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ФЕР'!$23:$23</definedName>
    <definedName name="_xlnm.Print_Area" localSheetId="0">'Смета 12 гр. по ФЕР'!$A$1:$L$606</definedName>
  </definedNames>
  <calcPr calcId="145621"/>
</workbook>
</file>

<file path=xl/calcChain.xml><?xml version="1.0" encoding="utf-8"?>
<calcChain xmlns="http://schemas.openxmlformats.org/spreadsheetml/2006/main">
  <c r="B5" i="5" l="1"/>
  <c r="AD9" i="5"/>
  <c r="J604" i="5"/>
  <c r="C604" i="5"/>
  <c r="J603" i="5"/>
  <c r="C603" i="5"/>
  <c r="I19" i="5"/>
  <c r="I18" i="5"/>
  <c r="G18" i="5" s="1"/>
  <c r="I17" i="5"/>
  <c r="I16" i="5"/>
  <c r="I15" i="5"/>
  <c r="I14" i="5"/>
  <c r="A602" i="5"/>
  <c r="J600" i="5"/>
  <c r="C600" i="5"/>
  <c r="J599" i="5"/>
  <c r="C599" i="5"/>
  <c r="A598" i="5"/>
  <c r="L596" i="5"/>
  <c r="Q596" i="5" s="1"/>
  <c r="Y596" i="5"/>
  <c r="X596" i="5"/>
  <c r="W596" i="5"/>
  <c r="L595" i="5"/>
  <c r="G595" i="5"/>
  <c r="E595" i="5"/>
  <c r="J594" i="5"/>
  <c r="E594" i="5"/>
  <c r="J593" i="5"/>
  <c r="E593" i="5"/>
  <c r="K592" i="5"/>
  <c r="J592" i="5"/>
  <c r="H592" i="5"/>
  <c r="R592" i="5" s="1"/>
  <c r="G592" i="5"/>
  <c r="F592" i="5"/>
  <c r="V591" i="5"/>
  <c r="K594" i="5" s="1"/>
  <c r="T591" i="5"/>
  <c r="K593" i="5" s="1"/>
  <c r="U591" i="5"/>
  <c r="H594" i="5" s="1"/>
  <c r="S591" i="5"/>
  <c r="H593" i="5" s="1"/>
  <c r="F591" i="5"/>
  <c r="E591" i="5"/>
  <c r="D591" i="5"/>
  <c r="I591" i="5"/>
  <c r="C591" i="5"/>
  <c r="B591" i="5"/>
  <c r="A591" i="5"/>
  <c r="L590" i="5"/>
  <c r="Q590" i="5" s="1"/>
  <c r="Y590" i="5"/>
  <c r="X590" i="5"/>
  <c r="W590" i="5"/>
  <c r="L589" i="5"/>
  <c r="G589" i="5"/>
  <c r="E589" i="5"/>
  <c r="J588" i="5"/>
  <c r="E588" i="5"/>
  <c r="J587" i="5"/>
  <c r="E587" i="5"/>
  <c r="K586" i="5"/>
  <c r="J586" i="5"/>
  <c r="H586" i="5"/>
  <c r="G586" i="5"/>
  <c r="F586" i="5"/>
  <c r="V585" i="5"/>
  <c r="K588" i="5" s="1"/>
  <c r="T585" i="5"/>
  <c r="K587" i="5" s="1"/>
  <c r="U585" i="5"/>
  <c r="H588" i="5" s="1"/>
  <c r="S585" i="5"/>
  <c r="H587" i="5" s="1"/>
  <c r="F585" i="5"/>
  <c r="E585" i="5"/>
  <c r="D585" i="5"/>
  <c r="I585" i="5"/>
  <c r="C585" i="5"/>
  <c r="B585" i="5"/>
  <c r="A585" i="5"/>
  <c r="L584" i="5"/>
  <c r="Q584" i="5" s="1"/>
  <c r="Y584" i="5"/>
  <c r="X584" i="5"/>
  <c r="W584" i="5"/>
  <c r="L583" i="5"/>
  <c r="G583" i="5"/>
  <c r="E583" i="5"/>
  <c r="J582" i="5"/>
  <c r="E582" i="5"/>
  <c r="J581" i="5"/>
  <c r="E581" i="5"/>
  <c r="K580" i="5"/>
  <c r="J580" i="5"/>
  <c r="H580" i="5"/>
  <c r="G580" i="5"/>
  <c r="F580" i="5"/>
  <c r="V579" i="5"/>
  <c r="K582" i="5" s="1"/>
  <c r="T579" i="5"/>
  <c r="K581" i="5" s="1"/>
  <c r="U579" i="5"/>
  <c r="H582" i="5" s="1"/>
  <c r="S579" i="5"/>
  <c r="H581" i="5" s="1"/>
  <c r="F579" i="5"/>
  <c r="E579" i="5"/>
  <c r="D579" i="5"/>
  <c r="I579" i="5"/>
  <c r="C579" i="5"/>
  <c r="B579" i="5"/>
  <c r="A579" i="5"/>
  <c r="L578" i="5"/>
  <c r="Q578" i="5" s="1"/>
  <c r="Z578" i="5"/>
  <c r="Y578" i="5"/>
  <c r="W578" i="5"/>
  <c r="L577" i="5"/>
  <c r="G577" i="5"/>
  <c r="E577" i="5"/>
  <c r="J576" i="5"/>
  <c r="E576" i="5"/>
  <c r="J575" i="5"/>
  <c r="E575" i="5"/>
  <c r="K574" i="5"/>
  <c r="J574" i="5"/>
  <c r="H574" i="5"/>
  <c r="G574" i="5"/>
  <c r="F574" i="5"/>
  <c r="K573" i="5"/>
  <c r="J573" i="5"/>
  <c r="H573" i="5"/>
  <c r="R573" i="5" s="1"/>
  <c r="G573" i="5"/>
  <c r="F573" i="5"/>
  <c r="K572" i="5"/>
  <c r="J572" i="5"/>
  <c r="H572" i="5"/>
  <c r="G572" i="5"/>
  <c r="F572" i="5"/>
  <c r="K571" i="5"/>
  <c r="J571" i="5"/>
  <c r="H571" i="5"/>
  <c r="G571" i="5"/>
  <c r="F571" i="5"/>
  <c r="C570" i="5"/>
  <c r="V569" i="5"/>
  <c r="K576" i="5" s="1"/>
  <c r="T569" i="5"/>
  <c r="K575" i="5" s="1"/>
  <c r="U569" i="5"/>
  <c r="H576" i="5" s="1"/>
  <c r="S569" i="5"/>
  <c r="H575" i="5" s="1"/>
  <c r="F569" i="5"/>
  <c r="E569" i="5"/>
  <c r="D569" i="5"/>
  <c r="I569" i="5"/>
  <c r="C569" i="5"/>
  <c r="B569" i="5"/>
  <c r="A569" i="5"/>
  <c r="L568" i="5"/>
  <c r="Q568" i="5" s="1"/>
  <c r="Z568" i="5"/>
  <c r="Y568" i="5"/>
  <c r="W568" i="5"/>
  <c r="L567" i="5"/>
  <c r="G567" i="5"/>
  <c r="E567" i="5"/>
  <c r="J566" i="5"/>
  <c r="E566" i="5"/>
  <c r="J565" i="5"/>
  <c r="E565" i="5"/>
  <c r="K564" i="5"/>
  <c r="J564" i="5"/>
  <c r="H564" i="5"/>
  <c r="G564" i="5"/>
  <c r="F564" i="5"/>
  <c r="K563" i="5"/>
  <c r="J563" i="5"/>
  <c r="H563" i="5"/>
  <c r="R563" i="5" s="1"/>
  <c r="G563" i="5"/>
  <c r="F563" i="5"/>
  <c r="C562" i="5"/>
  <c r="V561" i="5"/>
  <c r="K566" i="5" s="1"/>
  <c r="T561" i="5"/>
  <c r="K565" i="5" s="1"/>
  <c r="U561" i="5"/>
  <c r="H566" i="5" s="1"/>
  <c r="S561" i="5"/>
  <c r="H565" i="5" s="1"/>
  <c r="F561" i="5"/>
  <c r="E561" i="5"/>
  <c r="D561" i="5"/>
  <c r="I561" i="5"/>
  <c r="C561" i="5"/>
  <c r="B561" i="5"/>
  <c r="A561" i="5"/>
  <c r="L560" i="5"/>
  <c r="Q560" i="5" s="1"/>
  <c r="Z560" i="5"/>
  <c r="Y560" i="5"/>
  <c r="W560" i="5"/>
  <c r="K559" i="5"/>
  <c r="J559" i="5"/>
  <c r="Z559" i="5"/>
  <c r="Y559" i="5"/>
  <c r="W559" i="5"/>
  <c r="H559" i="5"/>
  <c r="X559" i="5" s="1"/>
  <c r="F559" i="5"/>
  <c r="V559" i="5"/>
  <c r="T559" i="5"/>
  <c r="U559" i="5"/>
  <c r="S559" i="5"/>
  <c r="E559" i="5"/>
  <c r="D559" i="5"/>
  <c r="C559" i="5"/>
  <c r="B559" i="5"/>
  <c r="A559" i="5"/>
  <c r="K558" i="5"/>
  <c r="J558" i="5"/>
  <c r="Z558" i="5"/>
  <c r="Y558" i="5"/>
  <c r="W558" i="5"/>
  <c r="H558" i="5"/>
  <c r="X558" i="5" s="1"/>
  <c r="F558" i="5"/>
  <c r="V558" i="5"/>
  <c r="T558" i="5"/>
  <c r="U558" i="5"/>
  <c r="S558" i="5"/>
  <c r="E558" i="5"/>
  <c r="D558" i="5"/>
  <c r="C558" i="5"/>
  <c r="B558" i="5"/>
  <c r="A558" i="5"/>
  <c r="K557" i="5"/>
  <c r="J557" i="5"/>
  <c r="Z557" i="5"/>
  <c r="Y557" i="5"/>
  <c r="W557" i="5"/>
  <c r="H557" i="5"/>
  <c r="X557" i="5" s="1"/>
  <c r="F557" i="5"/>
  <c r="V557" i="5"/>
  <c r="T557" i="5"/>
  <c r="U557" i="5"/>
  <c r="S557" i="5"/>
  <c r="E557" i="5"/>
  <c r="D557" i="5"/>
  <c r="C557" i="5"/>
  <c r="B557" i="5"/>
  <c r="A557" i="5"/>
  <c r="L556" i="5"/>
  <c r="G556" i="5"/>
  <c r="E556" i="5"/>
  <c r="J555" i="5"/>
  <c r="E555" i="5"/>
  <c r="J554" i="5"/>
  <c r="E554" i="5"/>
  <c r="K553" i="5"/>
  <c r="J553" i="5"/>
  <c r="H553" i="5"/>
  <c r="G553" i="5"/>
  <c r="F553" i="5"/>
  <c r="K552" i="5"/>
  <c r="J552" i="5"/>
  <c r="H552" i="5"/>
  <c r="G552" i="5"/>
  <c r="F552" i="5"/>
  <c r="K551" i="5"/>
  <c r="J551" i="5"/>
  <c r="H551" i="5"/>
  <c r="R551" i="5" s="1"/>
  <c r="G551" i="5"/>
  <c r="F551" i="5"/>
  <c r="C550" i="5"/>
  <c r="V549" i="5"/>
  <c r="K555" i="5" s="1"/>
  <c r="T549" i="5"/>
  <c r="K554" i="5" s="1"/>
  <c r="U549" i="5"/>
  <c r="S549" i="5"/>
  <c r="F549" i="5"/>
  <c r="E549" i="5"/>
  <c r="D549" i="5"/>
  <c r="I549" i="5"/>
  <c r="C549" i="5"/>
  <c r="B549" i="5"/>
  <c r="A549" i="5"/>
  <c r="L548" i="5"/>
  <c r="Q548" i="5" s="1"/>
  <c r="Z548" i="5"/>
  <c r="Y548" i="5"/>
  <c r="W548" i="5"/>
  <c r="K547" i="5"/>
  <c r="J547" i="5"/>
  <c r="Z547" i="5"/>
  <c r="Y547" i="5"/>
  <c r="W547" i="5"/>
  <c r="H547" i="5"/>
  <c r="X547" i="5" s="1"/>
  <c r="F547" i="5"/>
  <c r="V547" i="5"/>
  <c r="T547" i="5"/>
  <c r="U547" i="5"/>
  <c r="S547" i="5"/>
  <c r="E547" i="5"/>
  <c r="D547" i="5"/>
  <c r="C547" i="5"/>
  <c r="B547" i="5"/>
  <c r="A547" i="5"/>
  <c r="L546" i="5"/>
  <c r="G546" i="5"/>
  <c r="E546" i="5"/>
  <c r="J545" i="5"/>
  <c r="E545" i="5"/>
  <c r="J544" i="5"/>
  <c r="E544" i="5"/>
  <c r="K543" i="5"/>
  <c r="J543" i="5"/>
  <c r="H543" i="5"/>
  <c r="G543" i="5"/>
  <c r="F543" i="5"/>
  <c r="K542" i="5"/>
  <c r="J542" i="5"/>
  <c r="H542" i="5"/>
  <c r="R542" i="5" s="1"/>
  <c r="G542" i="5"/>
  <c r="F542" i="5"/>
  <c r="K541" i="5"/>
  <c r="J541" i="5"/>
  <c r="H541" i="5"/>
  <c r="G541" i="5"/>
  <c r="F541" i="5"/>
  <c r="K540" i="5"/>
  <c r="J540" i="5"/>
  <c r="H540" i="5"/>
  <c r="R540" i="5" s="1"/>
  <c r="G540" i="5"/>
  <c r="F540" i="5"/>
  <c r="V539" i="5"/>
  <c r="K545" i="5" s="1"/>
  <c r="T539" i="5"/>
  <c r="K544" i="5" s="1"/>
  <c r="U539" i="5"/>
  <c r="S539" i="5"/>
  <c r="H544" i="5" s="1"/>
  <c r="F539" i="5"/>
  <c r="E539" i="5"/>
  <c r="D539" i="5"/>
  <c r="I539" i="5"/>
  <c r="C539" i="5"/>
  <c r="B539" i="5"/>
  <c r="A539" i="5"/>
  <c r="L538" i="5"/>
  <c r="Q538" i="5" s="1"/>
  <c r="Z538" i="5"/>
  <c r="Y538" i="5"/>
  <c r="W538" i="5"/>
  <c r="K537" i="5"/>
  <c r="J537" i="5"/>
  <c r="Z537" i="5"/>
  <c r="Y537" i="5"/>
  <c r="W537" i="5"/>
  <c r="H537" i="5"/>
  <c r="X537" i="5" s="1"/>
  <c r="F537" i="5"/>
  <c r="V537" i="5"/>
  <c r="T537" i="5"/>
  <c r="U537" i="5"/>
  <c r="S537" i="5"/>
  <c r="E537" i="5"/>
  <c r="D537" i="5"/>
  <c r="C537" i="5"/>
  <c r="B537" i="5"/>
  <c r="A537" i="5"/>
  <c r="L536" i="5"/>
  <c r="G536" i="5"/>
  <c r="E536" i="5"/>
  <c r="J535" i="5"/>
  <c r="E535" i="5"/>
  <c r="J534" i="5"/>
  <c r="E534" i="5"/>
  <c r="K533" i="5"/>
  <c r="J533" i="5"/>
  <c r="H533" i="5"/>
  <c r="G533" i="5"/>
  <c r="F533" i="5"/>
  <c r="K532" i="5"/>
  <c r="J532" i="5"/>
  <c r="H532" i="5"/>
  <c r="R532" i="5" s="1"/>
  <c r="G532" i="5"/>
  <c r="F532" i="5"/>
  <c r="K531" i="5"/>
  <c r="J531" i="5"/>
  <c r="H531" i="5"/>
  <c r="G531" i="5"/>
  <c r="F531" i="5"/>
  <c r="K530" i="5"/>
  <c r="J530" i="5"/>
  <c r="H530" i="5"/>
  <c r="G530" i="5"/>
  <c r="F530" i="5"/>
  <c r="C529" i="5"/>
  <c r="V528" i="5"/>
  <c r="T528" i="5"/>
  <c r="U528" i="5"/>
  <c r="S528" i="5"/>
  <c r="F528" i="5"/>
  <c r="E528" i="5"/>
  <c r="D528" i="5"/>
  <c r="I528" i="5"/>
  <c r="C528" i="5"/>
  <c r="B528" i="5"/>
  <c r="A528" i="5"/>
  <c r="L527" i="5"/>
  <c r="Q527" i="5" s="1"/>
  <c r="Z527" i="5"/>
  <c r="Y527" i="5"/>
  <c r="W527" i="5"/>
  <c r="K526" i="5"/>
  <c r="J526" i="5"/>
  <c r="Z526" i="5"/>
  <c r="Y526" i="5"/>
  <c r="W526" i="5"/>
  <c r="H526" i="5"/>
  <c r="X526" i="5" s="1"/>
  <c r="F526" i="5"/>
  <c r="V526" i="5"/>
  <c r="T526" i="5"/>
  <c r="U526" i="5"/>
  <c r="S526" i="5"/>
  <c r="E526" i="5"/>
  <c r="D526" i="5"/>
  <c r="C526" i="5"/>
  <c r="B526" i="5"/>
  <c r="A526" i="5"/>
  <c r="L525" i="5"/>
  <c r="G525" i="5"/>
  <c r="E525" i="5"/>
  <c r="J524" i="5"/>
  <c r="E524" i="5"/>
  <c r="J523" i="5"/>
  <c r="E523" i="5"/>
  <c r="K522" i="5"/>
  <c r="J522" i="5"/>
  <c r="H522" i="5"/>
  <c r="G522" i="5"/>
  <c r="F522" i="5"/>
  <c r="K521" i="5"/>
  <c r="J521" i="5"/>
  <c r="H521" i="5"/>
  <c r="R521" i="5" s="1"/>
  <c r="G521" i="5"/>
  <c r="F521" i="5"/>
  <c r="K520" i="5"/>
  <c r="J520" i="5"/>
  <c r="H520" i="5"/>
  <c r="G520" i="5"/>
  <c r="F520" i="5"/>
  <c r="K519" i="5"/>
  <c r="J519" i="5"/>
  <c r="H519" i="5"/>
  <c r="R519" i="5" s="1"/>
  <c r="G519" i="5"/>
  <c r="F519" i="5"/>
  <c r="C518" i="5"/>
  <c r="V517" i="5"/>
  <c r="T517" i="5"/>
  <c r="U517" i="5"/>
  <c r="S517" i="5"/>
  <c r="F517" i="5"/>
  <c r="E517" i="5"/>
  <c r="D517" i="5"/>
  <c r="I517" i="5"/>
  <c r="C517" i="5"/>
  <c r="B517" i="5"/>
  <c r="A517" i="5"/>
  <c r="L516" i="5"/>
  <c r="Q516" i="5" s="1"/>
  <c r="Z516" i="5"/>
  <c r="Y516" i="5"/>
  <c r="W516" i="5"/>
  <c r="K515" i="5"/>
  <c r="J515" i="5"/>
  <c r="Z515" i="5"/>
  <c r="Y515" i="5"/>
  <c r="W515" i="5"/>
  <c r="H515" i="5"/>
  <c r="X515" i="5" s="1"/>
  <c r="F515" i="5"/>
  <c r="V515" i="5"/>
  <c r="T515" i="5"/>
  <c r="U515" i="5"/>
  <c r="S515" i="5"/>
  <c r="E515" i="5"/>
  <c r="D515" i="5"/>
  <c r="C515" i="5"/>
  <c r="B515" i="5"/>
  <c r="A515" i="5"/>
  <c r="K514" i="5"/>
  <c r="J514" i="5"/>
  <c r="Z514" i="5"/>
  <c r="Y514" i="5"/>
  <c r="W514" i="5"/>
  <c r="H514" i="5"/>
  <c r="X514" i="5" s="1"/>
  <c r="F514" i="5"/>
  <c r="V514" i="5"/>
  <c r="T514" i="5"/>
  <c r="U514" i="5"/>
  <c r="S514" i="5"/>
  <c r="E514" i="5"/>
  <c r="D514" i="5"/>
  <c r="C514" i="5"/>
  <c r="B514" i="5"/>
  <c r="A514" i="5"/>
  <c r="L513" i="5"/>
  <c r="G513" i="5"/>
  <c r="E513" i="5"/>
  <c r="J512" i="5"/>
  <c r="E512" i="5"/>
  <c r="J511" i="5"/>
  <c r="E511" i="5"/>
  <c r="K510" i="5"/>
  <c r="J510" i="5"/>
  <c r="H510" i="5"/>
  <c r="G510" i="5"/>
  <c r="F510" i="5"/>
  <c r="K509" i="5"/>
  <c r="J509" i="5"/>
  <c r="H509" i="5"/>
  <c r="R509" i="5" s="1"/>
  <c r="G509" i="5"/>
  <c r="F509" i="5"/>
  <c r="K508" i="5"/>
  <c r="J508" i="5"/>
  <c r="H508" i="5"/>
  <c r="G508" i="5"/>
  <c r="F508" i="5"/>
  <c r="K507" i="5"/>
  <c r="J507" i="5"/>
  <c r="H507" i="5"/>
  <c r="R507" i="5" s="1"/>
  <c r="G507" i="5"/>
  <c r="F507" i="5"/>
  <c r="C506" i="5"/>
  <c r="V505" i="5"/>
  <c r="T505" i="5"/>
  <c r="U505" i="5"/>
  <c r="S505" i="5"/>
  <c r="H511" i="5" s="1"/>
  <c r="F505" i="5"/>
  <c r="E505" i="5"/>
  <c r="D505" i="5"/>
  <c r="I505" i="5"/>
  <c r="C505" i="5"/>
  <c r="B505" i="5"/>
  <c r="A505" i="5"/>
  <c r="L504" i="5"/>
  <c r="Q504" i="5" s="1"/>
  <c r="Z504" i="5"/>
  <c r="Y504" i="5"/>
  <c r="W504" i="5"/>
  <c r="K503" i="5"/>
  <c r="J503" i="5"/>
  <c r="Z503" i="5"/>
  <c r="Y503" i="5"/>
  <c r="W503" i="5"/>
  <c r="H503" i="5"/>
  <c r="X503" i="5" s="1"/>
  <c r="F503" i="5"/>
  <c r="V503" i="5"/>
  <c r="T503" i="5"/>
  <c r="U503" i="5"/>
  <c r="S503" i="5"/>
  <c r="E503" i="5"/>
  <c r="D503" i="5"/>
  <c r="C503" i="5"/>
  <c r="B503" i="5"/>
  <c r="A503" i="5"/>
  <c r="L502" i="5"/>
  <c r="G502" i="5"/>
  <c r="E502" i="5"/>
  <c r="J501" i="5"/>
  <c r="E501" i="5"/>
  <c r="J500" i="5"/>
  <c r="E500" i="5"/>
  <c r="K499" i="5"/>
  <c r="J499" i="5"/>
  <c r="H499" i="5"/>
  <c r="G499" i="5"/>
  <c r="F499" i="5"/>
  <c r="K498" i="5"/>
  <c r="J498" i="5"/>
  <c r="H498" i="5"/>
  <c r="R498" i="5" s="1"/>
  <c r="G498" i="5"/>
  <c r="F498" i="5"/>
  <c r="K497" i="5"/>
  <c r="J497" i="5"/>
  <c r="H497" i="5"/>
  <c r="G497" i="5"/>
  <c r="F497" i="5"/>
  <c r="K496" i="5"/>
  <c r="J496" i="5"/>
  <c r="H496" i="5"/>
  <c r="G496" i="5"/>
  <c r="F496" i="5"/>
  <c r="C495" i="5"/>
  <c r="V494" i="5"/>
  <c r="T494" i="5"/>
  <c r="U494" i="5"/>
  <c r="S494" i="5"/>
  <c r="F494" i="5"/>
  <c r="E494" i="5"/>
  <c r="D494" i="5"/>
  <c r="I494" i="5"/>
  <c r="C494" i="5"/>
  <c r="B494" i="5"/>
  <c r="A494" i="5"/>
  <c r="L493" i="5"/>
  <c r="Q493" i="5" s="1"/>
  <c r="Z493" i="5"/>
  <c r="Y493" i="5"/>
  <c r="W493" i="5"/>
  <c r="K492" i="5"/>
  <c r="J492" i="5"/>
  <c r="Z492" i="5"/>
  <c r="Y492" i="5"/>
  <c r="W492" i="5"/>
  <c r="H492" i="5"/>
  <c r="X492" i="5" s="1"/>
  <c r="F492" i="5"/>
  <c r="V492" i="5"/>
  <c r="T492" i="5"/>
  <c r="U492" i="5"/>
  <c r="S492" i="5"/>
  <c r="E492" i="5"/>
  <c r="D492" i="5"/>
  <c r="C492" i="5"/>
  <c r="B492" i="5"/>
  <c r="A492" i="5"/>
  <c r="L491" i="5"/>
  <c r="G491" i="5"/>
  <c r="E491" i="5"/>
  <c r="J490" i="5"/>
  <c r="E490" i="5"/>
  <c r="J489" i="5"/>
  <c r="E489" i="5"/>
  <c r="K488" i="5"/>
  <c r="J488" i="5"/>
  <c r="H488" i="5"/>
  <c r="G488" i="5"/>
  <c r="F488" i="5"/>
  <c r="K487" i="5"/>
  <c r="J487" i="5"/>
  <c r="H487" i="5"/>
  <c r="R487" i="5" s="1"/>
  <c r="G487" i="5"/>
  <c r="F487" i="5"/>
  <c r="K486" i="5"/>
  <c r="J486" i="5"/>
  <c r="H486" i="5"/>
  <c r="G486" i="5"/>
  <c r="F486" i="5"/>
  <c r="K485" i="5"/>
  <c r="J485" i="5"/>
  <c r="H485" i="5"/>
  <c r="R485" i="5" s="1"/>
  <c r="G485" i="5"/>
  <c r="F485" i="5"/>
  <c r="C484" i="5"/>
  <c r="V483" i="5"/>
  <c r="T483" i="5"/>
  <c r="U483" i="5"/>
  <c r="S483" i="5"/>
  <c r="F483" i="5"/>
  <c r="E483" i="5"/>
  <c r="D483" i="5"/>
  <c r="I483" i="5"/>
  <c r="C483" i="5"/>
  <c r="B483" i="5"/>
  <c r="A483" i="5"/>
  <c r="L482" i="5"/>
  <c r="Q482" i="5" s="1"/>
  <c r="Z482" i="5"/>
  <c r="Y482" i="5"/>
  <c r="W482" i="5"/>
  <c r="K481" i="5"/>
  <c r="J481" i="5"/>
  <c r="Z481" i="5"/>
  <c r="Y481" i="5"/>
  <c r="W481" i="5"/>
  <c r="H481" i="5"/>
  <c r="X481" i="5" s="1"/>
  <c r="F481" i="5"/>
  <c r="V481" i="5"/>
  <c r="T481" i="5"/>
  <c r="U481" i="5"/>
  <c r="S481" i="5"/>
  <c r="E481" i="5"/>
  <c r="D481" i="5"/>
  <c r="C481" i="5"/>
  <c r="B481" i="5"/>
  <c r="A481" i="5"/>
  <c r="L480" i="5"/>
  <c r="G480" i="5"/>
  <c r="E480" i="5"/>
  <c r="J479" i="5"/>
  <c r="E479" i="5"/>
  <c r="J478" i="5"/>
  <c r="E478" i="5"/>
  <c r="K477" i="5"/>
  <c r="J477" i="5"/>
  <c r="H477" i="5"/>
  <c r="G477" i="5"/>
  <c r="F477" i="5"/>
  <c r="K476" i="5"/>
  <c r="J476" i="5"/>
  <c r="H476" i="5"/>
  <c r="R476" i="5" s="1"/>
  <c r="G476" i="5"/>
  <c r="F476" i="5"/>
  <c r="K475" i="5"/>
  <c r="J475" i="5"/>
  <c r="H475" i="5"/>
  <c r="G475" i="5"/>
  <c r="F475" i="5"/>
  <c r="K474" i="5"/>
  <c r="J474" i="5"/>
  <c r="H474" i="5"/>
  <c r="R474" i="5" s="1"/>
  <c r="G474" i="5"/>
  <c r="F474" i="5"/>
  <c r="C473" i="5"/>
  <c r="V472" i="5"/>
  <c r="T472" i="5"/>
  <c r="U472" i="5"/>
  <c r="S472" i="5"/>
  <c r="F472" i="5"/>
  <c r="E472" i="5"/>
  <c r="D472" i="5"/>
  <c r="I472" i="5"/>
  <c r="C472" i="5"/>
  <c r="B472" i="5"/>
  <c r="A472" i="5"/>
  <c r="L471" i="5"/>
  <c r="Q471" i="5" s="1"/>
  <c r="Z471" i="5"/>
  <c r="Y471" i="5"/>
  <c r="W471" i="5"/>
  <c r="K470" i="5"/>
  <c r="J470" i="5"/>
  <c r="Z470" i="5"/>
  <c r="Y470" i="5"/>
  <c r="W470" i="5"/>
  <c r="H470" i="5"/>
  <c r="X470" i="5" s="1"/>
  <c r="F470" i="5"/>
  <c r="V470" i="5"/>
  <c r="T470" i="5"/>
  <c r="U470" i="5"/>
  <c r="S470" i="5"/>
  <c r="E470" i="5"/>
  <c r="D470" i="5"/>
  <c r="C470" i="5"/>
  <c r="B470" i="5"/>
  <c r="A470" i="5"/>
  <c r="K469" i="5"/>
  <c r="J469" i="5"/>
  <c r="Z469" i="5"/>
  <c r="Y469" i="5"/>
  <c r="W469" i="5"/>
  <c r="H469" i="5"/>
  <c r="X469" i="5" s="1"/>
  <c r="F469" i="5"/>
  <c r="V469" i="5"/>
  <c r="T469" i="5"/>
  <c r="U469" i="5"/>
  <c r="S469" i="5"/>
  <c r="E469" i="5"/>
  <c r="D469" i="5"/>
  <c r="C469" i="5"/>
  <c r="B469" i="5"/>
  <c r="A469" i="5"/>
  <c r="L468" i="5"/>
  <c r="G468" i="5"/>
  <c r="E468" i="5"/>
  <c r="J467" i="5"/>
  <c r="E467" i="5"/>
  <c r="J466" i="5"/>
  <c r="E466" i="5"/>
  <c r="K465" i="5"/>
  <c r="J465" i="5"/>
  <c r="H465" i="5"/>
  <c r="G465" i="5"/>
  <c r="F465" i="5"/>
  <c r="K464" i="5"/>
  <c r="J464" i="5"/>
  <c r="H464" i="5"/>
  <c r="G464" i="5"/>
  <c r="F464" i="5"/>
  <c r="C463" i="5"/>
  <c r="V462" i="5"/>
  <c r="T462" i="5"/>
  <c r="U462" i="5"/>
  <c r="S462" i="5"/>
  <c r="F462" i="5"/>
  <c r="E462" i="5"/>
  <c r="D462" i="5"/>
  <c r="I462" i="5"/>
  <c r="C462" i="5"/>
  <c r="B462" i="5"/>
  <c r="A462" i="5"/>
  <c r="L461" i="5"/>
  <c r="Q461" i="5" s="1"/>
  <c r="Z461" i="5"/>
  <c r="Y461" i="5"/>
  <c r="W461" i="5"/>
  <c r="L460" i="5"/>
  <c r="G460" i="5"/>
  <c r="E460" i="5"/>
  <c r="J459" i="5"/>
  <c r="E459" i="5"/>
  <c r="J458" i="5"/>
  <c r="E458" i="5"/>
  <c r="K457" i="5"/>
  <c r="J457" i="5"/>
  <c r="H457" i="5"/>
  <c r="R457" i="5" s="1"/>
  <c r="G457" i="5"/>
  <c r="F457" i="5"/>
  <c r="C456" i="5"/>
  <c r="V455" i="5"/>
  <c r="K459" i="5" s="1"/>
  <c r="T455" i="5"/>
  <c r="K458" i="5" s="1"/>
  <c r="U455" i="5"/>
  <c r="H459" i="5" s="1"/>
  <c r="S455" i="5"/>
  <c r="H458" i="5" s="1"/>
  <c r="F455" i="5"/>
  <c r="E455" i="5"/>
  <c r="D455" i="5"/>
  <c r="I455" i="5"/>
  <c r="C455" i="5"/>
  <c r="B455" i="5"/>
  <c r="A455" i="5"/>
  <c r="L454" i="5"/>
  <c r="Q454" i="5" s="1"/>
  <c r="Z454" i="5"/>
  <c r="Y454" i="5"/>
  <c r="X454" i="5"/>
  <c r="L453" i="5"/>
  <c r="G453" i="5"/>
  <c r="E453" i="5"/>
  <c r="J452" i="5"/>
  <c r="E452" i="5"/>
  <c r="J451" i="5"/>
  <c r="E451" i="5"/>
  <c r="K450" i="5"/>
  <c r="J450" i="5"/>
  <c r="H450" i="5"/>
  <c r="R450" i="5" s="1"/>
  <c r="G450" i="5"/>
  <c r="F450" i="5"/>
  <c r="C449" i="5"/>
  <c r="V448" i="5"/>
  <c r="K452" i="5" s="1"/>
  <c r="T448" i="5"/>
  <c r="K451" i="5" s="1"/>
  <c r="U448" i="5"/>
  <c r="H452" i="5" s="1"/>
  <c r="S448" i="5"/>
  <c r="H451" i="5" s="1"/>
  <c r="F448" i="5"/>
  <c r="E448" i="5"/>
  <c r="D448" i="5"/>
  <c r="I448" i="5"/>
  <c r="C448" i="5"/>
  <c r="B448" i="5"/>
  <c r="A448" i="5"/>
  <c r="L447" i="5"/>
  <c r="Q447" i="5" s="1"/>
  <c r="Z447" i="5"/>
  <c r="Y447" i="5"/>
  <c r="X447" i="5"/>
  <c r="L446" i="5"/>
  <c r="G446" i="5"/>
  <c r="E446" i="5"/>
  <c r="J445" i="5"/>
  <c r="E445" i="5"/>
  <c r="J444" i="5"/>
  <c r="E444" i="5"/>
  <c r="K443" i="5"/>
  <c r="J443" i="5"/>
  <c r="H443" i="5"/>
  <c r="R443" i="5" s="1"/>
  <c r="G443" i="5"/>
  <c r="F443" i="5"/>
  <c r="K442" i="5"/>
  <c r="J442" i="5"/>
  <c r="H442" i="5"/>
  <c r="G442" i="5"/>
  <c r="F442" i="5"/>
  <c r="K441" i="5"/>
  <c r="J441" i="5"/>
  <c r="H441" i="5"/>
  <c r="R441" i="5" s="1"/>
  <c r="G441" i="5"/>
  <c r="F441" i="5"/>
  <c r="C440" i="5"/>
  <c r="V439" i="5"/>
  <c r="K445" i="5" s="1"/>
  <c r="T439" i="5"/>
  <c r="K444" i="5" s="1"/>
  <c r="U439" i="5"/>
  <c r="H445" i="5" s="1"/>
  <c r="S439" i="5"/>
  <c r="H444" i="5" s="1"/>
  <c r="F439" i="5"/>
  <c r="E439" i="5"/>
  <c r="D439" i="5"/>
  <c r="I439" i="5"/>
  <c r="C439" i="5"/>
  <c r="B439" i="5"/>
  <c r="A439" i="5"/>
  <c r="A438" i="5"/>
  <c r="J436" i="5"/>
  <c r="C436" i="5"/>
  <c r="J435" i="5"/>
  <c r="C435" i="5"/>
  <c r="A434" i="5"/>
  <c r="L432" i="5"/>
  <c r="Q432" i="5" s="1"/>
  <c r="Z432" i="5"/>
  <c r="Y432" i="5"/>
  <c r="X432" i="5"/>
  <c r="K431" i="5"/>
  <c r="J431" i="5"/>
  <c r="Z431" i="5"/>
  <c r="Y431" i="5"/>
  <c r="X431" i="5"/>
  <c r="H431" i="5"/>
  <c r="W431" i="5" s="1"/>
  <c r="F431" i="5"/>
  <c r="V431" i="5"/>
  <c r="T431" i="5"/>
  <c r="U431" i="5"/>
  <c r="S431" i="5"/>
  <c r="E431" i="5"/>
  <c r="D431" i="5"/>
  <c r="C431" i="5"/>
  <c r="B431" i="5"/>
  <c r="A431" i="5"/>
  <c r="L430" i="5"/>
  <c r="G430" i="5"/>
  <c r="E430" i="5"/>
  <c r="J429" i="5"/>
  <c r="F429" i="5"/>
  <c r="E429" i="5"/>
  <c r="J428" i="5"/>
  <c r="F428" i="5"/>
  <c r="E428" i="5"/>
  <c r="K427" i="5"/>
  <c r="J427" i="5"/>
  <c r="H427" i="5"/>
  <c r="G427" i="5"/>
  <c r="F427" i="5"/>
  <c r="K426" i="5"/>
  <c r="J426" i="5"/>
  <c r="H426" i="5"/>
  <c r="R426" i="5" s="1"/>
  <c r="G426" i="5"/>
  <c r="F426" i="5"/>
  <c r="K425" i="5"/>
  <c r="J425" i="5"/>
  <c r="H425" i="5"/>
  <c r="G425" i="5"/>
  <c r="F425" i="5"/>
  <c r="K424" i="5"/>
  <c r="J424" i="5"/>
  <c r="H424" i="5"/>
  <c r="G424" i="5"/>
  <c r="F424" i="5"/>
  <c r="C423" i="5"/>
  <c r="V422" i="5"/>
  <c r="T422" i="5"/>
  <c r="U422" i="5"/>
  <c r="S422" i="5"/>
  <c r="F422" i="5"/>
  <c r="E422" i="5"/>
  <c r="D422" i="5"/>
  <c r="I422" i="5"/>
  <c r="C422" i="5"/>
  <c r="B422" i="5"/>
  <c r="A422" i="5"/>
  <c r="L421" i="5"/>
  <c r="Q421" i="5" s="1"/>
  <c r="Z421" i="5"/>
  <c r="Y421" i="5"/>
  <c r="X421" i="5"/>
  <c r="K420" i="5"/>
  <c r="J420" i="5"/>
  <c r="Z420" i="5"/>
  <c r="Y420" i="5"/>
  <c r="X420" i="5"/>
  <c r="H420" i="5"/>
  <c r="W420" i="5" s="1"/>
  <c r="F420" i="5"/>
  <c r="V420" i="5"/>
  <c r="T420" i="5"/>
  <c r="U420" i="5"/>
  <c r="S420" i="5"/>
  <c r="E420" i="5"/>
  <c r="D420" i="5"/>
  <c r="C420" i="5"/>
  <c r="B420" i="5"/>
  <c r="A420" i="5"/>
  <c r="L419" i="5"/>
  <c r="G419" i="5"/>
  <c r="E419" i="5"/>
  <c r="J418" i="5"/>
  <c r="F418" i="5"/>
  <c r="E418" i="5"/>
  <c r="J417" i="5"/>
  <c r="F417" i="5"/>
  <c r="E417" i="5"/>
  <c r="K416" i="5"/>
  <c r="J416" i="5"/>
  <c r="H416" i="5"/>
  <c r="G416" i="5"/>
  <c r="F416" i="5"/>
  <c r="K415" i="5"/>
  <c r="J415" i="5"/>
  <c r="H415" i="5"/>
  <c r="R415" i="5" s="1"/>
  <c r="G415" i="5"/>
  <c r="F415" i="5"/>
  <c r="K414" i="5"/>
  <c r="J414" i="5"/>
  <c r="H414" i="5"/>
  <c r="G414" i="5"/>
  <c r="F414" i="5"/>
  <c r="K413" i="5"/>
  <c r="J413" i="5"/>
  <c r="H413" i="5"/>
  <c r="R413" i="5" s="1"/>
  <c r="G413" i="5"/>
  <c r="F413" i="5"/>
  <c r="C412" i="5"/>
  <c r="V411" i="5"/>
  <c r="T411" i="5"/>
  <c r="U411" i="5"/>
  <c r="S411" i="5"/>
  <c r="F411" i="5"/>
  <c r="E411" i="5"/>
  <c r="D411" i="5"/>
  <c r="I411" i="5"/>
  <c r="C411" i="5"/>
  <c r="B411" i="5"/>
  <c r="A411" i="5"/>
  <c r="L410" i="5"/>
  <c r="Q410" i="5" s="1"/>
  <c r="Z410" i="5"/>
  <c r="Y410" i="5"/>
  <c r="X410" i="5"/>
  <c r="K409" i="5"/>
  <c r="J409" i="5"/>
  <c r="Z409" i="5"/>
  <c r="Y409" i="5"/>
  <c r="X409" i="5"/>
  <c r="H409" i="5"/>
  <c r="W409" i="5" s="1"/>
  <c r="F409" i="5"/>
  <c r="V409" i="5"/>
  <c r="T409" i="5"/>
  <c r="U409" i="5"/>
  <c r="S409" i="5"/>
  <c r="E409" i="5"/>
  <c r="D409" i="5"/>
  <c r="C409" i="5"/>
  <c r="B409" i="5"/>
  <c r="A409" i="5"/>
  <c r="L408" i="5"/>
  <c r="G408" i="5"/>
  <c r="E408" i="5"/>
  <c r="J407" i="5"/>
  <c r="F407" i="5"/>
  <c r="E407" i="5"/>
  <c r="J406" i="5"/>
  <c r="F406" i="5"/>
  <c r="E406" i="5"/>
  <c r="K405" i="5"/>
  <c r="J405" i="5"/>
  <c r="H405" i="5"/>
  <c r="G405" i="5"/>
  <c r="F405" i="5"/>
  <c r="K404" i="5"/>
  <c r="J404" i="5"/>
  <c r="H404" i="5"/>
  <c r="R404" i="5" s="1"/>
  <c r="G404" i="5"/>
  <c r="F404" i="5"/>
  <c r="C403" i="5"/>
  <c r="V402" i="5"/>
  <c r="T402" i="5"/>
  <c r="U402" i="5"/>
  <c r="S402" i="5"/>
  <c r="F402" i="5"/>
  <c r="E402" i="5"/>
  <c r="D402" i="5"/>
  <c r="I402" i="5"/>
  <c r="C402" i="5"/>
  <c r="B402" i="5"/>
  <c r="A402" i="5"/>
  <c r="L401" i="5"/>
  <c r="Q401" i="5" s="1"/>
  <c r="Z401" i="5"/>
  <c r="Y401" i="5"/>
  <c r="X401" i="5"/>
  <c r="K400" i="5"/>
  <c r="J400" i="5"/>
  <c r="Z400" i="5"/>
  <c r="Y400" i="5"/>
  <c r="X400" i="5"/>
  <c r="H400" i="5"/>
  <c r="W400" i="5" s="1"/>
  <c r="F400" i="5"/>
  <c r="V400" i="5"/>
  <c r="T400" i="5"/>
  <c r="U400" i="5"/>
  <c r="S400" i="5"/>
  <c r="E400" i="5"/>
  <c r="D400" i="5"/>
  <c r="C400" i="5"/>
  <c r="B400" i="5"/>
  <c r="A400" i="5"/>
  <c r="L399" i="5"/>
  <c r="G399" i="5"/>
  <c r="E399" i="5"/>
  <c r="J398" i="5"/>
  <c r="F398" i="5"/>
  <c r="E398" i="5"/>
  <c r="J397" i="5"/>
  <c r="F397" i="5"/>
  <c r="E397" i="5"/>
  <c r="K396" i="5"/>
  <c r="J396" i="5"/>
  <c r="H396" i="5"/>
  <c r="G396" i="5"/>
  <c r="F396" i="5"/>
  <c r="K395" i="5"/>
  <c r="J395" i="5"/>
  <c r="H395" i="5"/>
  <c r="R395" i="5" s="1"/>
  <c r="G395" i="5"/>
  <c r="F395" i="5"/>
  <c r="K394" i="5"/>
  <c r="J394" i="5"/>
  <c r="H394" i="5"/>
  <c r="G394" i="5"/>
  <c r="F394" i="5"/>
  <c r="K393" i="5"/>
  <c r="J393" i="5"/>
  <c r="H393" i="5"/>
  <c r="G393" i="5"/>
  <c r="F393" i="5"/>
  <c r="C392" i="5"/>
  <c r="V391" i="5"/>
  <c r="T391" i="5"/>
  <c r="U391" i="5"/>
  <c r="S391" i="5"/>
  <c r="F391" i="5"/>
  <c r="E391" i="5"/>
  <c r="D391" i="5"/>
  <c r="I391" i="5"/>
  <c r="C391" i="5"/>
  <c r="B391" i="5"/>
  <c r="A391" i="5"/>
  <c r="L390" i="5"/>
  <c r="Q390" i="5" s="1"/>
  <c r="Z390" i="5"/>
  <c r="Y390" i="5"/>
  <c r="X390" i="5"/>
  <c r="L389" i="5"/>
  <c r="G389" i="5"/>
  <c r="E389" i="5"/>
  <c r="J388" i="5"/>
  <c r="F388" i="5"/>
  <c r="E388" i="5"/>
  <c r="J387" i="5"/>
  <c r="F387" i="5"/>
  <c r="E387" i="5"/>
  <c r="K386" i="5"/>
  <c r="J386" i="5"/>
  <c r="H386" i="5"/>
  <c r="G386" i="5"/>
  <c r="F386" i="5"/>
  <c r="K385" i="5"/>
  <c r="J385" i="5"/>
  <c r="H385" i="5"/>
  <c r="R385" i="5" s="1"/>
  <c r="G385" i="5"/>
  <c r="F385" i="5"/>
  <c r="K384" i="5"/>
  <c r="J384" i="5"/>
  <c r="H384" i="5"/>
  <c r="G384" i="5"/>
  <c r="F384" i="5"/>
  <c r="K383" i="5"/>
  <c r="J383" i="5"/>
  <c r="H383" i="5"/>
  <c r="R383" i="5" s="1"/>
  <c r="G383" i="5"/>
  <c r="F383" i="5"/>
  <c r="C382" i="5"/>
  <c r="V381" i="5"/>
  <c r="K388" i="5" s="1"/>
  <c r="T381" i="5"/>
  <c r="K387" i="5" s="1"/>
  <c r="U381" i="5"/>
  <c r="H388" i="5" s="1"/>
  <c r="S381" i="5"/>
  <c r="H387" i="5" s="1"/>
  <c r="F381" i="5"/>
  <c r="E381" i="5"/>
  <c r="D381" i="5"/>
  <c r="I381" i="5"/>
  <c r="C381" i="5"/>
  <c r="B381" i="5"/>
  <c r="A381" i="5"/>
  <c r="L380" i="5"/>
  <c r="Q380" i="5" s="1"/>
  <c r="Z380" i="5"/>
  <c r="Y380" i="5"/>
  <c r="X380" i="5"/>
  <c r="K379" i="5"/>
  <c r="J379" i="5"/>
  <c r="Z379" i="5"/>
  <c r="Y379" i="5"/>
  <c r="X379" i="5"/>
  <c r="H379" i="5"/>
  <c r="W379" i="5" s="1"/>
  <c r="F379" i="5"/>
  <c r="V379" i="5"/>
  <c r="T379" i="5"/>
  <c r="U379" i="5"/>
  <c r="S379" i="5"/>
  <c r="E379" i="5"/>
  <c r="D379" i="5"/>
  <c r="C379" i="5"/>
  <c r="B379" i="5"/>
  <c r="A379" i="5"/>
  <c r="L378" i="5"/>
  <c r="G378" i="5"/>
  <c r="E378" i="5"/>
  <c r="J377" i="5"/>
  <c r="E377" i="5"/>
  <c r="J376" i="5"/>
  <c r="E376" i="5"/>
  <c r="K375" i="5"/>
  <c r="J375" i="5"/>
  <c r="H375" i="5"/>
  <c r="G375" i="5"/>
  <c r="F375" i="5"/>
  <c r="K374" i="5"/>
  <c r="J374" i="5"/>
  <c r="H374" i="5"/>
  <c r="R374" i="5" s="1"/>
  <c r="G374" i="5"/>
  <c r="F374" i="5"/>
  <c r="K373" i="5"/>
  <c r="J373" i="5"/>
  <c r="H373" i="5"/>
  <c r="G373" i="5"/>
  <c r="F373" i="5"/>
  <c r="K372" i="5"/>
  <c r="J372" i="5"/>
  <c r="H372" i="5"/>
  <c r="R372" i="5" s="1"/>
  <c r="G372" i="5"/>
  <c r="F372" i="5"/>
  <c r="C371" i="5"/>
  <c r="V370" i="5"/>
  <c r="T370" i="5"/>
  <c r="U370" i="5"/>
  <c r="S370" i="5"/>
  <c r="F370" i="5"/>
  <c r="E370" i="5"/>
  <c r="D370" i="5"/>
  <c r="I370" i="5"/>
  <c r="C370" i="5"/>
  <c r="B370" i="5"/>
  <c r="A370" i="5"/>
  <c r="L369" i="5"/>
  <c r="Q369" i="5" s="1"/>
  <c r="Z369" i="5"/>
  <c r="Y369" i="5"/>
  <c r="X369" i="5"/>
  <c r="K368" i="5"/>
  <c r="J368" i="5"/>
  <c r="Z368" i="5"/>
  <c r="Y368" i="5"/>
  <c r="X368" i="5"/>
  <c r="H368" i="5"/>
  <c r="W368" i="5" s="1"/>
  <c r="F368" i="5"/>
  <c r="V368" i="5"/>
  <c r="T368" i="5"/>
  <c r="U368" i="5"/>
  <c r="S368" i="5"/>
  <c r="E368" i="5"/>
  <c r="D368" i="5"/>
  <c r="C368" i="5"/>
  <c r="B368" i="5"/>
  <c r="A368" i="5"/>
  <c r="L367" i="5"/>
  <c r="G367" i="5"/>
  <c r="E367" i="5"/>
  <c r="J366" i="5"/>
  <c r="E366" i="5"/>
  <c r="J365" i="5"/>
  <c r="E365" i="5"/>
  <c r="K364" i="5"/>
  <c r="J364" i="5"/>
  <c r="H364" i="5"/>
  <c r="G364" i="5"/>
  <c r="F364" i="5"/>
  <c r="K363" i="5"/>
  <c r="J363" i="5"/>
  <c r="H363" i="5"/>
  <c r="R363" i="5" s="1"/>
  <c r="G363" i="5"/>
  <c r="F363" i="5"/>
  <c r="K362" i="5"/>
  <c r="J362" i="5"/>
  <c r="H362" i="5"/>
  <c r="G362" i="5"/>
  <c r="F362" i="5"/>
  <c r="K361" i="5"/>
  <c r="J361" i="5"/>
  <c r="H361" i="5"/>
  <c r="R361" i="5" s="1"/>
  <c r="G361" i="5"/>
  <c r="F361" i="5"/>
  <c r="C360" i="5"/>
  <c r="V359" i="5"/>
  <c r="T359" i="5"/>
  <c r="U359" i="5"/>
  <c r="S359" i="5"/>
  <c r="F359" i="5"/>
  <c r="E359" i="5"/>
  <c r="D359" i="5"/>
  <c r="I359" i="5"/>
  <c r="C359" i="5"/>
  <c r="B359" i="5"/>
  <c r="A359" i="5"/>
  <c r="L358" i="5"/>
  <c r="Q358" i="5" s="1"/>
  <c r="Z358" i="5"/>
  <c r="Y358" i="5"/>
  <c r="X358" i="5"/>
  <c r="K357" i="5"/>
  <c r="J357" i="5"/>
  <c r="Z357" i="5"/>
  <c r="Y357" i="5"/>
  <c r="X357" i="5"/>
  <c r="H357" i="5"/>
  <c r="W357" i="5" s="1"/>
  <c r="F357" i="5"/>
  <c r="V357" i="5"/>
  <c r="T357" i="5"/>
  <c r="U357" i="5"/>
  <c r="S357" i="5"/>
  <c r="E357" i="5"/>
  <c r="D357" i="5"/>
  <c r="C357" i="5"/>
  <c r="B357" i="5"/>
  <c r="A357" i="5"/>
  <c r="L356" i="5"/>
  <c r="G356" i="5"/>
  <c r="E356" i="5"/>
  <c r="J355" i="5"/>
  <c r="E355" i="5"/>
  <c r="J354" i="5"/>
  <c r="E354" i="5"/>
  <c r="K353" i="5"/>
  <c r="J353" i="5"/>
  <c r="H353" i="5"/>
  <c r="G353" i="5"/>
  <c r="F353" i="5"/>
  <c r="K352" i="5"/>
  <c r="J352" i="5"/>
  <c r="H352" i="5"/>
  <c r="R352" i="5" s="1"/>
  <c r="G352" i="5"/>
  <c r="F352" i="5"/>
  <c r="K351" i="5"/>
  <c r="J351" i="5"/>
  <c r="H351" i="5"/>
  <c r="G351" i="5"/>
  <c r="F351" i="5"/>
  <c r="K350" i="5"/>
  <c r="J350" i="5"/>
  <c r="H350" i="5"/>
  <c r="R350" i="5" s="1"/>
  <c r="G350" i="5"/>
  <c r="F350" i="5"/>
  <c r="C349" i="5"/>
  <c r="V348" i="5"/>
  <c r="T348" i="5"/>
  <c r="U348" i="5"/>
  <c r="S348" i="5"/>
  <c r="F348" i="5"/>
  <c r="E348" i="5"/>
  <c r="D348" i="5"/>
  <c r="I348" i="5"/>
  <c r="C348" i="5"/>
  <c r="B348" i="5"/>
  <c r="A348" i="5"/>
  <c r="L347" i="5"/>
  <c r="Q347" i="5" s="1"/>
  <c r="Z347" i="5"/>
  <c r="Y347" i="5"/>
  <c r="X347" i="5"/>
  <c r="K346" i="5"/>
  <c r="J346" i="5"/>
  <c r="Z346" i="5"/>
  <c r="Y346" i="5"/>
  <c r="X346" i="5"/>
  <c r="H346" i="5"/>
  <c r="W346" i="5" s="1"/>
  <c r="F346" i="5"/>
  <c r="V346" i="5"/>
  <c r="T346" i="5"/>
  <c r="U346" i="5"/>
  <c r="S346" i="5"/>
  <c r="E346" i="5"/>
  <c r="D346" i="5"/>
  <c r="C346" i="5"/>
  <c r="B346" i="5"/>
  <c r="A346" i="5"/>
  <c r="L345" i="5"/>
  <c r="G345" i="5"/>
  <c r="E345" i="5"/>
  <c r="J344" i="5"/>
  <c r="F344" i="5"/>
  <c r="E344" i="5"/>
  <c r="J343" i="5"/>
  <c r="F343" i="5"/>
  <c r="E343" i="5"/>
  <c r="K342" i="5"/>
  <c r="J342" i="5"/>
  <c r="H342" i="5"/>
  <c r="G342" i="5"/>
  <c r="F342" i="5"/>
  <c r="K341" i="5"/>
  <c r="J341" i="5"/>
  <c r="H341" i="5"/>
  <c r="R341" i="5" s="1"/>
  <c r="G341" i="5"/>
  <c r="F341" i="5"/>
  <c r="K340" i="5"/>
  <c r="J340" i="5"/>
  <c r="H340" i="5"/>
  <c r="G340" i="5"/>
  <c r="F340" i="5"/>
  <c r="K339" i="5"/>
  <c r="J339" i="5"/>
  <c r="H339" i="5"/>
  <c r="G339" i="5"/>
  <c r="F339" i="5"/>
  <c r="V338" i="5"/>
  <c r="T338" i="5"/>
  <c r="U338" i="5"/>
  <c r="S338" i="5"/>
  <c r="F338" i="5"/>
  <c r="E338" i="5"/>
  <c r="D338" i="5"/>
  <c r="I338" i="5"/>
  <c r="C338" i="5"/>
  <c r="B338" i="5"/>
  <c r="A338" i="5"/>
  <c r="L337" i="5"/>
  <c r="Q337" i="5" s="1"/>
  <c r="Z337" i="5"/>
  <c r="Y337" i="5"/>
  <c r="X337" i="5"/>
  <c r="K336" i="5"/>
  <c r="J336" i="5"/>
  <c r="Z336" i="5"/>
  <c r="Y336" i="5"/>
  <c r="X336" i="5"/>
  <c r="H336" i="5"/>
  <c r="W336" i="5" s="1"/>
  <c r="F336" i="5"/>
  <c r="V336" i="5"/>
  <c r="T336" i="5"/>
  <c r="U336" i="5"/>
  <c r="S336" i="5"/>
  <c r="E336" i="5"/>
  <c r="D336" i="5"/>
  <c r="C336" i="5"/>
  <c r="B336" i="5"/>
  <c r="A336" i="5"/>
  <c r="L335" i="5"/>
  <c r="G335" i="5"/>
  <c r="E335" i="5"/>
  <c r="J334" i="5"/>
  <c r="E334" i="5"/>
  <c r="J333" i="5"/>
  <c r="E333" i="5"/>
  <c r="K332" i="5"/>
  <c r="J332" i="5"/>
  <c r="H332" i="5"/>
  <c r="G332" i="5"/>
  <c r="F332" i="5"/>
  <c r="K331" i="5"/>
  <c r="J331" i="5"/>
  <c r="H331" i="5"/>
  <c r="R331" i="5" s="1"/>
  <c r="G331" i="5"/>
  <c r="F331" i="5"/>
  <c r="K330" i="5"/>
  <c r="J330" i="5"/>
  <c r="H330" i="5"/>
  <c r="G330" i="5"/>
  <c r="F330" i="5"/>
  <c r="K329" i="5"/>
  <c r="J329" i="5"/>
  <c r="H329" i="5"/>
  <c r="R329" i="5" s="1"/>
  <c r="G329" i="5"/>
  <c r="F329" i="5"/>
  <c r="C328" i="5"/>
  <c r="V327" i="5"/>
  <c r="T327" i="5"/>
  <c r="U327" i="5"/>
  <c r="S327" i="5"/>
  <c r="F327" i="5"/>
  <c r="E327" i="5"/>
  <c r="D327" i="5"/>
  <c r="I327" i="5"/>
  <c r="C327" i="5"/>
  <c r="B327" i="5"/>
  <c r="A327" i="5"/>
  <c r="L326" i="5"/>
  <c r="Q326" i="5" s="1"/>
  <c r="Z326" i="5"/>
  <c r="Y326" i="5"/>
  <c r="X326" i="5"/>
  <c r="K325" i="5"/>
  <c r="J325" i="5"/>
  <c r="Z325" i="5"/>
  <c r="Y325" i="5"/>
  <c r="X325" i="5"/>
  <c r="H325" i="5"/>
  <c r="W325" i="5" s="1"/>
  <c r="F325" i="5"/>
  <c r="V325" i="5"/>
  <c r="T325" i="5"/>
  <c r="U325" i="5"/>
  <c r="S325" i="5"/>
  <c r="E325" i="5"/>
  <c r="D325" i="5"/>
  <c r="C325" i="5"/>
  <c r="B325" i="5"/>
  <c r="A325" i="5"/>
  <c r="L324" i="5"/>
  <c r="G324" i="5"/>
  <c r="E324" i="5"/>
  <c r="J323" i="5"/>
  <c r="F323" i="5"/>
  <c r="E323" i="5"/>
  <c r="J322" i="5"/>
  <c r="F322" i="5"/>
  <c r="E322" i="5"/>
  <c r="K321" i="5"/>
  <c r="J321" i="5"/>
  <c r="H321" i="5"/>
  <c r="G321" i="5"/>
  <c r="F321" i="5"/>
  <c r="K320" i="5"/>
  <c r="J320" i="5"/>
  <c r="H320" i="5"/>
  <c r="R320" i="5" s="1"/>
  <c r="G320" i="5"/>
  <c r="F320" i="5"/>
  <c r="K319" i="5"/>
  <c r="J319" i="5"/>
  <c r="H319" i="5"/>
  <c r="G319" i="5"/>
  <c r="F319" i="5"/>
  <c r="K318" i="5"/>
  <c r="J318" i="5"/>
  <c r="H318" i="5"/>
  <c r="G318" i="5"/>
  <c r="F318" i="5"/>
  <c r="V317" i="5"/>
  <c r="T317" i="5"/>
  <c r="U317" i="5"/>
  <c r="S317" i="5"/>
  <c r="H322" i="5" s="1"/>
  <c r="F317" i="5"/>
  <c r="E317" i="5"/>
  <c r="D317" i="5"/>
  <c r="I317" i="5"/>
  <c r="C317" i="5"/>
  <c r="B317" i="5"/>
  <c r="A317" i="5"/>
  <c r="L316" i="5"/>
  <c r="Q316" i="5" s="1"/>
  <c r="Z316" i="5"/>
  <c r="Y316" i="5"/>
  <c r="X316" i="5"/>
  <c r="K315" i="5"/>
  <c r="J315" i="5"/>
  <c r="Z315" i="5"/>
  <c r="Y315" i="5"/>
  <c r="X315" i="5"/>
  <c r="H315" i="5"/>
  <c r="W315" i="5" s="1"/>
  <c r="F315" i="5"/>
  <c r="V315" i="5"/>
  <c r="T315" i="5"/>
  <c r="U315" i="5"/>
  <c r="S315" i="5"/>
  <c r="E315" i="5"/>
  <c r="D315" i="5"/>
  <c r="C315" i="5"/>
  <c r="B315" i="5"/>
  <c r="A315" i="5"/>
  <c r="K314" i="5"/>
  <c r="J314" i="5"/>
  <c r="Z314" i="5"/>
  <c r="Y314" i="5"/>
  <c r="X314" i="5"/>
  <c r="H314" i="5"/>
  <c r="W314" i="5" s="1"/>
  <c r="F314" i="5"/>
  <c r="V314" i="5"/>
  <c r="T314" i="5"/>
  <c r="U314" i="5"/>
  <c r="S314" i="5"/>
  <c r="E314" i="5"/>
  <c r="D314" i="5"/>
  <c r="C314" i="5"/>
  <c r="B314" i="5"/>
  <c r="A314" i="5"/>
  <c r="L313" i="5"/>
  <c r="G313" i="5"/>
  <c r="E313" i="5"/>
  <c r="J312" i="5"/>
  <c r="F312" i="5"/>
  <c r="E312" i="5"/>
  <c r="J311" i="5"/>
  <c r="F311" i="5"/>
  <c r="E311" i="5"/>
  <c r="K310" i="5"/>
  <c r="J310" i="5"/>
  <c r="H310" i="5"/>
  <c r="G310" i="5"/>
  <c r="F310" i="5"/>
  <c r="K309" i="5"/>
  <c r="J309" i="5"/>
  <c r="H309" i="5"/>
  <c r="R309" i="5" s="1"/>
  <c r="G309" i="5"/>
  <c r="F309" i="5"/>
  <c r="K308" i="5"/>
  <c r="J308" i="5"/>
  <c r="H308" i="5"/>
  <c r="G308" i="5"/>
  <c r="F308" i="5"/>
  <c r="K307" i="5"/>
  <c r="J307" i="5"/>
  <c r="H307" i="5"/>
  <c r="G307" i="5"/>
  <c r="F307" i="5"/>
  <c r="C306" i="5"/>
  <c r="V305" i="5"/>
  <c r="T305" i="5"/>
  <c r="U305" i="5"/>
  <c r="S305" i="5"/>
  <c r="F305" i="5"/>
  <c r="E305" i="5"/>
  <c r="D305" i="5"/>
  <c r="I305" i="5"/>
  <c r="C305" i="5"/>
  <c r="B305" i="5"/>
  <c r="A305" i="5"/>
  <c r="L304" i="5"/>
  <c r="Q304" i="5" s="1"/>
  <c r="Z304" i="5"/>
  <c r="Y304" i="5"/>
  <c r="X304" i="5"/>
  <c r="K303" i="5"/>
  <c r="J303" i="5"/>
  <c r="Z303" i="5"/>
  <c r="Y303" i="5"/>
  <c r="X303" i="5"/>
  <c r="H303" i="5"/>
  <c r="W303" i="5" s="1"/>
  <c r="F303" i="5"/>
  <c r="V303" i="5"/>
  <c r="T303" i="5"/>
  <c r="U303" i="5"/>
  <c r="S303" i="5"/>
  <c r="E303" i="5"/>
  <c r="D303" i="5"/>
  <c r="C303" i="5"/>
  <c r="B303" i="5"/>
  <c r="A303" i="5"/>
  <c r="L302" i="5"/>
  <c r="G302" i="5"/>
  <c r="E302" i="5"/>
  <c r="J301" i="5"/>
  <c r="E301" i="5"/>
  <c r="J300" i="5"/>
  <c r="E300" i="5"/>
  <c r="K299" i="5"/>
  <c r="J299" i="5"/>
  <c r="H299" i="5"/>
  <c r="G299" i="5"/>
  <c r="F299" i="5"/>
  <c r="K298" i="5"/>
  <c r="J298" i="5"/>
  <c r="H298" i="5"/>
  <c r="R298" i="5" s="1"/>
  <c r="G298" i="5"/>
  <c r="F298" i="5"/>
  <c r="K297" i="5"/>
  <c r="J297" i="5"/>
  <c r="H297" i="5"/>
  <c r="G297" i="5"/>
  <c r="F297" i="5"/>
  <c r="K296" i="5"/>
  <c r="J296" i="5"/>
  <c r="H296" i="5"/>
  <c r="R296" i="5" s="1"/>
  <c r="G296" i="5"/>
  <c r="F296" i="5"/>
  <c r="C295" i="5"/>
  <c r="V294" i="5"/>
  <c r="T294" i="5"/>
  <c r="U294" i="5"/>
  <c r="S294" i="5"/>
  <c r="F294" i="5"/>
  <c r="E294" i="5"/>
  <c r="D294" i="5"/>
  <c r="I294" i="5"/>
  <c r="C294" i="5"/>
  <c r="B294" i="5"/>
  <c r="A294" i="5"/>
  <c r="L293" i="5"/>
  <c r="Q293" i="5" s="1"/>
  <c r="Z293" i="5"/>
  <c r="Y293" i="5"/>
  <c r="X293" i="5"/>
  <c r="K292" i="5"/>
  <c r="J292" i="5"/>
  <c r="Z292" i="5"/>
  <c r="Y292" i="5"/>
  <c r="X292" i="5"/>
  <c r="H292" i="5"/>
  <c r="W292" i="5" s="1"/>
  <c r="F292" i="5"/>
  <c r="V292" i="5"/>
  <c r="T292" i="5"/>
  <c r="U292" i="5"/>
  <c r="S292" i="5"/>
  <c r="E292" i="5"/>
  <c r="D292" i="5"/>
  <c r="C292" i="5"/>
  <c r="B292" i="5"/>
  <c r="A292" i="5"/>
  <c r="K291" i="5"/>
  <c r="J291" i="5"/>
  <c r="Z291" i="5"/>
  <c r="Y291" i="5"/>
  <c r="X291" i="5"/>
  <c r="H291" i="5"/>
  <c r="W291" i="5" s="1"/>
  <c r="F291" i="5"/>
  <c r="V291" i="5"/>
  <c r="T291" i="5"/>
  <c r="U291" i="5"/>
  <c r="S291" i="5"/>
  <c r="E291" i="5"/>
  <c r="D291" i="5"/>
  <c r="C291" i="5"/>
  <c r="B291" i="5"/>
  <c r="A291" i="5"/>
  <c r="K290" i="5"/>
  <c r="J290" i="5"/>
  <c r="Z290" i="5"/>
  <c r="Y290" i="5"/>
  <c r="X290" i="5"/>
  <c r="H290" i="5"/>
  <c r="W290" i="5" s="1"/>
  <c r="F290" i="5"/>
  <c r="V290" i="5"/>
  <c r="T290" i="5"/>
  <c r="U290" i="5"/>
  <c r="S290" i="5"/>
  <c r="E290" i="5"/>
  <c r="D290" i="5"/>
  <c r="C290" i="5"/>
  <c r="B290" i="5"/>
  <c r="A290" i="5"/>
  <c r="L289" i="5"/>
  <c r="G289" i="5"/>
  <c r="E289" i="5"/>
  <c r="J288" i="5"/>
  <c r="F288" i="5"/>
  <c r="E288" i="5"/>
  <c r="J287" i="5"/>
  <c r="F287" i="5"/>
  <c r="E287" i="5"/>
  <c r="K286" i="5"/>
  <c r="J286" i="5"/>
  <c r="H286" i="5"/>
  <c r="G286" i="5"/>
  <c r="F286" i="5"/>
  <c r="K285" i="5"/>
  <c r="J285" i="5"/>
  <c r="H285" i="5"/>
  <c r="R285" i="5" s="1"/>
  <c r="G285" i="5"/>
  <c r="F285" i="5"/>
  <c r="K284" i="5"/>
  <c r="J284" i="5"/>
  <c r="H284" i="5"/>
  <c r="G284" i="5"/>
  <c r="F284" i="5"/>
  <c r="K283" i="5"/>
  <c r="J283" i="5"/>
  <c r="H283" i="5"/>
  <c r="G283" i="5"/>
  <c r="F283" i="5"/>
  <c r="C282" i="5"/>
  <c r="V281" i="5"/>
  <c r="T281" i="5"/>
  <c r="U281" i="5"/>
  <c r="S281" i="5"/>
  <c r="F281" i="5"/>
  <c r="E281" i="5"/>
  <c r="D281" i="5"/>
  <c r="I281" i="5"/>
  <c r="C281" i="5"/>
  <c r="B281" i="5"/>
  <c r="A281" i="5"/>
  <c r="L280" i="5"/>
  <c r="Q280" i="5" s="1"/>
  <c r="Z280" i="5"/>
  <c r="Y280" i="5"/>
  <c r="X280" i="5"/>
  <c r="K279" i="5"/>
  <c r="J279" i="5"/>
  <c r="Z279" i="5"/>
  <c r="Y279" i="5"/>
  <c r="X279" i="5"/>
  <c r="H279" i="5"/>
  <c r="W279" i="5" s="1"/>
  <c r="F279" i="5"/>
  <c r="V279" i="5"/>
  <c r="T279" i="5"/>
  <c r="U279" i="5"/>
  <c r="S279" i="5"/>
  <c r="E279" i="5"/>
  <c r="D279" i="5"/>
  <c r="C279" i="5"/>
  <c r="B279" i="5"/>
  <c r="A279" i="5"/>
  <c r="K278" i="5"/>
  <c r="J278" i="5"/>
  <c r="Z278" i="5"/>
  <c r="Y278" i="5"/>
  <c r="X278" i="5"/>
  <c r="H278" i="5"/>
  <c r="W278" i="5" s="1"/>
  <c r="F278" i="5"/>
  <c r="V278" i="5"/>
  <c r="T278" i="5"/>
  <c r="U278" i="5"/>
  <c r="S278" i="5"/>
  <c r="E278" i="5"/>
  <c r="D278" i="5"/>
  <c r="C278" i="5"/>
  <c r="B278" i="5"/>
  <c r="A278" i="5"/>
  <c r="L277" i="5"/>
  <c r="G277" i="5"/>
  <c r="E277" i="5"/>
  <c r="J276" i="5"/>
  <c r="F276" i="5"/>
  <c r="E276" i="5"/>
  <c r="J275" i="5"/>
  <c r="F275" i="5"/>
  <c r="E275" i="5"/>
  <c r="K274" i="5"/>
  <c r="J274" i="5"/>
  <c r="H274" i="5"/>
  <c r="R274" i="5" s="1"/>
  <c r="G274" i="5"/>
  <c r="F274" i="5"/>
  <c r="K273" i="5"/>
  <c r="J273" i="5"/>
  <c r="H273" i="5"/>
  <c r="G273" i="5"/>
  <c r="F273" i="5"/>
  <c r="K272" i="5"/>
  <c r="J272" i="5"/>
  <c r="H272" i="5"/>
  <c r="G272" i="5"/>
  <c r="F272" i="5"/>
  <c r="C271" i="5"/>
  <c r="V270" i="5"/>
  <c r="T270" i="5"/>
  <c r="U270" i="5"/>
  <c r="S270" i="5"/>
  <c r="F270" i="5"/>
  <c r="E270" i="5"/>
  <c r="D270" i="5"/>
  <c r="I270" i="5"/>
  <c r="C270" i="5"/>
  <c r="B270" i="5"/>
  <c r="A270" i="5"/>
  <c r="L269" i="5"/>
  <c r="Q269" i="5" s="1"/>
  <c r="Z269" i="5"/>
  <c r="Y269" i="5"/>
  <c r="X269" i="5"/>
  <c r="K268" i="5"/>
  <c r="J268" i="5"/>
  <c r="Z268" i="5"/>
  <c r="Y268" i="5"/>
  <c r="X268" i="5"/>
  <c r="H268" i="5"/>
  <c r="W268" i="5" s="1"/>
  <c r="F268" i="5"/>
  <c r="V268" i="5"/>
  <c r="T268" i="5"/>
  <c r="U268" i="5"/>
  <c r="S268" i="5"/>
  <c r="E268" i="5"/>
  <c r="D268" i="5"/>
  <c r="C268" i="5"/>
  <c r="B268" i="5"/>
  <c r="A268" i="5"/>
  <c r="K267" i="5"/>
  <c r="J267" i="5"/>
  <c r="Z267" i="5"/>
  <c r="Y267" i="5"/>
  <c r="X267" i="5"/>
  <c r="H267" i="5"/>
  <c r="W267" i="5" s="1"/>
  <c r="F267" i="5"/>
  <c r="V267" i="5"/>
  <c r="T267" i="5"/>
  <c r="U267" i="5"/>
  <c r="S267" i="5"/>
  <c r="E267" i="5"/>
  <c r="D267" i="5"/>
  <c r="C267" i="5"/>
  <c r="B267" i="5"/>
  <c r="A267" i="5"/>
  <c r="K266" i="5"/>
  <c r="J266" i="5"/>
  <c r="Z266" i="5"/>
  <c r="Y266" i="5"/>
  <c r="X266" i="5"/>
  <c r="H266" i="5"/>
  <c r="W266" i="5" s="1"/>
  <c r="F266" i="5"/>
  <c r="V266" i="5"/>
  <c r="T266" i="5"/>
  <c r="U266" i="5"/>
  <c r="S266" i="5"/>
  <c r="E266" i="5"/>
  <c r="D266" i="5"/>
  <c r="C266" i="5"/>
  <c r="B266" i="5"/>
  <c r="A266" i="5"/>
  <c r="L265" i="5"/>
  <c r="G265" i="5"/>
  <c r="E265" i="5"/>
  <c r="J264" i="5"/>
  <c r="F264" i="5"/>
  <c r="E264" i="5"/>
  <c r="J263" i="5"/>
  <c r="F263" i="5"/>
  <c r="E263" i="5"/>
  <c r="K262" i="5"/>
  <c r="J262" i="5"/>
  <c r="H262" i="5"/>
  <c r="G262" i="5"/>
  <c r="F262" i="5"/>
  <c r="K261" i="5"/>
  <c r="J261" i="5"/>
  <c r="H261" i="5"/>
  <c r="R261" i="5" s="1"/>
  <c r="G261" i="5"/>
  <c r="F261" i="5"/>
  <c r="K260" i="5"/>
  <c r="J260" i="5"/>
  <c r="H260" i="5"/>
  <c r="G260" i="5"/>
  <c r="F260" i="5"/>
  <c r="K259" i="5"/>
  <c r="J259" i="5"/>
  <c r="H259" i="5"/>
  <c r="R259" i="5" s="1"/>
  <c r="G259" i="5"/>
  <c r="F259" i="5"/>
  <c r="V258" i="5"/>
  <c r="T258" i="5"/>
  <c r="U258" i="5"/>
  <c r="S258" i="5"/>
  <c r="F258" i="5"/>
  <c r="E258" i="5"/>
  <c r="D258" i="5"/>
  <c r="I258" i="5"/>
  <c r="C258" i="5"/>
  <c r="B258" i="5"/>
  <c r="A258" i="5"/>
  <c r="L257" i="5"/>
  <c r="Q257" i="5" s="1"/>
  <c r="Z257" i="5"/>
  <c r="Y257" i="5"/>
  <c r="X257" i="5"/>
  <c r="L256" i="5"/>
  <c r="G256" i="5"/>
  <c r="E256" i="5"/>
  <c r="J255" i="5"/>
  <c r="F255" i="5"/>
  <c r="E255" i="5"/>
  <c r="J254" i="5"/>
  <c r="F254" i="5"/>
  <c r="E254" i="5"/>
  <c r="K253" i="5"/>
  <c r="J253" i="5"/>
  <c r="H253" i="5"/>
  <c r="G253" i="5"/>
  <c r="F253" i="5"/>
  <c r="K252" i="5"/>
  <c r="J252" i="5"/>
  <c r="H252" i="5"/>
  <c r="R252" i="5" s="1"/>
  <c r="G252" i="5"/>
  <c r="F252" i="5"/>
  <c r="K251" i="5"/>
  <c r="J251" i="5"/>
  <c r="H251" i="5"/>
  <c r="G251" i="5"/>
  <c r="F251" i="5"/>
  <c r="K250" i="5"/>
  <c r="J250" i="5"/>
  <c r="H250" i="5"/>
  <c r="R250" i="5" s="1"/>
  <c r="G250" i="5"/>
  <c r="F250" i="5"/>
  <c r="V249" i="5"/>
  <c r="K255" i="5" s="1"/>
  <c r="T249" i="5"/>
  <c r="K254" i="5" s="1"/>
  <c r="U249" i="5"/>
  <c r="H255" i="5" s="1"/>
  <c r="S249" i="5"/>
  <c r="H254" i="5" s="1"/>
  <c r="F249" i="5"/>
  <c r="E249" i="5"/>
  <c r="D249" i="5"/>
  <c r="I249" i="5"/>
  <c r="C249" i="5"/>
  <c r="B249" i="5"/>
  <c r="A249" i="5"/>
  <c r="L248" i="5"/>
  <c r="Q248" i="5" s="1"/>
  <c r="Z248" i="5"/>
  <c r="Y248" i="5"/>
  <c r="X248" i="5"/>
  <c r="L247" i="5"/>
  <c r="G247" i="5"/>
  <c r="E247" i="5"/>
  <c r="J246" i="5"/>
  <c r="F246" i="5"/>
  <c r="E246" i="5"/>
  <c r="J245" i="5"/>
  <c r="F245" i="5"/>
  <c r="E245" i="5"/>
  <c r="K244" i="5"/>
  <c r="J244" i="5"/>
  <c r="H244" i="5"/>
  <c r="G244" i="5"/>
  <c r="F244" i="5"/>
  <c r="K243" i="5"/>
  <c r="J243" i="5"/>
  <c r="H243" i="5"/>
  <c r="R243" i="5" s="1"/>
  <c r="G243" i="5"/>
  <c r="F243" i="5"/>
  <c r="K242" i="5"/>
  <c r="J242" i="5"/>
  <c r="H242" i="5"/>
  <c r="G242" i="5"/>
  <c r="F242" i="5"/>
  <c r="K241" i="5"/>
  <c r="J241" i="5"/>
  <c r="H241" i="5"/>
  <c r="R241" i="5" s="1"/>
  <c r="G241" i="5"/>
  <c r="F241" i="5"/>
  <c r="C240" i="5"/>
  <c r="V239" i="5"/>
  <c r="K246" i="5" s="1"/>
  <c r="T239" i="5"/>
  <c r="K245" i="5" s="1"/>
  <c r="U239" i="5"/>
  <c r="H246" i="5" s="1"/>
  <c r="S239" i="5"/>
  <c r="H245" i="5" s="1"/>
  <c r="F239" i="5"/>
  <c r="E239" i="5"/>
  <c r="D239" i="5"/>
  <c r="I239" i="5"/>
  <c r="C239" i="5"/>
  <c r="B239" i="5"/>
  <c r="A239" i="5"/>
  <c r="L238" i="5"/>
  <c r="Q238" i="5" s="1"/>
  <c r="Z238" i="5"/>
  <c r="Y238" i="5"/>
  <c r="X238" i="5"/>
  <c r="K237" i="5"/>
  <c r="J237" i="5"/>
  <c r="Z237" i="5"/>
  <c r="Y237" i="5"/>
  <c r="X237" i="5"/>
  <c r="H237" i="5"/>
  <c r="W237" i="5" s="1"/>
  <c r="F237" i="5"/>
  <c r="V237" i="5"/>
  <c r="T237" i="5"/>
  <c r="U237" i="5"/>
  <c r="S237" i="5"/>
  <c r="E237" i="5"/>
  <c r="D237" i="5"/>
  <c r="C237" i="5"/>
  <c r="B237" i="5"/>
  <c r="A237" i="5"/>
  <c r="K236" i="5"/>
  <c r="J236" i="5"/>
  <c r="Z236" i="5"/>
  <c r="Y236" i="5"/>
  <c r="X236" i="5"/>
  <c r="H236" i="5"/>
  <c r="W236" i="5" s="1"/>
  <c r="F236" i="5"/>
  <c r="V236" i="5"/>
  <c r="T236" i="5"/>
  <c r="U236" i="5"/>
  <c r="S236" i="5"/>
  <c r="E236" i="5"/>
  <c r="D236" i="5"/>
  <c r="C236" i="5"/>
  <c r="B236" i="5"/>
  <c r="A236" i="5"/>
  <c r="L235" i="5"/>
  <c r="G235" i="5"/>
  <c r="E235" i="5"/>
  <c r="J234" i="5"/>
  <c r="F234" i="5"/>
  <c r="E234" i="5"/>
  <c r="J233" i="5"/>
  <c r="F233" i="5"/>
  <c r="E233" i="5"/>
  <c r="K232" i="5"/>
  <c r="J232" i="5"/>
  <c r="H232" i="5"/>
  <c r="G232" i="5"/>
  <c r="F232" i="5"/>
  <c r="K231" i="5"/>
  <c r="J231" i="5"/>
  <c r="H231" i="5"/>
  <c r="R231" i="5" s="1"/>
  <c r="G231" i="5"/>
  <c r="F231" i="5"/>
  <c r="K230" i="5"/>
  <c r="J230" i="5"/>
  <c r="H230" i="5"/>
  <c r="G230" i="5"/>
  <c r="F230" i="5"/>
  <c r="K229" i="5"/>
  <c r="J229" i="5"/>
  <c r="H229" i="5"/>
  <c r="R229" i="5" s="1"/>
  <c r="G229" i="5"/>
  <c r="F229" i="5"/>
  <c r="C228" i="5"/>
  <c r="V227" i="5"/>
  <c r="T227" i="5"/>
  <c r="U227" i="5"/>
  <c r="S227" i="5"/>
  <c r="F227" i="5"/>
  <c r="E227" i="5"/>
  <c r="D227" i="5"/>
  <c r="I227" i="5"/>
  <c r="C227" i="5"/>
  <c r="B227" i="5"/>
  <c r="A227" i="5"/>
  <c r="L226" i="5"/>
  <c r="Q226" i="5" s="1"/>
  <c r="Z226" i="5"/>
  <c r="Y226" i="5"/>
  <c r="X226" i="5"/>
  <c r="K225" i="5"/>
  <c r="J225" i="5"/>
  <c r="Z225" i="5"/>
  <c r="Y225" i="5"/>
  <c r="X225" i="5"/>
  <c r="H225" i="5"/>
  <c r="W225" i="5" s="1"/>
  <c r="F225" i="5"/>
  <c r="V225" i="5"/>
  <c r="T225" i="5"/>
  <c r="U225" i="5"/>
  <c r="S225" i="5"/>
  <c r="E225" i="5"/>
  <c r="D225" i="5"/>
  <c r="C225" i="5"/>
  <c r="B225" i="5"/>
  <c r="A225" i="5"/>
  <c r="K224" i="5"/>
  <c r="J224" i="5"/>
  <c r="Z224" i="5"/>
  <c r="Y224" i="5"/>
  <c r="X224" i="5"/>
  <c r="H224" i="5"/>
  <c r="W224" i="5" s="1"/>
  <c r="F224" i="5"/>
  <c r="V224" i="5"/>
  <c r="T224" i="5"/>
  <c r="U224" i="5"/>
  <c r="S224" i="5"/>
  <c r="E224" i="5"/>
  <c r="D224" i="5"/>
  <c r="C224" i="5"/>
  <c r="B224" i="5"/>
  <c r="A224" i="5"/>
  <c r="L223" i="5"/>
  <c r="G223" i="5"/>
  <c r="E223" i="5"/>
  <c r="J222" i="5"/>
  <c r="F222" i="5"/>
  <c r="E222" i="5"/>
  <c r="J221" i="5"/>
  <c r="F221" i="5"/>
  <c r="E221" i="5"/>
  <c r="K220" i="5"/>
  <c r="J220" i="5"/>
  <c r="H220" i="5"/>
  <c r="G220" i="5"/>
  <c r="F220" i="5"/>
  <c r="K219" i="5"/>
  <c r="J219" i="5"/>
  <c r="H219" i="5"/>
  <c r="R219" i="5" s="1"/>
  <c r="G219" i="5"/>
  <c r="F219" i="5"/>
  <c r="K218" i="5"/>
  <c r="J218" i="5"/>
  <c r="H218" i="5"/>
  <c r="G218" i="5"/>
  <c r="F218" i="5"/>
  <c r="K217" i="5"/>
  <c r="J217" i="5"/>
  <c r="H217" i="5"/>
  <c r="G217" i="5"/>
  <c r="F217" i="5"/>
  <c r="C216" i="5"/>
  <c r="V215" i="5"/>
  <c r="T215" i="5"/>
  <c r="U215" i="5"/>
  <c r="S215" i="5"/>
  <c r="F215" i="5"/>
  <c r="E215" i="5"/>
  <c r="D215" i="5"/>
  <c r="I215" i="5"/>
  <c r="C215" i="5"/>
  <c r="B215" i="5"/>
  <c r="A215" i="5"/>
  <c r="L214" i="5"/>
  <c r="Q214" i="5" s="1"/>
  <c r="Z214" i="5"/>
  <c r="Y214" i="5"/>
  <c r="X214" i="5"/>
  <c r="K213" i="5"/>
  <c r="J213" i="5"/>
  <c r="Z213" i="5"/>
  <c r="Y213" i="5"/>
  <c r="X213" i="5"/>
  <c r="H213" i="5"/>
  <c r="W213" i="5" s="1"/>
  <c r="F213" i="5"/>
  <c r="V213" i="5"/>
  <c r="T213" i="5"/>
  <c r="U213" i="5"/>
  <c r="S213" i="5"/>
  <c r="E213" i="5"/>
  <c r="D213" i="5"/>
  <c r="C213" i="5"/>
  <c r="B213" i="5"/>
  <c r="A213" i="5"/>
  <c r="K212" i="5"/>
  <c r="J212" i="5"/>
  <c r="Z212" i="5"/>
  <c r="Y212" i="5"/>
  <c r="X212" i="5"/>
  <c r="H212" i="5"/>
  <c r="W212" i="5" s="1"/>
  <c r="F212" i="5"/>
  <c r="V212" i="5"/>
  <c r="T212" i="5"/>
  <c r="U212" i="5"/>
  <c r="S212" i="5"/>
  <c r="E212" i="5"/>
  <c r="D212" i="5"/>
  <c r="C212" i="5"/>
  <c r="B212" i="5"/>
  <c r="A212" i="5"/>
  <c r="L211" i="5"/>
  <c r="G211" i="5"/>
  <c r="E211" i="5"/>
  <c r="J210" i="5"/>
  <c r="F210" i="5"/>
  <c r="E210" i="5"/>
  <c r="J209" i="5"/>
  <c r="F209" i="5"/>
  <c r="E209" i="5"/>
  <c r="K208" i="5"/>
  <c r="J208" i="5"/>
  <c r="H208" i="5"/>
  <c r="G208" i="5"/>
  <c r="F208" i="5"/>
  <c r="K207" i="5"/>
  <c r="J207" i="5"/>
  <c r="H207" i="5"/>
  <c r="R207" i="5" s="1"/>
  <c r="G207" i="5"/>
  <c r="F207" i="5"/>
  <c r="K206" i="5"/>
  <c r="J206" i="5"/>
  <c r="H206" i="5"/>
  <c r="G206" i="5"/>
  <c r="F206" i="5"/>
  <c r="K205" i="5"/>
  <c r="J205" i="5"/>
  <c r="H205" i="5"/>
  <c r="G205" i="5"/>
  <c r="F205" i="5"/>
  <c r="C204" i="5"/>
  <c r="V203" i="5"/>
  <c r="T203" i="5"/>
  <c r="U203" i="5"/>
  <c r="S203" i="5"/>
  <c r="F203" i="5"/>
  <c r="E203" i="5"/>
  <c r="D203" i="5"/>
  <c r="I203" i="5"/>
  <c r="C203" i="5"/>
  <c r="B203" i="5"/>
  <c r="A203" i="5"/>
  <c r="L202" i="5"/>
  <c r="Q202" i="5" s="1"/>
  <c r="Z202" i="5"/>
  <c r="Y202" i="5"/>
  <c r="X202" i="5"/>
  <c r="K201" i="5"/>
  <c r="J201" i="5"/>
  <c r="Z201" i="5"/>
  <c r="Y201" i="5"/>
  <c r="X201" i="5"/>
  <c r="H201" i="5"/>
  <c r="W201" i="5" s="1"/>
  <c r="F201" i="5"/>
  <c r="V201" i="5"/>
  <c r="T201" i="5"/>
  <c r="U201" i="5"/>
  <c r="S201" i="5"/>
  <c r="E201" i="5"/>
  <c r="D201" i="5"/>
  <c r="C201" i="5"/>
  <c r="B201" i="5"/>
  <c r="A201" i="5"/>
  <c r="L200" i="5"/>
  <c r="G200" i="5"/>
  <c r="E200" i="5"/>
  <c r="J199" i="5"/>
  <c r="F199" i="5"/>
  <c r="E199" i="5"/>
  <c r="J198" i="5"/>
  <c r="F198" i="5"/>
  <c r="E198" i="5"/>
  <c r="K197" i="5"/>
  <c r="J197" i="5"/>
  <c r="H197" i="5"/>
  <c r="G197" i="5"/>
  <c r="F197" i="5"/>
  <c r="K196" i="5"/>
  <c r="J196" i="5"/>
  <c r="H196" i="5"/>
  <c r="G196" i="5"/>
  <c r="F196" i="5"/>
  <c r="K195" i="5"/>
  <c r="J195" i="5"/>
  <c r="H195" i="5"/>
  <c r="R195" i="5" s="1"/>
  <c r="G195" i="5"/>
  <c r="F195" i="5"/>
  <c r="C194" i="5"/>
  <c r="V193" i="5"/>
  <c r="T193" i="5"/>
  <c r="U193" i="5"/>
  <c r="S193" i="5"/>
  <c r="F193" i="5"/>
  <c r="E193" i="5"/>
  <c r="D193" i="5"/>
  <c r="I193" i="5"/>
  <c r="C193" i="5"/>
  <c r="B193" i="5"/>
  <c r="A193" i="5"/>
  <c r="L192" i="5"/>
  <c r="Q192" i="5" s="1"/>
  <c r="Z192" i="5"/>
  <c r="Y192" i="5"/>
  <c r="X192" i="5"/>
  <c r="K191" i="5"/>
  <c r="J191" i="5"/>
  <c r="Z191" i="5"/>
  <c r="Y191" i="5"/>
  <c r="X191" i="5"/>
  <c r="H191" i="5"/>
  <c r="W191" i="5" s="1"/>
  <c r="F191" i="5"/>
  <c r="V191" i="5"/>
  <c r="T191" i="5"/>
  <c r="U191" i="5"/>
  <c r="S191" i="5"/>
  <c r="E191" i="5"/>
  <c r="D191" i="5"/>
  <c r="C191" i="5"/>
  <c r="B191" i="5"/>
  <c r="A191" i="5"/>
  <c r="K190" i="5"/>
  <c r="J190" i="5"/>
  <c r="Z190" i="5"/>
  <c r="Y190" i="5"/>
  <c r="X190" i="5"/>
  <c r="H190" i="5"/>
  <c r="W190" i="5" s="1"/>
  <c r="F190" i="5"/>
  <c r="V190" i="5"/>
  <c r="T190" i="5"/>
  <c r="U190" i="5"/>
  <c r="S190" i="5"/>
  <c r="E190" i="5"/>
  <c r="D190" i="5"/>
  <c r="C190" i="5"/>
  <c r="B190" i="5"/>
  <c r="A190" i="5"/>
  <c r="K189" i="5"/>
  <c r="J189" i="5"/>
  <c r="Z189" i="5"/>
  <c r="Y189" i="5"/>
  <c r="X189" i="5"/>
  <c r="H189" i="5"/>
  <c r="W189" i="5" s="1"/>
  <c r="F189" i="5"/>
  <c r="V189" i="5"/>
  <c r="T189" i="5"/>
  <c r="U189" i="5"/>
  <c r="S189" i="5"/>
  <c r="E189" i="5"/>
  <c r="D189" i="5"/>
  <c r="C189" i="5"/>
  <c r="B189" i="5"/>
  <c r="A189" i="5"/>
  <c r="K188" i="5"/>
  <c r="J188" i="5"/>
  <c r="Z188" i="5"/>
  <c r="Y188" i="5"/>
  <c r="X188" i="5"/>
  <c r="H188" i="5"/>
  <c r="W188" i="5" s="1"/>
  <c r="F188" i="5"/>
  <c r="V188" i="5"/>
  <c r="T188" i="5"/>
  <c r="U188" i="5"/>
  <c r="S188" i="5"/>
  <c r="E188" i="5"/>
  <c r="D188" i="5"/>
  <c r="C188" i="5"/>
  <c r="B188" i="5"/>
  <c r="A188" i="5"/>
  <c r="K187" i="5"/>
  <c r="J187" i="5"/>
  <c r="Z187" i="5"/>
  <c r="Y187" i="5"/>
  <c r="X187" i="5"/>
  <c r="H187" i="5"/>
  <c r="W187" i="5" s="1"/>
  <c r="F187" i="5"/>
  <c r="V187" i="5"/>
  <c r="T187" i="5"/>
  <c r="U187" i="5"/>
  <c r="S187" i="5"/>
  <c r="E187" i="5"/>
  <c r="D187" i="5"/>
  <c r="C187" i="5"/>
  <c r="B187" i="5"/>
  <c r="A187" i="5"/>
  <c r="L186" i="5"/>
  <c r="G186" i="5"/>
  <c r="E186" i="5"/>
  <c r="J185" i="5"/>
  <c r="F185" i="5"/>
  <c r="E185" i="5"/>
  <c r="J184" i="5"/>
  <c r="F184" i="5"/>
  <c r="E184" i="5"/>
  <c r="K183" i="5"/>
  <c r="J183" i="5"/>
  <c r="H183" i="5"/>
  <c r="G183" i="5"/>
  <c r="F183" i="5"/>
  <c r="K182" i="5"/>
  <c r="J182" i="5"/>
  <c r="H182" i="5"/>
  <c r="R182" i="5" s="1"/>
  <c r="G182" i="5"/>
  <c r="F182" i="5"/>
  <c r="K181" i="5"/>
  <c r="J181" i="5"/>
  <c r="H181" i="5"/>
  <c r="G181" i="5"/>
  <c r="F181" i="5"/>
  <c r="K180" i="5"/>
  <c r="J180" i="5"/>
  <c r="H180" i="5"/>
  <c r="R180" i="5" s="1"/>
  <c r="G180" i="5"/>
  <c r="F180" i="5"/>
  <c r="C179" i="5"/>
  <c r="V178" i="5"/>
  <c r="T178" i="5"/>
  <c r="U178" i="5"/>
  <c r="S178" i="5"/>
  <c r="F178" i="5"/>
  <c r="E178" i="5"/>
  <c r="D178" i="5"/>
  <c r="I178" i="5"/>
  <c r="C178" i="5"/>
  <c r="B178" i="5"/>
  <c r="A178" i="5"/>
  <c r="L177" i="5"/>
  <c r="Q177" i="5" s="1"/>
  <c r="Z177" i="5"/>
  <c r="Y177" i="5"/>
  <c r="X177" i="5"/>
  <c r="L176" i="5"/>
  <c r="G176" i="5"/>
  <c r="E176" i="5"/>
  <c r="J175" i="5"/>
  <c r="F175" i="5"/>
  <c r="E175" i="5"/>
  <c r="J174" i="5"/>
  <c r="F174" i="5"/>
  <c r="E174" i="5"/>
  <c r="K173" i="5"/>
  <c r="J173" i="5"/>
  <c r="H173" i="5"/>
  <c r="R173" i="5" s="1"/>
  <c r="G173" i="5"/>
  <c r="F173" i="5"/>
  <c r="K172" i="5"/>
  <c r="J172" i="5"/>
  <c r="H172" i="5"/>
  <c r="G172" i="5"/>
  <c r="F172" i="5"/>
  <c r="K171" i="5"/>
  <c r="J171" i="5"/>
  <c r="H171" i="5"/>
  <c r="R171" i="5" s="1"/>
  <c r="G171" i="5"/>
  <c r="F171" i="5"/>
  <c r="C170" i="5"/>
  <c r="V169" i="5"/>
  <c r="K175" i="5" s="1"/>
  <c r="T169" i="5"/>
  <c r="K174" i="5" s="1"/>
  <c r="U169" i="5"/>
  <c r="H175" i="5" s="1"/>
  <c r="S169" i="5"/>
  <c r="H174" i="5" s="1"/>
  <c r="F169" i="5"/>
  <c r="E169" i="5"/>
  <c r="D169" i="5"/>
  <c r="I169" i="5"/>
  <c r="C169" i="5"/>
  <c r="B169" i="5"/>
  <c r="A169" i="5"/>
  <c r="L168" i="5"/>
  <c r="Q168" i="5" s="1"/>
  <c r="Z168" i="5"/>
  <c r="Y168" i="5"/>
  <c r="X168" i="5"/>
  <c r="L167" i="5"/>
  <c r="G167" i="5"/>
  <c r="E167" i="5"/>
  <c r="J166" i="5"/>
  <c r="F166" i="5"/>
  <c r="E166" i="5"/>
  <c r="J165" i="5"/>
  <c r="F165" i="5"/>
  <c r="E165" i="5"/>
  <c r="K164" i="5"/>
  <c r="J164" i="5"/>
  <c r="H164" i="5"/>
  <c r="R164" i="5" s="1"/>
  <c r="G164" i="5"/>
  <c r="F164" i="5"/>
  <c r="K163" i="5"/>
  <c r="J163" i="5"/>
  <c r="H163" i="5"/>
  <c r="G163" i="5"/>
  <c r="F163" i="5"/>
  <c r="K162" i="5"/>
  <c r="J162" i="5"/>
  <c r="H162" i="5"/>
  <c r="R162" i="5" s="1"/>
  <c r="G162" i="5"/>
  <c r="F162" i="5"/>
  <c r="C161" i="5"/>
  <c r="V160" i="5"/>
  <c r="K166" i="5" s="1"/>
  <c r="T160" i="5"/>
  <c r="K165" i="5" s="1"/>
  <c r="U160" i="5"/>
  <c r="H166" i="5" s="1"/>
  <c r="S160" i="5"/>
  <c r="H165" i="5" s="1"/>
  <c r="F160" i="5"/>
  <c r="E160" i="5"/>
  <c r="D160" i="5"/>
  <c r="I160" i="5"/>
  <c r="C160" i="5"/>
  <c r="B160" i="5"/>
  <c r="A160" i="5"/>
  <c r="L159" i="5"/>
  <c r="Q159" i="5" s="1"/>
  <c r="Z159" i="5"/>
  <c r="Y159" i="5"/>
  <c r="X159" i="5"/>
  <c r="L158" i="5"/>
  <c r="G158" i="5"/>
  <c r="E158" i="5"/>
  <c r="J157" i="5"/>
  <c r="F157" i="5"/>
  <c r="E157" i="5"/>
  <c r="J156" i="5"/>
  <c r="F156" i="5"/>
  <c r="E156" i="5"/>
  <c r="K155" i="5"/>
  <c r="J155" i="5"/>
  <c r="H155" i="5"/>
  <c r="R155" i="5" s="1"/>
  <c r="G155" i="5"/>
  <c r="F155" i="5"/>
  <c r="K154" i="5"/>
  <c r="J154" i="5"/>
  <c r="H154" i="5"/>
  <c r="G154" i="5"/>
  <c r="F154" i="5"/>
  <c r="K153" i="5"/>
  <c r="J153" i="5"/>
  <c r="H153" i="5"/>
  <c r="R153" i="5" s="1"/>
  <c r="G153" i="5"/>
  <c r="F153" i="5"/>
  <c r="C152" i="5"/>
  <c r="V151" i="5"/>
  <c r="K157" i="5" s="1"/>
  <c r="T151" i="5"/>
  <c r="K156" i="5" s="1"/>
  <c r="U151" i="5"/>
  <c r="H157" i="5" s="1"/>
  <c r="S151" i="5"/>
  <c r="H156" i="5" s="1"/>
  <c r="F151" i="5"/>
  <c r="E151" i="5"/>
  <c r="D151" i="5"/>
  <c r="I151" i="5"/>
  <c r="C151" i="5"/>
  <c r="B151" i="5"/>
  <c r="A151" i="5"/>
  <c r="L150" i="5"/>
  <c r="Q150" i="5" s="1"/>
  <c r="Z150" i="5"/>
  <c r="Y150" i="5"/>
  <c r="X150" i="5"/>
  <c r="L149" i="5"/>
  <c r="G149" i="5"/>
  <c r="E149" i="5"/>
  <c r="J148" i="5"/>
  <c r="F148" i="5"/>
  <c r="E148" i="5"/>
  <c r="J147" i="5"/>
  <c r="F147" i="5"/>
  <c r="E147" i="5"/>
  <c r="K146" i="5"/>
  <c r="J146" i="5"/>
  <c r="H146" i="5"/>
  <c r="R146" i="5" s="1"/>
  <c r="G146" i="5"/>
  <c r="F146" i="5"/>
  <c r="K145" i="5"/>
  <c r="J145" i="5"/>
  <c r="H145" i="5"/>
  <c r="G145" i="5"/>
  <c r="F145" i="5"/>
  <c r="K144" i="5"/>
  <c r="J144" i="5"/>
  <c r="H144" i="5"/>
  <c r="R144" i="5" s="1"/>
  <c r="G144" i="5"/>
  <c r="F144" i="5"/>
  <c r="C143" i="5"/>
  <c r="V142" i="5"/>
  <c r="K148" i="5" s="1"/>
  <c r="T142" i="5"/>
  <c r="K147" i="5" s="1"/>
  <c r="U142" i="5"/>
  <c r="H148" i="5" s="1"/>
  <c r="S142" i="5"/>
  <c r="H147" i="5" s="1"/>
  <c r="F142" i="5"/>
  <c r="E142" i="5"/>
  <c r="D142" i="5"/>
  <c r="I142" i="5"/>
  <c r="C142" i="5"/>
  <c r="B142" i="5"/>
  <c r="A142" i="5"/>
  <c r="L141" i="5"/>
  <c r="Q141" i="5" s="1"/>
  <c r="Z141" i="5"/>
  <c r="Y141" i="5"/>
  <c r="X141" i="5"/>
  <c r="L140" i="5"/>
  <c r="G140" i="5"/>
  <c r="E140" i="5"/>
  <c r="J139" i="5"/>
  <c r="F139" i="5"/>
  <c r="E139" i="5"/>
  <c r="J138" i="5"/>
  <c r="F138" i="5"/>
  <c r="E138" i="5"/>
  <c r="K137" i="5"/>
  <c r="J137" i="5"/>
  <c r="H137" i="5"/>
  <c r="R137" i="5" s="1"/>
  <c r="G137" i="5"/>
  <c r="F137" i="5"/>
  <c r="K136" i="5"/>
  <c r="J136" i="5"/>
  <c r="H136" i="5"/>
  <c r="G136" i="5"/>
  <c r="F136" i="5"/>
  <c r="K135" i="5"/>
  <c r="J135" i="5"/>
  <c r="H135" i="5"/>
  <c r="R135" i="5" s="1"/>
  <c r="G135" i="5"/>
  <c r="F135" i="5"/>
  <c r="C134" i="5"/>
  <c r="V133" i="5"/>
  <c r="K139" i="5" s="1"/>
  <c r="T133" i="5"/>
  <c r="K138" i="5" s="1"/>
  <c r="U133" i="5"/>
  <c r="H139" i="5" s="1"/>
  <c r="S133" i="5"/>
  <c r="H138" i="5" s="1"/>
  <c r="F133" i="5"/>
  <c r="E133" i="5"/>
  <c r="D133" i="5"/>
  <c r="I133" i="5"/>
  <c r="C133" i="5"/>
  <c r="B133" i="5"/>
  <c r="A133" i="5"/>
  <c r="L132" i="5"/>
  <c r="Q132" i="5" s="1"/>
  <c r="Z132" i="5"/>
  <c r="Y132" i="5"/>
  <c r="X132" i="5"/>
  <c r="L131" i="5"/>
  <c r="G131" i="5"/>
  <c r="E131" i="5"/>
  <c r="J130" i="5"/>
  <c r="F130" i="5"/>
  <c r="E130" i="5"/>
  <c r="J129" i="5"/>
  <c r="F129" i="5"/>
  <c r="E129" i="5"/>
  <c r="K128" i="5"/>
  <c r="J128" i="5"/>
  <c r="H128" i="5"/>
  <c r="R128" i="5" s="1"/>
  <c r="G128" i="5"/>
  <c r="F128" i="5"/>
  <c r="K127" i="5"/>
  <c r="J127" i="5"/>
  <c r="H127" i="5"/>
  <c r="G127" i="5"/>
  <c r="F127" i="5"/>
  <c r="K126" i="5"/>
  <c r="J126" i="5"/>
  <c r="H126" i="5"/>
  <c r="R126" i="5" s="1"/>
  <c r="G126" i="5"/>
  <c r="F126" i="5"/>
  <c r="C125" i="5"/>
  <c r="V124" i="5"/>
  <c r="K130" i="5" s="1"/>
  <c r="T124" i="5"/>
  <c r="K129" i="5" s="1"/>
  <c r="U124" i="5"/>
  <c r="H130" i="5" s="1"/>
  <c r="S124" i="5"/>
  <c r="H129" i="5" s="1"/>
  <c r="F124" i="5"/>
  <c r="E124" i="5"/>
  <c r="D124" i="5"/>
  <c r="I124" i="5"/>
  <c r="C124" i="5"/>
  <c r="B124" i="5"/>
  <c r="A124" i="5"/>
  <c r="L123" i="5"/>
  <c r="Q123" i="5" s="1"/>
  <c r="Z123" i="5"/>
  <c r="Y123" i="5"/>
  <c r="X123" i="5"/>
  <c r="K122" i="5"/>
  <c r="J122" i="5"/>
  <c r="Z122" i="5"/>
  <c r="Y122" i="5"/>
  <c r="X122" i="5"/>
  <c r="H122" i="5"/>
  <c r="W122" i="5" s="1"/>
  <c r="F122" i="5"/>
  <c r="V122" i="5"/>
  <c r="T122" i="5"/>
  <c r="U122" i="5"/>
  <c r="S122" i="5"/>
  <c r="E122" i="5"/>
  <c r="D122" i="5"/>
  <c r="C122" i="5"/>
  <c r="B122" i="5"/>
  <c r="A122" i="5"/>
  <c r="L121" i="5"/>
  <c r="G121" i="5"/>
  <c r="E121" i="5"/>
  <c r="J120" i="5"/>
  <c r="E120" i="5"/>
  <c r="J119" i="5"/>
  <c r="E119" i="5"/>
  <c r="K118" i="5"/>
  <c r="J118" i="5"/>
  <c r="H118" i="5"/>
  <c r="G118" i="5"/>
  <c r="F118" i="5"/>
  <c r="K117" i="5"/>
  <c r="J117" i="5"/>
  <c r="H117" i="5"/>
  <c r="G117" i="5"/>
  <c r="F117" i="5"/>
  <c r="C116" i="5"/>
  <c r="V115" i="5"/>
  <c r="T115" i="5"/>
  <c r="U115" i="5"/>
  <c r="S115" i="5"/>
  <c r="F115" i="5"/>
  <c r="E115" i="5"/>
  <c r="D115" i="5"/>
  <c r="I115" i="5"/>
  <c r="C115" i="5"/>
  <c r="B115" i="5"/>
  <c r="A115" i="5"/>
  <c r="L114" i="5"/>
  <c r="Q114" i="5" s="1"/>
  <c r="Z114" i="5"/>
  <c r="Y114" i="5"/>
  <c r="X114" i="5"/>
  <c r="L113" i="5"/>
  <c r="G113" i="5"/>
  <c r="E113" i="5"/>
  <c r="J112" i="5"/>
  <c r="F112" i="5"/>
  <c r="E112" i="5"/>
  <c r="J111" i="5"/>
  <c r="F111" i="5"/>
  <c r="E111" i="5"/>
  <c r="K110" i="5"/>
  <c r="J110" i="5"/>
  <c r="H110" i="5"/>
  <c r="R110" i="5" s="1"/>
  <c r="G110" i="5"/>
  <c r="F110" i="5"/>
  <c r="C109" i="5"/>
  <c r="V108" i="5"/>
  <c r="K112" i="5" s="1"/>
  <c r="T108" i="5"/>
  <c r="K111" i="5" s="1"/>
  <c r="U108" i="5"/>
  <c r="H112" i="5" s="1"/>
  <c r="S108" i="5"/>
  <c r="H111" i="5" s="1"/>
  <c r="F108" i="5"/>
  <c r="E108" i="5"/>
  <c r="D108" i="5"/>
  <c r="I108" i="5"/>
  <c r="C108" i="5"/>
  <c r="B108" i="5"/>
  <c r="A108" i="5"/>
  <c r="L107" i="5"/>
  <c r="Q107" i="5" s="1"/>
  <c r="Z107" i="5"/>
  <c r="Y107" i="5"/>
  <c r="X107" i="5"/>
  <c r="L106" i="5"/>
  <c r="G106" i="5"/>
  <c r="E106" i="5"/>
  <c r="J105" i="5"/>
  <c r="F105" i="5"/>
  <c r="E105" i="5"/>
  <c r="J104" i="5"/>
  <c r="F104" i="5"/>
  <c r="E104" i="5"/>
  <c r="K103" i="5"/>
  <c r="J103" i="5"/>
  <c r="H103" i="5"/>
  <c r="R103" i="5" s="1"/>
  <c r="G103" i="5"/>
  <c r="F103" i="5"/>
  <c r="K102" i="5"/>
  <c r="J102" i="5"/>
  <c r="H102" i="5"/>
  <c r="G102" i="5"/>
  <c r="F102" i="5"/>
  <c r="K101" i="5"/>
  <c r="J101" i="5"/>
  <c r="H101" i="5"/>
  <c r="R101" i="5" s="1"/>
  <c r="G101" i="5"/>
  <c r="F101" i="5"/>
  <c r="C100" i="5"/>
  <c r="V99" i="5"/>
  <c r="K105" i="5" s="1"/>
  <c r="T99" i="5"/>
  <c r="K104" i="5" s="1"/>
  <c r="U99" i="5"/>
  <c r="H105" i="5" s="1"/>
  <c r="S99" i="5"/>
  <c r="H104" i="5" s="1"/>
  <c r="F99" i="5"/>
  <c r="E99" i="5"/>
  <c r="D99" i="5"/>
  <c r="I99" i="5"/>
  <c r="C99" i="5"/>
  <c r="B99" i="5"/>
  <c r="A99" i="5"/>
  <c r="L98" i="5"/>
  <c r="Q98" i="5" s="1"/>
  <c r="Z98" i="5"/>
  <c r="Y98" i="5"/>
  <c r="X98" i="5"/>
  <c r="K97" i="5"/>
  <c r="J97" i="5"/>
  <c r="Z97" i="5"/>
  <c r="Y97" i="5"/>
  <c r="X97" i="5"/>
  <c r="H97" i="5"/>
  <c r="W97" i="5" s="1"/>
  <c r="F97" i="5"/>
  <c r="V97" i="5"/>
  <c r="T97" i="5"/>
  <c r="U97" i="5"/>
  <c r="S97" i="5"/>
  <c r="E97" i="5"/>
  <c r="D97" i="5"/>
  <c r="C97" i="5"/>
  <c r="B97" i="5"/>
  <c r="A97" i="5"/>
  <c r="L96" i="5"/>
  <c r="G96" i="5"/>
  <c r="E96" i="5"/>
  <c r="J95" i="5"/>
  <c r="E95" i="5"/>
  <c r="J94" i="5"/>
  <c r="E94" i="5"/>
  <c r="K93" i="5"/>
  <c r="J93" i="5"/>
  <c r="H93" i="5"/>
  <c r="R93" i="5" s="1"/>
  <c r="G93" i="5"/>
  <c r="F93" i="5"/>
  <c r="K92" i="5"/>
  <c r="J92" i="5"/>
  <c r="H92" i="5"/>
  <c r="G92" i="5"/>
  <c r="F92" i="5"/>
  <c r="K91" i="5"/>
  <c r="J91" i="5"/>
  <c r="H91" i="5"/>
  <c r="R91" i="5" s="1"/>
  <c r="G91" i="5"/>
  <c r="F91" i="5"/>
  <c r="C90" i="5"/>
  <c r="V89" i="5"/>
  <c r="K95" i="5" s="1"/>
  <c r="T89" i="5"/>
  <c r="U89" i="5"/>
  <c r="H95" i="5" s="1"/>
  <c r="S89" i="5"/>
  <c r="F89" i="5"/>
  <c r="E89" i="5"/>
  <c r="D89" i="5"/>
  <c r="I89" i="5"/>
  <c r="C89" i="5"/>
  <c r="B89" i="5"/>
  <c r="A89" i="5"/>
  <c r="L88" i="5"/>
  <c r="Q88" i="5" s="1"/>
  <c r="Z88" i="5"/>
  <c r="Y88" i="5"/>
  <c r="X88" i="5"/>
  <c r="K87" i="5"/>
  <c r="J87" i="5"/>
  <c r="Z87" i="5"/>
  <c r="Y87" i="5"/>
  <c r="X87" i="5"/>
  <c r="H87" i="5"/>
  <c r="W87" i="5" s="1"/>
  <c r="F87" i="5"/>
  <c r="V87" i="5"/>
  <c r="T87" i="5"/>
  <c r="U87" i="5"/>
  <c r="S87" i="5"/>
  <c r="E87" i="5"/>
  <c r="D87" i="5"/>
  <c r="C87" i="5"/>
  <c r="B87" i="5"/>
  <c r="A87" i="5"/>
  <c r="L86" i="5"/>
  <c r="G86" i="5"/>
  <c r="E86" i="5"/>
  <c r="J85" i="5"/>
  <c r="E85" i="5"/>
  <c r="J84" i="5"/>
  <c r="E84" i="5"/>
  <c r="K83" i="5"/>
  <c r="J83" i="5"/>
  <c r="H83" i="5"/>
  <c r="R83" i="5" s="1"/>
  <c r="G83" i="5"/>
  <c r="F83" i="5"/>
  <c r="C82" i="5"/>
  <c r="V81" i="5"/>
  <c r="T81" i="5"/>
  <c r="K84" i="5" s="1"/>
  <c r="U81" i="5"/>
  <c r="S81" i="5"/>
  <c r="F81" i="5"/>
  <c r="E81" i="5"/>
  <c r="D81" i="5"/>
  <c r="I81" i="5"/>
  <c r="C81" i="5"/>
  <c r="B81" i="5"/>
  <c r="A81" i="5"/>
  <c r="L80" i="5"/>
  <c r="Q80" i="5" s="1"/>
  <c r="Z80" i="5"/>
  <c r="Y80" i="5"/>
  <c r="X80" i="5"/>
  <c r="K79" i="5"/>
  <c r="J79" i="5"/>
  <c r="Z79" i="5"/>
  <c r="Y79" i="5"/>
  <c r="X79" i="5"/>
  <c r="H79" i="5"/>
  <c r="W79" i="5" s="1"/>
  <c r="F79" i="5"/>
  <c r="V79" i="5"/>
  <c r="T79" i="5"/>
  <c r="U79" i="5"/>
  <c r="S79" i="5"/>
  <c r="E79" i="5"/>
  <c r="D79" i="5"/>
  <c r="C79" i="5"/>
  <c r="B79" i="5"/>
  <c r="A79" i="5"/>
  <c r="L78" i="5"/>
  <c r="G78" i="5"/>
  <c r="E78" i="5"/>
  <c r="J77" i="5"/>
  <c r="E77" i="5"/>
  <c r="J76" i="5"/>
  <c r="E76" i="5"/>
  <c r="K75" i="5"/>
  <c r="J75" i="5"/>
  <c r="H75" i="5"/>
  <c r="R75" i="5" s="1"/>
  <c r="G75" i="5"/>
  <c r="F75" i="5"/>
  <c r="K74" i="5"/>
  <c r="J74" i="5"/>
  <c r="H74" i="5"/>
  <c r="G74" i="5"/>
  <c r="F74" i="5"/>
  <c r="K73" i="5"/>
  <c r="J73" i="5"/>
  <c r="H73" i="5"/>
  <c r="R73" i="5" s="1"/>
  <c r="G73" i="5"/>
  <c r="F73" i="5"/>
  <c r="C72" i="5"/>
  <c r="V71" i="5"/>
  <c r="K77" i="5" s="1"/>
  <c r="T71" i="5"/>
  <c r="K76" i="5" s="1"/>
  <c r="U71" i="5"/>
  <c r="H77" i="5" s="1"/>
  <c r="S71" i="5"/>
  <c r="H76" i="5" s="1"/>
  <c r="F71" i="5"/>
  <c r="E71" i="5"/>
  <c r="D71" i="5"/>
  <c r="I71" i="5"/>
  <c r="C71" i="5"/>
  <c r="B71" i="5"/>
  <c r="A71" i="5"/>
  <c r="L70" i="5"/>
  <c r="Q70" i="5" s="1"/>
  <c r="Z70" i="5"/>
  <c r="Y70" i="5"/>
  <c r="X70" i="5"/>
  <c r="K69" i="5"/>
  <c r="J69" i="5"/>
  <c r="Z69" i="5"/>
  <c r="Y69" i="5"/>
  <c r="X69" i="5"/>
  <c r="H69" i="5"/>
  <c r="W69" i="5" s="1"/>
  <c r="F69" i="5"/>
  <c r="V69" i="5"/>
  <c r="T69" i="5"/>
  <c r="U69" i="5"/>
  <c r="S69" i="5"/>
  <c r="E69" i="5"/>
  <c r="D69" i="5"/>
  <c r="C69" i="5"/>
  <c r="B69" i="5"/>
  <c r="A69" i="5"/>
  <c r="L68" i="5"/>
  <c r="G68" i="5"/>
  <c r="E68" i="5"/>
  <c r="J67" i="5"/>
  <c r="E67" i="5"/>
  <c r="J66" i="5"/>
  <c r="E66" i="5"/>
  <c r="K65" i="5"/>
  <c r="J65" i="5"/>
  <c r="H65" i="5"/>
  <c r="R65" i="5" s="1"/>
  <c r="G65" i="5"/>
  <c r="F65" i="5"/>
  <c r="C64" i="5"/>
  <c r="V63" i="5"/>
  <c r="T63" i="5"/>
  <c r="U63" i="5"/>
  <c r="S63" i="5"/>
  <c r="F63" i="5"/>
  <c r="E63" i="5"/>
  <c r="D63" i="5"/>
  <c r="I63" i="5"/>
  <c r="C63" i="5"/>
  <c r="B63" i="5"/>
  <c r="A63" i="5"/>
  <c r="L62" i="5"/>
  <c r="Q62" i="5" s="1"/>
  <c r="Z62" i="5"/>
  <c r="Y62" i="5"/>
  <c r="X62" i="5"/>
  <c r="K61" i="5"/>
  <c r="J61" i="5"/>
  <c r="Z61" i="5"/>
  <c r="Y61" i="5"/>
  <c r="X61" i="5"/>
  <c r="H61" i="5"/>
  <c r="W61" i="5" s="1"/>
  <c r="F61" i="5"/>
  <c r="V61" i="5"/>
  <c r="T61" i="5"/>
  <c r="U61" i="5"/>
  <c r="S61" i="5"/>
  <c r="E61" i="5"/>
  <c r="D61" i="5"/>
  <c r="C61" i="5"/>
  <c r="B61" i="5"/>
  <c r="A61" i="5"/>
  <c r="L60" i="5"/>
  <c r="G60" i="5"/>
  <c r="E60" i="5"/>
  <c r="J59" i="5"/>
  <c r="E59" i="5"/>
  <c r="J58" i="5"/>
  <c r="E58" i="5"/>
  <c r="K57" i="5"/>
  <c r="J57" i="5"/>
  <c r="H57" i="5"/>
  <c r="R57" i="5" s="1"/>
  <c r="G57" i="5"/>
  <c r="F57" i="5"/>
  <c r="K56" i="5"/>
  <c r="J56" i="5"/>
  <c r="H56" i="5"/>
  <c r="G56" i="5"/>
  <c r="F56" i="5"/>
  <c r="K55" i="5"/>
  <c r="J55" i="5"/>
  <c r="H55" i="5"/>
  <c r="R55" i="5" s="1"/>
  <c r="G55" i="5"/>
  <c r="F55" i="5"/>
  <c r="C54" i="5"/>
  <c r="V53" i="5"/>
  <c r="K59" i="5" s="1"/>
  <c r="T53" i="5"/>
  <c r="U53" i="5"/>
  <c r="H59" i="5" s="1"/>
  <c r="S53" i="5"/>
  <c r="H58" i="5" s="1"/>
  <c r="F53" i="5"/>
  <c r="E53" i="5"/>
  <c r="D53" i="5"/>
  <c r="I53" i="5"/>
  <c r="C53" i="5"/>
  <c r="B53" i="5"/>
  <c r="A53" i="5"/>
  <c r="L52" i="5"/>
  <c r="Q52" i="5" s="1"/>
  <c r="Z52" i="5"/>
  <c r="Y52" i="5"/>
  <c r="X52" i="5"/>
  <c r="L51" i="5"/>
  <c r="G51" i="5"/>
  <c r="E51" i="5"/>
  <c r="J50" i="5"/>
  <c r="F50" i="5"/>
  <c r="E50" i="5"/>
  <c r="J49" i="5"/>
  <c r="F49" i="5"/>
  <c r="E49" i="5"/>
  <c r="K48" i="5"/>
  <c r="J48" i="5"/>
  <c r="H48" i="5"/>
  <c r="R48" i="5" s="1"/>
  <c r="G48" i="5"/>
  <c r="F48" i="5"/>
  <c r="K47" i="5"/>
  <c r="J47" i="5"/>
  <c r="H47" i="5"/>
  <c r="G47" i="5"/>
  <c r="F47" i="5"/>
  <c r="K46" i="5"/>
  <c r="J46" i="5"/>
  <c r="H46" i="5"/>
  <c r="R46" i="5" s="1"/>
  <c r="G46" i="5"/>
  <c r="F46" i="5"/>
  <c r="C45" i="5"/>
  <c r="V44" i="5"/>
  <c r="K50" i="5" s="1"/>
  <c r="T44" i="5"/>
  <c r="K49" i="5" s="1"/>
  <c r="U44" i="5"/>
  <c r="H50" i="5" s="1"/>
  <c r="S44" i="5"/>
  <c r="H49" i="5" s="1"/>
  <c r="F44" i="5"/>
  <c r="E44" i="5"/>
  <c r="D44" i="5"/>
  <c r="I44" i="5"/>
  <c r="C44" i="5"/>
  <c r="B44" i="5"/>
  <c r="A44" i="5"/>
  <c r="L43" i="5"/>
  <c r="Q43" i="5" s="1"/>
  <c r="Z43" i="5"/>
  <c r="Y43" i="5"/>
  <c r="X43" i="5"/>
  <c r="L42" i="5"/>
  <c r="G42" i="5"/>
  <c r="E42" i="5"/>
  <c r="J41" i="5"/>
  <c r="F41" i="5"/>
  <c r="E41" i="5"/>
  <c r="J40" i="5"/>
  <c r="F40" i="5"/>
  <c r="E40" i="5"/>
  <c r="K39" i="5"/>
  <c r="J39" i="5"/>
  <c r="H39" i="5"/>
  <c r="R39" i="5" s="1"/>
  <c r="G39" i="5"/>
  <c r="F39" i="5"/>
  <c r="K38" i="5"/>
  <c r="J38" i="5"/>
  <c r="H38" i="5"/>
  <c r="G38" i="5"/>
  <c r="F38" i="5"/>
  <c r="K37" i="5"/>
  <c r="J37" i="5"/>
  <c r="H37" i="5"/>
  <c r="R37" i="5" s="1"/>
  <c r="G37" i="5"/>
  <c r="F37" i="5"/>
  <c r="C36" i="5"/>
  <c r="V35" i="5"/>
  <c r="K41" i="5" s="1"/>
  <c r="T35" i="5"/>
  <c r="K40" i="5" s="1"/>
  <c r="U35" i="5"/>
  <c r="H41" i="5" s="1"/>
  <c r="S35" i="5"/>
  <c r="H40" i="5" s="1"/>
  <c r="F35" i="5"/>
  <c r="E35" i="5"/>
  <c r="D35" i="5"/>
  <c r="I35" i="5"/>
  <c r="C35" i="5"/>
  <c r="B35" i="5"/>
  <c r="A35" i="5"/>
  <c r="L34" i="5"/>
  <c r="Q34" i="5" s="1"/>
  <c r="Z34" i="5"/>
  <c r="Y34" i="5"/>
  <c r="X34" i="5"/>
  <c r="L33" i="5"/>
  <c r="G33" i="5"/>
  <c r="E33" i="5"/>
  <c r="J32" i="5"/>
  <c r="F32" i="5"/>
  <c r="E32" i="5"/>
  <c r="J31" i="5"/>
  <c r="F31" i="5"/>
  <c r="E31" i="5"/>
  <c r="K30" i="5"/>
  <c r="J30" i="5"/>
  <c r="H30" i="5"/>
  <c r="R30" i="5" s="1"/>
  <c r="G30" i="5"/>
  <c r="F30" i="5"/>
  <c r="K29" i="5"/>
  <c r="J29" i="5"/>
  <c r="H29" i="5"/>
  <c r="G29" i="5"/>
  <c r="F29" i="5"/>
  <c r="K28" i="5"/>
  <c r="J28" i="5"/>
  <c r="H28" i="5"/>
  <c r="R28" i="5" s="1"/>
  <c r="G28" i="5"/>
  <c r="F28" i="5"/>
  <c r="C27" i="5"/>
  <c r="V26" i="5"/>
  <c r="K32" i="5" s="1"/>
  <c r="T26" i="5"/>
  <c r="K31" i="5" s="1"/>
  <c r="U26" i="5"/>
  <c r="H32" i="5" s="1"/>
  <c r="S26" i="5"/>
  <c r="H31" i="5" s="1"/>
  <c r="F26" i="5"/>
  <c r="E26" i="5"/>
  <c r="D26" i="5"/>
  <c r="I26" i="5"/>
  <c r="C26" i="5"/>
  <c r="B26" i="5"/>
  <c r="A26" i="5"/>
  <c r="A25" i="5"/>
  <c r="B7" i="5"/>
  <c r="A1" i="5"/>
  <c r="K199" i="5" l="1"/>
  <c r="K276" i="5"/>
  <c r="K344" i="5"/>
  <c r="H312" i="5"/>
  <c r="K263" i="5"/>
  <c r="H323" i="5"/>
  <c r="W326" i="5" s="1"/>
  <c r="K343" i="5"/>
  <c r="J347" i="5" s="1"/>
  <c r="P347" i="5" s="1"/>
  <c r="K209" i="5"/>
  <c r="H222" i="5"/>
  <c r="K287" i="5"/>
  <c r="K354" i="5"/>
  <c r="K428" i="5"/>
  <c r="H467" i="5"/>
  <c r="H478" i="5"/>
  <c r="H365" i="5"/>
  <c r="H428" i="5"/>
  <c r="K490" i="5"/>
  <c r="K523" i="5"/>
  <c r="H184" i="5"/>
  <c r="W192" i="5" s="1"/>
  <c r="H397" i="5"/>
  <c r="H417" i="5"/>
  <c r="K429" i="5"/>
  <c r="J432" i="5" s="1"/>
  <c r="P432" i="5" s="1"/>
  <c r="H84" i="5"/>
  <c r="H198" i="5"/>
  <c r="H263" i="5"/>
  <c r="H275" i="5"/>
  <c r="K67" i="5"/>
  <c r="K376" i="5"/>
  <c r="H407" i="5"/>
  <c r="H501" i="5"/>
  <c r="X504" i="5" s="1"/>
  <c r="K119" i="5"/>
  <c r="J107" i="5"/>
  <c r="P107" i="5" s="1"/>
  <c r="H209" i="5"/>
  <c r="K222" i="5"/>
  <c r="K233" i="5"/>
  <c r="K312" i="5"/>
  <c r="K397" i="5"/>
  <c r="K417" i="5"/>
  <c r="H429" i="5"/>
  <c r="W432" i="5" s="1"/>
  <c r="H67" i="5"/>
  <c r="K366" i="5"/>
  <c r="K512" i="5"/>
  <c r="H300" i="5"/>
  <c r="G304" i="5" s="1"/>
  <c r="O304" i="5" s="1"/>
  <c r="H333" i="5"/>
  <c r="H354" i="5"/>
  <c r="H376" i="5"/>
  <c r="K407" i="5"/>
  <c r="K489" i="5"/>
  <c r="H523" i="5"/>
  <c r="H288" i="5"/>
  <c r="H311" i="5"/>
  <c r="W316" i="5" s="1"/>
  <c r="K334" i="5"/>
  <c r="K418" i="5"/>
  <c r="H466" i="5"/>
  <c r="X471" i="5" s="1"/>
  <c r="K479" i="5"/>
  <c r="H500" i="5"/>
  <c r="H535" i="5"/>
  <c r="H120" i="5"/>
  <c r="H185" i="5"/>
  <c r="G192" i="5" s="1"/>
  <c r="O192" i="5" s="1"/>
  <c r="K210" i="5"/>
  <c r="J214" i="5" s="1"/>
  <c r="P214" i="5" s="1"/>
  <c r="K221" i="5"/>
  <c r="H234" i="5"/>
  <c r="K288" i="5"/>
  <c r="H301" i="5"/>
  <c r="H355" i="5"/>
  <c r="G358" i="5" s="1"/>
  <c r="O358" i="5" s="1"/>
  <c r="K535" i="5"/>
  <c r="K120" i="5"/>
  <c r="K185" i="5"/>
  <c r="H210" i="5"/>
  <c r="G214" i="5" s="1"/>
  <c r="O214" i="5" s="1"/>
  <c r="K234" i="5"/>
  <c r="K311" i="5"/>
  <c r="J316" i="5" s="1"/>
  <c r="P316" i="5" s="1"/>
  <c r="H398" i="5"/>
  <c r="G401" i="5" s="1"/>
  <c r="O401" i="5" s="1"/>
  <c r="H418" i="5"/>
  <c r="W421" i="5" s="1"/>
  <c r="J454" i="5"/>
  <c r="P454" i="5" s="1"/>
  <c r="K466" i="5"/>
  <c r="H512" i="5"/>
  <c r="X516" i="5" s="1"/>
  <c r="K66" i="5"/>
  <c r="K85" i="5"/>
  <c r="J88" i="5" s="1"/>
  <c r="P88" i="5" s="1"/>
  <c r="K198" i="5"/>
  <c r="J202" i="5" s="1"/>
  <c r="P202" i="5" s="1"/>
  <c r="H264" i="5"/>
  <c r="H276" i="5"/>
  <c r="K301" i="5"/>
  <c r="K322" i="5"/>
  <c r="H334" i="5"/>
  <c r="G337" i="5" s="1"/>
  <c r="O337" i="5" s="1"/>
  <c r="H343" i="5"/>
  <c r="K365" i="5"/>
  <c r="H377" i="5"/>
  <c r="H479" i="5"/>
  <c r="H490" i="5"/>
  <c r="K534" i="5"/>
  <c r="J538" i="5" s="1"/>
  <c r="P538" i="5" s="1"/>
  <c r="K406" i="5"/>
  <c r="J410" i="5" s="1"/>
  <c r="P410" i="5" s="1"/>
  <c r="K500" i="5"/>
  <c r="K524" i="5"/>
  <c r="J80" i="5"/>
  <c r="P80" i="5" s="1"/>
  <c r="H119" i="5"/>
  <c r="K184" i="5"/>
  <c r="J192" i="5" s="1"/>
  <c r="P192" i="5" s="1"/>
  <c r="H221" i="5"/>
  <c r="G226" i="5" s="1"/>
  <c r="O226" i="5" s="1"/>
  <c r="K264" i="5"/>
  <c r="J269" i="5" s="1"/>
  <c r="P269" i="5" s="1"/>
  <c r="H287" i="5"/>
  <c r="K355" i="5"/>
  <c r="H366" i="5"/>
  <c r="K377" i="5"/>
  <c r="J380" i="5" s="1"/>
  <c r="P380" i="5" s="1"/>
  <c r="K398" i="5"/>
  <c r="K467" i="5"/>
  <c r="H489" i="5"/>
  <c r="G493" i="5" s="1"/>
  <c r="O493" i="5" s="1"/>
  <c r="K511" i="5"/>
  <c r="J516" i="5" s="1"/>
  <c r="P516" i="5" s="1"/>
  <c r="L598" i="5"/>
  <c r="H66" i="5"/>
  <c r="W70" i="5" s="1"/>
  <c r="H94" i="5"/>
  <c r="W98" i="5" s="1"/>
  <c r="K94" i="5"/>
  <c r="J98" i="5" s="1"/>
  <c r="P98" i="5" s="1"/>
  <c r="H199" i="5"/>
  <c r="W202" i="5" s="1"/>
  <c r="R205" i="5"/>
  <c r="K275" i="5"/>
  <c r="K300" i="5"/>
  <c r="J304" i="5" s="1"/>
  <c r="P304" i="5" s="1"/>
  <c r="K323" i="5"/>
  <c r="K333" i="5"/>
  <c r="J337" i="5" s="1"/>
  <c r="P337" i="5" s="1"/>
  <c r="H344" i="5"/>
  <c r="K478" i="5"/>
  <c r="K501" i="5"/>
  <c r="H524" i="5"/>
  <c r="H534" i="5"/>
  <c r="H554" i="5"/>
  <c r="G568" i="5"/>
  <c r="O568" i="5" s="1"/>
  <c r="X578" i="5"/>
  <c r="G584" i="5"/>
  <c r="O584" i="5" s="1"/>
  <c r="G590" i="5"/>
  <c r="O590" i="5" s="1"/>
  <c r="K58" i="5"/>
  <c r="J62" i="5" s="1"/>
  <c r="P62" i="5" s="1"/>
  <c r="J132" i="5"/>
  <c r="P132" i="5" s="1"/>
  <c r="H233" i="5"/>
  <c r="H406" i="5"/>
  <c r="G410" i="5" s="1"/>
  <c r="O410" i="5" s="1"/>
  <c r="R496" i="5"/>
  <c r="H545" i="5"/>
  <c r="X548" i="5" s="1"/>
  <c r="H555" i="5"/>
  <c r="X568" i="5"/>
  <c r="R571" i="5"/>
  <c r="R580" i="5"/>
  <c r="R586" i="5"/>
  <c r="J34" i="5"/>
  <c r="P34" i="5" s="1"/>
  <c r="G43" i="5"/>
  <c r="O43" i="5" s="1"/>
  <c r="J43" i="5"/>
  <c r="P43" i="5" s="1"/>
  <c r="G52" i="5"/>
  <c r="O52" i="5" s="1"/>
  <c r="G34" i="5"/>
  <c r="O34" i="5" s="1"/>
  <c r="J52" i="5"/>
  <c r="P52" i="5" s="1"/>
  <c r="G62" i="5"/>
  <c r="O62" i="5" s="1"/>
  <c r="L602" i="5"/>
  <c r="L434" i="5"/>
  <c r="J168" i="5"/>
  <c r="P168" i="5" s="1"/>
  <c r="J248" i="5"/>
  <c r="P248" i="5" s="1"/>
  <c r="W80" i="5"/>
  <c r="G80" i="5"/>
  <c r="O80" i="5" s="1"/>
  <c r="H85" i="5"/>
  <c r="G88" i="5" s="1"/>
  <c r="O88" i="5" s="1"/>
  <c r="G107" i="5"/>
  <c r="O107" i="5" s="1"/>
  <c r="G114" i="5"/>
  <c r="O114" i="5" s="1"/>
  <c r="W114" i="5"/>
  <c r="J123" i="5"/>
  <c r="P123" i="5" s="1"/>
  <c r="G168" i="5"/>
  <c r="O168" i="5" s="1"/>
  <c r="G248" i="5"/>
  <c r="O248" i="5" s="1"/>
  <c r="J257" i="5"/>
  <c r="P257" i="5" s="1"/>
  <c r="W62" i="5"/>
  <c r="G70" i="5"/>
  <c r="O70" i="5" s="1"/>
  <c r="J177" i="5"/>
  <c r="P177" i="5" s="1"/>
  <c r="G257" i="5"/>
  <c r="O257" i="5" s="1"/>
  <c r="W34" i="5"/>
  <c r="W43" i="5"/>
  <c r="W52" i="5"/>
  <c r="G98" i="5"/>
  <c r="O98" i="5" s="1"/>
  <c r="J114" i="5"/>
  <c r="P114" i="5" s="1"/>
  <c r="J141" i="5"/>
  <c r="P141" i="5" s="1"/>
  <c r="J150" i="5"/>
  <c r="P150" i="5" s="1"/>
  <c r="J159" i="5"/>
  <c r="P159" i="5" s="1"/>
  <c r="G177" i="5"/>
  <c r="O177" i="5" s="1"/>
  <c r="G316" i="5"/>
  <c r="O316" i="5" s="1"/>
  <c r="W107" i="5"/>
  <c r="R217" i="5"/>
  <c r="R283" i="5"/>
  <c r="R307" i="5"/>
  <c r="J578" i="5"/>
  <c r="P578" i="5" s="1"/>
  <c r="J584" i="5"/>
  <c r="P584" i="5" s="1"/>
  <c r="J590" i="5"/>
  <c r="P590" i="5" s="1"/>
  <c r="J596" i="5"/>
  <c r="P596" i="5" s="1"/>
  <c r="G596" i="5"/>
  <c r="O596" i="5" s="1"/>
  <c r="J390" i="5"/>
  <c r="P390" i="5" s="1"/>
  <c r="J447" i="5"/>
  <c r="P447" i="5" s="1"/>
  <c r="J568" i="5"/>
  <c r="P568" i="5" s="1"/>
  <c r="Z596" i="5"/>
  <c r="R117" i="5"/>
  <c r="W132" i="5"/>
  <c r="G132" i="5"/>
  <c r="O132" i="5" s="1"/>
  <c r="W141" i="5"/>
  <c r="G141" i="5"/>
  <c r="O141" i="5" s="1"/>
  <c r="W150" i="5"/>
  <c r="G150" i="5"/>
  <c r="O150" i="5" s="1"/>
  <c r="W159" i="5"/>
  <c r="G159" i="5"/>
  <c r="O159" i="5" s="1"/>
  <c r="W168" i="5"/>
  <c r="W177" i="5"/>
  <c r="W226" i="5"/>
  <c r="W248" i="5"/>
  <c r="W257" i="5"/>
  <c r="R272" i="5"/>
  <c r="R318" i="5"/>
  <c r="G390" i="5"/>
  <c r="O390" i="5" s="1"/>
  <c r="G447" i="5"/>
  <c r="O447" i="5" s="1"/>
  <c r="J461" i="5"/>
  <c r="P461" i="5" s="1"/>
  <c r="J548" i="5"/>
  <c r="P548" i="5" s="1"/>
  <c r="W214" i="5"/>
  <c r="X461" i="5"/>
  <c r="J560" i="5"/>
  <c r="P560" i="5" s="1"/>
  <c r="W390" i="5"/>
  <c r="R424" i="5"/>
  <c r="G461" i="5"/>
  <c r="O461" i="5" s="1"/>
  <c r="R530" i="5"/>
  <c r="Z590" i="5"/>
  <c r="R393" i="5"/>
  <c r="W454" i="5"/>
  <c r="G454" i="5"/>
  <c r="O454" i="5" s="1"/>
  <c r="R464" i="5"/>
  <c r="G578" i="5"/>
  <c r="O578" i="5" s="1"/>
  <c r="R339" i="5"/>
  <c r="W447" i="5"/>
  <c r="Z584" i="5"/>
  <c r="W358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Y433" i="3"/>
  <c r="CZ433" i="3"/>
  <c r="DA433" i="3"/>
  <c r="A434" i="3"/>
  <c r="CY434" i="3"/>
  <c r="CZ434" i="3"/>
  <c r="DA434" i="3"/>
  <c r="A435" i="3"/>
  <c r="CY435" i="3"/>
  <c r="CZ435" i="3"/>
  <c r="DA435" i="3"/>
  <c r="A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Y453" i="3"/>
  <c r="CZ453" i="3"/>
  <c r="DA453" i="3"/>
  <c r="A454" i="3"/>
  <c r="CY454" i="3"/>
  <c r="CZ454" i="3"/>
  <c r="DA454" i="3"/>
  <c r="A455" i="3"/>
  <c r="CY455" i="3"/>
  <c r="CZ455" i="3"/>
  <c r="DA455" i="3"/>
  <c r="A456" i="3"/>
  <c r="CY456" i="3"/>
  <c r="CZ456" i="3"/>
  <c r="DA456" i="3"/>
  <c r="A457" i="3"/>
  <c r="CY457" i="3"/>
  <c r="CZ457" i="3"/>
  <c r="DA457" i="3"/>
  <c r="A458" i="3"/>
  <c r="CY458" i="3"/>
  <c r="CZ458" i="3"/>
  <c r="DA458" i="3"/>
  <c r="A459" i="3"/>
  <c r="CY459" i="3"/>
  <c r="CZ459" i="3"/>
  <c r="DA459" i="3"/>
  <c r="A460" i="3"/>
  <c r="CY460" i="3"/>
  <c r="CZ460" i="3"/>
  <c r="DA460" i="3"/>
  <c r="A461" i="3"/>
  <c r="CY461" i="3"/>
  <c r="CZ461" i="3"/>
  <c r="DA461" i="3"/>
  <c r="A462" i="3"/>
  <c r="CY462" i="3"/>
  <c r="CZ462" i="3"/>
  <c r="DA462" i="3"/>
  <c r="A463" i="3"/>
  <c r="CY463" i="3"/>
  <c r="CZ463" i="3"/>
  <c r="DA463" i="3"/>
  <c r="A464" i="3"/>
  <c r="CY464" i="3"/>
  <c r="CZ464" i="3"/>
  <c r="DA464" i="3"/>
  <c r="A465" i="3"/>
  <c r="CY465" i="3"/>
  <c r="CZ465" i="3"/>
  <c r="DA465" i="3"/>
  <c r="A466" i="3"/>
  <c r="CY466" i="3"/>
  <c r="CZ466" i="3"/>
  <c r="DA466" i="3"/>
  <c r="A467" i="3"/>
  <c r="CY467" i="3"/>
  <c r="CZ467" i="3"/>
  <c r="DA467" i="3"/>
  <c r="A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Y481" i="3"/>
  <c r="CZ481" i="3"/>
  <c r="DA481" i="3"/>
  <c r="A482" i="3"/>
  <c r="CY482" i="3"/>
  <c r="CZ482" i="3"/>
  <c r="DA482" i="3"/>
  <c r="A483" i="3"/>
  <c r="CY483" i="3"/>
  <c r="CZ483" i="3"/>
  <c r="DA483" i="3"/>
  <c r="A484" i="3"/>
  <c r="CY484" i="3"/>
  <c r="CZ484" i="3"/>
  <c r="DA484" i="3"/>
  <c r="A485" i="3"/>
  <c r="CY485" i="3"/>
  <c r="CZ485" i="3"/>
  <c r="DA485" i="3"/>
  <c r="A486" i="3"/>
  <c r="CY486" i="3"/>
  <c r="CZ486" i="3"/>
  <c r="DA486" i="3"/>
  <c r="A487" i="3"/>
  <c r="CY487" i="3"/>
  <c r="CZ487" i="3"/>
  <c r="DA487" i="3"/>
  <c r="A488" i="3"/>
  <c r="CY488" i="3"/>
  <c r="CZ488" i="3"/>
  <c r="DA488" i="3"/>
  <c r="A489" i="3"/>
  <c r="CY489" i="3"/>
  <c r="CZ489" i="3"/>
  <c r="DA489" i="3"/>
  <c r="A490" i="3"/>
  <c r="CY490" i="3"/>
  <c r="CZ490" i="3"/>
  <c r="DA490" i="3"/>
  <c r="A491" i="3"/>
  <c r="CY491" i="3"/>
  <c r="CZ491" i="3"/>
  <c r="DA491" i="3"/>
  <c r="A492" i="3"/>
  <c r="CY492" i="3"/>
  <c r="CZ492" i="3"/>
  <c r="DA492" i="3"/>
  <c r="A493" i="3"/>
  <c r="CY493" i="3"/>
  <c r="CZ493" i="3"/>
  <c r="DA493" i="3"/>
  <c r="A494" i="3"/>
  <c r="CY494" i="3"/>
  <c r="CZ494" i="3"/>
  <c r="DA494" i="3"/>
  <c r="A495" i="3"/>
  <c r="CY495" i="3"/>
  <c r="CZ495" i="3"/>
  <c r="DA495" i="3"/>
  <c r="A496" i="3"/>
  <c r="CY496" i="3"/>
  <c r="CZ496" i="3"/>
  <c r="DA496" i="3"/>
  <c r="A497" i="3"/>
  <c r="CY497" i="3"/>
  <c r="CZ497" i="3"/>
  <c r="DA497" i="3"/>
  <c r="A498" i="3"/>
  <c r="CY498" i="3"/>
  <c r="CZ498" i="3"/>
  <c r="DA498" i="3"/>
  <c r="A499" i="3"/>
  <c r="CY499" i="3"/>
  <c r="CZ499" i="3"/>
  <c r="DA499" i="3"/>
  <c r="A500" i="3"/>
  <c r="CY500" i="3"/>
  <c r="CZ500" i="3"/>
  <c r="DA500" i="3"/>
  <c r="A501" i="3"/>
  <c r="CY501" i="3"/>
  <c r="CZ501" i="3"/>
  <c r="DA501" i="3"/>
  <c r="A502" i="3"/>
  <c r="CY502" i="3"/>
  <c r="CZ502" i="3"/>
  <c r="DA502" i="3"/>
  <c r="A503" i="3"/>
  <c r="CY503" i="3"/>
  <c r="CZ503" i="3"/>
  <c r="DA503" i="3"/>
  <c r="A504" i="3"/>
  <c r="CY504" i="3"/>
  <c r="CZ504" i="3"/>
  <c r="DA504" i="3"/>
  <c r="A505" i="3"/>
  <c r="CY505" i="3"/>
  <c r="CZ505" i="3"/>
  <c r="DA505" i="3"/>
  <c r="A506" i="3"/>
  <c r="CY506" i="3"/>
  <c r="CZ506" i="3"/>
  <c r="DA506" i="3"/>
  <c r="A507" i="3"/>
  <c r="CY507" i="3"/>
  <c r="CZ507" i="3"/>
  <c r="DA507" i="3"/>
  <c r="A508" i="3"/>
  <c r="CY508" i="3"/>
  <c r="CZ508" i="3"/>
  <c r="DA508" i="3"/>
  <c r="A509" i="3"/>
  <c r="CY509" i="3"/>
  <c r="CZ509" i="3"/>
  <c r="DA509" i="3"/>
  <c r="A510" i="3"/>
  <c r="CY510" i="3"/>
  <c r="CZ510" i="3"/>
  <c r="DA510" i="3"/>
  <c r="A511" i="3"/>
  <c r="CY511" i="3"/>
  <c r="CZ511" i="3"/>
  <c r="DA511" i="3"/>
  <c r="A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Y515" i="3"/>
  <c r="CZ515" i="3"/>
  <c r="DA515" i="3"/>
  <c r="A516" i="3"/>
  <c r="CY516" i="3"/>
  <c r="CZ516" i="3"/>
  <c r="DA516" i="3"/>
  <c r="A517" i="3"/>
  <c r="CY517" i="3"/>
  <c r="CZ517" i="3"/>
  <c r="DA517" i="3"/>
  <c r="A518" i="3"/>
  <c r="CY518" i="3"/>
  <c r="CZ518" i="3"/>
  <c r="DA518" i="3"/>
  <c r="A519" i="3"/>
  <c r="CY519" i="3"/>
  <c r="CZ519" i="3"/>
  <c r="DA519" i="3"/>
  <c r="A520" i="3"/>
  <c r="CY520" i="3"/>
  <c r="CZ520" i="3"/>
  <c r="DA520" i="3"/>
  <c r="A521" i="3"/>
  <c r="CY521" i="3"/>
  <c r="CZ521" i="3"/>
  <c r="DA521" i="3"/>
  <c r="A522" i="3"/>
  <c r="CY522" i="3"/>
  <c r="CZ522" i="3"/>
  <c r="DA522" i="3"/>
  <c r="A523" i="3"/>
  <c r="CY523" i="3"/>
  <c r="CZ523" i="3"/>
  <c r="DA523" i="3"/>
  <c r="A524" i="3"/>
  <c r="CY524" i="3"/>
  <c r="CZ524" i="3"/>
  <c r="DA524" i="3"/>
  <c r="A525" i="3"/>
  <c r="CY525" i="3"/>
  <c r="CZ525" i="3"/>
  <c r="DA525" i="3"/>
  <c r="A526" i="3"/>
  <c r="CY526" i="3"/>
  <c r="CZ526" i="3"/>
  <c r="DA526" i="3"/>
  <c r="A527" i="3"/>
  <c r="CY527" i="3"/>
  <c r="CZ527" i="3"/>
  <c r="DA527" i="3"/>
  <c r="A528" i="3"/>
  <c r="CY528" i="3"/>
  <c r="CZ528" i="3"/>
  <c r="DA528" i="3"/>
  <c r="A529" i="3"/>
  <c r="CY529" i="3"/>
  <c r="CZ529" i="3"/>
  <c r="DA529" i="3"/>
  <c r="A530" i="3"/>
  <c r="CY530" i="3"/>
  <c r="CZ530" i="3"/>
  <c r="DA530" i="3"/>
  <c r="A531" i="3"/>
  <c r="CY531" i="3"/>
  <c r="CZ531" i="3"/>
  <c r="DA531" i="3"/>
  <c r="A532" i="3"/>
  <c r="CY532" i="3"/>
  <c r="CZ532" i="3"/>
  <c r="DA532" i="3"/>
  <c r="A533" i="3"/>
  <c r="CY533" i="3"/>
  <c r="CZ533" i="3"/>
  <c r="DA533" i="3"/>
  <c r="A534" i="3"/>
  <c r="CY534" i="3"/>
  <c r="CZ534" i="3"/>
  <c r="DA534" i="3"/>
  <c r="A535" i="3"/>
  <c r="CY535" i="3"/>
  <c r="CZ535" i="3"/>
  <c r="DA535" i="3"/>
  <c r="A536" i="3"/>
  <c r="CY536" i="3"/>
  <c r="CZ536" i="3"/>
  <c r="DA536" i="3"/>
  <c r="A537" i="3"/>
  <c r="CY537" i="3"/>
  <c r="CZ537" i="3"/>
  <c r="DA537" i="3"/>
  <c r="A538" i="3"/>
  <c r="CY538" i="3"/>
  <c r="CZ538" i="3"/>
  <c r="DA538" i="3"/>
  <c r="A539" i="3"/>
  <c r="CY539" i="3"/>
  <c r="CZ539" i="3"/>
  <c r="DA539" i="3"/>
  <c r="A540" i="3"/>
  <c r="CY540" i="3"/>
  <c r="CZ540" i="3"/>
  <c r="DA540" i="3"/>
  <c r="A541" i="3"/>
  <c r="CY541" i="3"/>
  <c r="CZ541" i="3"/>
  <c r="DA541" i="3"/>
  <c r="A542" i="3"/>
  <c r="CY542" i="3"/>
  <c r="CZ542" i="3"/>
  <c r="DA542" i="3"/>
  <c r="A543" i="3"/>
  <c r="CY543" i="3"/>
  <c r="CZ543" i="3"/>
  <c r="DA543" i="3"/>
  <c r="A544" i="3"/>
  <c r="CY544" i="3"/>
  <c r="CZ544" i="3"/>
  <c r="DA544" i="3"/>
  <c r="A545" i="3"/>
  <c r="CY545" i="3"/>
  <c r="CZ545" i="3"/>
  <c r="DA545" i="3"/>
  <c r="A546" i="3"/>
  <c r="CY546" i="3"/>
  <c r="CZ546" i="3"/>
  <c r="DA546" i="3"/>
  <c r="A547" i="3"/>
  <c r="CY547" i="3"/>
  <c r="CZ547" i="3"/>
  <c r="DA547" i="3"/>
  <c r="A548" i="3"/>
  <c r="CY548" i="3"/>
  <c r="CZ548" i="3"/>
  <c r="DA548" i="3"/>
  <c r="A549" i="3"/>
  <c r="CY549" i="3"/>
  <c r="CZ549" i="3"/>
  <c r="DA549" i="3"/>
  <c r="A550" i="3"/>
  <c r="CY550" i="3"/>
  <c r="CZ550" i="3"/>
  <c r="DA550" i="3"/>
  <c r="A551" i="3"/>
  <c r="CY551" i="3"/>
  <c r="CZ551" i="3"/>
  <c r="DA551" i="3"/>
  <c r="A552" i="3"/>
  <c r="CY552" i="3"/>
  <c r="CZ552" i="3"/>
  <c r="DA552" i="3"/>
  <c r="A553" i="3"/>
  <c r="CY553" i="3"/>
  <c r="CZ553" i="3"/>
  <c r="DA553" i="3"/>
  <c r="A554" i="3"/>
  <c r="CY554" i="3"/>
  <c r="CZ554" i="3"/>
  <c r="DA554" i="3"/>
  <c r="A555" i="3"/>
  <c r="CY555" i="3"/>
  <c r="CZ555" i="3"/>
  <c r="DA555" i="3"/>
  <c r="A556" i="3"/>
  <c r="CY556" i="3"/>
  <c r="CZ556" i="3"/>
  <c r="DA556" i="3"/>
  <c r="A557" i="3"/>
  <c r="CY557" i="3"/>
  <c r="CZ557" i="3"/>
  <c r="DA557" i="3"/>
  <c r="A558" i="3"/>
  <c r="CY558" i="3"/>
  <c r="CZ558" i="3"/>
  <c r="DA558" i="3"/>
  <c r="A559" i="3"/>
  <c r="CY559" i="3"/>
  <c r="CZ559" i="3"/>
  <c r="DA559" i="3"/>
  <c r="A560" i="3"/>
  <c r="CY560" i="3"/>
  <c r="CZ560" i="3"/>
  <c r="DA560" i="3"/>
  <c r="A561" i="3"/>
  <c r="CY561" i="3"/>
  <c r="CZ561" i="3"/>
  <c r="DA561" i="3"/>
  <c r="A562" i="3"/>
  <c r="CY562" i="3"/>
  <c r="CZ562" i="3"/>
  <c r="DA562" i="3"/>
  <c r="A563" i="3"/>
  <c r="CY563" i="3"/>
  <c r="CZ563" i="3"/>
  <c r="DA563" i="3"/>
  <c r="A564" i="3"/>
  <c r="CY564" i="3"/>
  <c r="CZ564" i="3"/>
  <c r="DA564" i="3"/>
  <c r="A565" i="3"/>
  <c r="CY565" i="3"/>
  <c r="CZ565" i="3"/>
  <c r="DA565" i="3"/>
  <c r="A566" i="3"/>
  <c r="CY566" i="3"/>
  <c r="CZ566" i="3"/>
  <c r="DA566" i="3"/>
  <c r="A567" i="3"/>
  <c r="CY567" i="3"/>
  <c r="CZ567" i="3"/>
  <c r="DA567" i="3"/>
  <c r="A568" i="3"/>
  <c r="CY568" i="3"/>
  <c r="CZ568" i="3"/>
  <c r="DA568" i="3"/>
  <c r="A569" i="3"/>
  <c r="CY569" i="3"/>
  <c r="CZ569" i="3"/>
  <c r="DA569" i="3"/>
  <c r="A570" i="3"/>
  <c r="CY570" i="3"/>
  <c r="CZ570" i="3"/>
  <c r="DA570" i="3"/>
  <c r="A571" i="3"/>
  <c r="CY571" i="3"/>
  <c r="CZ571" i="3"/>
  <c r="DA571" i="3"/>
  <c r="A572" i="3"/>
  <c r="CY572" i="3"/>
  <c r="CZ572" i="3"/>
  <c r="DA572" i="3"/>
  <c r="A573" i="3"/>
  <c r="CY573" i="3"/>
  <c r="CZ573" i="3"/>
  <c r="DA573" i="3"/>
  <c r="A574" i="3"/>
  <c r="CY574" i="3"/>
  <c r="CZ574" i="3"/>
  <c r="DA574" i="3"/>
  <c r="A575" i="3"/>
  <c r="CY575" i="3"/>
  <c r="CZ575" i="3"/>
  <c r="DA575" i="3"/>
  <c r="A576" i="3"/>
  <c r="CY576" i="3"/>
  <c r="CZ576" i="3"/>
  <c r="DA576" i="3"/>
  <c r="A577" i="3"/>
  <c r="CY577" i="3"/>
  <c r="CZ577" i="3"/>
  <c r="DA577" i="3"/>
  <c r="A578" i="3"/>
  <c r="CY578" i="3"/>
  <c r="CZ578" i="3"/>
  <c r="DA578" i="3"/>
  <c r="A579" i="3"/>
  <c r="CY579" i="3"/>
  <c r="CZ579" i="3"/>
  <c r="DA579" i="3"/>
  <c r="A580" i="3"/>
  <c r="CY580" i="3"/>
  <c r="CZ580" i="3"/>
  <c r="DA580" i="3"/>
  <c r="A581" i="3"/>
  <c r="CY581" i="3"/>
  <c r="CZ581" i="3"/>
  <c r="DA581" i="3"/>
  <c r="A582" i="3"/>
  <c r="CY582" i="3"/>
  <c r="CZ582" i="3"/>
  <c r="DA582" i="3"/>
  <c r="A583" i="3"/>
  <c r="CY583" i="3"/>
  <c r="CZ583" i="3"/>
  <c r="DA583" i="3"/>
  <c r="A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Y595" i="3"/>
  <c r="CZ595" i="3"/>
  <c r="DA595" i="3"/>
  <c r="A596" i="3"/>
  <c r="CY596" i="3"/>
  <c r="CZ596" i="3"/>
  <c r="DA596" i="3"/>
  <c r="A597" i="3"/>
  <c r="CY597" i="3"/>
  <c r="CZ597" i="3"/>
  <c r="DA597" i="3"/>
  <c r="A598" i="3"/>
  <c r="CY598" i="3"/>
  <c r="CZ598" i="3"/>
  <c r="DA598" i="3"/>
  <c r="A599" i="3"/>
  <c r="CY599" i="3"/>
  <c r="CZ599" i="3"/>
  <c r="DA599" i="3"/>
  <c r="A600" i="3"/>
  <c r="CY600" i="3"/>
  <c r="CZ600" i="3"/>
  <c r="DA600" i="3"/>
  <c r="A601" i="3"/>
  <c r="CY601" i="3"/>
  <c r="CZ601" i="3"/>
  <c r="DA601" i="3"/>
  <c r="A602" i="3"/>
  <c r="CY602" i="3"/>
  <c r="CZ602" i="3"/>
  <c r="DA602" i="3"/>
  <c r="A603" i="3"/>
  <c r="CY603" i="3"/>
  <c r="CZ603" i="3"/>
  <c r="DA603" i="3"/>
  <c r="A604" i="3"/>
  <c r="CY604" i="3"/>
  <c r="CZ604" i="3"/>
  <c r="DA604" i="3"/>
  <c r="A605" i="3"/>
  <c r="CY605" i="3"/>
  <c r="CZ605" i="3"/>
  <c r="DA605" i="3"/>
  <c r="A606" i="3"/>
  <c r="CY606" i="3"/>
  <c r="CZ606" i="3"/>
  <c r="DA606" i="3"/>
  <c r="A607" i="3"/>
  <c r="CY607" i="3"/>
  <c r="CZ607" i="3"/>
  <c r="DA607" i="3"/>
  <c r="A608" i="3"/>
  <c r="CY608" i="3"/>
  <c r="CZ608" i="3"/>
  <c r="DA608" i="3"/>
  <c r="A609" i="3"/>
  <c r="CY609" i="3"/>
  <c r="CZ609" i="3"/>
  <c r="DA609" i="3"/>
  <c r="A610" i="3"/>
  <c r="CY610" i="3"/>
  <c r="CZ610" i="3"/>
  <c r="DA610" i="3"/>
  <c r="A611" i="3"/>
  <c r="CY611" i="3"/>
  <c r="CZ611" i="3"/>
  <c r="DA611" i="3"/>
  <c r="A612" i="3"/>
  <c r="CY612" i="3"/>
  <c r="CZ612" i="3"/>
  <c r="DA612" i="3"/>
  <c r="A613" i="3"/>
  <c r="CY613" i="3"/>
  <c r="CZ613" i="3"/>
  <c r="DA613" i="3"/>
  <c r="A614" i="3"/>
  <c r="CY614" i="3"/>
  <c r="CZ614" i="3"/>
  <c r="DA614" i="3"/>
  <c r="A615" i="3"/>
  <c r="CY615" i="3"/>
  <c r="CZ615" i="3"/>
  <c r="DA615" i="3"/>
  <c r="A616" i="3"/>
  <c r="CY616" i="3"/>
  <c r="CZ616" i="3"/>
  <c r="DA616" i="3"/>
  <c r="A617" i="3"/>
  <c r="CY617" i="3"/>
  <c r="CZ617" i="3"/>
  <c r="DA617" i="3"/>
  <c r="A618" i="3"/>
  <c r="CY618" i="3"/>
  <c r="CZ618" i="3"/>
  <c r="DA618" i="3"/>
  <c r="A619" i="3"/>
  <c r="CY619" i="3"/>
  <c r="CZ619" i="3"/>
  <c r="DA619" i="3"/>
  <c r="A620" i="3"/>
  <c r="CY620" i="3"/>
  <c r="CZ620" i="3"/>
  <c r="DA620" i="3"/>
  <c r="A621" i="3"/>
  <c r="CY621" i="3"/>
  <c r="CZ621" i="3"/>
  <c r="DA621" i="3"/>
  <c r="A622" i="3"/>
  <c r="CY622" i="3"/>
  <c r="CZ622" i="3"/>
  <c r="DA622" i="3"/>
  <c r="A623" i="3"/>
  <c r="CY623" i="3"/>
  <c r="CZ623" i="3"/>
  <c r="DA623" i="3"/>
  <c r="A624" i="3"/>
  <c r="CY624" i="3"/>
  <c r="CZ624" i="3"/>
  <c r="DA624" i="3"/>
  <c r="A625" i="3"/>
  <c r="CY625" i="3"/>
  <c r="CZ625" i="3"/>
  <c r="DA625" i="3"/>
  <c r="A626" i="3"/>
  <c r="CY626" i="3"/>
  <c r="CZ626" i="3"/>
  <c r="DA626" i="3"/>
  <c r="A627" i="3"/>
  <c r="CY627" i="3"/>
  <c r="CZ627" i="3"/>
  <c r="DA627" i="3"/>
  <c r="A628" i="3"/>
  <c r="CY628" i="3"/>
  <c r="CZ628" i="3"/>
  <c r="DA628" i="3"/>
  <c r="A629" i="3"/>
  <c r="CY629" i="3"/>
  <c r="CZ629" i="3"/>
  <c r="DA629" i="3"/>
  <c r="A630" i="3"/>
  <c r="CY630" i="3"/>
  <c r="CZ630" i="3"/>
  <c r="DA630" i="3"/>
  <c r="A631" i="3"/>
  <c r="CY631" i="3"/>
  <c r="CZ631" i="3"/>
  <c r="DA631" i="3"/>
  <c r="A632" i="3"/>
  <c r="CY632" i="3"/>
  <c r="CZ632" i="3"/>
  <c r="DA632" i="3"/>
  <c r="A633" i="3"/>
  <c r="CY633" i="3"/>
  <c r="CZ633" i="3"/>
  <c r="DA633" i="3"/>
  <c r="A634" i="3"/>
  <c r="CY634" i="3"/>
  <c r="CZ634" i="3"/>
  <c r="DA634" i="3"/>
  <c r="A635" i="3"/>
  <c r="CY635" i="3"/>
  <c r="CZ635" i="3"/>
  <c r="DA635" i="3"/>
  <c r="A636" i="3"/>
  <c r="CY636" i="3"/>
  <c r="CZ636" i="3"/>
  <c r="DA636" i="3"/>
  <c r="A637" i="3"/>
  <c r="CY637" i="3"/>
  <c r="CZ637" i="3"/>
  <c r="DA637" i="3"/>
  <c r="A638" i="3"/>
  <c r="CY638" i="3"/>
  <c r="CZ638" i="3"/>
  <c r="DA638" i="3"/>
  <c r="A639" i="3"/>
  <c r="CY639" i="3"/>
  <c r="CZ639" i="3"/>
  <c r="DA639" i="3"/>
  <c r="A640" i="3"/>
  <c r="CY640" i="3"/>
  <c r="CZ640" i="3"/>
  <c r="DA640" i="3"/>
  <c r="A641" i="3"/>
  <c r="CY641" i="3"/>
  <c r="CZ641" i="3"/>
  <c r="DA641" i="3"/>
  <c r="A642" i="3"/>
  <c r="CY642" i="3"/>
  <c r="CZ642" i="3"/>
  <c r="DA642" i="3"/>
  <c r="A643" i="3"/>
  <c r="CY643" i="3"/>
  <c r="CZ643" i="3"/>
  <c r="DA643" i="3"/>
  <c r="A644" i="3"/>
  <c r="CY644" i="3"/>
  <c r="CZ644" i="3"/>
  <c r="DA644" i="3"/>
  <c r="A645" i="3"/>
  <c r="CY645" i="3"/>
  <c r="CZ645" i="3"/>
  <c r="DA645" i="3"/>
  <c r="A646" i="3"/>
  <c r="CY646" i="3"/>
  <c r="CZ646" i="3"/>
  <c r="DA646" i="3"/>
  <c r="A647" i="3"/>
  <c r="CY647" i="3"/>
  <c r="CZ647" i="3"/>
  <c r="DA647" i="3"/>
  <c r="A648" i="3"/>
  <c r="CY648" i="3"/>
  <c r="CZ648" i="3"/>
  <c r="DA648" i="3"/>
  <c r="A649" i="3"/>
  <c r="CY649" i="3"/>
  <c r="CZ649" i="3"/>
  <c r="DA649" i="3"/>
  <c r="A650" i="3"/>
  <c r="CY650" i="3"/>
  <c r="CZ650" i="3"/>
  <c r="DA650" i="3"/>
  <c r="A651" i="3"/>
  <c r="CY651" i="3"/>
  <c r="CZ651" i="3"/>
  <c r="DA651" i="3"/>
  <c r="A652" i="3"/>
  <c r="CY652" i="3"/>
  <c r="CZ652" i="3"/>
  <c r="DA652" i="3"/>
  <c r="A653" i="3"/>
  <c r="CY653" i="3"/>
  <c r="CZ653" i="3"/>
  <c r="DA653" i="3"/>
  <c r="A654" i="3"/>
  <c r="CY654" i="3"/>
  <c r="CZ654" i="3"/>
  <c r="DA654" i="3"/>
  <c r="A655" i="3"/>
  <c r="CY655" i="3"/>
  <c r="CZ655" i="3"/>
  <c r="DA655" i="3"/>
  <c r="A656" i="3"/>
  <c r="CY656" i="3"/>
  <c r="CZ656" i="3"/>
  <c r="DA656" i="3"/>
  <c r="A657" i="3"/>
  <c r="CY657" i="3"/>
  <c r="CZ657" i="3"/>
  <c r="DA657" i="3"/>
  <c r="A658" i="3"/>
  <c r="CY658" i="3"/>
  <c r="CZ658" i="3"/>
  <c r="DA658" i="3"/>
  <c r="A659" i="3"/>
  <c r="CY659" i="3"/>
  <c r="CZ659" i="3"/>
  <c r="DA659" i="3"/>
  <c r="A660" i="3"/>
  <c r="CY660" i="3"/>
  <c r="CZ660" i="3"/>
  <c r="DA660" i="3"/>
  <c r="A661" i="3"/>
  <c r="CY661" i="3"/>
  <c r="CZ661" i="3"/>
  <c r="DA661" i="3"/>
  <c r="A662" i="3"/>
  <c r="CY662" i="3"/>
  <c r="CZ662" i="3"/>
  <c r="DA662" i="3"/>
  <c r="A663" i="3"/>
  <c r="CY663" i="3"/>
  <c r="CZ663" i="3"/>
  <c r="DA663" i="3"/>
  <c r="A664" i="3"/>
  <c r="CY664" i="3"/>
  <c r="CZ664" i="3"/>
  <c r="DA664" i="3"/>
  <c r="A665" i="3"/>
  <c r="CY665" i="3"/>
  <c r="CZ665" i="3"/>
  <c r="DA665" i="3"/>
  <c r="A666" i="3"/>
  <c r="CY666" i="3"/>
  <c r="CZ666" i="3"/>
  <c r="DA666" i="3"/>
  <c r="A667" i="3"/>
  <c r="CY667" i="3"/>
  <c r="CZ667" i="3"/>
  <c r="DA667" i="3"/>
  <c r="A668" i="3"/>
  <c r="CY668" i="3"/>
  <c r="CZ668" i="3"/>
  <c r="DA668" i="3"/>
  <c r="A669" i="3"/>
  <c r="CY669" i="3"/>
  <c r="CZ669" i="3"/>
  <c r="DA669" i="3"/>
  <c r="A670" i="3"/>
  <c r="CY670" i="3"/>
  <c r="CZ670" i="3"/>
  <c r="DA670" i="3"/>
  <c r="A671" i="3"/>
  <c r="CY671" i="3"/>
  <c r="CZ671" i="3"/>
  <c r="DA671" i="3"/>
  <c r="A672" i="3"/>
  <c r="CY672" i="3"/>
  <c r="CZ672" i="3"/>
  <c r="DA672" i="3"/>
  <c r="A673" i="3"/>
  <c r="CY673" i="3"/>
  <c r="CZ673" i="3"/>
  <c r="DA673" i="3"/>
  <c r="A674" i="3"/>
  <c r="CY674" i="3"/>
  <c r="CZ674" i="3"/>
  <c r="DA674" i="3"/>
  <c r="A675" i="3"/>
  <c r="CY675" i="3"/>
  <c r="CZ675" i="3"/>
  <c r="DA675" i="3"/>
  <c r="A676" i="3"/>
  <c r="CY676" i="3"/>
  <c r="CZ676" i="3"/>
  <c r="DA676" i="3"/>
  <c r="A677" i="3"/>
  <c r="CY677" i="3"/>
  <c r="CZ677" i="3"/>
  <c r="DA677" i="3"/>
  <c r="A678" i="3"/>
  <c r="CY678" i="3"/>
  <c r="CZ678" i="3"/>
  <c r="DA678" i="3"/>
  <c r="A679" i="3"/>
  <c r="CY679" i="3"/>
  <c r="CZ679" i="3"/>
  <c r="DA679" i="3"/>
  <c r="A680" i="3"/>
  <c r="CY680" i="3"/>
  <c r="CZ680" i="3"/>
  <c r="DA680" i="3"/>
  <c r="A681" i="3"/>
  <c r="CY681" i="3"/>
  <c r="CZ681" i="3"/>
  <c r="DA681" i="3"/>
  <c r="A682" i="3"/>
  <c r="CY682" i="3"/>
  <c r="CZ682" i="3"/>
  <c r="DA682" i="3"/>
  <c r="A683" i="3"/>
  <c r="CX683" i="3"/>
  <c r="CY683" i="3"/>
  <c r="CZ683" i="3"/>
  <c r="DA683" i="3"/>
  <c r="A684" i="3"/>
  <c r="CX684" i="3"/>
  <c r="CY684" i="3"/>
  <c r="CZ684" i="3"/>
  <c r="DA684" i="3"/>
  <c r="A685" i="3"/>
  <c r="CX685" i="3"/>
  <c r="CY685" i="3"/>
  <c r="CZ685" i="3"/>
  <c r="DA685" i="3"/>
  <c r="A686" i="3"/>
  <c r="CX686" i="3"/>
  <c r="CY686" i="3"/>
  <c r="CZ686" i="3"/>
  <c r="DA686" i="3"/>
  <c r="A687" i="3"/>
  <c r="CX687" i="3"/>
  <c r="CY687" i="3"/>
  <c r="CZ687" i="3"/>
  <c r="DA687" i="3"/>
  <c r="A688" i="3"/>
  <c r="CX688" i="3"/>
  <c r="CY688" i="3"/>
  <c r="CZ688" i="3"/>
  <c r="DA688" i="3"/>
  <c r="A689" i="3"/>
  <c r="CX689" i="3"/>
  <c r="CY689" i="3"/>
  <c r="CZ689" i="3"/>
  <c r="DA689" i="3"/>
  <c r="A690" i="3"/>
  <c r="CX690" i="3"/>
  <c r="CY690" i="3"/>
  <c r="CZ690" i="3"/>
  <c r="DA690" i="3"/>
  <c r="A691" i="3"/>
  <c r="CX691" i="3"/>
  <c r="CY691" i="3"/>
  <c r="CZ691" i="3"/>
  <c r="DA691" i="3"/>
  <c r="A692" i="3"/>
  <c r="CX692" i="3"/>
  <c r="CY692" i="3"/>
  <c r="CZ692" i="3"/>
  <c r="DA692" i="3"/>
  <c r="A693" i="3"/>
  <c r="CX693" i="3"/>
  <c r="CY693" i="3"/>
  <c r="CZ693" i="3"/>
  <c r="DA693" i="3"/>
  <c r="A694" i="3"/>
  <c r="CX694" i="3"/>
  <c r="CY694" i="3"/>
  <c r="CZ694" i="3"/>
  <c r="DA694" i="3"/>
  <c r="A695" i="3"/>
  <c r="CX695" i="3"/>
  <c r="CY695" i="3"/>
  <c r="CZ695" i="3"/>
  <c r="DA695" i="3"/>
  <c r="A696" i="3"/>
  <c r="CX696" i="3"/>
  <c r="CY696" i="3"/>
  <c r="CZ696" i="3"/>
  <c r="DA696" i="3"/>
  <c r="A697" i="3"/>
  <c r="CX697" i="3"/>
  <c r="CY697" i="3"/>
  <c r="CZ697" i="3"/>
  <c r="DA697" i="3"/>
  <c r="A698" i="3"/>
  <c r="CX698" i="3"/>
  <c r="CY698" i="3"/>
  <c r="CZ698" i="3"/>
  <c r="DA698" i="3"/>
  <c r="A699" i="3"/>
  <c r="CX699" i="3"/>
  <c r="CY699" i="3"/>
  <c r="CZ699" i="3"/>
  <c r="DA699" i="3"/>
  <c r="A700" i="3"/>
  <c r="CX700" i="3"/>
  <c r="CY700" i="3"/>
  <c r="CZ700" i="3"/>
  <c r="DA700" i="3"/>
  <c r="A701" i="3"/>
  <c r="CX701" i="3"/>
  <c r="CY701" i="3"/>
  <c r="CZ701" i="3"/>
  <c r="DA701" i="3"/>
  <c r="A702" i="3"/>
  <c r="CX702" i="3"/>
  <c r="CY702" i="3"/>
  <c r="CZ702" i="3"/>
  <c r="DA702" i="3"/>
  <c r="A703" i="3"/>
  <c r="CX703" i="3"/>
  <c r="CY703" i="3"/>
  <c r="CZ703" i="3"/>
  <c r="DA703" i="3"/>
  <c r="A704" i="3"/>
  <c r="CX704" i="3"/>
  <c r="CY704" i="3"/>
  <c r="CZ704" i="3"/>
  <c r="DA704" i="3"/>
  <c r="A705" i="3"/>
  <c r="CX705" i="3"/>
  <c r="CY705" i="3"/>
  <c r="CZ705" i="3"/>
  <c r="DA705" i="3"/>
  <c r="A706" i="3"/>
  <c r="CX706" i="3"/>
  <c r="CY706" i="3"/>
  <c r="CZ706" i="3"/>
  <c r="DA706" i="3"/>
  <c r="A707" i="3"/>
  <c r="CY707" i="3"/>
  <c r="CZ707" i="3"/>
  <c r="DA707" i="3"/>
  <c r="A708" i="3"/>
  <c r="CY708" i="3"/>
  <c r="CZ708" i="3"/>
  <c r="DA708" i="3"/>
  <c r="A709" i="3"/>
  <c r="CY709" i="3"/>
  <c r="CZ709" i="3"/>
  <c r="DA709" i="3"/>
  <c r="A710" i="3"/>
  <c r="CY710" i="3"/>
  <c r="CZ710" i="3"/>
  <c r="DA710" i="3"/>
  <c r="A711" i="3"/>
  <c r="CY711" i="3"/>
  <c r="CZ711" i="3"/>
  <c r="DA711" i="3"/>
  <c r="A712" i="3"/>
  <c r="CY712" i="3"/>
  <c r="CZ712" i="3"/>
  <c r="DA712" i="3"/>
  <c r="A713" i="3"/>
  <c r="CY713" i="3"/>
  <c r="CZ713" i="3"/>
  <c r="DA713" i="3"/>
  <c r="A714" i="3"/>
  <c r="CY714" i="3"/>
  <c r="CZ714" i="3"/>
  <c r="DA714" i="3"/>
  <c r="A715" i="3"/>
  <c r="CY715" i="3"/>
  <c r="CZ715" i="3"/>
  <c r="DA715" i="3"/>
  <c r="A716" i="3"/>
  <c r="CY716" i="3"/>
  <c r="CZ716" i="3"/>
  <c r="DA716" i="3"/>
  <c r="A717" i="3"/>
  <c r="CY717" i="3"/>
  <c r="CZ717" i="3"/>
  <c r="DA717" i="3"/>
  <c r="A718" i="3"/>
  <c r="CY718" i="3"/>
  <c r="CZ718" i="3"/>
  <c r="DA718" i="3"/>
  <c r="A719" i="3"/>
  <c r="CY719" i="3"/>
  <c r="CZ719" i="3"/>
  <c r="DA719" i="3"/>
  <c r="A720" i="3"/>
  <c r="CY720" i="3"/>
  <c r="CZ720" i="3"/>
  <c r="DA720" i="3"/>
  <c r="A721" i="3"/>
  <c r="CY721" i="3"/>
  <c r="CZ721" i="3"/>
  <c r="DA721" i="3"/>
  <c r="A722" i="3"/>
  <c r="CY722" i="3"/>
  <c r="CZ722" i="3"/>
  <c r="DA722" i="3"/>
  <c r="A723" i="3"/>
  <c r="CY723" i="3"/>
  <c r="CZ723" i="3"/>
  <c r="DA723" i="3"/>
  <c r="A724" i="3"/>
  <c r="CY724" i="3"/>
  <c r="CZ724" i="3"/>
  <c r="DA724" i="3"/>
  <c r="A725" i="3"/>
  <c r="CY725" i="3"/>
  <c r="CZ725" i="3"/>
  <c r="DA725" i="3"/>
  <c r="A726" i="3"/>
  <c r="CY726" i="3"/>
  <c r="CZ726" i="3"/>
  <c r="DA726" i="3"/>
  <c r="A727" i="3"/>
  <c r="CY727" i="3"/>
  <c r="CZ727" i="3"/>
  <c r="DA727" i="3"/>
  <c r="A728" i="3"/>
  <c r="CY728" i="3"/>
  <c r="CZ728" i="3"/>
  <c r="DA728" i="3"/>
  <c r="A729" i="3"/>
  <c r="CY729" i="3"/>
  <c r="CZ729" i="3"/>
  <c r="DA729" i="3"/>
  <c r="A730" i="3"/>
  <c r="CY730" i="3"/>
  <c r="CZ730" i="3"/>
  <c r="DA730" i="3"/>
  <c r="A731" i="3"/>
  <c r="CY731" i="3"/>
  <c r="CZ731" i="3"/>
  <c r="DA731" i="3"/>
  <c r="A732" i="3"/>
  <c r="CY732" i="3"/>
  <c r="CZ732" i="3"/>
  <c r="DA732" i="3"/>
  <c r="A733" i="3"/>
  <c r="CY733" i="3"/>
  <c r="CZ733" i="3"/>
  <c r="DA733" i="3"/>
  <c r="A734" i="3"/>
  <c r="CY734" i="3"/>
  <c r="CZ734" i="3"/>
  <c r="DA734" i="3"/>
  <c r="A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Y742" i="3"/>
  <c r="CZ742" i="3"/>
  <c r="DA742" i="3"/>
  <c r="A743" i="3"/>
  <c r="CY743" i="3"/>
  <c r="CZ743" i="3"/>
  <c r="DA743" i="3"/>
  <c r="A744" i="3"/>
  <c r="CY744" i="3"/>
  <c r="CZ744" i="3"/>
  <c r="DA744" i="3"/>
  <c r="A745" i="3"/>
  <c r="CY745" i="3"/>
  <c r="CZ745" i="3"/>
  <c r="DA745" i="3"/>
  <c r="A746" i="3"/>
  <c r="CY746" i="3"/>
  <c r="CZ746" i="3"/>
  <c r="DA746" i="3"/>
  <c r="A747" i="3"/>
  <c r="CY747" i="3"/>
  <c r="CZ747" i="3"/>
  <c r="DA747" i="3"/>
  <c r="A748" i="3"/>
  <c r="CY748" i="3"/>
  <c r="CZ748" i="3"/>
  <c r="DA748" i="3"/>
  <c r="A749" i="3"/>
  <c r="CY749" i="3"/>
  <c r="CZ749" i="3"/>
  <c r="DA749" i="3"/>
  <c r="A750" i="3"/>
  <c r="CY750" i="3"/>
  <c r="CZ750" i="3"/>
  <c r="DA750" i="3"/>
  <c r="A751" i="3"/>
  <c r="CY751" i="3"/>
  <c r="CZ751" i="3"/>
  <c r="DA751" i="3"/>
  <c r="A752" i="3"/>
  <c r="CY752" i="3"/>
  <c r="CZ752" i="3"/>
  <c r="DA752" i="3"/>
  <c r="A753" i="3"/>
  <c r="CY753" i="3"/>
  <c r="CZ753" i="3"/>
  <c r="DA753" i="3"/>
  <c r="A754" i="3"/>
  <c r="CY754" i="3"/>
  <c r="CZ754" i="3"/>
  <c r="DA754" i="3"/>
  <c r="A755" i="3"/>
  <c r="CY755" i="3"/>
  <c r="CZ755" i="3"/>
  <c r="DA755" i="3"/>
  <c r="A756" i="3"/>
  <c r="CY756" i="3"/>
  <c r="CZ756" i="3"/>
  <c r="DA756" i="3"/>
  <c r="A757" i="3"/>
  <c r="CY757" i="3"/>
  <c r="CZ757" i="3"/>
  <c r="DA757" i="3"/>
  <c r="A758" i="3"/>
  <c r="CY758" i="3"/>
  <c r="CZ758" i="3"/>
  <c r="DA758" i="3"/>
  <c r="A759" i="3"/>
  <c r="CY759" i="3"/>
  <c r="CZ759" i="3"/>
  <c r="DA759" i="3"/>
  <c r="A760" i="3"/>
  <c r="CY760" i="3"/>
  <c r="CZ760" i="3"/>
  <c r="DA760" i="3"/>
  <c r="A761" i="3"/>
  <c r="CY761" i="3"/>
  <c r="CZ761" i="3"/>
  <c r="DA761" i="3"/>
  <c r="A762" i="3"/>
  <c r="CY762" i="3"/>
  <c r="CZ762" i="3"/>
  <c r="DA762" i="3"/>
  <c r="A763" i="3"/>
  <c r="CY763" i="3"/>
  <c r="CZ763" i="3"/>
  <c r="DA763" i="3"/>
  <c r="A764" i="3"/>
  <c r="CY764" i="3"/>
  <c r="CZ764" i="3"/>
  <c r="DA764" i="3"/>
  <c r="A765" i="3"/>
  <c r="CY765" i="3"/>
  <c r="CZ765" i="3"/>
  <c r="DA765" i="3"/>
  <c r="A766" i="3"/>
  <c r="CY766" i="3"/>
  <c r="CZ766" i="3"/>
  <c r="DA766" i="3"/>
  <c r="A767" i="3"/>
  <c r="CY767" i="3"/>
  <c r="CZ767" i="3"/>
  <c r="DA767" i="3"/>
  <c r="A768" i="3"/>
  <c r="CY768" i="3"/>
  <c r="CZ768" i="3"/>
  <c r="DA768" i="3"/>
  <c r="A769" i="3"/>
  <c r="CY769" i="3"/>
  <c r="CZ769" i="3"/>
  <c r="DA769" i="3"/>
  <c r="A770" i="3"/>
  <c r="CY770" i="3"/>
  <c r="CZ770" i="3"/>
  <c r="DA770" i="3"/>
  <c r="A771" i="3"/>
  <c r="CY771" i="3"/>
  <c r="CZ771" i="3"/>
  <c r="DA771" i="3"/>
  <c r="A772" i="3"/>
  <c r="CY772" i="3"/>
  <c r="CZ772" i="3"/>
  <c r="DA772" i="3"/>
  <c r="A773" i="3"/>
  <c r="CY773" i="3"/>
  <c r="CZ773" i="3"/>
  <c r="DA773" i="3"/>
  <c r="A774" i="3"/>
  <c r="CY774" i="3"/>
  <c r="CZ774" i="3"/>
  <c r="DA774" i="3"/>
  <c r="A775" i="3"/>
  <c r="CY775" i="3"/>
  <c r="CZ775" i="3"/>
  <c r="DA775" i="3"/>
  <c r="A776" i="3"/>
  <c r="CY776" i="3"/>
  <c r="CZ776" i="3"/>
  <c r="DA776" i="3"/>
  <c r="A777" i="3"/>
  <c r="CY777" i="3"/>
  <c r="CZ777" i="3"/>
  <c r="DA777" i="3"/>
  <c r="A778" i="3"/>
  <c r="CY778" i="3"/>
  <c r="CZ778" i="3"/>
  <c r="DA778" i="3"/>
  <c r="A779" i="3"/>
  <c r="CY779" i="3"/>
  <c r="CZ779" i="3"/>
  <c r="DA779" i="3"/>
  <c r="A780" i="3"/>
  <c r="CY780" i="3"/>
  <c r="CZ780" i="3"/>
  <c r="DA780" i="3"/>
  <c r="A781" i="3"/>
  <c r="CX781" i="3"/>
  <c r="CY781" i="3"/>
  <c r="CZ781" i="3"/>
  <c r="DA781" i="3"/>
  <c r="A782" i="3"/>
  <c r="CX782" i="3"/>
  <c r="CY782" i="3"/>
  <c r="CZ782" i="3"/>
  <c r="DA782" i="3"/>
  <c r="A783" i="3"/>
  <c r="CX783" i="3"/>
  <c r="CY783" i="3"/>
  <c r="CZ783" i="3"/>
  <c r="DA783" i="3"/>
  <c r="A784" i="3"/>
  <c r="CX784" i="3"/>
  <c r="CY784" i="3"/>
  <c r="CZ784" i="3"/>
  <c r="DA784" i="3"/>
  <c r="A785" i="3"/>
  <c r="CX785" i="3"/>
  <c r="CY785" i="3"/>
  <c r="CZ785" i="3"/>
  <c r="DA785" i="3"/>
  <c r="A786" i="3"/>
  <c r="CX786" i="3"/>
  <c r="CY786" i="3"/>
  <c r="CZ786" i="3"/>
  <c r="DA786" i="3"/>
  <c r="A787" i="3"/>
  <c r="CX787" i="3"/>
  <c r="CY787" i="3"/>
  <c r="CZ787" i="3"/>
  <c r="DA787" i="3"/>
  <c r="A788" i="3"/>
  <c r="CX788" i="3"/>
  <c r="CY788" i="3"/>
  <c r="CZ788" i="3"/>
  <c r="DA78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D28" i="1"/>
  <c r="CR28" i="1" s="1"/>
  <c r="Q28" i="1" s="1"/>
  <c r="AE28" i="1"/>
  <c r="AF28" i="1"/>
  <c r="CT28" i="1" s="1"/>
  <c r="S28" i="1" s="1"/>
  <c r="AG28" i="1"/>
  <c r="AH28" i="1"/>
  <c r="CV28" i="1" s="1"/>
  <c r="U28" i="1" s="1"/>
  <c r="AI28" i="1"/>
  <c r="AJ28" i="1"/>
  <c r="CX28" i="1" s="1"/>
  <c r="W28" i="1" s="1"/>
  <c r="CQ28" i="1"/>
  <c r="P28" i="1" s="1"/>
  <c r="CS28" i="1"/>
  <c r="R28" i="1" s="1"/>
  <c r="GK28" i="1" s="1"/>
  <c r="CU28" i="1"/>
  <c r="T28" i="1" s="1"/>
  <c r="CW28" i="1"/>
  <c r="V28" i="1" s="1"/>
  <c r="FR28" i="1"/>
  <c r="GL28" i="1"/>
  <c r="GO28" i="1"/>
  <c r="GP28" i="1"/>
  <c r="GV28" i="1"/>
  <c r="GX28" i="1"/>
  <c r="C29" i="1"/>
  <c r="D29" i="1"/>
  <c r="I29" i="1"/>
  <c r="AC29" i="1"/>
  <c r="AE29" i="1"/>
  <c r="CS29" i="1" s="1"/>
  <c r="R29" i="1" s="1"/>
  <c r="AF29" i="1"/>
  <c r="AG29" i="1"/>
  <c r="AH29" i="1"/>
  <c r="AI29" i="1"/>
  <c r="CW29" i="1" s="1"/>
  <c r="V29" i="1" s="1"/>
  <c r="AJ29" i="1"/>
  <c r="CQ29" i="1"/>
  <c r="P29" i="1" s="1"/>
  <c r="CT29" i="1"/>
  <c r="S29" i="1" s="1"/>
  <c r="CU29" i="1"/>
  <c r="T29" i="1" s="1"/>
  <c r="CV29" i="1"/>
  <c r="U29" i="1" s="1"/>
  <c r="CX29" i="1"/>
  <c r="W29" i="1" s="1"/>
  <c r="FR29" i="1"/>
  <c r="GK29" i="1"/>
  <c r="GL29" i="1"/>
  <c r="GO29" i="1"/>
  <c r="GP29" i="1"/>
  <c r="GV29" i="1"/>
  <c r="GX29" i="1"/>
  <c r="C30" i="1"/>
  <c r="D30" i="1"/>
  <c r="I30" i="1"/>
  <c r="AC30" i="1"/>
  <c r="AB30" i="1" s="1"/>
  <c r="AD30" i="1"/>
  <c r="CR30" i="1" s="1"/>
  <c r="Q30" i="1" s="1"/>
  <c r="AE30" i="1"/>
  <c r="AF30" i="1"/>
  <c r="AG30" i="1"/>
  <c r="AH30" i="1"/>
  <c r="CV30" i="1" s="1"/>
  <c r="U30" i="1" s="1"/>
  <c r="AI30" i="1"/>
  <c r="AJ30" i="1"/>
  <c r="CQ30" i="1"/>
  <c r="P30" i="1" s="1"/>
  <c r="CP30" i="1" s="1"/>
  <c r="O30" i="1" s="1"/>
  <c r="CS30" i="1"/>
  <c r="R30" i="1" s="1"/>
  <c r="GK30" i="1" s="1"/>
  <c r="CT30" i="1"/>
  <c r="S30" i="1" s="1"/>
  <c r="CU30" i="1"/>
  <c r="T30" i="1" s="1"/>
  <c r="CW30" i="1"/>
  <c r="V30" i="1" s="1"/>
  <c r="CX30" i="1"/>
  <c r="W30" i="1" s="1"/>
  <c r="FR30" i="1"/>
  <c r="GL30" i="1"/>
  <c r="GO30" i="1"/>
  <c r="GP30" i="1"/>
  <c r="GV30" i="1"/>
  <c r="GX30" i="1"/>
  <c r="C31" i="1"/>
  <c r="D31" i="1"/>
  <c r="I31" i="1"/>
  <c r="AC31" i="1"/>
  <c r="AE31" i="1"/>
  <c r="CS31" i="1" s="1"/>
  <c r="R31" i="1" s="1"/>
  <c r="GK31" i="1" s="1"/>
  <c r="AF31" i="1"/>
  <c r="AG31" i="1"/>
  <c r="CU31" i="1" s="1"/>
  <c r="T31" i="1" s="1"/>
  <c r="AH31" i="1"/>
  <c r="AI31" i="1"/>
  <c r="CW31" i="1" s="1"/>
  <c r="V31" i="1" s="1"/>
  <c r="AJ31" i="1"/>
  <c r="CT31" i="1"/>
  <c r="S31" i="1" s="1"/>
  <c r="CV31" i="1"/>
  <c r="U31" i="1" s="1"/>
  <c r="CX31" i="1"/>
  <c r="W31" i="1" s="1"/>
  <c r="FR31" i="1"/>
  <c r="GL31" i="1"/>
  <c r="GO31" i="1"/>
  <c r="GP31" i="1"/>
  <c r="GV31" i="1"/>
  <c r="GX31" i="1" s="1"/>
  <c r="C32" i="1"/>
  <c r="D32" i="1"/>
  <c r="I32" i="1"/>
  <c r="AC32" i="1"/>
  <c r="AE32" i="1"/>
  <c r="AD32" i="1" s="1"/>
  <c r="AF32" i="1"/>
  <c r="CT32" i="1" s="1"/>
  <c r="S32" i="1" s="1"/>
  <c r="AG32" i="1"/>
  <c r="AH32" i="1"/>
  <c r="AI32" i="1"/>
  <c r="AJ32" i="1"/>
  <c r="CX32" i="1" s="1"/>
  <c r="W32" i="1" s="1"/>
  <c r="CQ32" i="1"/>
  <c r="P32" i="1" s="1"/>
  <c r="CS32" i="1"/>
  <c r="R32" i="1" s="1"/>
  <c r="GK32" i="1" s="1"/>
  <c r="CU32" i="1"/>
  <c r="T32" i="1" s="1"/>
  <c r="CV32" i="1"/>
  <c r="U32" i="1" s="1"/>
  <c r="CW32" i="1"/>
  <c r="V32" i="1" s="1"/>
  <c r="FR32" i="1"/>
  <c r="GL32" i="1"/>
  <c r="GO32" i="1"/>
  <c r="GP32" i="1"/>
  <c r="GV32" i="1"/>
  <c r="GX32" i="1"/>
  <c r="C33" i="1"/>
  <c r="D33" i="1"/>
  <c r="I33" i="1"/>
  <c r="AC33" i="1"/>
  <c r="CQ33" i="1" s="1"/>
  <c r="P33" i="1" s="1"/>
  <c r="AE33" i="1"/>
  <c r="AD33" i="1" s="1"/>
  <c r="CR33" i="1" s="1"/>
  <c r="Q33" i="1" s="1"/>
  <c r="AF33" i="1"/>
  <c r="AG33" i="1"/>
  <c r="CU33" i="1" s="1"/>
  <c r="T33" i="1" s="1"/>
  <c r="AH33" i="1"/>
  <c r="AI33" i="1"/>
  <c r="AJ33" i="1"/>
  <c r="CS33" i="1"/>
  <c r="R33" i="1" s="1"/>
  <c r="GK33" i="1" s="1"/>
  <c r="CT33" i="1"/>
  <c r="S33" i="1" s="1"/>
  <c r="CV33" i="1"/>
  <c r="U33" i="1" s="1"/>
  <c r="CW33" i="1"/>
  <c r="V33" i="1" s="1"/>
  <c r="CX33" i="1"/>
  <c r="W33" i="1" s="1"/>
  <c r="FR33" i="1"/>
  <c r="GL33" i="1"/>
  <c r="GO33" i="1"/>
  <c r="GP33" i="1"/>
  <c r="GV33" i="1"/>
  <c r="GX33" i="1"/>
  <c r="C34" i="1"/>
  <c r="D34" i="1"/>
  <c r="I34" i="1"/>
  <c r="AC34" i="1"/>
  <c r="AD34" i="1"/>
  <c r="CR34" i="1" s="1"/>
  <c r="Q34" i="1" s="1"/>
  <c r="AE34" i="1"/>
  <c r="AF34" i="1"/>
  <c r="CT34" i="1" s="1"/>
  <c r="S34" i="1" s="1"/>
  <c r="AG34" i="1"/>
  <c r="AH34" i="1"/>
  <c r="CV34" i="1" s="1"/>
  <c r="U34" i="1" s="1"/>
  <c r="AI34" i="1"/>
  <c r="AJ34" i="1"/>
  <c r="CX34" i="1" s="1"/>
  <c r="W34" i="1" s="1"/>
  <c r="CQ34" i="1"/>
  <c r="P34" i="1" s="1"/>
  <c r="CS34" i="1"/>
  <c r="R34" i="1" s="1"/>
  <c r="GK34" i="1" s="1"/>
  <c r="CU34" i="1"/>
  <c r="T34" i="1" s="1"/>
  <c r="CW34" i="1"/>
  <c r="V34" i="1" s="1"/>
  <c r="FR34" i="1"/>
  <c r="GL34" i="1"/>
  <c r="GO34" i="1"/>
  <c r="GP34" i="1"/>
  <c r="GV34" i="1"/>
  <c r="GX34" i="1"/>
  <c r="C35" i="1"/>
  <c r="D35" i="1"/>
  <c r="I35" i="1"/>
  <c r="AC35" i="1"/>
  <c r="AE35" i="1"/>
  <c r="CS35" i="1" s="1"/>
  <c r="R35" i="1" s="1"/>
  <c r="GK35" i="1" s="1"/>
  <c r="AF35" i="1"/>
  <c r="AG35" i="1"/>
  <c r="CU35" i="1" s="1"/>
  <c r="T35" i="1" s="1"/>
  <c r="AH35" i="1"/>
  <c r="AI35" i="1"/>
  <c r="CW35" i="1" s="1"/>
  <c r="V35" i="1" s="1"/>
  <c r="AJ35" i="1"/>
  <c r="CT35" i="1"/>
  <c r="S35" i="1" s="1"/>
  <c r="CV35" i="1"/>
  <c r="U35" i="1" s="1"/>
  <c r="CX35" i="1"/>
  <c r="W35" i="1" s="1"/>
  <c r="FR35" i="1"/>
  <c r="GL35" i="1"/>
  <c r="GO35" i="1"/>
  <c r="GP35" i="1"/>
  <c r="GV35" i="1"/>
  <c r="GX35" i="1" s="1"/>
  <c r="I36" i="1"/>
  <c r="AC36" i="1"/>
  <c r="AD36" i="1"/>
  <c r="CR36" i="1" s="1"/>
  <c r="Q36" i="1" s="1"/>
  <c r="AE36" i="1"/>
  <c r="AF36" i="1"/>
  <c r="CT36" i="1" s="1"/>
  <c r="S36" i="1" s="1"/>
  <c r="AG36" i="1"/>
  <c r="AH36" i="1"/>
  <c r="CV36" i="1" s="1"/>
  <c r="U36" i="1" s="1"/>
  <c r="AI36" i="1"/>
  <c r="AJ36" i="1"/>
  <c r="CX36" i="1" s="1"/>
  <c r="W36" i="1" s="1"/>
  <c r="CQ36" i="1"/>
  <c r="P36" i="1" s="1"/>
  <c r="CP36" i="1" s="1"/>
  <c r="O36" i="1" s="1"/>
  <c r="CS36" i="1"/>
  <c r="R36" i="1" s="1"/>
  <c r="GK36" i="1" s="1"/>
  <c r="CU36" i="1"/>
  <c r="T36" i="1" s="1"/>
  <c r="CW36" i="1"/>
  <c r="V36" i="1" s="1"/>
  <c r="FR36" i="1"/>
  <c r="GL36" i="1"/>
  <c r="GO36" i="1"/>
  <c r="GP36" i="1"/>
  <c r="GV36" i="1"/>
  <c r="GX36" i="1"/>
  <c r="I37" i="1"/>
  <c r="AC37" i="1"/>
  <c r="CQ37" i="1" s="1"/>
  <c r="P37" i="1" s="1"/>
  <c r="AE37" i="1"/>
  <c r="AD37" i="1" s="1"/>
  <c r="CR37" i="1" s="1"/>
  <c r="Q37" i="1" s="1"/>
  <c r="AF37" i="1"/>
  <c r="AG37" i="1"/>
  <c r="CU37" i="1" s="1"/>
  <c r="T37" i="1" s="1"/>
  <c r="AH37" i="1"/>
  <c r="AI37" i="1"/>
  <c r="CW37" i="1" s="1"/>
  <c r="V37" i="1" s="1"/>
  <c r="AJ37" i="1"/>
  <c r="CT37" i="1"/>
  <c r="S37" i="1" s="1"/>
  <c r="CV37" i="1"/>
  <c r="U37" i="1" s="1"/>
  <c r="CX37" i="1"/>
  <c r="W37" i="1" s="1"/>
  <c r="FR37" i="1"/>
  <c r="GL37" i="1"/>
  <c r="GO37" i="1"/>
  <c r="GP37" i="1"/>
  <c r="GV37" i="1"/>
  <c r="GX37" i="1" s="1"/>
  <c r="C38" i="1"/>
  <c r="D38" i="1"/>
  <c r="I38" i="1"/>
  <c r="AC38" i="1"/>
  <c r="AD38" i="1"/>
  <c r="CR38" i="1" s="1"/>
  <c r="Q38" i="1" s="1"/>
  <c r="AE38" i="1"/>
  <c r="AF38" i="1"/>
  <c r="CT38" i="1" s="1"/>
  <c r="S38" i="1" s="1"/>
  <c r="AG38" i="1"/>
  <c r="AH38" i="1"/>
  <c r="CV38" i="1" s="1"/>
  <c r="U38" i="1" s="1"/>
  <c r="AI38" i="1"/>
  <c r="AJ38" i="1"/>
  <c r="CX38" i="1" s="1"/>
  <c r="W38" i="1" s="1"/>
  <c r="CQ38" i="1"/>
  <c r="P38" i="1" s="1"/>
  <c r="CS38" i="1"/>
  <c r="R38" i="1" s="1"/>
  <c r="GK38" i="1" s="1"/>
  <c r="CU38" i="1"/>
  <c r="T38" i="1" s="1"/>
  <c r="CW38" i="1"/>
  <c r="V38" i="1" s="1"/>
  <c r="FR38" i="1"/>
  <c r="GL38" i="1"/>
  <c r="GO38" i="1"/>
  <c r="GP38" i="1"/>
  <c r="GV38" i="1"/>
  <c r="GX38" i="1"/>
  <c r="C39" i="1"/>
  <c r="D39" i="1"/>
  <c r="I39" i="1"/>
  <c r="AC39" i="1"/>
  <c r="AE39" i="1"/>
  <c r="CS39" i="1" s="1"/>
  <c r="R39" i="1" s="1"/>
  <c r="GK39" i="1" s="1"/>
  <c r="AF39" i="1"/>
  <c r="AG39" i="1"/>
  <c r="CU39" i="1" s="1"/>
  <c r="T39" i="1" s="1"/>
  <c r="AH39" i="1"/>
  <c r="AI39" i="1"/>
  <c r="CW39" i="1" s="1"/>
  <c r="V39" i="1" s="1"/>
  <c r="AJ39" i="1"/>
  <c r="CT39" i="1"/>
  <c r="S39" i="1" s="1"/>
  <c r="CV39" i="1"/>
  <c r="U39" i="1" s="1"/>
  <c r="CX39" i="1"/>
  <c r="W39" i="1" s="1"/>
  <c r="FR39" i="1"/>
  <c r="GL39" i="1"/>
  <c r="GO39" i="1"/>
  <c r="GP39" i="1"/>
  <c r="GV39" i="1"/>
  <c r="GX39" i="1" s="1"/>
  <c r="I40" i="1"/>
  <c r="AC40" i="1"/>
  <c r="AD40" i="1"/>
  <c r="CR40" i="1" s="1"/>
  <c r="Q40" i="1" s="1"/>
  <c r="AE40" i="1"/>
  <c r="AF40" i="1"/>
  <c r="CT40" i="1" s="1"/>
  <c r="S40" i="1" s="1"/>
  <c r="CY40" i="1" s="1"/>
  <c r="X40" i="1" s="1"/>
  <c r="AG40" i="1"/>
  <c r="AH40" i="1"/>
  <c r="CV40" i="1" s="1"/>
  <c r="U40" i="1" s="1"/>
  <c r="AI40" i="1"/>
  <c r="AJ40" i="1"/>
  <c r="CX40" i="1" s="1"/>
  <c r="W40" i="1" s="1"/>
  <c r="CQ40" i="1"/>
  <c r="P40" i="1" s="1"/>
  <c r="CS40" i="1"/>
  <c r="R40" i="1" s="1"/>
  <c r="GK40" i="1" s="1"/>
  <c r="CU40" i="1"/>
  <c r="T40" i="1" s="1"/>
  <c r="CW40" i="1"/>
  <c r="V40" i="1" s="1"/>
  <c r="FR40" i="1"/>
  <c r="GL40" i="1"/>
  <c r="GO40" i="1"/>
  <c r="GP40" i="1"/>
  <c r="GV40" i="1"/>
  <c r="GX40" i="1"/>
  <c r="I41" i="1"/>
  <c r="W41" i="1"/>
  <c r="AC41" i="1"/>
  <c r="AE41" i="1"/>
  <c r="AD41" i="1" s="1"/>
  <c r="CR41" i="1" s="1"/>
  <c r="Q41" i="1" s="1"/>
  <c r="AF41" i="1"/>
  <c r="AG41" i="1"/>
  <c r="CU41" i="1" s="1"/>
  <c r="T41" i="1" s="1"/>
  <c r="AH41" i="1"/>
  <c r="AI41" i="1"/>
  <c r="CW41" i="1" s="1"/>
  <c r="V41" i="1" s="1"/>
  <c r="AJ41" i="1"/>
  <c r="CT41" i="1"/>
  <c r="S41" i="1" s="1"/>
  <c r="CV41" i="1"/>
  <c r="U41" i="1" s="1"/>
  <c r="CX41" i="1"/>
  <c r="FR41" i="1"/>
  <c r="GL41" i="1"/>
  <c r="GO41" i="1"/>
  <c r="GP41" i="1"/>
  <c r="GV41" i="1"/>
  <c r="GX41" i="1" s="1"/>
  <c r="C42" i="1"/>
  <c r="D42" i="1"/>
  <c r="I42" i="1"/>
  <c r="AC42" i="1"/>
  <c r="CQ42" i="1" s="1"/>
  <c r="P42" i="1" s="1"/>
  <c r="AE42" i="1"/>
  <c r="AD42" i="1" s="1"/>
  <c r="AF42" i="1"/>
  <c r="CT42" i="1" s="1"/>
  <c r="S42" i="1" s="1"/>
  <c r="AG42" i="1"/>
  <c r="CU42" i="1" s="1"/>
  <c r="T42" i="1" s="1"/>
  <c r="AH42" i="1"/>
  <c r="AI42" i="1"/>
  <c r="AJ42" i="1"/>
  <c r="CX42" i="1" s="1"/>
  <c r="W42" i="1" s="1"/>
  <c r="CS42" i="1"/>
  <c r="R42" i="1" s="1"/>
  <c r="GK42" i="1" s="1"/>
  <c r="CV42" i="1"/>
  <c r="CW42" i="1"/>
  <c r="V42" i="1" s="1"/>
  <c r="FR42" i="1"/>
  <c r="GL42" i="1"/>
  <c r="GO42" i="1"/>
  <c r="GP42" i="1"/>
  <c r="GV42" i="1"/>
  <c r="GX42" i="1"/>
  <c r="C43" i="1"/>
  <c r="D43" i="1"/>
  <c r="I43" i="1"/>
  <c r="AC43" i="1"/>
  <c r="CQ43" i="1" s="1"/>
  <c r="P43" i="1" s="1"/>
  <c r="AD43" i="1"/>
  <c r="CR43" i="1" s="1"/>
  <c r="Q43" i="1" s="1"/>
  <c r="AE43" i="1"/>
  <c r="AF43" i="1"/>
  <c r="AG43" i="1"/>
  <c r="CU43" i="1" s="1"/>
  <c r="T43" i="1" s="1"/>
  <c r="AH43" i="1"/>
  <c r="CV43" i="1" s="1"/>
  <c r="U43" i="1" s="1"/>
  <c r="AI43" i="1"/>
  <c r="AJ43" i="1"/>
  <c r="CS43" i="1"/>
  <c r="R43" i="1" s="1"/>
  <c r="GK43" i="1" s="1"/>
  <c r="CT43" i="1"/>
  <c r="S43" i="1" s="1"/>
  <c r="CW43" i="1"/>
  <c r="V43" i="1" s="1"/>
  <c r="CX43" i="1"/>
  <c r="W43" i="1" s="1"/>
  <c r="FR43" i="1"/>
  <c r="GL43" i="1"/>
  <c r="GO43" i="1"/>
  <c r="GP43" i="1"/>
  <c r="GV43" i="1"/>
  <c r="GX43" i="1"/>
  <c r="I44" i="1"/>
  <c r="AC44" i="1"/>
  <c r="CQ44" i="1" s="1"/>
  <c r="P44" i="1" s="1"/>
  <c r="AE44" i="1"/>
  <c r="AD44" i="1" s="1"/>
  <c r="AF44" i="1"/>
  <c r="CT44" i="1" s="1"/>
  <c r="S44" i="1" s="1"/>
  <c r="AG44" i="1"/>
  <c r="CU44" i="1" s="1"/>
  <c r="T44" i="1" s="1"/>
  <c r="AH44" i="1"/>
  <c r="AI44" i="1"/>
  <c r="AJ44" i="1"/>
  <c r="CX44" i="1" s="1"/>
  <c r="W44" i="1" s="1"/>
  <c r="CS44" i="1"/>
  <c r="R44" i="1" s="1"/>
  <c r="GK44" i="1" s="1"/>
  <c r="CV44" i="1"/>
  <c r="U44" i="1" s="1"/>
  <c r="CW44" i="1"/>
  <c r="V44" i="1" s="1"/>
  <c r="FR44" i="1"/>
  <c r="GL44" i="1"/>
  <c r="GO44" i="1"/>
  <c r="GP44" i="1"/>
  <c r="GV44" i="1"/>
  <c r="GX44" i="1"/>
  <c r="I45" i="1"/>
  <c r="AC45" i="1"/>
  <c r="AE45" i="1"/>
  <c r="CS45" i="1" s="1"/>
  <c r="R45" i="1" s="1"/>
  <c r="GK45" i="1" s="1"/>
  <c r="AF45" i="1"/>
  <c r="AG45" i="1"/>
  <c r="CU45" i="1" s="1"/>
  <c r="T45" i="1" s="1"/>
  <c r="AH45" i="1"/>
  <c r="AI45" i="1"/>
  <c r="CW45" i="1" s="1"/>
  <c r="V45" i="1" s="1"/>
  <c r="AJ45" i="1"/>
  <c r="CT45" i="1"/>
  <c r="S45" i="1" s="1"/>
  <c r="CV45" i="1"/>
  <c r="U45" i="1" s="1"/>
  <c r="CX45" i="1"/>
  <c r="W45" i="1" s="1"/>
  <c r="FR45" i="1"/>
  <c r="GL45" i="1"/>
  <c r="GO45" i="1"/>
  <c r="GP45" i="1"/>
  <c r="GV45" i="1"/>
  <c r="GX45" i="1" s="1"/>
  <c r="C46" i="1"/>
  <c r="D46" i="1"/>
  <c r="I46" i="1"/>
  <c r="AC46" i="1"/>
  <c r="AD46" i="1"/>
  <c r="CR46" i="1" s="1"/>
  <c r="Q46" i="1" s="1"/>
  <c r="AE46" i="1"/>
  <c r="AF46" i="1"/>
  <c r="AB46" i="1" s="1"/>
  <c r="AG46" i="1"/>
  <c r="AH46" i="1"/>
  <c r="CV46" i="1" s="1"/>
  <c r="U46" i="1" s="1"/>
  <c r="AI46" i="1"/>
  <c r="AJ46" i="1"/>
  <c r="CX46" i="1" s="1"/>
  <c r="W46" i="1" s="1"/>
  <c r="CQ46" i="1"/>
  <c r="P46" i="1" s="1"/>
  <c r="CS46" i="1"/>
  <c r="R46" i="1" s="1"/>
  <c r="GK46" i="1" s="1"/>
  <c r="CU46" i="1"/>
  <c r="T46" i="1" s="1"/>
  <c r="CW46" i="1"/>
  <c r="V46" i="1" s="1"/>
  <c r="FR46" i="1"/>
  <c r="GL46" i="1"/>
  <c r="GO46" i="1"/>
  <c r="GP46" i="1"/>
  <c r="GV46" i="1"/>
  <c r="GX46" i="1"/>
  <c r="C47" i="1"/>
  <c r="D47" i="1"/>
  <c r="I47" i="1"/>
  <c r="AC47" i="1"/>
  <c r="CQ47" i="1" s="1"/>
  <c r="P47" i="1" s="1"/>
  <c r="AE47" i="1"/>
  <c r="AD47" i="1" s="1"/>
  <c r="CR47" i="1" s="1"/>
  <c r="Q47" i="1" s="1"/>
  <c r="AF47" i="1"/>
  <c r="AG47" i="1"/>
  <c r="CU47" i="1" s="1"/>
  <c r="T47" i="1" s="1"/>
  <c r="AH47" i="1"/>
  <c r="AI47" i="1"/>
  <c r="CW47" i="1" s="1"/>
  <c r="V47" i="1" s="1"/>
  <c r="AJ47" i="1"/>
  <c r="CT47" i="1"/>
  <c r="S47" i="1" s="1"/>
  <c r="CV47" i="1"/>
  <c r="U47" i="1" s="1"/>
  <c r="CX47" i="1"/>
  <c r="W47" i="1" s="1"/>
  <c r="FR47" i="1"/>
  <c r="GL47" i="1"/>
  <c r="GO47" i="1"/>
  <c r="GP47" i="1"/>
  <c r="GV47" i="1"/>
  <c r="GX47" i="1" s="1"/>
  <c r="I48" i="1"/>
  <c r="AC48" i="1"/>
  <c r="AE48" i="1"/>
  <c r="AD48" i="1" s="1"/>
  <c r="AF48" i="1"/>
  <c r="CT48" i="1" s="1"/>
  <c r="S48" i="1" s="1"/>
  <c r="AG48" i="1"/>
  <c r="AH48" i="1"/>
  <c r="AI48" i="1"/>
  <c r="AJ48" i="1"/>
  <c r="CX48" i="1" s="1"/>
  <c r="W48" i="1" s="1"/>
  <c r="CQ48" i="1"/>
  <c r="P48" i="1" s="1"/>
  <c r="CS48" i="1"/>
  <c r="R48" i="1" s="1"/>
  <c r="GK48" i="1" s="1"/>
  <c r="CU48" i="1"/>
  <c r="T48" i="1" s="1"/>
  <c r="CV48" i="1"/>
  <c r="U48" i="1" s="1"/>
  <c r="CW48" i="1"/>
  <c r="V48" i="1" s="1"/>
  <c r="FR48" i="1"/>
  <c r="GL48" i="1"/>
  <c r="GO48" i="1"/>
  <c r="GP48" i="1"/>
  <c r="GV48" i="1"/>
  <c r="GX48" i="1"/>
  <c r="I49" i="1"/>
  <c r="AC49" i="1"/>
  <c r="AE49" i="1"/>
  <c r="CS49" i="1" s="1"/>
  <c r="R49" i="1" s="1"/>
  <c r="GK49" i="1" s="1"/>
  <c r="AF49" i="1"/>
  <c r="AG49" i="1"/>
  <c r="CU49" i="1" s="1"/>
  <c r="T49" i="1" s="1"/>
  <c r="AH49" i="1"/>
  <c r="AI49" i="1"/>
  <c r="CW49" i="1" s="1"/>
  <c r="V49" i="1" s="1"/>
  <c r="AJ49" i="1"/>
  <c r="CT49" i="1"/>
  <c r="S49" i="1" s="1"/>
  <c r="CV49" i="1"/>
  <c r="U49" i="1" s="1"/>
  <c r="CX49" i="1"/>
  <c r="W49" i="1" s="1"/>
  <c r="FR49" i="1"/>
  <c r="GL49" i="1"/>
  <c r="GO49" i="1"/>
  <c r="GP49" i="1"/>
  <c r="GV49" i="1"/>
  <c r="GX49" i="1" s="1"/>
  <c r="C50" i="1"/>
  <c r="D50" i="1"/>
  <c r="I50" i="1"/>
  <c r="AC50" i="1"/>
  <c r="AE50" i="1"/>
  <c r="AD50" i="1" s="1"/>
  <c r="AF50" i="1"/>
  <c r="CT50" i="1" s="1"/>
  <c r="S50" i="1" s="1"/>
  <c r="AG50" i="1"/>
  <c r="AH50" i="1"/>
  <c r="AI50" i="1"/>
  <c r="AJ50" i="1"/>
  <c r="CX50" i="1" s="1"/>
  <c r="W50" i="1" s="1"/>
  <c r="CQ50" i="1"/>
  <c r="P50" i="1" s="1"/>
  <c r="CS50" i="1"/>
  <c r="R50" i="1" s="1"/>
  <c r="GK50" i="1" s="1"/>
  <c r="CU50" i="1"/>
  <c r="T50" i="1" s="1"/>
  <c r="CV50" i="1"/>
  <c r="U50" i="1" s="1"/>
  <c r="CW50" i="1"/>
  <c r="V50" i="1" s="1"/>
  <c r="FR50" i="1"/>
  <c r="GL50" i="1"/>
  <c r="GO50" i="1"/>
  <c r="GP50" i="1"/>
  <c r="GV50" i="1"/>
  <c r="GX50" i="1"/>
  <c r="C51" i="1"/>
  <c r="D51" i="1"/>
  <c r="I51" i="1"/>
  <c r="AC51" i="1"/>
  <c r="CQ51" i="1" s="1"/>
  <c r="P51" i="1" s="1"/>
  <c r="AE51" i="1"/>
  <c r="AD51" i="1" s="1"/>
  <c r="CR51" i="1" s="1"/>
  <c r="Q51" i="1" s="1"/>
  <c r="AF51" i="1"/>
  <c r="AG51" i="1"/>
  <c r="CU51" i="1" s="1"/>
  <c r="T51" i="1" s="1"/>
  <c r="AH51" i="1"/>
  <c r="AI51" i="1"/>
  <c r="AJ51" i="1"/>
  <c r="CS51" i="1"/>
  <c r="R51" i="1" s="1"/>
  <c r="GK51" i="1" s="1"/>
  <c r="CT51" i="1"/>
  <c r="S51" i="1" s="1"/>
  <c r="CV51" i="1"/>
  <c r="U51" i="1" s="1"/>
  <c r="CW51" i="1"/>
  <c r="V51" i="1" s="1"/>
  <c r="CX51" i="1"/>
  <c r="W51" i="1" s="1"/>
  <c r="FR51" i="1"/>
  <c r="GL51" i="1"/>
  <c r="GO51" i="1"/>
  <c r="GP51" i="1"/>
  <c r="GV51" i="1"/>
  <c r="GX51" i="1"/>
  <c r="I52" i="1"/>
  <c r="AC52" i="1"/>
  <c r="AE52" i="1"/>
  <c r="AD52" i="1" s="1"/>
  <c r="AF52" i="1"/>
  <c r="CT52" i="1" s="1"/>
  <c r="S52" i="1" s="1"/>
  <c r="AG52" i="1"/>
  <c r="AH52" i="1"/>
  <c r="AI52" i="1"/>
  <c r="AJ52" i="1"/>
  <c r="CX52" i="1" s="1"/>
  <c r="W52" i="1" s="1"/>
  <c r="CQ52" i="1"/>
  <c r="P52" i="1" s="1"/>
  <c r="CS52" i="1"/>
  <c r="R52" i="1" s="1"/>
  <c r="GK52" i="1" s="1"/>
  <c r="CU52" i="1"/>
  <c r="T52" i="1" s="1"/>
  <c r="CV52" i="1"/>
  <c r="U52" i="1" s="1"/>
  <c r="CW52" i="1"/>
  <c r="V52" i="1" s="1"/>
  <c r="FR52" i="1"/>
  <c r="GL52" i="1"/>
  <c r="GO52" i="1"/>
  <c r="GP52" i="1"/>
  <c r="GV52" i="1"/>
  <c r="GX52" i="1"/>
  <c r="I53" i="1"/>
  <c r="AC53" i="1"/>
  <c r="AE53" i="1"/>
  <c r="CS53" i="1" s="1"/>
  <c r="R53" i="1" s="1"/>
  <c r="GK53" i="1" s="1"/>
  <c r="AF53" i="1"/>
  <c r="AG53" i="1"/>
  <c r="CU53" i="1" s="1"/>
  <c r="T53" i="1" s="1"/>
  <c r="AH53" i="1"/>
  <c r="AI53" i="1"/>
  <c r="CW53" i="1" s="1"/>
  <c r="V53" i="1" s="1"/>
  <c r="AJ53" i="1"/>
  <c r="CT53" i="1"/>
  <c r="S53" i="1" s="1"/>
  <c r="CV53" i="1"/>
  <c r="U53" i="1" s="1"/>
  <c r="CX53" i="1"/>
  <c r="W53" i="1" s="1"/>
  <c r="FR53" i="1"/>
  <c r="GL53" i="1"/>
  <c r="GO53" i="1"/>
  <c r="GP53" i="1"/>
  <c r="GV53" i="1"/>
  <c r="GX53" i="1" s="1"/>
  <c r="C54" i="1"/>
  <c r="D54" i="1"/>
  <c r="I54" i="1"/>
  <c r="AC54" i="1"/>
  <c r="AE54" i="1"/>
  <c r="AD54" i="1" s="1"/>
  <c r="AF54" i="1"/>
  <c r="CT54" i="1" s="1"/>
  <c r="S54" i="1" s="1"/>
  <c r="AG54" i="1"/>
  <c r="AH54" i="1"/>
  <c r="AI54" i="1"/>
  <c r="AJ54" i="1"/>
  <c r="CX54" i="1" s="1"/>
  <c r="W54" i="1" s="1"/>
  <c r="CQ54" i="1"/>
  <c r="P54" i="1" s="1"/>
  <c r="CS54" i="1"/>
  <c r="R54" i="1" s="1"/>
  <c r="GK54" i="1" s="1"/>
  <c r="CU54" i="1"/>
  <c r="T54" i="1" s="1"/>
  <c r="CV54" i="1"/>
  <c r="U54" i="1" s="1"/>
  <c r="CW54" i="1"/>
  <c r="V54" i="1" s="1"/>
  <c r="FR54" i="1"/>
  <c r="GL54" i="1"/>
  <c r="GO54" i="1"/>
  <c r="GP54" i="1"/>
  <c r="GV54" i="1"/>
  <c r="GX54" i="1"/>
  <c r="C55" i="1"/>
  <c r="D55" i="1"/>
  <c r="I55" i="1"/>
  <c r="AC55" i="1"/>
  <c r="CQ55" i="1" s="1"/>
  <c r="P55" i="1" s="1"/>
  <c r="AE55" i="1"/>
  <c r="AD55" i="1" s="1"/>
  <c r="CR55" i="1" s="1"/>
  <c r="Q55" i="1" s="1"/>
  <c r="AF55" i="1"/>
  <c r="AG55" i="1"/>
  <c r="CU55" i="1" s="1"/>
  <c r="T55" i="1" s="1"/>
  <c r="AH55" i="1"/>
  <c r="AI55" i="1"/>
  <c r="AJ55" i="1"/>
  <c r="CS55" i="1"/>
  <c r="R55" i="1" s="1"/>
  <c r="GK55" i="1" s="1"/>
  <c r="CT55" i="1"/>
  <c r="S55" i="1" s="1"/>
  <c r="CV55" i="1"/>
  <c r="U55" i="1" s="1"/>
  <c r="CW55" i="1"/>
  <c r="V55" i="1" s="1"/>
  <c r="CX55" i="1"/>
  <c r="W55" i="1" s="1"/>
  <c r="FR55" i="1"/>
  <c r="GL55" i="1"/>
  <c r="GO55" i="1"/>
  <c r="GP55" i="1"/>
  <c r="GV55" i="1"/>
  <c r="GX55" i="1"/>
  <c r="C56" i="1"/>
  <c r="D56" i="1"/>
  <c r="I56" i="1"/>
  <c r="CX107" i="3" s="1"/>
  <c r="AC56" i="1"/>
  <c r="AD56" i="1"/>
  <c r="CR56" i="1" s="1"/>
  <c r="Q56" i="1" s="1"/>
  <c r="AE56" i="1"/>
  <c r="AF56" i="1"/>
  <c r="CT56" i="1" s="1"/>
  <c r="S56" i="1" s="1"/>
  <c r="AG56" i="1"/>
  <c r="AH56" i="1"/>
  <c r="CV56" i="1" s="1"/>
  <c r="U56" i="1" s="1"/>
  <c r="AI56" i="1"/>
  <c r="AJ56" i="1"/>
  <c r="CX56" i="1" s="1"/>
  <c r="W56" i="1" s="1"/>
  <c r="CQ56" i="1"/>
  <c r="P56" i="1" s="1"/>
  <c r="CS56" i="1"/>
  <c r="R56" i="1" s="1"/>
  <c r="GK56" i="1" s="1"/>
  <c r="CU56" i="1"/>
  <c r="T56" i="1" s="1"/>
  <c r="CW56" i="1"/>
  <c r="V56" i="1" s="1"/>
  <c r="FR56" i="1"/>
  <c r="GL56" i="1"/>
  <c r="GO56" i="1"/>
  <c r="GP56" i="1"/>
  <c r="GV56" i="1"/>
  <c r="GX56" i="1"/>
  <c r="C57" i="1"/>
  <c r="D57" i="1"/>
  <c r="I57" i="1"/>
  <c r="CX108" i="3" s="1"/>
  <c r="AC57" i="1"/>
  <c r="AE57" i="1"/>
  <c r="CS57" i="1" s="1"/>
  <c r="R57" i="1" s="1"/>
  <c r="GK57" i="1" s="1"/>
  <c r="AF57" i="1"/>
  <c r="AG57" i="1"/>
  <c r="CU57" i="1" s="1"/>
  <c r="T57" i="1" s="1"/>
  <c r="AH57" i="1"/>
  <c r="AI57" i="1"/>
  <c r="CW57" i="1" s="1"/>
  <c r="V57" i="1" s="1"/>
  <c r="AJ57" i="1"/>
  <c r="CT57" i="1"/>
  <c r="S57" i="1" s="1"/>
  <c r="CV57" i="1"/>
  <c r="U57" i="1" s="1"/>
  <c r="CX57" i="1"/>
  <c r="W57" i="1" s="1"/>
  <c r="FR57" i="1"/>
  <c r="GL57" i="1"/>
  <c r="GO57" i="1"/>
  <c r="GP57" i="1"/>
  <c r="GV57" i="1"/>
  <c r="GX57" i="1" s="1"/>
  <c r="C58" i="1"/>
  <c r="D58" i="1"/>
  <c r="I58" i="1"/>
  <c r="AC58" i="1"/>
  <c r="AD58" i="1"/>
  <c r="CR58" i="1" s="1"/>
  <c r="Q58" i="1" s="1"/>
  <c r="AE58" i="1"/>
  <c r="AF58" i="1"/>
  <c r="AB58" i="1" s="1"/>
  <c r="AG58" i="1"/>
  <c r="AH58" i="1"/>
  <c r="CV58" i="1" s="1"/>
  <c r="U58" i="1" s="1"/>
  <c r="AI58" i="1"/>
  <c r="AJ58" i="1"/>
  <c r="CX58" i="1" s="1"/>
  <c r="W58" i="1" s="1"/>
  <c r="CQ58" i="1"/>
  <c r="P58" i="1" s="1"/>
  <c r="CS58" i="1"/>
  <c r="R58" i="1" s="1"/>
  <c r="GK58" i="1" s="1"/>
  <c r="CU58" i="1"/>
  <c r="T58" i="1" s="1"/>
  <c r="CW58" i="1"/>
  <c r="V58" i="1" s="1"/>
  <c r="FR58" i="1"/>
  <c r="GL58" i="1"/>
  <c r="GO58" i="1"/>
  <c r="GP58" i="1"/>
  <c r="GV58" i="1"/>
  <c r="GX58" i="1"/>
  <c r="C59" i="1"/>
  <c r="D59" i="1"/>
  <c r="I59" i="1"/>
  <c r="AC59" i="1"/>
  <c r="CQ59" i="1" s="1"/>
  <c r="P59" i="1" s="1"/>
  <c r="AE59" i="1"/>
  <c r="AD59" i="1" s="1"/>
  <c r="CR59" i="1" s="1"/>
  <c r="Q59" i="1" s="1"/>
  <c r="AF59" i="1"/>
  <c r="AG59" i="1"/>
  <c r="CU59" i="1" s="1"/>
  <c r="T59" i="1" s="1"/>
  <c r="AH59" i="1"/>
  <c r="AI59" i="1"/>
  <c r="CW59" i="1" s="1"/>
  <c r="V59" i="1" s="1"/>
  <c r="AJ59" i="1"/>
  <c r="CT59" i="1"/>
  <c r="S59" i="1" s="1"/>
  <c r="CV59" i="1"/>
  <c r="U59" i="1" s="1"/>
  <c r="CX59" i="1"/>
  <c r="W59" i="1" s="1"/>
  <c r="FR59" i="1"/>
  <c r="GL59" i="1"/>
  <c r="GO59" i="1"/>
  <c r="GP59" i="1"/>
  <c r="GV59" i="1"/>
  <c r="GX59" i="1" s="1"/>
  <c r="I60" i="1"/>
  <c r="AC60" i="1"/>
  <c r="AE60" i="1"/>
  <c r="AD60" i="1" s="1"/>
  <c r="AF60" i="1"/>
  <c r="CT60" i="1" s="1"/>
  <c r="S60" i="1" s="1"/>
  <c r="AG60" i="1"/>
  <c r="AH60" i="1"/>
  <c r="AI60" i="1"/>
  <c r="AJ60" i="1"/>
  <c r="CX60" i="1" s="1"/>
  <c r="W60" i="1" s="1"/>
  <c r="CQ60" i="1"/>
  <c r="P60" i="1" s="1"/>
  <c r="CS60" i="1"/>
  <c r="R60" i="1" s="1"/>
  <c r="GK60" i="1" s="1"/>
  <c r="CU60" i="1"/>
  <c r="T60" i="1" s="1"/>
  <c r="CV60" i="1"/>
  <c r="U60" i="1" s="1"/>
  <c r="CW60" i="1"/>
  <c r="V60" i="1" s="1"/>
  <c r="FR60" i="1"/>
  <c r="GL60" i="1"/>
  <c r="GO60" i="1"/>
  <c r="GP60" i="1"/>
  <c r="GV60" i="1"/>
  <c r="GX60" i="1"/>
  <c r="I61" i="1"/>
  <c r="AC61" i="1"/>
  <c r="AE61" i="1"/>
  <c r="CS61" i="1" s="1"/>
  <c r="R61" i="1" s="1"/>
  <c r="GK61" i="1" s="1"/>
  <c r="AF61" i="1"/>
  <c r="AG61" i="1"/>
  <c r="CU61" i="1" s="1"/>
  <c r="T61" i="1" s="1"/>
  <c r="AH61" i="1"/>
  <c r="AI61" i="1"/>
  <c r="CW61" i="1" s="1"/>
  <c r="V61" i="1" s="1"/>
  <c r="AJ61" i="1"/>
  <c r="CT61" i="1"/>
  <c r="S61" i="1" s="1"/>
  <c r="CV61" i="1"/>
  <c r="U61" i="1" s="1"/>
  <c r="CX61" i="1"/>
  <c r="W61" i="1" s="1"/>
  <c r="FR61" i="1"/>
  <c r="GL61" i="1"/>
  <c r="GO61" i="1"/>
  <c r="GP61" i="1"/>
  <c r="GV61" i="1"/>
  <c r="GX61" i="1" s="1"/>
  <c r="C62" i="1"/>
  <c r="D62" i="1"/>
  <c r="I62" i="1"/>
  <c r="AC62" i="1"/>
  <c r="AE62" i="1"/>
  <c r="AD62" i="1" s="1"/>
  <c r="AF62" i="1"/>
  <c r="CT62" i="1" s="1"/>
  <c r="S62" i="1" s="1"/>
  <c r="AG62" i="1"/>
  <c r="AH62" i="1"/>
  <c r="AI62" i="1"/>
  <c r="AJ62" i="1"/>
  <c r="CX62" i="1" s="1"/>
  <c r="W62" i="1" s="1"/>
  <c r="CQ62" i="1"/>
  <c r="P62" i="1" s="1"/>
  <c r="CS62" i="1"/>
  <c r="R62" i="1" s="1"/>
  <c r="GK62" i="1" s="1"/>
  <c r="CU62" i="1"/>
  <c r="T62" i="1" s="1"/>
  <c r="CV62" i="1"/>
  <c r="U62" i="1" s="1"/>
  <c r="CW62" i="1"/>
  <c r="V62" i="1" s="1"/>
  <c r="FR62" i="1"/>
  <c r="GL62" i="1"/>
  <c r="GO62" i="1"/>
  <c r="GP62" i="1"/>
  <c r="GV62" i="1"/>
  <c r="GX62" i="1"/>
  <c r="C63" i="1"/>
  <c r="D63" i="1"/>
  <c r="I63" i="1"/>
  <c r="AC63" i="1"/>
  <c r="CQ63" i="1" s="1"/>
  <c r="P63" i="1" s="1"/>
  <c r="AE63" i="1"/>
  <c r="AD63" i="1" s="1"/>
  <c r="CR63" i="1" s="1"/>
  <c r="Q63" i="1" s="1"/>
  <c r="AF63" i="1"/>
  <c r="AG63" i="1"/>
  <c r="CU63" i="1" s="1"/>
  <c r="T63" i="1" s="1"/>
  <c r="AH63" i="1"/>
  <c r="AI63" i="1"/>
  <c r="AJ63" i="1"/>
  <c r="CS63" i="1"/>
  <c r="R63" i="1" s="1"/>
  <c r="GK63" i="1" s="1"/>
  <c r="CT63" i="1"/>
  <c r="S63" i="1" s="1"/>
  <c r="CV63" i="1"/>
  <c r="U63" i="1" s="1"/>
  <c r="CW63" i="1"/>
  <c r="V63" i="1" s="1"/>
  <c r="CX63" i="1"/>
  <c r="W63" i="1" s="1"/>
  <c r="FR63" i="1"/>
  <c r="GL63" i="1"/>
  <c r="GO63" i="1"/>
  <c r="GP63" i="1"/>
  <c r="GV63" i="1"/>
  <c r="GX63" i="1"/>
  <c r="C64" i="1"/>
  <c r="D64" i="1"/>
  <c r="I64" i="1"/>
  <c r="AC64" i="1"/>
  <c r="AD64" i="1"/>
  <c r="CR64" i="1" s="1"/>
  <c r="Q64" i="1" s="1"/>
  <c r="AE64" i="1"/>
  <c r="AF64" i="1"/>
  <c r="AG64" i="1"/>
  <c r="AH64" i="1"/>
  <c r="CV64" i="1" s="1"/>
  <c r="U64" i="1" s="1"/>
  <c r="AI64" i="1"/>
  <c r="AJ64" i="1"/>
  <c r="CQ64" i="1"/>
  <c r="P64" i="1" s="1"/>
  <c r="CS64" i="1"/>
  <c r="R64" i="1" s="1"/>
  <c r="GK64" i="1" s="1"/>
  <c r="CT64" i="1"/>
  <c r="S64" i="1" s="1"/>
  <c r="CZ64" i="1" s="1"/>
  <c r="Y64" i="1" s="1"/>
  <c r="CU64" i="1"/>
  <c r="T64" i="1" s="1"/>
  <c r="CW64" i="1"/>
  <c r="V64" i="1" s="1"/>
  <c r="CX64" i="1"/>
  <c r="W64" i="1" s="1"/>
  <c r="CY64" i="1"/>
  <c r="X64" i="1" s="1"/>
  <c r="FR64" i="1"/>
  <c r="GL64" i="1"/>
  <c r="GO64" i="1"/>
  <c r="GP64" i="1"/>
  <c r="GV64" i="1"/>
  <c r="GX64" i="1"/>
  <c r="C65" i="1"/>
  <c r="D65" i="1"/>
  <c r="I65" i="1"/>
  <c r="U65" i="1"/>
  <c r="AC65" i="1"/>
  <c r="AE65" i="1"/>
  <c r="AF65" i="1"/>
  <c r="AG65" i="1"/>
  <c r="CU65" i="1" s="1"/>
  <c r="T65" i="1" s="1"/>
  <c r="AH65" i="1"/>
  <c r="AI65" i="1"/>
  <c r="CW65" i="1" s="1"/>
  <c r="V65" i="1" s="1"/>
  <c r="AJ65" i="1"/>
  <c r="CT65" i="1"/>
  <c r="S65" i="1" s="1"/>
  <c r="CV65" i="1"/>
  <c r="CX65" i="1"/>
  <c r="W65" i="1" s="1"/>
  <c r="FR65" i="1"/>
  <c r="GL65" i="1"/>
  <c r="GO65" i="1"/>
  <c r="GP65" i="1"/>
  <c r="GV65" i="1"/>
  <c r="GX65" i="1"/>
  <c r="C66" i="1"/>
  <c r="D66" i="1"/>
  <c r="I66" i="1"/>
  <c r="P66" i="1"/>
  <c r="AC66" i="1"/>
  <c r="AE66" i="1"/>
  <c r="CS66" i="1" s="1"/>
  <c r="R66" i="1" s="1"/>
  <c r="GK66" i="1" s="1"/>
  <c r="AF66" i="1"/>
  <c r="CT66" i="1" s="1"/>
  <c r="S66" i="1" s="1"/>
  <c r="AG66" i="1"/>
  <c r="AH66" i="1"/>
  <c r="AI66" i="1"/>
  <c r="CW66" i="1" s="1"/>
  <c r="V66" i="1" s="1"/>
  <c r="AJ66" i="1"/>
  <c r="CX66" i="1" s="1"/>
  <c r="W66" i="1" s="1"/>
  <c r="CQ66" i="1"/>
  <c r="CU66" i="1"/>
  <c r="T66" i="1" s="1"/>
  <c r="CV66" i="1"/>
  <c r="U66" i="1" s="1"/>
  <c r="FR66" i="1"/>
  <c r="GL66" i="1"/>
  <c r="GO66" i="1"/>
  <c r="GP66" i="1"/>
  <c r="GV66" i="1"/>
  <c r="GX66" i="1" s="1"/>
  <c r="C67" i="1"/>
  <c r="D67" i="1"/>
  <c r="I67" i="1"/>
  <c r="AC67" i="1"/>
  <c r="CQ67" i="1" s="1"/>
  <c r="P67" i="1" s="1"/>
  <c r="AE67" i="1"/>
  <c r="AD67" i="1" s="1"/>
  <c r="AF67" i="1"/>
  <c r="CT67" i="1" s="1"/>
  <c r="S67" i="1" s="1"/>
  <c r="AG67" i="1"/>
  <c r="CU67" i="1" s="1"/>
  <c r="T67" i="1" s="1"/>
  <c r="AH67" i="1"/>
  <c r="AI67" i="1"/>
  <c r="AJ67" i="1"/>
  <c r="CX67" i="1" s="1"/>
  <c r="W67" i="1" s="1"/>
  <c r="CS67" i="1"/>
  <c r="R67" i="1" s="1"/>
  <c r="GK67" i="1" s="1"/>
  <c r="CV67" i="1"/>
  <c r="U67" i="1" s="1"/>
  <c r="CW67" i="1"/>
  <c r="V67" i="1" s="1"/>
  <c r="FR67" i="1"/>
  <c r="GL67" i="1"/>
  <c r="GO67" i="1"/>
  <c r="GP67" i="1"/>
  <c r="GV67" i="1"/>
  <c r="GX67" i="1"/>
  <c r="C68" i="1"/>
  <c r="D68" i="1"/>
  <c r="I68" i="1"/>
  <c r="AC68" i="1"/>
  <c r="CQ68" i="1" s="1"/>
  <c r="P68" i="1" s="1"/>
  <c r="AD68" i="1"/>
  <c r="CR68" i="1" s="1"/>
  <c r="Q68" i="1" s="1"/>
  <c r="AE68" i="1"/>
  <c r="AF68" i="1"/>
  <c r="AG68" i="1"/>
  <c r="CU68" i="1" s="1"/>
  <c r="T68" i="1" s="1"/>
  <c r="AH68" i="1"/>
  <c r="CV68" i="1" s="1"/>
  <c r="U68" i="1" s="1"/>
  <c r="AI68" i="1"/>
  <c r="AJ68" i="1"/>
  <c r="CS68" i="1"/>
  <c r="R68" i="1" s="1"/>
  <c r="GK68" i="1" s="1"/>
  <c r="CT68" i="1"/>
  <c r="S68" i="1" s="1"/>
  <c r="CW68" i="1"/>
  <c r="V68" i="1" s="1"/>
  <c r="CX68" i="1"/>
  <c r="W68" i="1" s="1"/>
  <c r="FR68" i="1"/>
  <c r="GL68" i="1"/>
  <c r="GO68" i="1"/>
  <c r="GP68" i="1"/>
  <c r="GV68" i="1"/>
  <c r="GX68" i="1"/>
  <c r="C69" i="1"/>
  <c r="D69" i="1"/>
  <c r="I69" i="1"/>
  <c r="AC69" i="1"/>
  <c r="AB69" i="1" s="1"/>
  <c r="AD69" i="1"/>
  <c r="CR69" i="1" s="1"/>
  <c r="Q69" i="1" s="1"/>
  <c r="AE69" i="1"/>
  <c r="CS69" i="1" s="1"/>
  <c r="R69" i="1" s="1"/>
  <c r="GK69" i="1" s="1"/>
  <c r="AF69" i="1"/>
  <c r="AG69" i="1"/>
  <c r="AH69" i="1"/>
  <c r="CV69" i="1" s="1"/>
  <c r="U69" i="1" s="1"/>
  <c r="AI69" i="1"/>
  <c r="CW69" i="1" s="1"/>
  <c r="V69" i="1" s="1"/>
  <c r="AJ69" i="1"/>
  <c r="CQ69" i="1"/>
  <c r="P69" i="1" s="1"/>
  <c r="CP69" i="1" s="1"/>
  <c r="O69" i="1" s="1"/>
  <c r="CT69" i="1"/>
  <c r="S69" i="1" s="1"/>
  <c r="CU69" i="1"/>
  <c r="T69" i="1" s="1"/>
  <c r="CX69" i="1"/>
  <c r="W69" i="1" s="1"/>
  <c r="FR69" i="1"/>
  <c r="GL69" i="1"/>
  <c r="GO69" i="1"/>
  <c r="GP69" i="1"/>
  <c r="GV69" i="1"/>
  <c r="GX69" i="1" s="1"/>
  <c r="C70" i="1"/>
  <c r="D70" i="1"/>
  <c r="I70" i="1"/>
  <c r="AC70" i="1"/>
  <c r="AE70" i="1"/>
  <c r="CS70" i="1" s="1"/>
  <c r="R70" i="1" s="1"/>
  <c r="GK70" i="1" s="1"/>
  <c r="AF70" i="1"/>
  <c r="CT70" i="1" s="1"/>
  <c r="S70" i="1" s="1"/>
  <c r="AG70" i="1"/>
  <c r="AH70" i="1"/>
  <c r="AI70" i="1"/>
  <c r="CW70" i="1" s="1"/>
  <c r="V70" i="1" s="1"/>
  <c r="AJ70" i="1"/>
  <c r="CX70" i="1" s="1"/>
  <c r="W70" i="1" s="1"/>
  <c r="CQ70" i="1"/>
  <c r="P70" i="1" s="1"/>
  <c r="CU70" i="1"/>
  <c r="T70" i="1" s="1"/>
  <c r="CV70" i="1"/>
  <c r="U70" i="1" s="1"/>
  <c r="FR70" i="1"/>
  <c r="GL70" i="1"/>
  <c r="GO70" i="1"/>
  <c r="GP70" i="1"/>
  <c r="GV70" i="1"/>
  <c r="GX70" i="1" s="1"/>
  <c r="C71" i="1"/>
  <c r="D71" i="1"/>
  <c r="I71" i="1"/>
  <c r="AC71" i="1"/>
  <c r="CQ71" i="1" s="1"/>
  <c r="P71" i="1" s="1"/>
  <c r="AE71" i="1"/>
  <c r="AD71" i="1" s="1"/>
  <c r="AF71" i="1"/>
  <c r="CT71" i="1" s="1"/>
  <c r="S71" i="1" s="1"/>
  <c r="AG71" i="1"/>
  <c r="CU71" i="1" s="1"/>
  <c r="T71" i="1" s="1"/>
  <c r="AH71" i="1"/>
  <c r="AI71" i="1"/>
  <c r="AJ71" i="1"/>
  <c r="CX71" i="1" s="1"/>
  <c r="W71" i="1" s="1"/>
  <c r="CS71" i="1"/>
  <c r="R71" i="1" s="1"/>
  <c r="GK71" i="1" s="1"/>
  <c r="CV71" i="1"/>
  <c r="U71" i="1" s="1"/>
  <c r="CW71" i="1"/>
  <c r="V71" i="1" s="1"/>
  <c r="FR71" i="1"/>
  <c r="GL71" i="1"/>
  <c r="GO71" i="1"/>
  <c r="GP71" i="1"/>
  <c r="GV71" i="1"/>
  <c r="GX71" i="1"/>
  <c r="C72" i="1"/>
  <c r="D72" i="1"/>
  <c r="I72" i="1"/>
  <c r="AC72" i="1"/>
  <c r="CQ72" i="1" s="1"/>
  <c r="P72" i="1" s="1"/>
  <c r="AE72" i="1"/>
  <c r="AD72" i="1" s="1"/>
  <c r="CR72" i="1" s="1"/>
  <c r="Q72" i="1" s="1"/>
  <c r="AF72" i="1"/>
  <c r="AG72" i="1"/>
  <c r="CU72" i="1" s="1"/>
  <c r="T72" i="1" s="1"/>
  <c r="AH72" i="1"/>
  <c r="AI72" i="1"/>
  <c r="AJ72" i="1"/>
  <c r="CS72" i="1"/>
  <c r="R72" i="1" s="1"/>
  <c r="GK72" i="1" s="1"/>
  <c r="CT72" i="1"/>
  <c r="S72" i="1" s="1"/>
  <c r="CV72" i="1"/>
  <c r="U72" i="1" s="1"/>
  <c r="CW72" i="1"/>
  <c r="V72" i="1" s="1"/>
  <c r="CX72" i="1"/>
  <c r="W72" i="1" s="1"/>
  <c r="FR72" i="1"/>
  <c r="GL72" i="1"/>
  <c r="GO72" i="1"/>
  <c r="GP72" i="1"/>
  <c r="GV72" i="1"/>
  <c r="GX72" i="1"/>
  <c r="C73" i="1"/>
  <c r="D73" i="1"/>
  <c r="I73" i="1"/>
  <c r="AC73" i="1"/>
  <c r="AB73" i="1" s="1"/>
  <c r="AD73" i="1"/>
  <c r="CR73" i="1" s="1"/>
  <c r="Q73" i="1" s="1"/>
  <c r="AE73" i="1"/>
  <c r="AF73" i="1"/>
  <c r="AG73" i="1"/>
  <c r="AH73" i="1"/>
  <c r="CV73" i="1" s="1"/>
  <c r="U73" i="1" s="1"/>
  <c r="AI73" i="1"/>
  <c r="AJ73" i="1"/>
  <c r="CQ73" i="1"/>
  <c r="P73" i="1" s="1"/>
  <c r="CS73" i="1"/>
  <c r="R73" i="1" s="1"/>
  <c r="GK73" i="1" s="1"/>
  <c r="CT73" i="1"/>
  <c r="S73" i="1" s="1"/>
  <c r="CU73" i="1"/>
  <c r="T73" i="1" s="1"/>
  <c r="CW73" i="1"/>
  <c r="V73" i="1" s="1"/>
  <c r="CX73" i="1"/>
  <c r="W73" i="1" s="1"/>
  <c r="FR73" i="1"/>
  <c r="GL73" i="1"/>
  <c r="GO73" i="1"/>
  <c r="GP73" i="1"/>
  <c r="GV73" i="1"/>
  <c r="GX73" i="1" s="1"/>
  <c r="C74" i="1"/>
  <c r="D74" i="1"/>
  <c r="I74" i="1"/>
  <c r="AC74" i="1"/>
  <c r="CQ74" i="1" s="1"/>
  <c r="P74" i="1" s="1"/>
  <c r="AE74" i="1"/>
  <c r="CS74" i="1" s="1"/>
  <c r="R74" i="1" s="1"/>
  <c r="GK74" i="1" s="1"/>
  <c r="AF74" i="1"/>
  <c r="CT74" i="1" s="1"/>
  <c r="S74" i="1" s="1"/>
  <c r="AG74" i="1"/>
  <c r="CU74" i="1" s="1"/>
  <c r="T74" i="1" s="1"/>
  <c r="AH74" i="1"/>
  <c r="AI74" i="1"/>
  <c r="CW74" i="1" s="1"/>
  <c r="V74" i="1" s="1"/>
  <c r="AJ74" i="1"/>
  <c r="CX74" i="1" s="1"/>
  <c r="W74" i="1" s="1"/>
  <c r="CV74" i="1"/>
  <c r="U74" i="1" s="1"/>
  <c r="FR74" i="1"/>
  <c r="GL74" i="1"/>
  <c r="GO74" i="1"/>
  <c r="GP74" i="1"/>
  <c r="GV74" i="1"/>
  <c r="GX74" i="1" s="1"/>
  <c r="C75" i="1"/>
  <c r="D75" i="1"/>
  <c r="I75" i="1"/>
  <c r="I77" i="1" s="1"/>
  <c r="GX77" i="1" s="1"/>
  <c r="AC75" i="1"/>
  <c r="CQ75" i="1" s="1"/>
  <c r="P75" i="1" s="1"/>
  <c r="AE75" i="1"/>
  <c r="AD75" i="1" s="1"/>
  <c r="AF75" i="1"/>
  <c r="CT75" i="1" s="1"/>
  <c r="S75" i="1" s="1"/>
  <c r="AG75" i="1"/>
  <c r="CU75" i="1" s="1"/>
  <c r="T75" i="1" s="1"/>
  <c r="AH75" i="1"/>
  <c r="AI75" i="1"/>
  <c r="AJ75" i="1"/>
  <c r="CX75" i="1" s="1"/>
  <c r="W75" i="1" s="1"/>
  <c r="CS75" i="1"/>
  <c r="R75" i="1" s="1"/>
  <c r="GK75" i="1" s="1"/>
  <c r="CV75" i="1"/>
  <c r="U75" i="1" s="1"/>
  <c r="CW75" i="1"/>
  <c r="V75" i="1" s="1"/>
  <c r="FR75" i="1"/>
  <c r="GL75" i="1"/>
  <c r="GO75" i="1"/>
  <c r="GP75" i="1"/>
  <c r="GV75" i="1"/>
  <c r="GX75" i="1"/>
  <c r="I76" i="1"/>
  <c r="AC76" i="1"/>
  <c r="AE76" i="1"/>
  <c r="CS76" i="1" s="1"/>
  <c r="R76" i="1" s="1"/>
  <c r="GK76" i="1" s="1"/>
  <c r="AF76" i="1"/>
  <c r="AG76" i="1"/>
  <c r="AH76" i="1"/>
  <c r="AI76" i="1"/>
  <c r="CW76" i="1" s="1"/>
  <c r="V76" i="1" s="1"/>
  <c r="AJ76" i="1"/>
  <c r="CQ76" i="1"/>
  <c r="P76" i="1" s="1"/>
  <c r="CT76" i="1"/>
  <c r="S76" i="1" s="1"/>
  <c r="CU76" i="1"/>
  <c r="T76" i="1" s="1"/>
  <c r="CV76" i="1"/>
  <c r="U76" i="1" s="1"/>
  <c r="CX76" i="1"/>
  <c r="W76" i="1" s="1"/>
  <c r="FR76" i="1"/>
  <c r="GL76" i="1"/>
  <c r="GO76" i="1"/>
  <c r="GP76" i="1"/>
  <c r="GV76" i="1"/>
  <c r="GX76" i="1" s="1"/>
  <c r="AC77" i="1"/>
  <c r="AB77" i="1" s="1"/>
  <c r="AD77" i="1"/>
  <c r="CR77" i="1" s="1"/>
  <c r="Q77" i="1" s="1"/>
  <c r="AE77" i="1"/>
  <c r="AF77" i="1"/>
  <c r="AG77" i="1"/>
  <c r="AH77" i="1"/>
  <c r="CV77" i="1" s="1"/>
  <c r="U77" i="1" s="1"/>
  <c r="AI77" i="1"/>
  <c r="AJ77" i="1"/>
  <c r="CQ77" i="1"/>
  <c r="P77" i="1" s="1"/>
  <c r="CS77" i="1"/>
  <c r="R77" i="1" s="1"/>
  <c r="GK77" i="1" s="1"/>
  <c r="CT77" i="1"/>
  <c r="S77" i="1" s="1"/>
  <c r="CU77" i="1"/>
  <c r="T77" i="1" s="1"/>
  <c r="CW77" i="1"/>
  <c r="V77" i="1" s="1"/>
  <c r="CX77" i="1"/>
  <c r="W77" i="1" s="1"/>
  <c r="FR77" i="1"/>
  <c r="GL77" i="1"/>
  <c r="GO77" i="1"/>
  <c r="GP77" i="1"/>
  <c r="GV77" i="1"/>
  <c r="I78" i="1"/>
  <c r="AC78" i="1"/>
  <c r="CQ78" i="1" s="1"/>
  <c r="P78" i="1" s="1"/>
  <c r="AE78" i="1"/>
  <c r="AD78" i="1" s="1"/>
  <c r="CR78" i="1" s="1"/>
  <c r="Q78" i="1" s="1"/>
  <c r="AF78" i="1"/>
  <c r="AG78" i="1"/>
  <c r="CU78" i="1" s="1"/>
  <c r="T78" i="1" s="1"/>
  <c r="AH78" i="1"/>
  <c r="AI78" i="1"/>
  <c r="AJ78" i="1"/>
  <c r="CS78" i="1"/>
  <c r="R78" i="1" s="1"/>
  <c r="GK78" i="1" s="1"/>
  <c r="CT78" i="1"/>
  <c r="S78" i="1" s="1"/>
  <c r="CV78" i="1"/>
  <c r="U78" i="1" s="1"/>
  <c r="CW78" i="1"/>
  <c r="V78" i="1" s="1"/>
  <c r="CX78" i="1"/>
  <c r="W78" i="1" s="1"/>
  <c r="FR78" i="1"/>
  <c r="GL78" i="1"/>
  <c r="GO78" i="1"/>
  <c r="GP78" i="1"/>
  <c r="GV78" i="1"/>
  <c r="GX78" i="1"/>
  <c r="I79" i="1"/>
  <c r="AC79" i="1"/>
  <c r="AE79" i="1"/>
  <c r="AD79" i="1" s="1"/>
  <c r="AF79" i="1"/>
  <c r="CT79" i="1" s="1"/>
  <c r="S79" i="1" s="1"/>
  <c r="AG79" i="1"/>
  <c r="AH79" i="1"/>
  <c r="AI79" i="1"/>
  <c r="AJ79" i="1"/>
  <c r="CX79" i="1" s="1"/>
  <c r="W79" i="1" s="1"/>
  <c r="CQ79" i="1"/>
  <c r="P79" i="1" s="1"/>
  <c r="CS79" i="1"/>
  <c r="R79" i="1" s="1"/>
  <c r="GK79" i="1" s="1"/>
  <c r="CU79" i="1"/>
  <c r="T79" i="1" s="1"/>
  <c r="CV79" i="1"/>
  <c r="U79" i="1" s="1"/>
  <c r="CW79" i="1"/>
  <c r="V79" i="1" s="1"/>
  <c r="FR79" i="1"/>
  <c r="GL79" i="1"/>
  <c r="GO79" i="1"/>
  <c r="GP79" i="1"/>
  <c r="GV79" i="1"/>
  <c r="GX79" i="1"/>
  <c r="I80" i="1"/>
  <c r="AC80" i="1"/>
  <c r="AE80" i="1"/>
  <c r="CS80" i="1" s="1"/>
  <c r="R80" i="1" s="1"/>
  <c r="GK80" i="1" s="1"/>
  <c r="AF80" i="1"/>
  <c r="AG80" i="1"/>
  <c r="CU80" i="1" s="1"/>
  <c r="T80" i="1" s="1"/>
  <c r="AH80" i="1"/>
  <c r="AI80" i="1"/>
  <c r="CW80" i="1" s="1"/>
  <c r="V80" i="1" s="1"/>
  <c r="AJ80" i="1"/>
  <c r="CT80" i="1"/>
  <c r="S80" i="1" s="1"/>
  <c r="CV80" i="1"/>
  <c r="U80" i="1" s="1"/>
  <c r="CX80" i="1"/>
  <c r="W80" i="1" s="1"/>
  <c r="FR80" i="1"/>
  <c r="GL80" i="1"/>
  <c r="GO80" i="1"/>
  <c r="GP80" i="1"/>
  <c r="GV80" i="1"/>
  <c r="GX80" i="1" s="1"/>
  <c r="I81" i="1"/>
  <c r="AC81" i="1"/>
  <c r="AB81" i="1" s="1"/>
  <c r="AD81" i="1"/>
  <c r="CR81" i="1" s="1"/>
  <c r="Q81" i="1" s="1"/>
  <c r="AE81" i="1"/>
  <c r="AF81" i="1"/>
  <c r="AG81" i="1"/>
  <c r="AH81" i="1"/>
  <c r="CV81" i="1" s="1"/>
  <c r="U81" i="1" s="1"/>
  <c r="AI81" i="1"/>
  <c r="AJ81" i="1"/>
  <c r="CQ81" i="1"/>
  <c r="P81" i="1" s="1"/>
  <c r="CP81" i="1" s="1"/>
  <c r="O81" i="1" s="1"/>
  <c r="CS81" i="1"/>
  <c r="R81" i="1" s="1"/>
  <c r="GK81" i="1" s="1"/>
  <c r="CT81" i="1"/>
  <c r="S81" i="1" s="1"/>
  <c r="CU81" i="1"/>
  <c r="T81" i="1" s="1"/>
  <c r="CW81" i="1"/>
  <c r="V81" i="1" s="1"/>
  <c r="CX81" i="1"/>
  <c r="W81" i="1" s="1"/>
  <c r="FR81" i="1"/>
  <c r="GL81" i="1"/>
  <c r="GO81" i="1"/>
  <c r="GP81" i="1"/>
  <c r="GV81" i="1"/>
  <c r="GX81" i="1"/>
  <c r="I82" i="1"/>
  <c r="AC82" i="1"/>
  <c r="CQ82" i="1" s="1"/>
  <c r="P82" i="1" s="1"/>
  <c r="AE82" i="1"/>
  <c r="AD82" i="1" s="1"/>
  <c r="CR82" i="1" s="1"/>
  <c r="Q82" i="1" s="1"/>
  <c r="AF82" i="1"/>
  <c r="AG82" i="1"/>
  <c r="CU82" i="1" s="1"/>
  <c r="T82" i="1" s="1"/>
  <c r="AH82" i="1"/>
  <c r="AI82" i="1"/>
  <c r="AJ82" i="1"/>
  <c r="CS82" i="1"/>
  <c r="R82" i="1" s="1"/>
  <c r="GK82" i="1" s="1"/>
  <c r="CT82" i="1"/>
  <c r="S82" i="1" s="1"/>
  <c r="CV82" i="1"/>
  <c r="U82" i="1" s="1"/>
  <c r="CW82" i="1"/>
  <c r="V82" i="1" s="1"/>
  <c r="CX82" i="1"/>
  <c r="W82" i="1" s="1"/>
  <c r="FR82" i="1"/>
  <c r="GL82" i="1"/>
  <c r="GO82" i="1"/>
  <c r="GP82" i="1"/>
  <c r="GV82" i="1"/>
  <c r="GX82" i="1"/>
  <c r="I83" i="1"/>
  <c r="AC83" i="1"/>
  <c r="AE83" i="1"/>
  <c r="AD83" i="1" s="1"/>
  <c r="AF83" i="1"/>
  <c r="CT83" i="1" s="1"/>
  <c r="S83" i="1" s="1"/>
  <c r="AG83" i="1"/>
  <c r="AH83" i="1"/>
  <c r="AI83" i="1"/>
  <c r="AJ83" i="1"/>
  <c r="CX83" i="1" s="1"/>
  <c r="W83" i="1" s="1"/>
  <c r="CQ83" i="1"/>
  <c r="P83" i="1" s="1"/>
  <c r="CS83" i="1"/>
  <c r="R83" i="1" s="1"/>
  <c r="GK83" i="1" s="1"/>
  <c r="CU83" i="1"/>
  <c r="T83" i="1" s="1"/>
  <c r="CV83" i="1"/>
  <c r="U83" i="1" s="1"/>
  <c r="CW83" i="1"/>
  <c r="V83" i="1" s="1"/>
  <c r="FR83" i="1"/>
  <c r="GL83" i="1"/>
  <c r="GO83" i="1"/>
  <c r="GP83" i="1"/>
  <c r="GV83" i="1"/>
  <c r="GX83" i="1"/>
  <c r="I84" i="1"/>
  <c r="AC84" i="1"/>
  <c r="AE84" i="1"/>
  <c r="CS84" i="1" s="1"/>
  <c r="R84" i="1" s="1"/>
  <c r="GK84" i="1" s="1"/>
  <c r="AF84" i="1"/>
  <c r="AG84" i="1"/>
  <c r="CU84" i="1" s="1"/>
  <c r="T84" i="1" s="1"/>
  <c r="AH84" i="1"/>
  <c r="AI84" i="1"/>
  <c r="CW84" i="1" s="1"/>
  <c r="V84" i="1" s="1"/>
  <c r="AJ84" i="1"/>
  <c r="CT84" i="1"/>
  <c r="S84" i="1" s="1"/>
  <c r="CV84" i="1"/>
  <c r="U84" i="1" s="1"/>
  <c r="CX84" i="1"/>
  <c r="W84" i="1" s="1"/>
  <c r="FR84" i="1"/>
  <c r="GL84" i="1"/>
  <c r="GO84" i="1"/>
  <c r="GP84" i="1"/>
  <c r="GV84" i="1"/>
  <c r="GX84" i="1" s="1"/>
  <c r="I85" i="1"/>
  <c r="AC85" i="1"/>
  <c r="AB85" i="1" s="1"/>
  <c r="AD85" i="1"/>
  <c r="CR85" i="1" s="1"/>
  <c r="Q85" i="1" s="1"/>
  <c r="AE85" i="1"/>
  <c r="AF85" i="1"/>
  <c r="AG85" i="1"/>
  <c r="AH85" i="1"/>
  <c r="CV85" i="1" s="1"/>
  <c r="U85" i="1" s="1"/>
  <c r="AI85" i="1"/>
  <c r="AJ85" i="1"/>
  <c r="CQ85" i="1"/>
  <c r="P85" i="1" s="1"/>
  <c r="CS85" i="1"/>
  <c r="R85" i="1" s="1"/>
  <c r="GK85" i="1" s="1"/>
  <c r="CT85" i="1"/>
  <c r="S85" i="1" s="1"/>
  <c r="CU85" i="1"/>
  <c r="T85" i="1" s="1"/>
  <c r="CW85" i="1"/>
  <c r="V85" i="1" s="1"/>
  <c r="CX85" i="1"/>
  <c r="W85" i="1" s="1"/>
  <c r="FR85" i="1"/>
  <c r="GL85" i="1"/>
  <c r="GO85" i="1"/>
  <c r="GP85" i="1"/>
  <c r="GV85" i="1"/>
  <c r="GX85" i="1"/>
  <c r="C86" i="1"/>
  <c r="D86" i="1"/>
  <c r="I86" i="1"/>
  <c r="AC86" i="1"/>
  <c r="AE86" i="1"/>
  <c r="CS86" i="1" s="1"/>
  <c r="R86" i="1" s="1"/>
  <c r="GK86" i="1" s="1"/>
  <c r="AF86" i="1"/>
  <c r="AG86" i="1"/>
  <c r="CU86" i="1" s="1"/>
  <c r="T86" i="1" s="1"/>
  <c r="AH86" i="1"/>
  <c r="AI86" i="1"/>
  <c r="CW86" i="1" s="1"/>
  <c r="V86" i="1" s="1"/>
  <c r="AJ86" i="1"/>
  <c r="CT86" i="1"/>
  <c r="S86" i="1" s="1"/>
  <c r="CV86" i="1"/>
  <c r="U86" i="1" s="1"/>
  <c r="CX86" i="1"/>
  <c r="W86" i="1" s="1"/>
  <c r="FR86" i="1"/>
  <c r="GL86" i="1"/>
  <c r="GO86" i="1"/>
  <c r="GP86" i="1"/>
  <c r="GV86" i="1"/>
  <c r="GX86" i="1" s="1"/>
  <c r="C87" i="1"/>
  <c r="D87" i="1"/>
  <c r="I87" i="1"/>
  <c r="AC87" i="1"/>
  <c r="AB87" i="1" s="1"/>
  <c r="AE87" i="1"/>
  <c r="AD87" i="1" s="1"/>
  <c r="CR87" i="1" s="1"/>
  <c r="Q87" i="1" s="1"/>
  <c r="AF87" i="1"/>
  <c r="AG87" i="1"/>
  <c r="AH87" i="1"/>
  <c r="AI87" i="1"/>
  <c r="AJ87" i="1"/>
  <c r="CQ87" i="1"/>
  <c r="P87" i="1" s="1"/>
  <c r="CP87" i="1" s="1"/>
  <c r="O87" i="1" s="1"/>
  <c r="CS87" i="1"/>
  <c r="R87" i="1" s="1"/>
  <c r="GK87" i="1" s="1"/>
  <c r="CT87" i="1"/>
  <c r="S87" i="1" s="1"/>
  <c r="CU87" i="1"/>
  <c r="T87" i="1" s="1"/>
  <c r="CV87" i="1"/>
  <c r="U87" i="1" s="1"/>
  <c r="CW87" i="1"/>
  <c r="V87" i="1" s="1"/>
  <c r="CX87" i="1"/>
  <c r="W87" i="1" s="1"/>
  <c r="FR87" i="1"/>
  <c r="GL87" i="1"/>
  <c r="GO87" i="1"/>
  <c r="GP87" i="1"/>
  <c r="GV87" i="1"/>
  <c r="GX87" i="1"/>
  <c r="I88" i="1"/>
  <c r="AC88" i="1"/>
  <c r="AE88" i="1"/>
  <c r="CS88" i="1" s="1"/>
  <c r="R88" i="1" s="1"/>
  <c r="GK88" i="1" s="1"/>
  <c r="AF88" i="1"/>
  <c r="AG88" i="1"/>
  <c r="CU88" i="1" s="1"/>
  <c r="T88" i="1" s="1"/>
  <c r="AH88" i="1"/>
  <c r="AI88" i="1"/>
  <c r="CW88" i="1" s="1"/>
  <c r="V88" i="1" s="1"/>
  <c r="AJ88" i="1"/>
  <c r="CT88" i="1"/>
  <c r="S88" i="1" s="1"/>
  <c r="CV88" i="1"/>
  <c r="U88" i="1" s="1"/>
  <c r="CX88" i="1"/>
  <c r="W88" i="1" s="1"/>
  <c r="FR88" i="1"/>
  <c r="GL88" i="1"/>
  <c r="GO88" i="1"/>
  <c r="GP88" i="1"/>
  <c r="GV88" i="1"/>
  <c r="GX88" i="1" s="1"/>
  <c r="I89" i="1"/>
  <c r="AC89" i="1"/>
  <c r="AE89" i="1"/>
  <c r="AD89" i="1" s="1"/>
  <c r="CR89" i="1" s="1"/>
  <c r="Q89" i="1" s="1"/>
  <c r="AF89" i="1"/>
  <c r="AG89" i="1"/>
  <c r="AH89" i="1"/>
  <c r="AI89" i="1"/>
  <c r="AJ89" i="1"/>
  <c r="CQ89" i="1"/>
  <c r="P89" i="1" s="1"/>
  <c r="CP89" i="1" s="1"/>
  <c r="O89" i="1" s="1"/>
  <c r="CS89" i="1"/>
  <c r="R89" i="1" s="1"/>
  <c r="GK89" i="1" s="1"/>
  <c r="CT89" i="1"/>
  <c r="S89" i="1" s="1"/>
  <c r="CU89" i="1"/>
  <c r="T89" i="1" s="1"/>
  <c r="CV89" i="1"/>
  <c r="U89" i="1" s="1"/>
  <c r="CW89" i="1"/>
  <c r="V89" i="1" s="1"/>
  <c r="CX89" i="1"/>
  <c r="W89" i="1" s="1"/>
  <c r="FR89" i="1"/>
  <c r="GL89" i="1"/>
  <c r="GO89" i="1"/>
  <c r="GP89" i="1"/>
  <c r="GV89" i="1"/>
  <c r="GX89" i="1"/>
  <c r="C90" i="1"/>
  <c r="D90" i="1"/>
  <c r="I90" i="1"/>
  <c r="AC90" i="1"/>
  <c r="AB90" i="1" s="1"/>
  <c r="AE90" i="1"/>
  <c r="AD90" i="1" s="1"/>
  <c r="CR90" i="1" s="1"/>
  <c r="Q90" i="1" s="1"/>
  <c r="AF90" i="1"/>
  <c r="AG90" i="1"/>
  <c r="CU90" i="1" s="1"/>
  <c r="T90" i="1" s="1"/>
  <c r="AH90" i="1"/>
  <c r="AI90" i="1"/>
  <c r="AJ90" i="1"/>
  <c r="CS90" i="1"/>
  <c r="R90" i="1" s="1"/>
  <c r="GK90" i="1" s="1"/>
  <c r="CT90" i="1"/>
  <c r="S90" i="1" s="1"/>
  <c r="CV90" i="1"/>
  <c r="U90" i="1" s="1"/>
  <c r="CW90" i="1"/>
  <c r="V90" i="1" s="1"/>
  <c r="CX90" i="1"/>
  <c r="W90" i="1" s="1"/>
  <c r="FR90" i="1"/>
  <c r="GL90" i="1"/>
  <c r="GO90" i="1"/>
  <c r="GP90" i="1"/>
  <c r="GV90" i="1"/>
  <c r="GX90" i="1"/>
  <c r="C91" i="1"/>
  <c r="D91" i="1"/>
  <c r="I91" i="1"/>
  <c r="AC91" i="1"/>
  <c r="AE91" i="1"/>
  <c r="AD91" i="1" s="1"/>
  <c r="CR91" i="1" s="1"/>
  <c r="Q91" i="1" s="1"/>
  <c r="AF91" i="1"/>
  <c r="AG91" i="1"/>
  <c r="AH91" i="1"/>
  <c r="AI91" i="1"/>
  <c r="AJ91" i="1"/>
  <c r="CQ91" i="1"/>
  <c r="P91" i="1" s="1"/>
  <c r="CP91" i="1" s="1"/>
  <c r="O91" i="1" s="1"/>
  <c r="CS91" i="1"/>
  <c r="R91" i="1" s="1"/>
  <c r="GK91" i="1" s="1"/>
  <c r="CT91" i="1"/>
  <c r="S91" i="1" s="1"/>
  <c r="CU91" i="1"/>
  <c r="T91" i="1" s="1"/>
  <c r="CV91" i="1"/>
  <c r="U91" i="1" s="1"/>
  <c r="CW91" i="1"/>
  <c r="V91" i="1" s="1"/>
  <c r="CX91" i="1"/>
  <c r="W91" i="1" s="1"/>
  <c r="FR91" i="1"/>
  <c r="GL91" i="1"/>
  <c r="GO91" i="1"/>
  <c r="GP91" i="1"/>
  <c r="GV91" i="1"/>
  <c r="GX91" i="1"/>
  <c r="I92" i="1"/>
  <c r="AC92" i="1"/>
  <c r="AE92" i="1"/>
  <c r="AD92" i="1" s="1"/>
  <c r="CR92" i="1" s="1"/>
  <c r="Q92" i="1" s="1"/>
  <c r="AF92" i="1"/>
  <c r="AG92" i="1"/>
  <c r="CU92" i="1" s="1"/>
  <c r="T92" i="1" s="1"/>
  <c r="AH92" i="1"/>
  <c r="AI92" i="1"/>
  <c r="AJ92" i="1"/>
  <c r="CS92" i="1"/>
  <c r="R92" i="1" s="1"/>
  <c r="GK92" i="1" s="1"/>
  <c r="CT92" i="1"/>
  <c r="S92" i="1" s="1"/>
  <c r="CV92" i="1"/>
  <c r="U92" i="1" s="1"/>
  <c r="CW92" i="1"/>
  <c r="V92" i="1" s="1"/>
  <c r="CX92" i="1"/>
  <c r="W92" i="1" s="1"/>
  <c r="FR92" i="1"/>
  <c r="GL92" i="1"/>
  <c r="GO92" i="1"/>
  <c r="GP92" i="1"/>
  <c r="GV92" i="1"/>
  <c r="GX92" i="1"/>
  <c r="I93" i="1"/>
  <c r="AC93" i="1"/>
  <c r="AE93" i="1"/>
  <c r="AD93" i="1" s="1"/>
  <c r="CR93" i="1" s="1"/>
  <c r="Q93" i="1" s="1"/>
  <c r="AF93" i="1"/>
  <c r="AG93" i="1"/>
  <c r="AH93" i="1"/>
  <c r="AI93" i="1"/>
  <c r="AJ93" i="1"/>
  <c r="CQ93" i="1"/>
  <c r="P93" i="1" s="1"/>
  <c r="CP93" i="1" s="1"/>
  <c r="O93" i="1" s="1"/>
  <c r="CS93" i="1"/>
  <c r="R93" i="1" s="1"/>
  <c r="GK93" i="1" s="1"/>
  <c r="CT93" i="1"/>
  <c r="S93" i="1" s="1"/>
  <c r="CU93" i="1"/>
  <c r="T93" i="1" s="1"/>
  <c r="CV93" i="1"/>
  <c r="U93" i="1" s="1"/>
  <c r="CW93" i="1"/>
  <c r="V93" i="1" s="1"/>
  <c r="CX93" i="1"/>
  <c r="W93" i="1" s="1"/>
  <c r="FR93" i="1"/>
  <c r="GL93" i="1"/>
  <c r="GO93" i="1"/>
  <c r="GP93" i="1"/>
  <c r="GV93" i="1"/>
  <c r="GX93" i="1"/>
  <c r="I94" i="1"/>
  <c r="AC94" i="1"/>
  <c r="AE94" i="1"/>
  <c r="AD94" i="1" s="1"/>
  <c r="AF94" i="1"/>
  <c r="AG94" i="1"/>
  <c r="AH94" i="1"/>
  <c r="AI94" i="1"/>
  <c r="CW94" i="1" s="1"/>
  <c r="V94" i="1" s="1"/>
  <c r="AJ94" i="1"/>
  <c r="CQ94" i="1"/>
  <c r="P94" i="1" s="1"/>
  <c r="CP94" i="1" s="1"/>
  <c r="O94" i="1" s="1"/>
  <c r="CR94" i="1"/>
  <c r="Q94" i="1" s="1"/>
  <c r="CT94" i="1"/>
  <c r="S94" i="1" s="1"/>
  <c r="CU94" i="1"/>
  <c r="T94" i="1" s="1"/>
  <c r="CV94" i="1"/>
  <c r="U94" i="1" s="1"/>
  <c r="CX94" i="1"/>
  <c r="W94" i="1" s="1"/>
  <c r="FR94" i="1"/>
  <c r="GL94" i="1"/>
  <c r="GO94" i="1"/>
  <c r="GP94" i="1"/>
  <c r="GV94" i="1"/>
  <c r="GX94" i="1" s="1"/>
  <c r="I95" i="1"/>
  <c r="AC95" i="1"/>
  <c r="AB95" i="1" s="1"/>
  <c r="AD95" i="1"/>
  <c r="CR95" i="1" s="1"/>
  <c r="Q95" i="1" s="1"/>
  <c r="AE95" i="1"/>
  <c r="AF95" i="1"/>
  <c r="AG95" i="1"/>
  <c r="AH95" i="1"/>
  <c r="CV95" i="1" s="1"/>
  <c r="U95" i="1" s="1"/>
  <c r="AI95" i="1"/>
  <c r="AJ95" i="1"/>
  <c r="CQ95" i="1"/>
  <c r="P95" i="1" s="1"/>
  <c r="CP95" i="1" s="1"/>
  <c r="O95" i="1" s="1"/>
  <c r="CS95" i="1"/>
  <c r="R95" i="1" s="1"/>
  <c r="GK95" i="1" s="1"/>
  <c r="CT95" i="1"/>
  <c r="S95" i="1" s="1"/>
  <c r="CU95" i="1"/>
  <c r="T95" i="1" s="1"/>
  <c r="CW95" i="1"/>
  <c r="V95" i="1" s="1"/>
  <c r="CX95" i="1"/>
  <c r="W95" i="1" s="1"/>
  <c r="FR95" i="1"/>
  <c r="GL95" i="1"/>
  <c r="GO95" i="1"/>
  <c r="GP95" i="1"/>
  <c r="GV95" i="1"/>
  <c r="GX95" i="1"/>
  <c r="C96" i="1"/>
  <c r="D96" i="1"/>
  <c r="I96" i="1"/>
  <c r="AC96" i="1"/>
  <c r="AE96" i="1"/>
  <c r="CS96" i="1" s="1"/>
  <c r="R96" i="1" s="1"/>
  <c r="GK96" i="1" s="1"/>
  <c r="AF96" i="1"/>
  <c r="AG96" i="1"/>
  <c r="AH96" i="1"/>
  <c r="AI96" i="1"/>
  <c r="CW96" i="1" s="1"/>
  <c r="V96" i="1" s="1"/>
  <c r="AJ96" i="1"/>
  <c r="CQ96" i="1"/>
  <c r="P96" i="1" s="1"/>
  <c r="CT96" i="1"/>
  <c r="S96" i="1" s="1"/>
  <c r="CU96" i="1"/>
  <c r="T96" i="1" s="1"/>
  <c r="CV96" i="1"/>
  <c r="U96" i="1" s="1"/>
  <c r="CX96" i="1"/>
  <c r="W96" i="1" s="1"/>
  <c r="FR96" i="1"/>
  <c r="GL96" i="1"/>
  <c r="GO96" i="1"/>
  <c r="GP96" i="1"/>
  <c r="GV96" i="1"/>
  <c r="GX96" i="1" s="1"/>
  <c r="C97" i="1"/>
  <c r="D97" i="1"/>
  <c r="I97" i="1"/>
  <c r="AC97" i="1"/>
  <c r="AE97" i="1"/>
  <c r="AD97" i="1" s="1"/>
  <c r="AF97" i="1"/>
  <c r="CT97" i="1" s="1"/>
  <c r="S97" i="1" s="1"/>
  <c r="AG97" i="1"/>
  <c r="AH97" i="1"/>
  <c r="AI97" i="1"/>
  <c r="AJ97" i="1"/>
  <c r="CX97" i="1" s="1"/>
  <c r="W97" i="1" s="1"/>
  <c r="CQ97" i="1"/>
  <c r="P97" i="1" s="1"/>
  <c r="CS97" i="1"/>
  <c r="R97" i="1" s="1"/>
  <c r="GK97" i="1" s="1"/>
  <c r="CU97" i="1"/>
  <c r="T97" i="1" s="1"/>
  <c r="CV97" i="1"/>
  <c r="U97" i="1" s="1"/>
  <c r="CW97" i="1"/>
  <c r="V97" i="1" s="1"/>
  <c r="FR97" i="1"/>
  <c r="GL97" i="1"/>
  <c r="GO97" i="1"/>
  <c r="GP97" i="1"/>
  <c r="GV97" i="1"/>
  <c r="GX97" i="1"/>
  <c r="I98" i="1"/>
  <c r="AC98" i="1"/>
  <c r="AE98" i="1"/>
  <c r="CS98" i="1" s="1"/>
  <c r="R98" i="1" s="1"/>
  <c r="GK98" i="1" s="1"/>
  <c r="AF98" i="1"/>
  <c r="AG98" i="1"/>
  <c r="CU98" i="1" s="1"/>
  <c r="T98" i="1" s="1"/>
  <c r="AH98" i="1"/>
  <c r="AI98" i="1"/>
  <c r="CW98" i="1" s="1"/>
  <c r="V98" i="1" s="1"/>
  <c r="AJ98" i="1"/>
  <c r="CT98" i="1"/>
  <c r="S98" i="1" s="1"/>
  <c r="CV98" i="1"/>
  <c r="U98" i="1" s="1"/>
  <c r="CX98" i="1"/>
  <c r="W98" i="1" s="1"/>
  <c r="FR98" i="1"/>
  <c r="GL98" i="1"/>
  <c r="GO98" i="1"/>
  <c r="GP98" i="1"/>
  <c r="GV98" i="1"/>
  <c r="GX98" i="1" s="1"/>
  <c r="I99" i="1"/>
  <c r="AC99" i="1"/>
  <c r="AB99" i="1" s="1"/>
  <c r="AD99" i="1"/>
  <c r="CR99" i="1" s="1"/>
  <c r="Q99" i="1" s="1"/>
  <c r="AE99" i="1"/>
  <c r="AF99" i="1"/>
  <c r="AG99" i="1"/>
  <c r="AH99" i="1"/>
  <c r="CV99" i="1" s="1"/>
  <c r="U99" i="1" s="1"/>
  <c r="AI99" i="1"/>
  <c r="AJ99" i="1"/>
  <c r="CQ99" i="1"/>
  <c r="P99" i="1" s="1"/>
  <c r="CS99" i="1"/>
  <c r="R99" i="1" s="1"/>
  <c r="GK99" i="1" s="1"/>
  <c r="CT99" i="1"/>
  <c r="S99" i="1" s="1"/>
  <c r="CU99" i="1"/>
  <c r="T99" i="1" s="1"/>
  <c r="CW99" i="1"/>
  <c r="V99" i="1" s="1"/>
  <c r="CX99" i="1"/>
  <c r="W99" i="1" s="1"/>
  <c r="FR99" i="1"/>
  <c r="GL99" i="1"/>
  <c r="GO99" i="1"/>
  <c r="GP99" i="1"/>
  <c r="GV99" i="1"/>
  <c r="GX99" i="1"/>
  <c r="I100" i="1"/>
  <c r="AC100" i="1"/>
  <c r="CQ100" i="1" s="1"/>
  <c r="P100" i="1" s="1"/>
  <c r="AE100" i="1"/>
  <c r="AD100" i="1" s="1"/>
  <c r="CR100" i="1" s="1"/>
  <c r="Q100" i="1" s="1"/>
  <c r="AF100" i="1"/>
  <c r="AG100" i="1"/>
  <c r="CU100" i="1" s="1"/>
  <c r="T100" i="1" s="1"/>
  <c r="AH100" i="1"/>
  <c r="AI100" i="1"/>
  <c r="AJ100" i="1"/>
  <c r="CS100" i="1"/>
  <c r="R100" i="1" s="1"/>
  <c r="GK100" i="1" s="1"/>
  <c r="CT100" i="1"/>
  <c r="S100" i="1" s="1"/>
  <c r="CV100" i="1"/>
  <c r="U100" i="1" s="1"/>
  <c r="CW100" i="1"/>
  <c r="V100" i="1" s="1"/>
  <c r="CX100" i="1"/>
  <c r="W100" i="1" s="1"/>
  <c r="FR100" i="1"/>
  <c r="GL100" i="1"/>
  <c r="GO100" i="1"/>
  <c r="GP100" i="1"/>
  <c r="GV100" i="1"/>
  <c r="GX100" i="1"/>
  <c r="I101" i="1"/>
  <c r="AC101" i="1"/>
  <c r="AE101" i="1"/>
  <c r="AD101" i="1" s="1"/>
  <c r="AF101" i="1"/>
  <c r="CT101" i="1" s="1"/>
  <c r="S101" i="1" s="1"/>
  <c r="AG101" i="1"/>
  <c r="AH101" i="1"/>
  <c r="AI101" i="1"/>
  <c r="AJ101" i="1"/>
  <c r="CX101" i="1" s="1"/>
  <c r="W101" i="1" s="1"/>
  <c r="CQ101" i="1"/>
  <c r="P101" i="1" s="1"/>
  <c r="CS101" i="1"/>
  <c r="R101" i="1" s="1"/>
  <c r="GK101" i="1" s="1"/>
  <c r="CU101" i="1"/>
  <c r="T101" i="1" s="1"/>
  <c r="CV101" i="1"/>
  <c r="U101" i="1" s="1"/>
  <c r="CW101" i="1"/>
  <c r="V101" i="1" s="1"/>
  <c r="FR101" i="1"/>
  <c r="GL101" i="1"/>
  <c r="GO101" i="1"/>
  <c r="GP101" i="1"/>
  <c r="GV101" i="1"/>
  <c r="GX101" i="1"/>
  <c r="C102" i="1"/>
  <c r="D102" i="1"/>
  <c r="I102" i="1"/>
  <c r="AC102" i="1"/>
  <c r="CQ102" i="1" s="1"/>
  <c r="P102" i="1" s="1"/>
  <c r="AE102" i="1"/>
  <c r="AD102" i="1" s="1"/>
  <c r="CR102" i="1" s="1"/>
  <c r="Q102" i="1" s="1"/>
  <c r="AF102" i="1"/>
  <c r="AG102" i="1"/>
  <c r="CU102" i="1" s="1"/>
  <c r="T102" i="1" s="1"/>
  <c r="AH102" i="1"/>
  <c r="AI102" i="1"/>
  <c r="AJ102" i="1"/>
  <c r="CS102" i="1"/>
  <c r="R102" i="1" s="1"/>
  <c r="GK102" i="1" s="1"/>
  <c r="CT102" i="1"/>
  <c r="S102" i="1" s="1"/>
  <c r="CV102" i="1"/>
  <c r="U102" i="1" s="1"/>
  <c r="CW102" i="1"/>
  <c r="V102" i="1" s="1"/>
  <c r="CX102" i="1"/>
  <c r="W102" i="1" s="1"/>
  <c r="FR102" i="1"/>
  <c r="GL102" i="1"/>
  <c r="GO102" i="1"/>
  <c r="GP102" i="1"/>
  <c r="GV102" i="1"/>
  <c r="GX102" i="1"/>
  <c r="C103" i="1"/>
  <c r="D103" i="1"/>
  <c r="I103" i="1"/>
  <c r="AC103" i="1"/>
  <c r="AB103" i="1" s="1"/>
  <c r="AD103" i="1"/>
  <c r="CR103" i="1" s="1"/>
  <c r="Q103" i="1" s="1"/>
  <c r="AE103" i="1"/>
  <c r="AF103" i="1"/>
  <c r="AG103" i="1"/>
  <c r="AH103" i="1"/>
  <c r="CV103" i="1" s="1"/>
  <c r="U103" i="1" s="1"/>
  <c r="AI103" i="1"/>
  <c r="AJ103" i="1"/>
  <c r="CQ103" i="1"/>
  <c r="P103" i="1" s="1"/>
  <c r="CP103" i="1" s="1"/>
  <c r="O103" i="1" s="1"/>
  <c r="CS103" i="1"/>
  <c r="R103" i="1" s="1"/>
  <c r="GK103" i="1" s="1"/>
  <c r="CT103" i="1"/>
  <c r="S103" i="1" s="1"/>
  <c r="CU103" i="1"/>
  <c r="T103" i="1" s="1"/>
  <c r="CW103" i="1"/>
  <c r="V103" i="1" s="1"/>
  <c r="CX103" i="1"/>
  <c r="W103" i="1" s="1"/>
  <c r="FR103" i="1"/>
  <c r="GL103" i="1"/>
  <c r="GO103" i="1"/>
  <c r="GP103" i="1"/>
  <c r="GV103" i="1"/>
  <c r="GX103" i="1"/>
  <c r="I104" i="1"/>
  <c r="AC104" i="1"/>
  <c r="CQ104" i="1" s="1"/>
  <c r="P104" i="1" s="1"/>
  <c r="AE104" i="1"/>
  <c r="AD104" i="1" s="1"/>
  <c r="CR104" i="1" s="1"/>
  <c r="Q104" i="1" s="1"/>
  <c r="AF104" i="1"/>
  <c r="AG104" i="1"/>
  <c r="CU104" i="1" s="1"/>
  <c r="T104" i="1" s="1"/>
  <c r="AH104" i="1"/>
  <c r="AI104" i="1"/>
  <c r="AJ104" i="1"/>
  <c r="CS104" i="1"/>
  <c r="R104" i="1" s="1"/>
  <c r="GK104" i="1" s="1"/>
  <c r="CT104" i="1"/>
  <c r="S104" i="1" s="1"/>
  <c r="CV104" i="1"/>
  <c r="U104" i="1" s="1"/>
  <c r="CW104" i="1"/>
  <c r="V104" i="1" s="1"/>
  <c r="CX104" i="1"/>
  <c r="W104" i="1" s="1"/>
  <c r="FR104" i="1"/>
  <c r="GL104" i="1"/>
  <c r="GO104" i="1"/>
  <c r="GP104" i="1"/>
  <c r="GV104" i="1"/>
  <c r="GX104" i="1"/>
  <c r="I105" i="1"/>
  <c r="AC105" i="1"/>
  <c r="AE105" i="1"/>
  <c r="AD105" i="1" s="1"/>
  <c r="AF105" i="1"/>
  <c r="CT105" i="1" s="1"/>
  <c r="S105" i="1" s="1"/>
  <c r="AG105" i="1"/>
  <c r="AH105" i="1"/>
  <c r="AI105" i="1"/>
  <c r="AJ105" i="1"/>
  <c r="CX105" i="1" s="1"/>
  <c r="W105" i="1" s="1"/>
  <c r="CQ105" i="1"/>
  <c r="P105" i="1" s="1"/>
  <c r="CS105" i="1"/>
  <c r="R105" i="1" s="1"/>
  <c r="GK105" i="1" s="1"/>
  <c r="CU105" i="1"/>
  <c r="T105" i="1" s="1"/>
  <c r="CV105" i="1"/>
  <c r="U105" i="1" s="1"/>
  <c r="CW105" i="1"/>
  <c r="V105" i="1" s="1"/>
  <c r="FR105" i="1"/>
  <c r="GL105" i="1"/>
  <c r="GO105" i="1"/>
  <c r="GP105" i="1"/>
  <c r="GV105" i="1"/>
  <c r="GX105" i="1"/>
  <c r="I106" i="1"/>
  <c r="AC106" i="1"/>
  <c r="AE106" i="1"/>
  <c r="CS106" i="1" s="1"/>
  <c r="R106" i="1" s="1"/>
  <c r="GK106" i="1" s="1"/>
  <c r="AF106" i="1"/>
  <c r="AG106" i="1"/>
  <c r="CU106" i="1" s="1"/>
  <c r="T106" i="1" s="1"/>
  <c r="AH106" i="1"/>
  <c r="AI106" i="1"/>
  <c r="CW106" i="1" s="1"/>
  <c r="V106" i="1" s="1"/>
  <c r="AJ106" i="1"/>
  <c r="CT106" i="1"/>
  <c r="S106" i="1" s="1"/>
  <c r="CV106" i="1"/>
  <c r="U106" i="1" s="1"/>
  <c r="CX106" i="1"/>
  <c r="W106" i="1" s="1"/>
  <c r="FR106" i="1"/>
  <c r="GL106" i="1"/>
  <c r="GO106" i="1"/>
  <c r="GP106" i="1"/>
  <c r="GV106" i="1"/>
  <c r="GX106" i="1" s="1"/>
  <c r="I107" i="1"/>
  <c r="AC107" i="1"/>
  <c r="AD107" i="1"/>
  <c r="AE107" i="1"/>
  <c r="AF107" i="1"/>
  <c r="AB107" i="1" s="1"/>
  <c r="AG107" i="1"/>
  <c r="AH107" i="1"/>
  <c r="AI107" i="1"/>
  <c r="AJ107" i="1"/>
  <c r="CX107" i="1" s="1"/>
  <c r="W107" i="1" s="1"/>
  <c r="CQ107" i="1"/>
  <c r="P107" i="1" s="1"/>
  <c r="CR107" i="1"/>
  <c r="Q107" i="1" s="1"/>
  <c r="CS107" i="1"/>
  <c r="R107" i="1" s="1"/>
  <c r="GK107" i="1" s="1"/>
  <c r="CU107" i="1"/>
  <c r="T107" i="1" s="1"/>
  <c r="CV107" i="1"/>
  <c r="U107" i="1" s="1"/>
  <c r="CW107" i="1"/>
  <c r="V107" i="1" s="1"/>
  <c r="FR107" i="1"/>
  <c r="GL107" i="1"/>
  <c r="GO107" i="1"/>
  <c r="GP107" i="1"/>
  <c r="GV107" i="1"/>
  <c r="GX107" i="1"/>
  <c r="C108" i="1"/>
  <c r="D108" i="1"/>
  <c r="I108" i="1"/>
  <c r="AC108" i="1"/>
  <c r="AE108" i="1"/>
  <c r="AD108" i="1" s="1"/>
  <c r="CR108" i="1" s="1"/>
  <c r="Q108" i="1" s="1"/>
  <c r="AF108" i="1"/>
  <c r="AG108" i="1"/>
  <c r="CU108" i="1" s="1"/>
  <c r="T108" i="1" s="1"/>
  <c r="AH108" i="1"/>
  <c r="AI108" i="1"/>
  <c r="AJ108" i="1"/>
  <c r="CS108" i="1"/>
  <c r="R108" i="1" s="1"/>
  <c r="GK108" i="1" s="1"/>
  <c r="CT108" i="1"/>
  <c r="S108" i="1" s="1"/>
  <c r="CV108" i="1"/>
  <c r="U108" i="1" s="1"/>
  <c r="CW108" i="1"/>
  <c r="V108" i="1" s="1"/>
  <c r="CX108" i="1"/>
  <c r="W108" i="1" s="1"/>
  <c r="FR108" i="1"/>
  <c r="GL108" i="1"/>
  <c r="GO108" i="1"/>
  <c r="GP108" i="1"/>
  <c r="GV108" i="1"/>
  <c r="GX108" i="1"/>
  <c r="C109" i="1"/>
  <c r="D109" i="1"/>
  <c r="I109" i="1"/>
  <c r="AC109" i="1"/>
  <c r="AB109" i="1" s="1"/>
  <c r="AE109" i="1"/>
  <c r="AD109" i="1" s="1"/>
  <c r="CR109" i="1" s="1"/>
  <c r="Q109" i="1" s="1"/>
  <c r="AF109" i="1"/>
  <c r="AG109" i="1"/>
  <c r="AH109" i="1"/>
  <c r="AI109" i="1"/>
  <c r="AJ109" i="1"/>
  <c r="CQ109" i="1"/>
  <c r="P109" i="1" s="1"/>
  <c r="CS109" i="1"/>
  <c r="R109" i="1" s="1"/>
  <c r="GK109" i="1" s="1"/>
  <c r="CT109" i="1"/>
  <c r="S109" i="1" s="1"/>
  <c r="CU109" i="1"/>
  <c r="T109" i="1" s="1"/>
  <c r="CV109" i="1"/>
  <c r="U109" i="1" s="1"/>
  <c r="CW109" i="1"/>
  <c r="V109" i="1" s="1"/>
  <c r="CX109" i="1"/>
  <c r="W109" i="1" s="1"/>
  <c r="FR109" i="1"/>
  <c r="GL109" i="1"/>
  <c r="GO109" i="1"/>
  <c r="GP109" i="1"/>
  <c r="GV109" i="1"/>
  <c r="GX109" i="1"/>
  <c r="C110" i="1"/>
  <c r="D110" i="1"/>
  <c r="I110" i="1"/>
  <c r="AC110" i="1"/>
  <c r="CQ110" i="1" s="1"/>
  <c r="P110" i="1" s="1"/>
  <c r="AE110" i="1"/>
  <c r="AD110" i="1" s="1"/>
  <c r="CR110" i="1" s="1"/>
  <c r="Q110" i="1" s="1"/>
  <c r="AF110" i="1"/>
  <c r="AG110" i="1"/>
  <c r="CU110" i="1" s="1"/>
  <c r="T110" i="1" s="1"/>
  <c r="AH110" i="1"/>
  <c r="AI110" i="1"/>
  <c r="AJ110" i="1"/>
  <c r="CS110" i="1"/>
  <c r="R110" i="1" s="1"/>
  <c r="GK110" i="1" s="1"/>
  <c r="CT110" i="1"/>
  <c r="S110" i="1" s="1"/>
  <c r="CV110" i="1"/>
  <c r="U110" i="1" s="1"/>
  <c r="CW110" i="1"/>
  <c r="V110" i="1" s="1"/>
  <c r="CX110" i="1"/>
  <c r="W110" i="1" s="1"/>
  <c r="FR110" i="1"/>
  <c r="GL110" i="1"/>
  <c r="GO110" i="1"/>
  <c r="GP110" i="1"/>
  <c r="GV110" i="1"/>
  <c r="GX110" i="1"/>
  <c r="C111" i="1"/>
  <c r="D111" i="1"/>
  <c r="I111" i="1"/>
  <c r="AC111" i="1"/>
  <c r="AB111" i="1" s="1"/>
  <c r="AE111" i="1"/>
  <c r="AD111" i="1" s="1"/>
  <c r="CR111" i="1" s="1"/>
  <c r="Q111" i="1" s="1"/>
  <c r="AF111" i="1"/>
  <c r="AG111" i="1"/>
  <c r="AH111" i="1"/>
  <c r="AI111" i="1"/>
  <c r="AJ111" i="1"/>
  <c r="CQ111" i="1"/>
  <c r="P111" i="1" s="1"/>
  <c r="CS111" i="1"/>
  <c r="R111" i="1" s="1"/>
  <c r="GK111" i="1" s="1"/>
  <c r="CT111" i="1"/>
  <c r="S111" i="1" s="1"/>
  <c r="CU111" i="1"/>
  <c r="T111" i="1" s="1"/>
  <c r="CV111" i="1"/>
  <c r="U111" i="1" s="1"/>
  <c r="CW111" i="1"/>
  <c r="V111" i="1" s="1"/>
  <c r="CX111" i="1"/>
  <c r="W111" i="1" s="1"/>
  <c r="FR111" i="1"/>
  <c r="GL111" i="1"/>
  <c r="GO111" i="1"/>
  <c r="GP111" i="1"/>
  <c r="GV111" i="1"/>
  <c r="GX111" i="1"/>
  <c r="C112" i="1"/>
  <c r="D112" i="1"/>
  <c r="I112" i="1"/>
  <c r="AC112" i="1"/>
  <c r="AE112" i="1"/>
  <c r="AD112" i="1" s="1"/>
  <c r="CR112" i="1" s="1"/>
  <c r="Q112" i="1" s="1"/>
  <c r="AF112" i="1"/>
  <c r="AG112" i="1"/>
  <c r="CU112" i="1" s="1"/>
  <c r="T112" i="1" s="1"/>
  <c r="AH112" i="1"/>
  <c r="AI112" i="1"/>
  <c r="AJ112" i="1"/>
  <c r="CS112" i="1"/>
  <c r="R112" i="1" s="1"/>
  <c r="GK112" i="1" s="1"/>
  <c r="CT112" i="1"/>
  <c r="S112" i="1" s="1"/>
  <c r="CV112" i="1"/>
  <c r="U112" i="1" s="1"/>
  <c r="CW112" i="1"/>
  <c r="V112" i="1" s="1"/>
  <c r="CX112" i="1"/>
  <c r="W112" i="1" s="1"/>
  <c r="FR112" i="1"/>
  <c r="GL112" i="1"/>
  <c r="GO112" i="1"/>
  <c r="GP112" i="1"/>
  <c r="GV112" i="1"/>
  <c r="GX112" i="1"/>
  <c r="C113" i="1"/>
  <c r="D113" i="1"/>
  <c r="I113" i="1"/>
  <c r="AC113" i="1"/>
  <c r="AB113" i="1" s="1"/>
  <c r="AE113" i="1"/>
  <c r="AD113" i="1" s="1"/>
  <c r="CR113" i="1" s="1"/>
  <c r="Q113" i="1" s="1"/>
  <c r="AF113" i="1"/>
  <c r="AG113" i="1"/>
  <c r="CU113" i="1" s="1"/>
  <c r="T113" i="1" s="1"/>
  <c r="AH113" i="1"/>
  <c r="AI113" i="1"/>
  <c r="AJ113" i="1"/>
  <c r="CS113" i="1"/>
  <c r="R113" i="1" s="1"/>
  <c r="GK113" i="1" s="1"/>
  <c r="CT113" i="1"/>
  <c r="S113" i="1" s="1"/>
  <c r="CV113" i="1"/>
  <c r="U113" i="1" s="1"/>
  <c r="CW113" i="1"/>
  <c r="V113" i="1" s="1"/>
  <c r="CX113" i="1"/>
  <c r="W113" i="1" s="1"/>
  <c r="FR113" i="1"/>
  <c r="GL113" i="1"/>
  <c r="GO113" i="1"/>
  <c r="GP113" i="1"/>
  <c r="GV113" i="1"/>
  <c r="GX113" i="1"/>
  <c r="I114" i="1"/>
  <c r="AC114" i="1"/>
  <c r="AE114" i="1"/>
  <c r="AD114" i="1" s="1"/>
  <c r="CR114" i="1" s="1"/>
  <c r="Q114" i="1" s="1"/>
  <c r="AF114" i="1"/>
  <c r="AG114" i="1"/>
  <c r="AH114" i="1"/>
  <c r="AI114" i="1"/>
  <c r="AJ114" i="1"/>
  <c r="CQ114" i="1"/>
  <c r="P114" i="1" s="1"/>
  <c r="CS114" i="1"/>
  <c r="R114" i="1" s="1"/>
  <c r="GK114" i="1" s="1"/>
  <c r="CT114" i="1"/>
  <c r="S114" i="1" s="1"/>
  <c r="CU114" i="1"/>
  <c r="T114" i="1" s="1"/>
  <c r="CV114" i="1"/>
  <c r="U114" i="1" s="1"/>
  <c r="CW114" i="1"/>
  <c r="V114" i="1" s="1"/>
  <c r="CX114" i="1"/>
  <c r="W114" i="1" s="1"/>
  <c r="FR114" i="1"/>
  <c r="GL114" i="1"/>
  <c r="GO114" i="1"/>
  <c r="GP114" i="1"/>
  <c r="GV114" i="1"/>
  <c r="GX114" i="1"/>
  <c r="I115" i="1"/>
  <c r="AC115" i="1"/>
  <c r="CQ115" i="1" s="1"/>
  <c r="P115" i="1" s="1"/>
  <c r="AE115" i="1"/>
  <c r="AD115" i="1" s="1"/>
  <c r="CR115" i="1" s="1"/>
  <c r="Q115" i="1" s="1"/>
  <c r="AF115" i="1"/>
  <c r="AG115" i="1"/>
  <c r="CU115" i="1" s="1"/>
  <c r="T115" i="1" s="1"/>
  <c r="AH115" i="1"/>
  <c r="AI115" i="1"/>
  <c r="AJ115" i="1"/>
  <c r="CS115" i="1"/>
  <c r="R115" i="1" s="1"/>
  <c r="GK115" i="1" s="1"/>
  <c r="CT115" i="1"/>
  <c r="S115" i="1" s="1"/>
  <c r="CV115" i="1"/>
  <c r="U115" i="1" s="1"/>
  <c r="CW115" i="1"/>
  <c r="V115" i="1" s="1"/>
  <c r="CX115" i="1"/>
  <c r="W115" i="1" s="1"/>
  <c r="FR115" i="1"/>
  <c r="GL115" i="1"/>
  <c r="GO115" i="1"/>
  <c r="GP115" i="1"/>
  <c r="GV115" i="1"/>
  <c r="GX115" i="1"/>
  <c r="I116" i="1"/>
  <c r="AC116" i="1"/>
  <c r="AE116" i="1"/>
  <c r="AD116" i="1" s="1"/>
  <c r="AF116" i="1"/>
  <c r="AG116" i="1"/>
  <c r="AH116" i="1"/>
  <c r="AI116" i="1"/>
  <c r="AJ116" i="1"/>
  <c r="CQ116" i="1"/>
  <c r="P116" i="1" s="1"/>
  <c r="CS116" i="1"/>
  <c r="R116" i="1" s="1"/>
  <c r="GK116" i="1" s="1"/>
  <c r="CT116" i="1"/>
  <c r="S116" i="1" s="1"/>
  <c r="CU116" i="1"/>
  <c r="T116" i="1" s="1"/>
  <c r="CV116" i="1"/>
  <c r="U116" i="1" s="1"/>
  <c r="CW116" i="1"/>
  <c r="V116" i="1" s="1"/>
  <c r="CX116" i="1"/>
  <c r="W116" i="1" s="1"/>
  <c r="FR116" i="1"/>
  <c r="GL116" i="1"/>
  <c r="GO116" i="1"/>
  <c r="GP116" i="1"/>
  <c r="GV116" i="1"/>
  <c r="GX116" i="1"/>
  <c r="I117" i="1"/>
  <c r="AC117" i="1"/>
  <c r="AE117" i="1"/>
  <c r="CS117" i="1" s="1"/>
  <c r="R117" i="1" s="1"/>
  <c r="GK117" i="1" s="1"/>
  <c r="AF117" i="1"/>
  <c r="AG117" i="1"/>
  <c r="AH117" i="1"/>
  <c r="AI117" i="1"/>
  <c r="CW117" i="1" s="1"/>
  <c r="V117" i="1" s="1"/>
  <c r="AJ117" i="1"/>
  <c r="CQ117" i="1"/>
  <c r="P117" i="1" s="1"/>
  <c r="CT117" i="1"/>
  <c r="S117" i="1" s="1"/>
  <c r="CU117" i="1"/>
  <c r="T117" i="1" s="1"/>
  <c r="CV117" i="1"/>
  <c r="U117" i="1" s="1"/>
  <c r="CX117" i="1"/>
  <c r="W117" i="1" s="1"/>
  <c r="FR117" i="1"/>
  <c r="GL117" i="1"/>
  <c r="GO117" i="1"/>
  <c r="GP117" i="1"/>
  <c r="GV117" i="1"/>
  <c r="GX117" i="1" s="1"/>
  <c r="I118" i="1"/>
  <c r="AC118" i="1"/>
  <c r="AB118" i="1" s="1"/>
  <c r="AD118" i="1"/>
  <c r="CR118" i="1" s="1"/>
  <c r="Q118" i="1" s="1"/>
  <c r="AE118" i="1"/>
  <c r="AF118" i="1"/>
  <c r="AG118" i="1"/>
  <c r="AH118" i="1"/>
  <c r="CV118" i="1" s="1"/>
  <c r="U118" i="1" s="1"/>
  <c r="AI118" i="1"/>
  <c r="AJ118" i="1"/>
  <c r="CQ118" i="1"/>
  <c r="P118" i="1" s="1"/>
  <c r="CS118" i="1"/>
  <c r="R118" i="1" s="1"/>
  <c r="GK118" i="1" s="1"/>
  <c r="CT118" i="1"/>
  <c r="S118" i="1" s="1"/>
  <c r="CU118" i="1"/>
  <c r="T118" i="1" s="1"/>
  <c r="CW118" i="1"/>
  <c r="V118" i="1" s="1"/>
  <c r="CX118" i="1"/>
  <c r="W118" i="1" s="1"/>
  <c r="FR118" i="1"/>
  <c r="GL118" i="1"/>
  <c r="GO118" i="1"/>
  <c r="GP118" i="1"/>
  <c r="GV118" i="1"/>
  <c r="GX118" i="1"/>
  <c r="I119" i="1"/>
  <c r="AC119" i="1"/>
  <c r="CQ119" i="1" s="1"/>
  <c r="P119" i="1" s="1"/>
  <c r="AE119" i="1"/>
  <c r="AD119" i="1" s="1"/>
  <c r="CR119" i="1" s="1"/>
  <c r="Q119" i="1" s="1"/>
  <c r="AF119" i="1"/>
  <c r="AG119" i="1"/>
  <c r="CU119" i="1" s="1"/>
  <c r="T119" i="1" s="1"/>
  <c r="AH119" i="1"/>
  <c r="AI119" i="1"/>
  <c r="AJ119" i="1"/>
  <c r="CS119" i="1"/>
  <c r="R119" i="1" s="1"/>
  <c r="GK119" i="1" s="1"/>
  <c r="CT119" i="1"/>
  <c r="S119" i="1" s="1"/>
  <c r="CV119" i="1"/>
  <c r="U119" i="1" s="1"/>
  <c r="CW119" i="1"/>
  <c r="V119" i="1" s="1"/>
  <c r="CX119" i="1"/>
  <c r="W119" i="1" s="1"/>
  <c r="FR119" i="1"/>
  <c r="GL119" i="1"/>
  <c r="GO119" i="1"/>
  <c r="GP119" i="1"/>
  <c r="GV119" i="1"/>
  <c r="GX119" i="1"/>
  <c r="C120" i="1"/>
  <c r="D120" i="1"/>
  <c r="I120" i="1"/>
  <c r="AC120" i="1"/>
  <c r="AD120" i="1"/>
  <c r="CR120" i="1" s="1"/>
  <c r="Q120" i="1" s="1"/>
  <c r="AE120" i="1"/>
  <c r="AF120" i="1"/>
  <c r="CT120" i="1" s="1"/>
  <c r="S120" i="1" s="1"/>
  <c r="AG120" i="1"/>
  <c r="AH120" i="1"/>
  <c r="CV120" i="1" s="1"/>
  <c r="U120" i="1" s="1"/>
  <c r="AI120" i="1"/>
  <c r="AJ120" i="1"/>
  <c r="CX120" i="1" s="1"/>
  <c r="W120" i="1" s="1"/>
  <c r="CQ120" i="1"/>
  <c r="P120" i="1" s="1"/>
  <c r="CP120" i="1" s="1"/>
  <c r="O120" i="1" s="1"/>
  <c r="CS120" i="1"/>
  <c r="R120" i="1" s="1"/>
  <c r="GK120" i="1" s="1"/>
  <c r="CU120" i="1"/>
  <c r="T120" i="1" s="1"/>
  <c r="CW120" i="1"/>
  <c r="V120" i="1" s="1"/>
  <c r="FR120" i="1"/>
  <c r="GL120" i="1"/>
  <c r="GO120" i="1"/>
  <c r="GP120" i="1"/>
  <c r="GV120" i="1"/>
  <c r="GX120" i="1"/>
  <c r="C121" i="1"/>
  <c r="D121" i="1"/>
  <c r="I121" i="1"/>
  <c r="AC121" i="1"/>
  <c r="AE121" i="1"/>
  <c r="CS121" i="1" s="1"/>
  <c r="R121" i="1" s="1"/>
  <c r="GK121" i="1" s="1"/>
  <c r="AF121" i="1"/>
  <c r="AG121" i="1"/>
  <c r="CU121" i="1" s="1"/>
  <c r="T121" i="1" s="1"/>
  <c r="AH121" i="1"/>
  <c r="AI121" i="1"/>
  <c r="CW121" i="1" s="1"/>
  <c r="V121" i="1" s="1"/>
  <c r="AJ121" i="1"/>
  <c r="CT121" i="1"/>
  <c r="S121" i="1" s="1"/>
  <c r="CV121" i="1"/>
  <c r="U121" i="1" s="1"/>
  <c r="CX121" i="1"/>
  <c r="W121" i="1" s="1"/>
  <c r="FR121" i="1"/>
  <c r="GL121" i="1"/>
  <c r="GO121" i="1"/>
  <c r="GP121" i="1"/>
  <c r="GV121" i="1"/>
  <c r="GX121" i="1" s="1"/>
  <c r="I122" i="1"/>
  <c r="AC122" i="1"/>
  <c r="AB122" i="1" s="1"/>
  <c r="AE122" i="1"/>
  <c r="AD122" i="1" s="1"/>
  <c r="CR122" i="1" s="1"/>
  <c r="Q122" i="1" s="1"/>
  <c r="AF122" i="1"/>
  <c r="AG122" i="1"/>
  <c r="AH122" i="1"/>
  <c r="AI122" i="1"/>
  <c r="AJ122" i="1"/>
  <c r="CQ122" i="1"/>
  <c r="P122" i="1" s="1"/>
  <c r="CP122" i="1" s="1"/>
  <c r="O122" i="1" s="1"/>
  <c r="CS122" i="1"/>
  <c r="R122" i="1" s="1"/>
  <c r="GK122" i="1" s="1"/>
  <c r="CT122" i="1"/>
  <c r="S122" i="1" s="1"/>
  <c r="CU122" i="1"/>
  <c r="T122" i="1" s="1"/>
  <c r="CV122" i="1"/>
  <c r="U122" i="1" s="1"/>
  <c r="CW122" i="1"/>
  <c r="V122" i="1" s="1"/>
  <c r="CX122" i="1"/>
  <c r="W122" i="1" s="1"/>
  <c r="FR122" i="1"/>
  <c r="GL122" i="1"/>
  <c r="GO122" i="1"/>
  <c r="GP122" i="1"/>
  <c r="GV122" i="1"/>
  <c r="GX122" i="1"/>
  <c r="I123" i="1"/>
  <c r="AC123" i="1"/>
  <c r="CQ123" i="1" s="1"/>
  <c r="P123" i="1" s="1"/>
  <c r="AE123" i="1"/>
  <c r="AD123" i="1" s="1"/>
  <c r="CR123" i="1" s="1"/>
  <c r="Q123" i="1" s="1"/>
  <c r="CP123" i="1" s="1"/>
  <c r="O123" i="1" s="1"/>
  <c r="AF123" i="1"/>
  <c r="AG123" i="1"/>
  <c r="CU123" i="1" s="1"/>
  <c r="T123" i="1" s="1"/>
  <c r="AH123" i="1"/>
  <c r="AI123" i="1"/>
  <c r="CW123" i="1" s="1"/>
  <c r="V123" i="1" s="1"/>
  <c r="AJ123" i="1"/>
  <c r="CX123" i="1" s="1"/>
  <c r="W123" i="1" s="1"/>
  <c r="CS123" i="1"/>
  <c r="R123" i="1" s="1"/>
  <c r="GK123" i="1" s="1"/>
  <c r="CT123" i="1"/>
  <c r="S123" i="1" s="1"/>
  <c r="CY123" i="1" s="1"/>
  <c r="X123" i="1" s="1"/>
  <c r="CV123" i="1"/>
  <c r="U123" i="1" s="1"/>
  <c r="CZ123" i="1"/>
  <c r="Y123" i="1" s="1"/>
  <c r="FR123" i="1"/>
  <c r="GL123" i="1"/>
  <c r="GO123" i="1"/>
  <c r="GP123" i="1"/>
  <c r="GV123" i="1"/>
  <c r="GX123" i="1" s="1"/>
  <c r="I124" i="1"/>
  <c r="AC124" i="1"/>
  <c r="AB124" i="1" s="1"/>
  <c r="AD124" i="1"/>
  <c r="CR124" i="1" s="1"/>
  <c r="Q124" i="1" s="1"/>
  <c r="AE124" i="1"/>
  <c r="CS124" i="1" s="1"/>
  <c r="R124" i="1" s="1"/>
  <c r="GK124" i="1" s="1"/>
  <c r="AF124" i="1"/>
  <c r="AG124" i="1"/>
  <c r="AH124" i="1"/>
  <c r="CV124" i="1" s="1"/>
  <c r="U124" i="1" s="1"/>
  <c r="AI124" i="1"/>
  <c r="CW124" i="1" s="1"/>
  <c r="V124" i="1" s="1"/>
  <c r="AJ124" i="1"/>
  <c r="CQ124" i="1"/>
  <c r="P124" i="1" s="1"/>
  <c r="CT124" i="1"/>
  <c r="S124" i="1" s="1"/>
  <c r="CU124" i="1"/>
  <c r="T124" i="1" s="1"/>
  <c r="CX124" i="1"/>
  <c r="W124" i="1" s="1"/>
  <c r="FR124" i="1"/>
  <c r="GL124" i="1"/>
  <c r="GO124" i="1"/>
  <c r="GP124" i="1"/>
  <c r="GV124" i="1"/>
  <c r="GX124" i="1" s="1"/>
  <c r="I125" i="1"/>
  <c r="AC125" i="1"/>
  <c r="CQ125" i="1" s="1"/>
  <c r="P125" i="1" s="1"/>
  <c r="CP125" i="1" s="1"/>
  <c r="O125" i="1" s="1"/>
  <c r="AD125" i="1"/>
  <c r="CR125" i="1" s="1"/>
  <c r="Q125" i="1" s="1"/>
  <c r="AE125" i="1"/>
  <c r="AF125" i="1"/>
  <c r="AG125" i="1"/>
  <c r="CU125" i="1" s="1"/>
  <c r="T125" i="1" s="1"/>
  <c r="AH125" i="1"/>
  <c r="CV125" i="1" s="1"/>
  <c r="U125" i="1" s="1"/>
  <c r="AI125" i="1"/>
  <c r="AJ125" i="1"/>
  <c r="CS125" i="1"/>
  <c r="R125" i="1" s="1"/>
  <c r="GK125" i="1" s="1"/>
  <c r="CT125" i="1"/>
  <c r="S125" i="1" s="1"/>
  <c r="CW125" i="1"/>
  <c r="V125" i="1" s="1"/>
  <c r="CX125" i="1"/>
  <c r="W125" i="1" s="1"/>
  <c r="FR125" i="1"/>
  <c r="GL125" i="1"/>
  <c r="GO125" i="1"/>
  <c r="GP125" i="1"/>
  <c r="GV125" i="1"/>
  <c r="GX125" i="1"/>
  <c r="C126" i="1"/>
  <c r="D126" i="1"/>
  <c r="I126" i="1"/>
  <c r="AC126" i="1"/>
  <c r="AB126" i="1" s="1"/>
  <c r="AD126" i="1"/>
  <c r="CR126" i="1" s="1"/>
  <c r="Q126" i="1" s="1"/>
  <c r="AE126" i="1"/>
  <c r="CS126" i="1" s="1"/>
  <c r="R126" i="1" s="1"/>
  <c r="GK126" i="1" s="1"/>
  <c r="AF126" i="1"/>
  <c r="AG126" i="1"/>
  <c r="AH126" i="1"/>
  <c r="CV126" i="1" s="1"/>
  <c r="U126" i="1" s="1"/>
  <c r="AI126" i="1"/>
  <c r="CW126" i="1" s="1"/>
  <c r="V126" i="1" s="1"/>
  <c r="AJ126" i="1"/>
  <c r="CQ126" i="1"/>
  <c r="P126" i="1" s="1"/>
  <c r="CT126" i="1"/>
  <c r="S126" i="1" s="1"/>
  <c r="CU126" i="1"/>
  <c r="T126" i="1" s="1"/>
  <c r="CX126" i="1"/>
  <c r="W126" i="1" s="1"/>
  <c r="FR126" i="1"/>
  <c r="GL126" i="1"/>
  <c r="GO126" i="1"/>
  <c r="GP126" i="1"/>
  <c r="GV126" i="1"/>
  <c r="GX126" i="1" s="1"/>
  <c r="C127" i="1"/>
  <c r="D127" i="1"/>
  <c r="I127" i="1"/>
  <c r="AC127" i="1"/>
  <c r="AE127" i="1"/>
  <c r="CS127" i="1" s="1"/>
  <c r="R127" i="1" s="1"/>
  <c r="GK127" i="1" s="1"/>
  <c r="AF127" i="1"/>
  <c r="CT127" i="1" s="1"/>
  <c r="S127" i="1" s="1"/>
  <c r="AG127" i="1"/>
  <c r="AH127" i="1"/>
  <c r="AI127" i="1"/>
  <c r="CW127" i="1" s="1"/>
  <c r="V127" i="1" s="1"/>
  <c r="AJ127" i="1"/>
  <c r="CX127" i="1" s="1"/>
  <c r="W127" i="1" s="1"/>
  <c r="CQ127" i="1"/>
  <c r="P127" i="1" s="1"/>
  <c r="CU127" i="1"/>
  <c r="T127" i="1" s="1"/>
  <c r="CV127" i="1"/>
  <c r="U127" i="1" s="1"/>
  <c r="FR127" i="1"/>
  <c r="GL127" i="1"/>
  <c r="GO127" i="1"/>
  <c r="GP127" i="1"/>
  <c r="GV127" i="1"/>
  <c r="GX127" i="1" s="1"/>
  <c r="I128" i="1"/>
  <c r="AC128" i="1"/>
  <c r="AB128" i="1" s="1"/>
  <c r="AD128" i="1"/>
  <c r="CR128" i="1" s="1"/>
  <c r="Q128" i="1" s="1"/>
  <c r="AE128" i="1"/>
  <c r="CS128" i="1" s="1"/>
  <c r="R128" i="1" s="1"/>
  <c r="GK128" i="1" s="1"/>
  <c r="AF128" i="1"/>
  <c r="AG128" i="1"/>
  <c r="AH128" i="1"/>
  <c r="CV128" i="1" s="1"/>
  <c r="U128" i="1" s="1"/>
  <c r="AI128" i="1"/>
  <c r="CW128" i="1" s="1"/>
  <c r="V128" i="1" s="1"/>
  <c r="AJ128" i="1"/>
  <c r="CQ128" i="1"/>
  <c r="P128" i="1" s="1"/>
  <c r="CT128" i="1"/>
  <c r="S128" i="1" s="1"/>
  <c r="CU128" i="1"/>
  <c r="T128" i="1" s="1"/>
  <c r="CX128" i="1"/>
  <c r="W128" i="1" s="1"/>
  <c r="FR128" i="1"/>
  <c r="GL128" i="1"/>
  <c r="GO128" i="1"/>
  <c r="GP128" i="1"/>
  <c r="GV128" i="1"/>
  <c r="GX128" i="1" s="1"/>
  <c r="I129" i="1"/>
  <c r="AC129" i="1"/>
  <c r="CQ129" i="1" s="1"/>
  <c r="P129" i="1" s="1"/>
  <c r="CP129" i="1" s="1"/>
  <c r="O129" i="1" s="1"/>
  <c r="AD129" i="1"/>
  <c r="CR129" i="1" s="1"/>
  <c r="Q129" i="1" s="1"/>
  <c r="AE129" i="1"/>
  <c r="AF129" i="1"/>
  <c r="AG129" i="1"/>
  <c r="CU129" i="1" s="1"/>
  <c r="T129" i="1" s="1"/>
  <c r="AH129" i="1"/>
  <c r="CV129" i="1" s="1"/>
  <c r="U129" i="1" s="1"/>
  <c r="AI129" i="1"/>
  <c r="AJ129" i="1"/>
  <c r="CS129" i="1"/>
  <c r="R129" i="1" s="1"/>
  <c r="GK129" i="1" s="1"/>
  <c r="CT129" i="1"/>
  <c r="S129" i="1" s="1"/>
  <c r="CW129" i="1"/>
  <c r="V129" i="1" s="1"/>
  <c r="CX129" i="1"/>
  <c r="W129" i="1" s="1"/>
  <c r="FR129" i="1"/>
  <c r="GL129" i="1"/>
  <c r="GO129" i="1"/>
  <c r="GP129" i="1"/>
  <c r="GV129" i="1"/>
  <c r="GX129" i="1"/>
  <c r="I130" i="1"/>
  <c r="AC130" i="1"/>
  <c r="CQ130" i="1" s="1"/>
  <c r="P130" i="1" s="1"/>
  <c r="AE130" i="1"/>
  <c r="AD130" i="1" s="1"/>
  <c r="AF130" i="1"/>
  <c r="CT130" i="1" s="1"/>
  <c r="S130" i="1" s="1"/>
  <c r="AG130" i="1"/>
  <c r="CU130" i="1" s="1"/>
  <c r="T130" i="1" s="1"/>
  <c r="AH130" i="1"/>
  <c r="AI130" i="1"/>
  <c r="AJ130" i="1"/>
  <c r="CX130" i="1" s="1"/>
  <c r="W130" i="1" s="1"/>
  <c r="CS130" i="1"/>
  <c r="R130" i="1" s="1"/>
  <c r="GK130" i="1" s="1"/>
  <c r="CV130" i="1"/>
  <c r="U130" i="1" s="1"/>
  <c r="CW130" i="1"/>
  <c r="V130" i="1" s="1"/>
  <c r="FR130" i="1"/>
  <c r="GL130" i="1"/>
  <c r="GO130" i="1"/>
  <c r="GP130" i="1"/>
  <c r="GV130" i="1"/>
  <c r="GX130" i="1"/>
  <c r="I131" i="1"/>
  <c r="AC131" i="1"/>
  <c r="AE131" i="1"/>
  <c r="CS131" i="1" s="1"/>
  <c r="R131" i="1" s="1"/>
  <c r="GK131" i="1" s="1"/>
  <c r="AF131" i="1"/>
  <c r="CT131" i="1" s="1"/>
  <c r="S131" i="1" s="1"/>
  <c r="AG131" i="1"/>
  <c r="AH131" i="1"/>
  <c r="AI131" i="1"/>
  <c r="CW131" i="1" s="1"/>
  <c r="V131" i="1" s="1"/>
  <c r="AJ131" i="1"/>
  <c r="CX131" i="1" s="1"/>
  <c r="W131" i="1" s="1"/>
  <c r="CQ131" i="1"/>
  <c r="P131" i="1" s="1"/>
  <c r="CU131" i="1"/>
  <c r="T131" i="1" s="1"/>
  <c r="CV131" i="1"/>
  <c r="U131" i="1" s="1"/>
  <c r="FR131" i="1"/>
  <c r="GL131" i="1"/>
  <c r="GO131" i="1"/>
  <c r="GP131" i="1"/>
  <c r="GV131" i="1"/>
  <c r="GX131" i="1" s="1"/>
  <c r="I132" i="1"/>
  <c r="AC132" i="1"/>
  <c r="AB132" i="1" s="1"/>
  <c r="AD132" i="1"/>
  <c r="CR132" i="1" s="1"/>
  <c r="Q132" i="1" s="1"/>
  <c r="AE132" i="1"/>
  <c r="CS132" i="1" s="1"/>
  <c r="R132" i="1" s="1"/>
  <c r="GK132" i="1" s="1"/>
  <c r="AF132" i="1"/>
  <c r="AG132" i="1"/>
  <c r="AH132" i="1"/>
  <c r="CV132" i="1" s="1"/>
  <c r="U132" i="1" s="1"/>
  <c r="AI132" i="1"/>
  <c r="CW132" i="1" s="1"/>
  <c r="V132" i="1" s="1"/>
  <c r="AJ132" i="1"/>
  <c r="CQ132" i="1"/>
  <c r="P132" i="1" s="1"/>
  <c r="CP132" i="1" s="1"/>
  <c r="O132" i="1" s="1"/>
  <c r="CT132" i="1"/>
  <c r="S132" i="1" s="1"/>
  <c r="CU132" i="1"/>
  <c r="T132" i="1" s="1"/>
  <c r="CX132" i="1"/>
  <c r="W132" i="1" s="1"/>
  <c r="FR132" i="1"/>
  <c r="GL132" i="1"/>
  <c r="GO132" i="1"/>
  <c r="GP132" i="1"/>
  <c r="GV132" i="1"/>
  <c r="GX132" i="1" s="1"/>
  <c r="I133" i="1"/>
  <c r="AC133" i="1"/>
  <c r="CQ133" i="1" s="1"/>
  <c r="P133" i="1" s="1"/>
  <c r="AD133" i="1"/>
  <c r="CR133" i="1" s="1"/>
  <c r="Q133" i="1" s="1"/>
  <c r="AE133" i="1"/>
  <c r="AF133" i="1"/>
  <c r="AG133" i="1"/>
  <c r="CU133" i="1" s="1"/>
  <c r="T133" i="1" s="1"/>
  <c r="AH133" i="1"/>
  <c r="CV133" i="1" s="1"/>
  <c r="U133" i="1" s="1"/>
  <c r="AI133" i="1"/>
  <c r="AJ133" i="1"/>
  <c r="CS133" i="1"/>
  <c r="R133" i="1" s="1"/>
  <c r="GK133" i="1" s="1"/>
  <c r="CT133" i="1"/>
  <c r="S133" i="1" s="1"/>
  <c r="CW133" i="1"/>
  <c r="V133" i="1" s="1"/>
  <c r="CX133" i="1"/>
  <c r="W133" i="1" s="1"/>
  <c r="FR133" i="1"/>
  <c r="GL133" i="1"/>
  <c r="GO133" i="1"/>
  <c r="GP133" i="1"/>
  <c r="GV133" i="1"/>
  <c r="GX133" i="1"/>
  <c r="C134" i="1"/>
  <c r="D134" i="1"/>
  <c r="I134" i="1"/>
  <c r="AC134" i="1"/>
  <c r="AB134" i="1" s="1"/>
  <c r="AD134" i="1"/>
  <c r="CR134" i="1" s="1"/>
  <c r="Q134" i="1" s="1"/>
  <c r="AE134" i="1"/>
  <c r="CS134" i="1" s="1"/>
  <c r="R134" i="1" s="1"/>
  <c r="GK134" i="1" s="1"/>
  <c r="AF134" i="1"/>
  <c r="AG134" i="1"/>
  <c r="AH134" i="1"/>
  <c r="CV134" i="1" s="1"/>
  <c r="U134" i="1" s="1"/>
  <c r="AI134" i="1"/>
  <c r="CW134" i="1" s="1"/>
  <c r="V134" i="1" s="1"/>
  <c r="AJ134" i="1"/>
  <c r="CQ134" i="1"/>
  <c r="P134" i="1" s="1"/>
  <c r="CT134" i="1"/>
  <c r="S134" i="1" s="1"/>
  <c r="CU134" i="1"/>
  <c r="T134" i="1" s="1"/>
  <c r="CX134" i="1"/>
  <c r="W134" i="1" s="1"/>
  <c r="FR134" i="1"/>
  <c r="GL134" i="1"/>
  <c r="GO134" i="1"/>
  <c r="GP134" i="1"/>
  <c r="GV134" i="1"/>
  <c r="GX134" i="1" s="1"/>
  <c r="C135" i="1"/>
  <c r="D135" i="1"/>
  <c r="I135" i="1"/>
  <c r="AC135" i="1"/>
  <c r="AE135" i="1"/>
  <c r="CS135" i="1" s="1"/>
  <c r="R135" i="1" s="1"/>
  <c r="GK135" i="1" s="1"/>
  <c r="AF135" i="1"/>
  <c r="CT135" i="1" s="1"/>
  <c r="S135" i="1" s="1"/>
  <c r="AG135" i="1"/>
  <c r="AH135" i="1"/>
  <c r="AI135" i="1"/>
  <c r="CW135" i="1" s="1"/>
  <c r="V135" i="1" s="1"/>
  <c r="AJ135" i="1"/>
  <c r="CX135" i="1" s="1"/>
  <c r="W135" i="1" s="1"/>
  <c r="CQ135" i="1"/>
  <c r="P135" i="1" s="1"/>
  <c r="CU135" i="1"/>
  <c r="T135" i="1" s="1"/>
  <c r="CV135" i="1"/>
  <c r="U135" i="1" s="1"/>
  <c r="FR135" i="1"/>
  <c r="GL135" i="1"/>
  <c r="GO135" i="1"/>
  <c r="GP135" i="1"/>
  <c r="GV135" i="1"/>
  <c r="GX135" i="1" s="1"/>
  <c r="I136" i="1"/>
  <c r="AC136" i="1"/>
  <c r="AB136" i="1" s="1"/>
  <c r="AD136" i="1"/>
  <c r="CR136" i="1" s="1"/>
  <c r="Q136" i="1" s="1"/>
  <c r="AE136" i="1"/>
  <c r="CS136" i="1" s="1"/>
  <c r="R136" i="1" s="1"/>
  <c r="GK136" i="1" s="1"/>
  <c r="AF136" i="1"/>
  <c r="AG136" i="1"/>
  <c r="AH136" i="1"/>
  <c r="CV136" i="1" s="1"/>
  <c r="U136" i="1" s="1"/>
  <c r="AI136" i="1"/>
  <c r="CW136" i="1" s="1"/>
  <c r="V136" i="1" s="1"/>
  <c r="AJ136" i="1"/>
  <c r="CQ136" i="1"/>
  <c r="P136" i="1" s="1"/>
  <c r="CT136" i="1"/>
  <c r="S136" i="1" s="1"/>
  <c r="CU136" i="1"/>
  <c r="T136" i="1" s="1"/>
  <c r="CX136" i="1"/>
  <c r="W136" i="1" s="1"/>
  <c r="FR136" i="1"/>
  <c r="GL136" i="1"/>
  <c r="GO136" i="1"/>
  <c r="GP136" i="1"/>
  <c r="GV136" i="1"/>
  <c r="GX136" i="1" s="1"/>
  <c r="I137" i="1"/>
  <c r="AC137" i="1"/>
  <c r="CQ137" i="1" s="1"/>
  <c r="P137" i="1" s="1"/>
  <c r="CP137" i="1" s="1"/>
  <c r="O137" i="1" s="1"/>
  <c r="AD137" i="1"/>
  <c r="CR137" i="1" s="1"/>
  <c r="Q137" i="1" s="1"/>
  <c r="AE137" i="1"/>
  <c r="AF137" i="1"/>
  <c r="AG137" i="1"/>
  <c r="CU137" i="1" s="1"/>
  <c r="T137" i="1" s="1"/>
  <c r="AH137" i="1"/>
  <c r="CV137" i="1" s="1"/>
  <c r="U137" i="1" s="1"/>
  <c r="AI137" i="1"/>
  <c r="AJ137" i="1"/>
  <c r="CS137" i="1"/>
  <c r="R137" i="1" s="1"/>
  <c r="GK137" i="1" s="1"/>
  <c r="CT137" i="1"/>
  <c r="S137" i="1" s="1"/>
  <c r="CW137" i="1"/>
  <c r="V137" i="1" s="1"/>
  <c r="CX137" i="1"/>
  <c r="W137" i="1" s="1"/>
  <c r="FR137" i="1"/>
  <c r="GL137" i="1"/>
  <c r="GO137" i="1"/>
  <c r="GP137" i="1"/>
  <c r="GV137" i="1"/>
  <c r="GX137" i="1"/>
  <c r="C138" i="1"/>
  <c r="D138" i="1"/>
  <c r="I138" i="1"/>
  <c r="AC138" i="1"/>
  <c r="AB138" i="1" s="1"/>
  <c r="AD138" i="1"/>
  <c r="CR138" i="1" s="1"/>
  <c r="Q138" i="1" s="1"/>
  <c r="AE138" i="1"/>
  <c r="CS138" i="1" s="1"/>
  <c r="R138" i="1" s="1"/>
  <c r="GK138" i="1" s="1"/>
  <c r="AF138" i="1"/>
  <c r="AG138" i="1"/>
  <c r="AH138" i="1"/>
  <c r="CV138" i="1" s="1"/>
  <c r="U138" i="1" s="1"/>
  <c r="AI138" i="1"/>
  <c r="CW138" i="1" s="1"/>
  <c r="V138" i="1" s="1"/>
  <c r="AJ138" i="1"/>
  <c r="CQ138" i="1"/>
  <c r="P138" i="1" s="1"/>
  <c r="CT138" i="1"/>
  <c r="S138" i="1" s="1"/>
  <c r="CU138" i="1"/>
  <c r="T138" i="1" s="1"/>
  <c r="CX138" i="1"/>
  <c r="W138" i="1" s="1"/>
  <c r="FR138" i="1"/>
  <c r="GL138" i="1"/>
  <c r="GO138" i="1"/>
  <c r="GP138" i="1"/>
  <c r="GV138" i="1"/>
  <c r="GX138" i="1" s="1"/>
  <c r="C139" i="1"/>
  <c r="D139" i="1"/>
  <c r="I139" i="1"/>
  <c r="AC139" i="1"/>
  <c r="AE139" i="1"/>
  <c r="CS139" i="1" s="1"/>
  <c r="R139" i="1" s="1"/>
  <c r="GK139" i="1" s="1"/>
  <c r="AF139" i="1"/>
  <c r="CT139" i="1" s="1"/>
  <c r="S139" i="1" s="1"/>
  <c r="AG139" i="1"/>
  <c r="AH139" i="1"/>
  <c r="AI139" i="1"/>
  <c r="CW139" i="1" s="1"/>
  <c r="V139" i="1" s="1"/>
  <c r="AJ139" i="1"/>
  <c r="CX139" i="1" s="1"/>
  <c r="W139" i="1" s="1"/>
  <c r="CQ139" i="1"/>
  <c r="P139" i="1" s="1"/>
  <c r="CU139" i="1"/>
  <c r="T139" i="1" s="1"/>
  <c r="CV139" i="1"/>
  <c r="U139" i="1" s="1"/>
  <c r="FR139" i="1"/>
  <c r="GL139" i="1"/>
  <c r="GO139" i="1"/>
  <c r="GP139" i="1"/>
  <c r="GV139" i="1"/>
  <c r="GX139" i="1" s="1"/>
  <c r="I140" i="1"/>
  <c r="AC140" i="1"/>
  <c r="AB140" i="1" s="1"/>
  <c r="AD140" i="1"/>
  <c r="CR140" i="1" s="1"/>
  <c r="Q140" i="1" s="1"/>
  <c r="AE140" i="1"/>
  <c r="CS140" i="1" s="1"/>
  <c r="R140" i="1" s="1"/>
  <c r="GK140" i="1" s="1"/>
  <c r="AF140" i="1"/>
  <c r="AG140" i="1"/>
  <c r="AH140" i="1"/>
  <c r="CV140" i="1" s="1"/>
  <c r="U140" i="1" s="1"/>
  <c r="AI140" i="1"/>
  <c r="CW140" i="1" s="1"/>
  <c r="V140" i="1" s="1"/>
  <c r="AJ140" i="1"/>
  <c r="CQ140" i="1"/>
  <c r="P140" i="1" s="1"/>
  <c r="CT140" i="1"/>
  <c r="S140" i="1" s="1"/>
  <c r="CU140" i="1"/>
  <c r="T140" i="1" s="1"/>
  <c r="CX140" i="1"/>
  <c r="W140" i="1" s="1"/>
  <c r="FR140" i="1"/>
  <c r="GL140" i="1"/>
  <c r="GO140" i="1"/>
  <c r="GP140" i="1"/>
  <c r="GV140" i="1"/>
  <c r="GX140" i="1" s="1"/>
  <c r="I141" i="1"/>
  <c r="AC141" i="1"/>
  <c r="CQ141" i="1" s="1"/>
  <c r="P141" i="1" s="1"/>
  <c r="CP141" i="1" s="1"/>
  <c r="O141" i="1" s="1"/>
  <c r="AD141" i="1"/>
  <c r="CR141" i="1" s="1"/>
  <c r="Q141" i="1" s="1"/>
  <c r="AE141" i="1"/>
  <c r="AF141" i="1"/>
  <c r="AG141" i="1"/>
  <c r="CU141" i="1" s="1"/>
  <c r="T141" i="1" s="1"/>
  <c r="AH141" i="1"/>
  <c r="CV141" i="1" s="1"/>
  <c r="U141" i="1" s="1"/>
  <c r="AI141" i="1"/>
  <c r="AJ141" i="1"/>
  <c r="CS141" i="1"/>
  <c r="R141" i="1" s="1"/>
  <c r="GK141" i="1" s="1"/>
  <c r="CT141" i="1"/>
  <c r="S141" i="1" s="1"/>
  <c r="CW141" i="1"/>
  <c r="V141" i="1" s="1"/>
  <c r="CX141" i="1"/>
  <c r="W141" i="1" s="1"/>
  <c r="FR141" i="1"/>
  <c r="GL141" i="1"/>
  <c r="GO141" i="1"/>
  <c r="GP141" i="1"/>
  <c r="GV141" i="1"/>
  <c r="GX141" i="1"/>
  <c r="I142" i="1"/>
  <c r="AC142" i="1"/>
  <c r="CQ142" i="1" s="1"/>
  <c r="P142" i="1" s="1"/>
  <c r="AE142" i="1"/>
  <c r="AD142" i="1" s="1"/>
  <c r="AF142" i="1"/>
  <c r="CT142" i="1" s="1"/>
  <c r="S142" i="1" s="1"/>
  <c r="AG142" i="1"/>
  <c r="CU142" i="1" s="1"/>
  <c r="T142" i="1" s="1"/>
  <c r="AH142" i="1"/>
  <c r="AI142" i="1"/>
  <c r="AJ142" i="1"/>
  <c r="CX142" i="1" s="1"/>
  <c r="W142" i="1" s="1"/>
  <c r="CS142" i="1"/>
  <c r="R142" i="1" s="1"/>
  <c r="GK142" i="1" s="1"/>
  <c r="CV142" i="1"/>
  <c r="U142" i="1" s="1"/>
  <c r="CW142" i="1"/>
  <c r="V142" i="1" s="1"/>
  <c r="FR142" i="1"/>
  <c r="GL142" i="1"/>
  <c r="GO142" i="1"/>
  <c r="GP142" i="1"/>
  <c r="GV142" i="1"/>
  <c r="GX142" i="1"/>
  <c r="I143" i="1"/>
  <c r="AC143" i="1"/>
  <c r="AE143" i="1"/>
  <c r="CS143" i="1" s="1"/>
  <c r="R143" i="1" s="1"/>
  <c r="GK143" i="1" s="1"/>
  <c r="AF143" i="1"/>
  <c r="CT143" i="1" s="1"/>
  <c r="S143" i="1" s="1"/>
  <c r="AG143" i="1"/>
  <c r="AH143" i="1"/>
  <c r="AI143" i="1"/>
  <c r="CW143" i="1" s="1"/>
  <c r="V143" i="1" s="1"/>
  <c r="AJ143" i="1"/>
  <c r="CX143" i="1" s="1"/>
  <c r="W143" i="1" s="1"/>
  <c r="CQ143" i="1"/>
  <c r="P143" i="1" s="1"/>
  <c r="CU143" i="1"/>
  <c r="T143" i="1" s="1"/>
  <c r="CV143" i="1"/>
  <c r="U143" i="1" s="1"/>
  <c r="FR143" i="1"/>
  <c r="GL143" i="1"/>
  <c r="GO143" i="1"/>
  <c r="GP143" i="1"/>
  <c r="GV143" i="1"/>
  <c r="GX143" i="1" s="1"/>
  <c r="C144" i="1"/>
  <c r="D144" i="1"/>
  <c r="AC144" i="1"/>
  <c r="CQ144" i="1" s="1"/>
  <c r="AE144" i="1"/>
  <c r="AD144" i="1" s="1"/>
  <c r="AF144" i="1"/>
  <c r="CT144" i="1" s="1"/>
  <c r="AG144" i="1"/>
  <c r="CU144" i="1" s="1"/>
  <c r="AH144" i="1"/>
  <c r="AI144" i="1"/>
  <c r="AJ144" i="1"/>
  <c r="CX144" i="1" s="1"/>
  <c r="CS144" i="1"/>
  <c r="CV144" i="1"/>
  <c r="CW144" i="1"/>
  <c r="FR144" i="1"/>
  <c r="GL144" i="1"/>
  <c r="GO144" i="1"/>
  <c r="GP144" i="1"/>
  <c r="GV144" i="1"/>
  <c r="C145" i="1"/>
  <c r="D145" i="1"/>
  <c r="AC145" i="1"/>
  <c r="CQ145" i="1" s="1"/>
  <c r="AE145" i="1"/>
  <c r="AD145" i="1" s="1"/>
  <c r="CR145" i="1" s="1"/>
  <c r="AF145" i="1"/>
  <c r="AG145" i="1"/>
  <c r="CU145" i="1" s="1"/>
  <c r="AH145" i="1"/>
  <c r="AI145" i="1"/>
  <c r="AJ145" i="1"/>
  <c r="CS145" i="1"/>
  <c r="CT145" i="1"/>
  <c r="CV145" i="1"/>
  <c r="CW145" i="1"/>
  <c r="CX145" i="1"/>
  <c r="FR145" i="1"/>
  <c r="GL145" i="1"/>
  <c r="GO145" i="1"/>
  <c r="GP145" i="1"/>
  <c r="GV145" i="1"/>
  <c r="AC146" i="1"/>
  <c r="AE146" i="1"/>
  <c r="AD146" i="1" s="1"/>
  <c r="AF146" i="1"/>
  <c r="CT146" i="1" s="1"/>
  <c r="AG146" i="1"/>
  <c r="AH146" i="1"/>
  <c r="AI146" i="1"/>
  <c r="AJ146" i="1"/>
  <c r="CX146" i="1" s="1"/>
  <c r="CQ146" i="1"/>
  <c r="CS146" i="1"/>
  <c r="CU146" i="1"/>
  <c r="CV146" i="1"/>
  <c r="CW146" i="1"/>
  <c r="FR146" i="1"/>
  <c r="GL146" i="1"/>
  <c r="GO146" i="1"/>
  <c r="GP146" i="1"/>
  <c r="GV146" i="1"/>
  <c r="AC147" i="1"/>
  <c r="AE147" i="1"/>
  <c r="CS147" i="1" s="1"/>
  <c r="AF147" i="1"/>
  <c r="AG147" i="1"/>
  <c r="CU147" i="1" s="1"/>
  <c r="AH147" i="1"/>
  <c r="AI147" i="1"/>
  <c r="CW147" i="1" s="1"/>
  <c r="AJ147" i="1"/>
  <c r="CT147" i="1"/>
  <c r="CV147" i="1"/>
  <c r="CX147" i="1"/>
  <c r="FR147" i="1"/>
  <c r="GL147" i="1"/>
  <c r="GO147" i="1"/>
  <c r="GP147" i="1"/>
  <c r="GV147" i="1"/>
  <c r="C148" i="1"/>
  <c r="D148" i="1"/>
  <c r="I148" i="1"/>
  <c r="AC148" i="1"/>
  <c r="AE148" i="1"/>
  <c r="AD148" i="1" s="1"/>
  <c r="AF148" i="1"/>
  <c r="CT148" i="1" s="1"/>
  <c r="S148" i="1" s="1"/>
  <c r="AG148" i="1"/>
  <c r="AH148" i="1"/>
  <c r="AI148" i="1"/>
  <c r="AJ148" i="1"/>
  <c r="CX148" i="1" s="1"/>
  <c r="W148" i="1" s="1"/>
  <c r="CQ148" i="1"/>
  <c r="P148" i="1" s="1"/>
  <c r="CS148" i="1"/>
  <c r="R148" i="1" s="1"/>
  <c r="GK148" i="1" s="1"/>
  <c r="CU148" i="1"/>
  <c r="T148" i="1" s="1"/>
  <c r="CV148" i="1"/>
  <c r="U148" i="1" s="1"/>
  <c r="CW148" i="1"/>
  <c r="V148" i="1" s="1"/>
  <c r="FR148" i="1"/>
  <c r="GL148" i="1"/>
  <c r="GO148" i="1"/>
  <c r="GP148" i="1"/>
  <c r="GV148" i="1"/>
  <c r="GX148" i="1"/>
  <c r="C149" i="1"/>
  <c r="D149" i="1"/>
  <c r="I149" i="1"/>
  <c r="AC149" i="1"/>
  <c r="CQ149" i="1" s="1"/>
  <c r="P149" i="1" s="1"/>
  <c r="AE149" i="1"/>
  <c r="AD149" i="1" s="1"/>
  <c r="CR149" i="1" s="1"/>
  <c r="Q149" i="1" s="1"/>
  <c r="AF149" i="1"/>
  <c r="AG149" i="1"/>
  <c r="CU149" i="1" s="1"/>
  <c r="T149" i="1" s="1"/>
  <c r="AH149" i="1"/>
  <c r="AI149" i="1"/>
  <c r="AJ149" i="1"/>
  <c r="CS149" i="1"/>
  <c r="R149" i="1" s="1"/>
  <c r="GK149" i="1" s="1"/>
  <c r="CT149" i="1"/>
  <c r="S149" i="1" s="1"/>
  <c r="CV149" i="1"/>
  <c r="U149" i="1" s="1"/>
  <c r="CW149" i="1"/>
  <c r="V149" i="1" s="1"/>
  <c r="CX149" i="1"/>
  <c r="W149" i="1" s="1"/>
  <c r="FR149" i="1"/>
  <c r="GL149" i="1"/>
  <c r="GO149" i="1"/>
  <c r="GP149" i="1"/>
  <c r="GV149" i="1"/>
  <c r="GX149" i="1"/>
  <c r="I150" i="1"/>
  <c r="AC150" i="1"/>
  <c r="CQ150" i="1" s="1"/>
  <c r="P150" i="1" s="1"/>
  <c r="AE150" i="1"/>
  <c r="AD150" i="1" s="1"/>
  <c r="AF150" i="1"/>
  <c r="CT150" i="1" s="1"/>
  <c r="S150" i="1" s="1"/>
  <c r="AG150" i="1"/>
  <c r="CU150" i="1" s="1"/>
  <c r="T150" i="1" s="1"/>
  <c r="AH150" i="1"/>
  <c r="AI150" i="1"/>
  <c r="AJ150" i="1"/>
  <c r="CX150" i="1" s="1"/>
  <c r="W150" i="1" s="1"/>
  <c r="CS150" i="1"/>
  <c r="R150" i="1" s="1"/>
  <c r="GK150" i="1" s="1"/>
  <c r="CV150" i="1"/>
  <c r="U150" i="1" s="1"/>
  <c r="CW150" i="1"/>
  <c r="V150" i="1" s="1"/>
  <c r="FR150" i="1"/>
  <c r="GL150" i="1"/>
  <c r="GO150" i="1"/>
  <c r="GP150" i="1"/>
  <c r="GV150" i="1"/>
  <c r="GX150" i="1"/>
  <c r="I151" i="1"/>
  <c r="AC151" i="1"/>
  <c r="AE151" i="1"/>
  <c r="CS151" i="1" s="1"/>
  <c r="R151" i="1" s="1"/>
  <c r="GK151" i="1" s="1"/>
  <c r="AF151" i="1"/>
  <c r="AG151" i="1"/>
  <c r="AH151" i="1"/>
  <c r="AI151" i="1"/>
  <c r="CW151" i="1" s="1"/>
  <c r="V151" i="1" s="1"/>
  <c r="AJ151" i="1"/>
  <c r="CQ151" i="1"/>
  <c r="P151" i="1" s="1"/>
  <c r="CT151" i="1"/>
  <c r="S151" i="1" s="1"/>
  <c r="CU151" i="1"/>
  <c r="T151" i="1" s="1"/>
  <c r="CV151" i="1"/>
  <c r="U151" i="1" s="1"/>
  <c r="CX151" i="1"/>
  <c r="W151" i="1" s="1"/>
  <c r="FR151" i="1"/>
  <c r="GL151" i="1"/>
  <c r="GO151" i="1"/>
  <c r="GP151" i="1"/>
  <c r="GV151" i="1"/>
  <c r="GX151" i="1" s="1"/>
  <c r="C152" i="1"/>
  <c r="D152" i="1"/>
  <c r="AC152" i="1"/>
  <c r="AE152" i="1"/>
  <c r="AD152" i="1" s="1"/>
  <c r="AF152" i="1"/>
  <c r="CT152" i="1" s="1"/>
  <c r="AG152" i="1"/>
  <c r="AH152" i="1"/>
  <c r="AI152" i="1"/>
  <c r="AJ152" i="1"/>
  <c r="CX152" i="1" s="1"/>
  <c r="CQ152" i="1"/>
  <c r="CS152" i="1"/>
  <c r="CU152" i="1"/>
  <c r="CV152" i="1"/>
  <c r="CW152" i="1"/>
  <c r="FR152" i="1"/>
  <c r="GL152" i="1"/>
  <c r="GO152" i="1"/>
  <c r="GP152" i="1"/>
  <c r="GV152" i="1"/>
  <c r="C153" i="1"/>
  <c r="D153" i="1"/>
  <c r="AC153" i="1"/>
  <c r="AE153" i="1"/>
  <c r="AD153" i="1" s="1"/>
  <c r="CR153" i="1" s="1"/>
  <c r="AF153" i="1"/>
  <c r="AG153" i="1"/>
  <c r="CU153" i="1" s="1"/>
  <c r="AH153" i="1"/>
  <c r="AI153" i="1"/>
  <c r="AJ153" i="1"/>
  <c r="CS153" i="1"/>
  <c r="CT153" i="1"/>
  <c r="CV153" i="1"/>
  <c r="CW153" i="1"/>
  <c r="CX153" i="1"/>
  <c r="FR153" i="1"/>
  <c r="GL153" i="1"/>
  <c r="GO153" i="1"/>
  <c r="GP153" i="1"/>
  <c r="GV153" i="1"/>
  <c r="AC154" i="1"/>
  <c r="AE154" i="1"/>
  <c r="CS154" i="1" s="1"/>
  <c r="AF154" i="1"/>
  <c r="CT154" i="1" s="1"/>
  <c r="AG154" i="1"/>
  <c r="AH154" i="1"/>
  <c r="AI154" i="1"/>
  <c r="CW154" i="1" s="1"/>
  <c r="AJ154" i="1"/>
  <c r="CX154" i="1" s="1"/>
  <c r="CQ154" i="1"/>
  <c r="CU154" i="1"/>
  <c r="CV154" i="1"/>
  <c r="FR154" i="1"/>
  <c r="GL154" i="1"/>
  <c r="GO154" i="1"/>
  <c r="GP154" i="1"/>
  <c r="GV154" i="1"/>
  <c r="AC155" i="1"/>
  <c r="AB155" i="1" s="1"/>
  <c r="AD155" i="1"/>
  <c r="CR155" i="1" s="1"/>
  <c r="AE155" i="1"/>
  <c r="CS155" i="1" s="1"/>
  <c r="AF155" i="1"/>
  <c r="AG155" i="1"/>
  <c r="AH155" i="1"/>
  <c r="CV155" i="1" s="1"/>
  <c r="AI155" i="1"/>
  <c r="CW155" i="1" s="1"/>
  <c r="AJ155" i="1"/>
  <c r="CQ155" i="1"/>
  <c r="CT155" i="1"/>
  <c r="CU155" i="1"/>
  <c r="CX155" i="1"/>
  <c r="FR155" i="1"/>
  <c r="GL155" i="1"/>
  <c r="GO155" i="1"/>
  <c r="GP155" i="1"/>
  <c r="GV155" i="1"/>
  <c r="C156" i="1"/>
  <c r="D156" i="1"/>
  <c r="I156" i="1"/>
  <c r="AC156" i="1"/>
  <c r="AE156" i="1"/>
  <c r="CS156" i="1" s="1"/>
  <c r="R156" i="1" s="1"/>
  <c r="GK156" i="1" s="1"/>
  <c r="AF156" i="1"/>
  <c r="CT156" i="1" s="1"/>
  <c r="S156" i="1" s="1"/>
  <c r="AG156" i="1"/>
  <c r="AH156" i="1"/>
  <c r="AI156" i="1"/>
  <c r="CW156" i="1" s="1"/>
  <c r="V156" i="1" s="1"/>
  <c r="AJ156" i="1"/>
  <c r="CX156" i="1" s="1"/>
  <c r="W156" i="1" s="1"/>
  <c r="CQ156" i="1"/>
  <c r="P156" i="1" s="1"/>
  <c r="CU156" i="1"/>
  <c r="T156" i="1" s="1"/>
  <c r="CV156" i="1"/>
  <c r="U156" i="1" s="1"/>
  <c r="FR156" i="1"/>
  <c r="GL156" i="1"/>
  <c r="GO156" i="1"/>
  <c r="GP156" i="1"/>
  <c r="GV156" i="1"/>
  <c r="GX156" i="1" s="1"/>
  <c r="C157" i="1"/>
  <c r="D157" i="1"/>
  <c r="I157" i="1"/>
  <c r="I159" i="1" s="1"/>
  <c r="AC157" i="1"/>
  <c r="CQ157" i="1" s="1"/>
  <c r="P157" i="1" s="1"/>
  <c r="AE157" i="1"/>
  <c r="AD157" i="1" s="1"/>
  <c r="AF157" i="1"/>
  <c r="CT157" i="1" s="1"/>
  <c r="S157" i="1" s="1"/>
  <c r="AG157" i="1"/>
  <c r="CU157" i="1" s="1"/>
  <c r="T157" i="1" s="1"/>
  <c r="AH157" i="1"/>
  <c r="AI157" i="1"/>
  <c r="AJ157" i="1"/>
  <c r="CX157" i="1" s="1"/>
  <c r="W157" i="1" s="1"/>
  <c r="CS157" i="1"/>
  <c r="R157" i="1" s="1"/>
  <c r="GK157" i="1" s="1"/>
  <c r="CV157" i="1"/>
  <c r="U157" i="1" s="1"/>
  <c r="CW157" i="1"/>
  <c r="V157" i="1" s="1"/>
  <c r="FR157" i="1"/>
  <c r="GL157" i="1"/>
  <c r="GO157" i="1"/>
  <c r="GP157" i="1"/>
  <c r="GV157" i="1"/>
  <c r="GX157" i="1"/>
  <c r="I158" i="1"/>
  <c r="AC158" i="1"/>
  <c r="AE158" i="1"/>
  <c r="CS158" i="1" s="1"/>
  <c r="R158" i="1" s="1"/>
  <c r="GK158" i="1" s="1"/>
  <c r="AF158" i="1"/>
  <c r="CT158" i="1" s="1"/>
  <c r="S158" i="1" s="1"/>
  <c r="AG158" i="1"/>
  <c r="AH158" i="1"/>
  <c r="AI158" i="1"/>
  <c r="CW158" i="1" s="1"/>
  <c r="V158" i="1" s="1"/>
  <c r="AJ158" i="1"/>
  <c r="CX158" i="1" s="1"/>
  <c r="W158" i="1" s="1"/>
  <c r="CQ158" i="1"/>
  <c r="P158" i="1" s="1"/>
  <c r="CU158" i="1"/>
  <c r="T158" i="1" s="1"/>
  <c r="CV158" i="1"/>
  <c r="U158" i="1" s="1"/>
  <c r="FR158" i="1"/>
  <c r="GL158" i="1"/>
  <c r="GO158" i="1"/>
  <c r="GP158" i="1"/>
  <c r="GV158" i="1"/>
  <c r="GX158" i="1" s="1"/>
  <c r="AC159" i="1"/>
  <c r="AB159" i="1" s="1"/>
  <c r="AD159" i="1"/>
  <c r="CR159" i="1" s="1"/>
  <c r="Q159" i="1" s="1"/>
  <c r="AE159" i="1"/>
  <c r="CS159" i="1" s="1"/>
  <c r="R159" i="1" s="1"/>
  <c r="GK159" i="1" s="1"/>
  <c r="AF159" i="1"/>
  <c r="AG159" i="1"/>
  <c r="AH159" i="1"/>
  <c r="CV159" i="1" s="1"/>
  <c r="U159" i="1" s="1"/>
  <c r="AI159" i="1"/>
  <c r="CW159" i="1" s="1"/>
  <c r="V159" i="1" s="1"/>
  <c r="AJ159" i="1"/>
  <c r="CQ159" i="1"/>
  <c r="P159" i="1" s="1"/>
  <c r="CT159" i="1"/>
  <c r="S159" i="1" s="1"/>
  <c r="CU159" i="1"/>
  <c r="T159" i="1" s="1"/>
  <c r="CX159" i="1"/>
  <c r="W159" i="1" s="1"/>
  <c r="FR159" i="1"/>
  <c r="GL159" i="1"/>
  <c r="GO159" i="1"/>
  <c r="GP159" i="1"/>
  <c r="GV159" i="1"/>
  <c r="GX159" i="1" s="1"/>
  <c r="C160" i="1"/>
  <c r="D160" i="1"/>
  <c r="I160" i="1"/>
  <c r="AC160" i="1"/>
  <c r="AE160" i="1"/>
  <c r="CS160" i="1" s="1"/>
  <c r="R160" i="1" s="1"/>
  <c r="GK160" i="1" s="1"/>
  <c r="AF160" i="1"/>
  <c r="CT160" i="1" s="1"/>
  <c r="S160" i="1" s="1"/>
  <c r="AG160" i="1"/>
  <c r="AH160" i="1"/>
  <c r="AI160" i="1"/>
  <c r="CW160" i="1" s="1"/>
  <c r="V160" i="1" s="1"/>
  <c r="AJ160" i="1"/>
  <c r="CX160" i="1" s="1"/>
  <c r="W160" i="1" s="1"/>
  <c r="CQ160" i="1"/>
  <c r="P160" i="1" s="1"/>
  <c r="CU160" i="1"/>
  <c r="T160" i="1" s="1"/>
  <c r="CV160" i="1"/>
  <c r="U160" i="1" s="1"/>
  <c r="FR160" i="1"/>
  <c r="GL160" i="1"/>
  <c r="GO160" i="1"/>
  <c r="GP160" i="1"/>
  <c r="GV160" i="1"/>
  <c r="GX160" i="1" s="1"/>
  <c r="C161" i="1"/>
  <c r="D161" i="1"/>
  <c r="I161" i="1"/>
  <c r="I163" i="1" s="1"/>
  <c r="AC161" i="1"/>
  <c r="CQ161" i="1" s="1"/>
  <c r="P161" i="1" s="1"/>
  <c r="AE161" i="1"/>
  <c r="AD161" i="1" s="1"/>
  <c r="AF161" i="1"/>
  <c r="CT161" i="1" s="1"/>
  <c r="S161" i="1" s="1"/>
  <c r="AG161" i="1"/>
  <c r="CU161" i="1" s="1"/>
  <c r="T161" i="1" s="1"/>
  <c r="AH161" i="1"/>
  <c r="AI161" i="1"/>
  <c r="AJ161" i="1"/>
  <c r="CX161" i="1" s="1"/>
  <c r="W161" i="1" s="1"/>
  <c r="CS161" i="1"/>
  <c r="R161" i="1" s="1"/>
  <c r="GK161" i="1" s="1"/>
  <c r="CV161" i="1"/>
  <c r="U161" i="1" s="1"/>
  <c r="CW161" i="1"/>
  <c r="V161" i="1" s="1"/>
  <c r="FR161" i="1"/>
  <c r="GL161" i="1"/>
  <c r="GO161" i="1"/>
  <c r="GP161" i="1"/>
  <c r="GV161" i="1"/>
  <c r="GX161" i="1"/>
  <c r="I162" i="1"/>
  <c r="AC162" i="1"/>
  <c r="AE162" i="1"/>
  <c r="CS162" i="1" s="1"/>
  <c r="R162" i="1" s="1"/>
  <c r="GK162" i="1" s="1"/>
  <c r="AF162" i="1"/>
  <c r="CT162" i="1" s="1"/>
  <c r="S162" i="1" s="1"/>
  <c r="AG162" i="1"/>
  <c r="AH162" i="1"/>
  <c r="AI162" i="1"/>
  <c r="CW162" i="1" s="1"/>
  <c r="V162" i="1" s="1"/>
  <c r="AJ162" i="1"/>
  <c r="CX162" i="1" s="1"/>
  <c r="W162" i="1" s="1"/>
  <c r="CQ162" i="1"/>
  <c r="P162" i="1" s="1"/>
  <c r="CU162" i="1"/>
  <c r="T162" i="1" s="1"/>
  <c r="CV162" i="1"/>
  <c r="U162" i="1" s="1"/>
  <c r="FR162" i="1"/>
  <c r="GL162" i="1"/>
  <c r="GO162" i="1"/>
  <c r="GP162" i="1"/>
  <c r="GV162" i="1"/>
  <c r="GX162" i="1" s="1"/>
  <c r="AC163" i="1"/>
  <c r="AB163" i="1" s="1"/>
  <c r="AD163" i="1"/>
  <c r="CR163" i="1" s="1"/>
  <c r="AE163" i="1"/>
  <c r="CS163" i="1" s="1"/>
  <c r="AF163" i="1"/>
  <c r="AG163" i="1"/>
  <c r="AH163" i="1"/>
  <c r="CV163" i="1" s="1"/>
  <c r="AI163" i="1"/>
  <c r="CW163" i="1" s="1"/>
  <c r="AJ163" i="1"/>
  <c r="CQ163" i="1"/>
  <c r="CT163" i="1"/>
  <c r="CU163" i="1"/>
  <c r="CX163" i="1"/>
  <c r="W163" i="1" s="1"/>
  <c r="FR163" i="1"/>
  <c r="GL163" i="1"/>
  <c r="GO163" i="1"/>
  <c r="GP163" i="1"/>
  <c r="GV163" i="1"/>
  <c r="C164" i="1"/>
  <c r="D164" i="1"/>
  <c r="I164" i="1"/>
  <c r="AC164" i="1"/>
  <c r="AE164" i="1"/>
  <c r="CS164" i="1" s="1"/>
  <c r="R164" i="1" s="1"/>
  <c r="GK164" i="1" s="1"/>
  <c r="AF164" i="1"/>
  <c r="CT164" i="1" s="1"/>
  <c r="S164" i="1" s="1"/>
  <c r="AG164" i="1"/>
  <c r="CU164" i="1" s="1"/>
  <c r="T164" i="1" s="1"/>
  <c r="AH164" i="1"/>
  <c r="AI164" i="1"/>
  <c r="CW164" i="1" s="1"/>
  <c r="V164" i="1" s="1"/>
  <c r="AJ164" i="1"/>
  <c r="CX164" i="1" s="1"/>
  <c r="W164" i="1" s="1"/>
  <c r="CQ164" i="1"/>
  <c r="P164" i="1" s="1"/>
  <c r="CV164" i="1"/>
  <c r="U164" i="1" s="1"/>
  <c r="FR164" i="1"/>
  <c r="GL164" i="1"/>
  <c r="GO164" i="1"/>
  <c r="GP164" i="1"/>
  <c r="GV164" i="1"/>
  <c r="GX164" i="1" s="1"/>
  <c r="C165" i="1"/>
  <c r="D165" i="1"/>
  <c r="I165" i="1"/>
  <c r="I167" i="1" s="1"/>
  <c r="GX167" i="1" s="1"/>
  <c r="AC165" i="1"/>
  <c r="CQ165" i="1" s="1"/>
  <c r="P165" i="1" s="1"/>
  <c r="AE165" i="1"/>
  <c r="AD165" i="1" s="1"/>
  <c r="AF165" i="1"/>
  <c r="CT165" i="1" s="1"/>
  <c r="S165" i="1" s="1"/>
  <c r="AG165" i="1"/>
  <c r="CU165" i="1" s="1"/>
  <c r="T165" i="1" s="1"/>
  <c r="AH165" i="1"/>
  <c r="AI165" i="1"/>
  <c r="AJ165" i="1"/>
  <c r="CX165" i="1" s="1"/>
  <c r="W165" i="1" s="1"/>
  <c r="CS165" i="1"/>
  <c r="R165" i="1" s="1"/>
  <c r="GK165" i="1" s="1"/>
  <c r="CV165" i="1"/>
  <c r="U165" i="1" s="1"/>
  <c r="CW165" i="1"/>
  <c r="V165" i="1" s="1"/>
  <c r="FR165" i="1"/>
  <c r="GL165" i="1"/>
  <c r="GO165" i="1"/>
  <c r="GP165" i="1"/>
  <c r="GV165" i="1"/>
  <c r="GX165" i="1"/>
  <c r="I166" i="1"/>
  <c r="AC166" i="1"/>
  <c r="AE166" i="1"/>
  <c r="CS166" i="1" s="1"/>
  <c r="R166" i="1" s="1"/>
  <c r="GK166" i="1" s="1"/>
  <c r="AF166" i="1"/>
  <c r="AG166" i="1"/>
  <c r="CU166" i="1" s="1"/>
  <c r="T166" i="1" s="1"/>
  <c r="AH166" i="1"/>
  <c r="AI166" i="1"/>
  <c r="CW166" i="1" s="1"/>
  <c r="V166" i="1" s="1"/>
  <c r="AJ166" i="1"/>
  <c r="CT166" i="1"/>
  <c r="S166" i="1" s="1"/>
  <c r="CV166" i="1"/>
  <c r="U166" i="1" s="1"/>
  <c r="CX166" i="1"/>
  <c r="W166" i="1" s="1"/>
  <c r="FR166" i="1"/>
  <c r="GL166" i="1"/>
  <c r="GO166" i="1"/>
  <c r="GP166" i="1"/>
  <c r="GV166" i="1"/>
  <c r="GX166" i="1" s="1"/>
  <c r="AC167" i="1"/>
  <c r="AD167" i="1"/>
  <c r="CR167" i="1" s="1"/>
  <c r="Q167" i="1" s="1"/>
  <c r="AE167" i="1"/>
  <c r="AF167" i="1"/>
  <c r="AG167" i="1"/>
  <c r="AH167" i="1"/>
  <c r="CV167" i="1" s="1"/>
  <c r="U167" i="1" s="1"/>
  <c r="AI167" i="1"/>
  <c r="AJ167" i="1"/>
  <c r="CQ167" i="1"/>
  <c r="P167" i="1" s="1"/>
  <c r="CS167" i="1"/>
  <c r="R167" i="1" s="1"/>
  <c r="GK167" i="1" s="1"/>
  <c r="CT167" i="1"/>
  <c r="S167" i="1" s="1"/>
  <c r="CU167" i="1"/>
  <c r="T167" i="1" s="1"/>
  <c r="CW167" i="1"/>
  <c r="V167" i="1" s="1"/>
  <c r="CX167" i="1"/>
  <c r="W167" i="1" s="1"/>
  <c r="FR167" i="1"/>
  <c r="GL167" i="1"/>
  <c r="GO167" i="1"/>
  <c r="GP167" i="1"/>
  <c r="GV167" i="1"/>
  <c r="C168" i="1"/>
  <c r="D168" i="1"/>
  <c r="I168" i="1"/>
  <c r="AC168" i="1"/>
  <c r="AE168" i="1"/>
  <c r="CS168" i="1" s="1"/>
  <c r="R168" i="1" s="1"/>
  <c r="GK168" i="1" s="1"/>
  <c r="AF168" i="1"/>
  <c r="AG168" i="1"/>
  <c r="CU168" i="1" s="1"/>
  <c r="T168" i="1" s="1"/>
  <c r="AH168" i="1"/>
  <c r="AI168" i="1"/>
  <c r="CW168" i="1" s="1"/>
  <c r="V168" i="1" s="1"/>
  <c r="AJ168" i="1"/>
  <c r="CT168" i="1"/>
  <c r="S168" i="1" s="1"/>
  <c r="CV168" i="1"/>
  <c r="U168" i="1" s="1"/>
  <c r="CX168" i="1"/>
  <c r="W168" i="1" s="1"/>
  <c r="FR168" i="1"/>
  <c r="GL168" i="1"/>
  <c r="GO168" i="1"/>
  <c r="GP168" i="1"/>
  <c r="GV168" i="1"/>
  <c r="GX168" i="1" s="1"/>
  <c r="C169" i="1"/>
  <c r="D169" i="1"/>
  <c r="I169" i="1"/>
  <c r="AC169" i="1"/>
  <c r="AE169" i="1"/>
  <c r="AD169" i="1" s="1"/>
  <c r="AF169" i="1"/>
  <c r="CT169" i="1" s="1"/>
  <c r="S169" i="1" s="1"/>
  <c r="AG169" i="1"/>
  <c r="AH169" i="1"/>
  <c r="AI169" i="1"/>
  <c r="AJ169" i="1"/>
  <c r="CX169" i="1" s="1"/>
  <c r="W169" i="1" s="1"/>
  <c r="CQ169" i="1"/>
  <c r="P169" i="1" s="1"/>
  <c r="CS169" i="1"/>
  <c r="R169" i="1" s="1"/>
  <c r="GK169" i="1" s="1"/>
  <c r="CU169" i="1"/>
  <c r="T169" i="1" s="1"/>
  <c r="CV169" i="1"/>
  <c r="U169" i="1" s="1"/>
  <c r="CW169" i="1"/>
  <c r="V169" i="1" s="1"/>
  <c r="FR169" i="1"/>
  <c r="GL169" i="1"/>
  <c r="GO169" i="1"/>
  <c r="GP169" i="1"/>
  <c r="GV169" i="1"/>
  <c r="GX169" i="1"/>
  <c r="C170" i="1"/>
  <c r="D170" i="1"/>
  <c r="I170" i="1"/>
  <c r="AC170" i="1"/>
  <c r="CQ170" i="1" s="1"/>
  <c r="P170" i="1" s="1"/>
  <c r="AE170" i="1"/>
  <c r="AD170" i="1" s="1"/>
  <c r="CR170" i="1" s="1"/>
  <c r="Q170" i="1" s="1"/>
  <c r="AF170" i="1"/>
  <c r="AG170" i="1"/>
  <c r="CU170" i="1" s="1"/>
  <c r="T170" i="1" s="1"/>
  <c r="AH170" i="1"/>
  <c r="AI170" i="1"/>
  <c r="AJ170" i="1"/>
  <c r="CS170" i="1"/>
  <c r="R170" i="1" s="1"/>
  <c r="GK170" i="1" s="1"/>
  <c r="CT170" i="1"/>
  <c r="S170" i="1" s="1"/>
  <c r="CV170" i="1"/>
  <c r="U170" i="1" s="1"/>
  <c r="CW170" i="1"/>
  <c r="V170" i="1" s="1"/>
  <c r="CX170" i="1"/>
  <c r="W170" i="1" s="1"/>
  <c r="FR170" i="1"/>
  <c r="GL170" i="1"/>
  <c r="GO170" i="1"/>
  <c r="GP170" i="1"/>
  <c r="GV170" i="1"/>
  <c r="GX170" i="1"/>
  <c r="C171" i="1"/>
  <c r="D171" i="1"/>
  <c r="I171" i="1"/>
  <c r="AC171" i="1"/>
  <c r="AB171" i="1" s="1"/>
  <c r="AD171" i="1"/>
  <c r="CR171" i="1" s="1"/>
  <c r="Q171" i="1" s="1"/>
  <c r="AE171" i="1"/>
  <c r="AF171" i="1"/>
  <c r="AG171" i="1"/>
  <c r="AH171" i="1"/>
  <c r="CV171" i="1" s="1"/>
  <c r="U171" i="1" s="1"/>
  <c r="AI171" i="1"/>
  <c r="AJ171" i="1"/>
  <c r="CQ171" i="1"/>
  <c r="P171" i="1" s="1"/>
  <c r="CP171" i="1" s="1"/>
  <c r="O171" i="1" s="1"/>
  <c r="CS171" i="1"/>
  <c r="R171" i="1" s="1"/>
  <c r="GK171" i="1" s="1"/>
  <c r="CT171" i="1"/>
  <c r="S171" i="1" s="1"/>
  <c r="CU171" i="1"/>
  <c r="T171" i="1" s="1"/>
  <c r="CW171" i="1"/>
  <c r="V171" i="1" s="1"/>
  <c r="CX171" i="1"/>
  <c r="W171" i="1" s="1"/>
  <c r="FR171" i="1"/>
  <c r="GL171" i="1"/>
  <c r="GO171" i="1"/>
  <c r="GP171" i="1"/>
  <c r="GV171" i="1"/>
  <c r="GX171" i="1"/>
  <c r="I172" i="1"/>
  <c r="AC172" i="1"/>
  <c r="CQ172" i="1" s="1"/>
  <c r="P172" i="1" s="1"/>
  <c r="AE172" i="1"/>
  <c r="AD172" i="1" s="1"/>
  <c r="CR172" i="1" s="1"/>
  <c r="Q172" i="1" s="1"/>
  <c r="AF172" i="1"/>
  <c r="AG172" i="1"/>
  <c r="CU172" i="1" s="1"/>
  <c r="T172" i="1" s="1"/>
  <c r="AH172" i="1"/>
  <c r="AI172" i="1"/>
  <c r="CW172" i="1" s="1"/>
  <c r="V172" i="1" s="1"/>
  <c r="AJ172" i="1"/>
  <c r="CT172" i="1"/>
  <c r="S172" i="1" s="1"/>
  <c r="CV172" i="1"/>
  <c r="U172" i="1" s="1"/>
  <c r="CX172" i="1"/>
  <c r="W172" i="1" s="1"/>
  <c r="FR172" i="1"/>
  <c r="GL172" i="1"/>
  <c r="GO172" i="1"/>
  <c r="GP172" i="1"/>
  <c r="GV172" i="1"/>
  <c r="GX172" i="1"/>
  <c r="I173" i="1"/>
  <c r="AC173" i="1"/>
  <c r="AE173" i="1"/>
  <c r="AD173" i="1" s="1"/>
  <c r="AF173" i="1"/>
  <c r="CT173" i="1" s="1"/>
  <c r="S173" i="1" s="1"/>
  <c r="AG173" i="1"/>
  <c r="CU173" i="1" s="1"/>
  <c r="T173" i="1" s="1"/>
  <c r="AH173" i="1"/>
  <c r="AI173" i="1"/>
  <c r="AJ173" i="1"/>
  <c r="CX173" i="1" s="1"/>
  <c r="W173" i="1" s="1"/>
  <c r="CQ173" i="1"/>
  <c r="P173" i="1" s="1"/>
  <c r="CS173" i="1"/>
  <c r="R173" i="1" s="1"/>
  <c r="GK173" i="1" s="1"/>
  <c r="CV173" i="1"/>
  <c r="U173" i="1" s="1"/>
  <c r="CW173" i="1"/>
  <c r="V173" i="1" s="1"/>
  <c r="FR173" i="1"/>
  <c r="GL173" i="1"/>
  <c r="GO173" i="1"/>
  <c r="GP173" i="1"/>
  <c r="GV173" i="1"/>
  <c r="GX173" i="1"/>
  <c r="C174" i="1"/>
  <c r="D174" i="1"/>
  <c r="I174" i="1"/>
  <c r="AC174" i="1"/>
  <c r="CQ174" i="1" s="1"/>
  <c r="P174" i="1" s="1"/>
  <c r="AE174" i="1"/>
  <c r="AD174" i="1" s="1"/>
  <c r="CR174" i="1" s="1"/>
  <c r="Q174" i="1" s="1"/>
  <c r="AF174" i="1"/>
  <c r="AG174" i="1"/>
  <c r="CU174" i="1" s="1"/>
  <c r="T174" i="1" s="1"/>
  <c r="AH174" i="1"/>
  <c r="AI174" i="1"/>
  <c r="AJ174" i="1"/>
  <c r="CS174" i="1"/>
  <c r="R174" i="1" s="1"/>
  <c r="GK174" i="1" s="1"/>
  <c r="CT174" i="1"/>
  <c r="S174" i="1" s="1"/>
  <c r="CV174" i="1"/>
  <c r="U174" i="1" s="1"/>
  <c r="CW174" i="1"/>
  <c r="V174" i="1" s="1"/>
  <c r="CX174" i="1"/>
  <c r="W174" i="1" s="1"/>
  <c r="FR174" i="1"/>
  <c r="GL174" i="1"/>
  <c r="GO174" i="1"/>
  <c r="GP174" i="1"/>
  <c r="GV174" i="1"/>
  <c r="GX174" i="1"/>
  <c r="C175" i="1"/>
  <c r="D175" i="1"/>
  <c r="I175" i="1"/>
  <c r="AC175" i="1"/>
  <c r="AB175" i="1" s="1"/>
  <c r="AD175" i="1"/>
  <c r="CR175" i="1" s="1"/>
  <c r="Q175" i="1" s="1"/>
  <c r="AE175" i="1"/>
  <c r="AF175" i="1"/>
  <c r="AG175" i="1"/>
  <c r="AH175" i="1"/>
  <c r="CV175" i="1" s="1"/>
  <c r="U175" i="1" s="1"/>
  <c r="AI175" i="1"/>
  <c r="AJ175" i="1"/>
  <c r="CQ175" i="1"/>
  <c r="P175" i="1" s="1"/>
  <c r="CS175" i="1"/>
  <c r="R175" i="1" s="1"/>
  <c r="GK175" i="1" s="1"/>
  <c r="CT175" i="1"/>
  <c r="S175" i="1" s="1"/>
  <c r="CU175" i="1"/>
  <c r="T175" i="1" s="1"/>
  <c r="CW175" i="1"/>
  <c r="V175" i="1" s="1"/>
  <c r="CX175" i="1"/>
  <c r="W175" i="1" s="1"/>
  <c r="FR175" i="1"/>
  <c r="GL175" i="1"/>
  <c r="GO175" i="1"/>
  <c r="GP175" i="1"/>
  <c r="GV175" i="1"/>
  <c r="GX175" i="1"/>
  <c r="I176" i="1"/>
  <c r="AC176" i="1"/>
  <c r="CQ176" i="1" s="1"/>
  <c r="P176" i="1" s="1"/>
  <c r="AE176" i="1"/>
  <c r="AD176" i="1" s="1"/>
  <c r="CR176" i="1" s="1"/>
  <c r="Q176" i="1" s="1"/>
  <c r="AF176" i="1"/>
  <c r="AG176" i="1"/>
  <c r="CU176" i="1" s="1"/>
  <c r="T176" i="1" s="1"/>
  <c r="AH176" i="1"/>
  <c r="AI176" i="1"/>
  <c r="AJ176" i="1"/>
  <c r="CS176" i="1"/>
  <c r="R176" i="1" s="1"/>
  <c r="GK176" i="1" s="1"/>
  <c r="CT176" i="1"/>
  <c r="S176" i="1" s="1"/>
  <c r="CV176" i="1"/>
  <c r="U176" i="1" s="1"/>
  <c r="CW176" i="1"/>
  <c r="V176" i="1" s="1"/>
  <c r="CX176" i="1"/>
  <c r="W176" i="1" s="1"/>
  <c r="FR176" i="1"/>
  <c r="GL176" i="1"/>
  <c r="GO176" i="1"/>
  <c r="GP176" i="1"/>
  <c r="GV176" i="1"/>
  <c r="GX176" i="1"/>
  <c r="I177" i="1"/>
  <c r="AC177" i="1"/>
  <c r="AE177" i="1"/>
  <c r="AD177" i="1" s="1"/>
  <c r="AF177" i="1"/>
  <c r="CT177" i="1" s="1"/>
  <c r="S177" i="1" s="1"/>
  <c r="AG177" i="1"/>
  <c r="CU177" i="1" s="1"/>
  <c r="T177" i="1" s="1"/>
  <c r="AH177" i="1"/>
  <c r="AI177" i="1"/>
  <c r="AJ177" i="1"/>
  <c r="CX177" i="1" s="1"/>
  <c r="W177" i="1" s="1"/>
  <c r="CQ177" i="1"/>
  <c r="P177" i="1" s="1"/>
  <c r="CS177" i="1"/>
  <c r="R177" i="1" s="1"/>
  <c r="GK177" i="1" s="1"/>
  <c r="CV177" i="1"/>
  <c r="U177" i="1" s="1"/>
  <c r="CW177" i="1"/>
  <c r="V177" i="1" s="1"/>
  <c r="FR177" i="1"/>
  <c r="GL177" i="1"/>
  <c r="GO177" i="1"/>
  <c r="GP177" i="1"/>
  <c r="GV177" i="1"/>
  <c r="GX177" i="1"/>
  <c r="C178" i="1"/>
  <c r="D178" i="1"/>
  <c r="I178" i="1"/>
  <c r="AC178" i="1"/>
  <c r="CQ178" i="1" s="1"/>
  <c r="P178" i="1" s="1"/>
  <c r="AE178" i="1"/>
  <c r="AD178" i="1" s="1"/>
  <c r="CR178" i="1" s="1"/>
  <c r="Q178" i="1" s="1"/>
  <c r="AF178" i="1"/>
  <c r="AG178" i="1"/>
  <c r="CU178" i="1" s="1"/>
  <c r="T178" i="1" s="1"/>
  <c r="AH178" i="1"/>
  <c r="AI178" i="1"/>
  <c r="AJ178" i="1"/>
  <c r="CS178" i="1"/>
  <c r="R178" i="1" s="1"/>
  <c r="GK178" i="1" s="1"/>
  <c r="CT178" i="1"/>
  <c r="S178" i="1" s="1"/>
  <c r="CV178" i="1"/>
  <c r="U178" i="1" s="1"/>
  <c r="CW178" i="1"/>
  <c r="V178" i="1" s="1"/>
  <c r="CX178" i="1"/>
  <c r="W178" i="1" s="1"/>
  <c r="FR178" i="1"/>
  <c r="GL178" i="1"/>
  <c r="GO178" i="1"/>
  <c r="GP178" i="1"/>
  <c r="GV178" i="1"/>
  <c r="GX178" i="1"/>
  <c r="C179" i="1"/>
  <c r="D179" i="1"/>
  <c r="I179" i="1"/>
  <c r="AC179" i="1"/>
  <c r="AB179" i="1" s="1"/>
  <c r="AD179" i="1"/>
  <c r="CR179" i="1" s="1"/>
  <c r="Q179" i="1" s="1"/>
  <c r="AE179" i="1"/>
  <c r="AF179" i="1"/>
  <c r="AG179" i="1"/>
  <c r="AH179" i="1"/>
  <c r="CV179" i="1" s="1"/>
  <c r="U179" i="1" s="1"/>
  <c r="AI179" i="1"/>
  <c r="AJ179" i="1"/>
  <c r="CQ179" i="1"/>
  <c r="P179" i="1" s="1"/>
  <c r="CP179" i="1" s="1"/>
  <c r="O179" i="1" s="1"/>
  <c r="CS179" i="1"/>
  <c r="R179" i="1" s="1"/>
  <c r="GK179" i="1" s="1"/>
  <c r="CT179" i="1"/>
  <c r="S179" i="1" s="1"/>
  <c r="CU179" i="1"/>
  <c r="T179" i="1" s="1"/>
  <c r="CW179" i="1"/>
  <c r="V179" i="1" s="1"/>
  <c r="CX179" i="1"/>
  <c r="W179" i="1" s="1"/>
  <c r="FR179" i="1"/>
  <c r="GL179" i="1"/>
  <c r="GO179" i="1"/>
  <c r="GP179" i="1"/>
  <c r="GV179" i="1"/>
  <c r="GX179" i="1"/>
  <c r="I180" i="1"/>
  <c r="AC180" i="1"/>
  <c r="CQ180" i="1" s="1"/>
  <c r="P180" i="1" s="1"/>
  <c r="AE180" i="1"/>
  <c r="AD180" i="1" s="1"/>
  <c r="CR180" i="1" s="1"/>
  <c r="Q180" i="1" s="1"/>
  <c r="AF180" i="1"/>
  <c r="AG180" i="1"/>
  <c r="CU180" i="1" s="1"/>
  <c r="T180" i="1" s="1"/>
  <c r="AH180" i="1"/>
  <c r="AI180" i="1"/>
  <c r="AJ180" i="1"/>
  <c r="CS180" i="1"/>
  <c r="R180" i="1" s="1"/>
  <c r="GK180" i="1" s="1"/>
  <c r="CT180" i="1"/>
  <c r="S180" i="1" s="1"/>
  <c r="CV180" i="1"/>
  <c r="U180" i="1" s="1"/>
  <c r="CW180" i="1"/>
  <c r="V180" i="1" s="1"/>
  <c r="CX180" i="1"/>
  <c r="W180" i="1" s="1"/>
  <c r="FR180" i="1"/>
  <c r="GL180" i="1"/>
  <c r="GO180" i="1"/>
  <c r="GP180" i="1"/>
  <c r="GV180" i="1"/>
  <c r="GX180" i="1"/>
  <c r="I181" i="1"/>
  <c r="AC181" i="1"/>
  <c r="AE181" i="1"/>
  <c r="AD181" i="1" s="1"/>
  <c r="AF181" i="1"/>
  <c r="CT181" i="1" s="1"/>
  <c r="S181" i="1" s="1"/>
  <c r="AG181" i="1"/>
  <c r="AH181" i="1"/>
  <c r="AI181" i="1"/>
  <c r="AJ181" i="1"/>
  <c r="CX181" i="1" s="1"/>
  <c r="W181" i="1" s="1"/>
  <c r="CQ181" i="1"/>
  <c r="P181" i="1" s="1"/>
  <c r="CS181" i="1"/>
  <c r="R181" i="1" s="1"/>
  <c r="GK181" i="1" s="1"/>
  <c r="CU181" i="1"/>
  <c r="T181" i="1" s="1"/>
  <c r="CV181" i="1"/>
  <c r="U181" i="1" s="1"/>
  <c r="CW181" i="1"/>
  <c r="V181" i="1" s="1"/>
  <c r="FR181" i="1"/>
  <c r="GL181" i="1"/>
  <c r="GO181" i="1"/>
  <c r="GP181" i="1"/>
  <c r="GV181" i="1"/>
  <c r="GX181" i="1"/>
  <c r="C182" i="1"/>
  <c r="D182" i="1"/>
  <c r="I182" i="1"/>
  <c r="AC182" i="1"/>
  <c r="CQ182" i="1" s="1"/>
  <c r="P182" i="1" s="1"/>
  <c r="AE182" i="1"/>
  <c r="AD182" i="1" s="1"/>
  <c r="CR182" i="1" s="1"/>
  <c r="Q182" i="1" s="1"/>
  <c r="AF182" i="1"/>
  <c r="AG182" i="1"/>
  <c r="CU182" i="1" s="1"/>
  <c r="T182" i="1" s="1"/>
  <c r="AH182" i="1"/>
  <c r="AI182" i="1"/>
  <c r="AJ182" i="1"/>
  <c r="CS182" i="1"/>
  <c r="R182" i="1" s="1"/>
  <c r="GK182" i="1" s="1"/>
  <c r="CT182" i="1"/>
  <c r="S182" i="1" s="1"/>
  <c r="CV182" i="1"/>
  <c r="U182" i="1" s="1"/>
  <c r="CW182" i="1"/>
  <c r="V182" i="1" s="1"/>
  <c r="CX182" i="1"/>
  <c r="W182" i="1" s="1"/>
  <c r="FR182" i="1"/>
  <c r="GL182" i="1"/>
  <c r="GO182" i="1"/>
  <c r="GP182" i="1"/>
  <c r="GV182" i="1"/>
  <c r="GX182" i="1"/>
  <c r="C183" i="1"/>
  <c r="D183" i="1"/>
  <c r="I183" i="1"/>
  <c r="AC183" i="1"/>
  <c r="AB183" i="1" s="1"/>
  <c r="AD183" i="1"/>
  <c r="CR183" i="1" s="1"/>
  <c r="Q183" i="1" s="1"/>
  <c r="AE183" i="1"/>
  <c r="AF183" i="1"/>
  <c r="AG183" i="1"/>
  <c r="AH183" i="1"/>
  <c r="CV183" i="1" s="1"/>
  <c r="U183" i="1" s="1"/>
  <c r="AI183" i="1"/>
  <c r="AJ183" i="1"/>
  <c r="CQ183" i="1"/>
  <c r="P183" i="1" s="1"/>
  <c r="CS183" i="1"/>
  <c r="R183" i="1" s="1"/>
  <c r="GK183" i="1" s="1"/>
  <c r="CT183" i="1"/>
  <c r="S183" i="1" s="1"/>
  <c r="CU183" i="1"/>
  <c r="T183" i="1" s="1"/>
  <c r="CW183" i="1"/>
  <c r="V183" i="1" s="1"/>
  <c r="CX183" i="1"/>
  <c r="W183" i="1" s="1"/>
  <c r="FR183" i="1"/>
  <c r="GL183" i="1"/>
  <c r="GO183" i="1"/>
  <c r="GP183" i="1"/>
  <c r="GV183" i="1"/>
  <c r="GX183" i="1"/>
  <c r="I184" i="1"/>
  <c r="AC184" i="1"/>
  <c r="CQ184" i="1" s="1"/>
  <c r="P184" i="1" s="1"/>
  <c r="AE184" i="1"/>
  <c r="AD184" i="1" s="1"/>
  <c r="CR184" i="1" s="1"/>
  <c r="Q184" i="1" s="1"/>
  <c r="AF184" i="1"/>
  <c r="AG184" i="1"/>
  <c r="CU184" i="1" s="1"/>
  <c r="T184" i="1" s="1"/>
  <c r="AH184" i="1"/>
  <c r="AI184" i="1"/>
  <c r="AJ184" i="1"/>
  <c r="CS184" i="1"/>
  <c r="R184" i="1" s="1"/>
  <c r="GK184" i="1" s="1"/>
  <c r="CT184" i="1"/>
  <c r="S184" i="1" s="1"/>
  <c r="CV184" i="1"/>
  <c r="U184" i="1" s="1"/>
  <c r="CW184" i="1"/>
  <c r="V184" i="1" s="1"/>
  <c r="CX184" i="1"/>
  <c r="W184" i="1" s="1"/>
  <c r="FR184" i="1"/>
  <c r="GL184" i="1"/>
  <c r="GO184" i="1"/>
  <c r="GP184" i="1"/>
  <c r="GV184" i="1"/>
  <c r="GX184" i="1"/>
  <c r="I185" i="1"/>
  <c r="AC185" i="1"/>
  <c r="CQ185" i="1" s="1"/>
  <c r="P185" i="1" s="1"/>
  <c r="AE185" i="1"/>
  <c r="AD185" i="1" s="1"/>
  <c r="AF185" i="1"/>
  <c r="CT185" i="1" s="1"/>
  <c r="S185" i="1" s="1"/>
  <c r="AG185" i="1"/>
  <c r="CU185" i="1" s="1"/>
  <c r="T185" i="1" s="1"/>
  <c r="AH185" i="1"/>
  <c r="AI185" i="1"/>
  <c r="AJ185" i="1"/>
  <c r="CX185" i="1" s="1"/>
  <c r="W185" i="1" s="1"/>
  <c r="CS185" i="1"/>
  <c r="R185" i="1" s="1"/>
  <c r="GK185" i="1" s="1"/>
  <c r="CV185" i="1"/>
  <c r="U185" i="1" s="1"/>
  <c r="CW185" i="1"/>
  <c r="V185" i="1" s="1"/>
  <c r="FR185" i="1"/>
  <c r="GL185" i="1"/>
  <c r="GO185" i="1"/>
  <c r="GP185" i="1"/>
  <c r="GV185" i="1"/>
  <c r="GX185" i="1"/>
  <c r="B187" i="1"/>
  <c r="B26" i="1" s="1"/>
  <c r="C187" i="1"/>
  <c r="C26" i="1" s="1"/>
  <c r="D187" i="1"/>
  <c r="D26" i="1" s="1"/>
  <c r="F187" i="1"/>
  <c r="F26" i="1" s="1"/>
  <c r="G187" i="1"/>
  <c r="G26" i="1" s="1"/>
  <c r="BX187" i="1"/>
  <c r="BX26" i="1" s="1"/>
  <c r="BY187" i="1"/>
  <c r="BY26" i="1" s="1"/>
  <c r="BZ187" i="1"/>
  <c r="BZ26" i="1" s="1"/>
  <c r="CC187" i="1"/>
  <c r="CC26" i="1" s="1"/>
  <c r="CD187" i="1"/>
  <c r="CD26" i="1" s="1"/>
  <c r="CG187" i="1"/>
  <c r="CG26" i="1" s="1"/>
  <c r="CK187" i="1"/>
  <c r="CK26" i="1" s="1"/>
  <c r="CL187" i="1"/>
  <c r="CL26" i="1" s="1"/>
  <c r="EG187" i="1"/>
  <c r="EG26" i="1" s="1"/>
  <c r="FP187" i="1"/>
  <c r="FP26" i="1" s="1"/>
  <c r="FQ187" i="1"/>
  <c r="FQ26" i="1" s="1"/>
  <c r="FR187" i="1"/>
  <c r="FR26" i="1" s="1"/>
  <c r="FU187" i="1"/>
  <c r="FU26" i="1" s="1"/>
  <c r="FV187" i="1"/>
  <c r="FY187" i="1"/>
  <c r="GC187" i="1"/>
  <c r="GD187" i="1"/>
  <c r="P191" i="1"/>
  <c r="D219" i="1"/>
  <c r="E221" i="1"/>
  <c r="Z221" i="1"/>
  <c r="AA221" i="1"/>
  <c r="AM221" i="1"/>
  <c r="AN221" i="1"/>
  <c r="BD221" i="1"/>
  <c r="BE221" i="1"/>
  <c r="BF221" i="1"/>
  <c r="BG221" i="1"/>
  <c r="BH221" i="1"/>
  <c r="BI221" i="1"/>
  <c r="BJ221" i="1"/>
  <c r="BK221" i="1"/>
  <c r="BL221" i="1"/>
  <c r="BM221" i="1"/>
  <c r="BN221" i="1"/>
  <c r="BO221" i="1"/>
  <c r="BP221" i="1"/>
  <c r="BQ221" i="1"/>
  <c r="BR221" i="1"/>
  <c r="BS221" i="1"/>
  <c r="BT221" i="1"/>
  <c r="BU221" i="1"/>
  <c r="BV221" i="1"/>
  <c r="BW221" i="1"/>
  <c r="CM221" i="1"/>
  <c r="CN221" i="1"/>
  <c r="CO221" i="1"/>
  <c r="CP221" i="1"/>
  <c r="CQ221" i="1"/>
  <c r="CR221" i="1"/>
  <c r="CS221" i="1"/>
  <c r="CT221" i="1"/>
  <c r="CU221" i="1"/>
  <c r="CV221" i="1"/>
  <c r="CW221" i="1"/>
  <c r="CX221" i="1"/>
  <c r="CY221" i="1"/>
  <c r="CZ221" i="1"/>
  <c r="DA221" i="1"/>
  <c r="DB221" i="1"/>
  <c r="DC221" i="1"/>
  <c r="DD221" i="1"/>
  <c r="DE221" i="1"/>
  <c r="DF221" i="1"/>
  <c r="DR221" i="1"/>
  <c r="DS221" i="1"/>
  <c r="EE221" i="1"/>
  <c r="EF221" i="1"/>
  <c r="EV221" i="1"/>
  <c r="EW221" i="1"/>
  <c r="EX221" i="1"/>
  <c r="EY221" i="1"/>
  <c r="EZ221" i="1"/>
  <c r="FA221" i="1"/>
  <c r="FB221" i="1"/>
  <c r="FC221" i="1"/>
  <c r="FD221" i="1"/>
  <c r="FE221" i="1"/>
  <c r="FF221" i="1"/>
  <c r="FG221" i="1"/>
  <c r="FH221" i="1"/>
  <c r="FI221" i="1"/>
  <c r="FJ221" i="1"/>
  <c r="FK221" i="1"/>
  <c r="FL221" i="1"/>
  <c r="FM221" i="1"/>
  <c r="FN221" i="1"/>
  <c r="FO221" i="1"/>
  <c r="GE221" i="1"/>
  <c r="GF221" i="1"/>
  <c r="GG221" i="1"/>
  <c r="GH221" i="1"/>
  <c r="GI221" i="1"/>
  <c r="GJ221" i="1"/>
  <c r="GK221" i="1"/>
  <c r="GL221" i="1"/>
  <c r="GM221" i="1"/>
  <c r="GN221" i="1"/>
  <c r="GO221" i="1"/>
  <c r="GP221" i="1"/>
  <c r="GQ221" i="1"/>
  <c r="GR221" i="1"/>
  <c r="GS221" i="1"/>
  <c r="GT221" i="1"/>
  <c r="GU221" i="1"/>
  <c r="GV221" i="1"/>
  <c r="GW221" i="1"/>
  <c r="GX221" i="1"/>
  <c r="C223" i="1"/>
  <c r="D223" i="1"/>
  <c r="I223" i="1"/>
  <c r="R223" i="1"/>
  <c r="GK223" i="1" s="1"/>
  <c r="AB223" i="1"/>
  <c r="AC223" i="1"/>
  <c r="AE223" i="1"/>
  <c r="AD223" i="1" s="1"/>
  <c r="CR223" i="1" s="1"/>
  <c r="Q223" i="1" s="1"/>
  <c r="AF223" i="1"/>
  <c r="CT223" i="1" s="1"/>
  <c r="S223" i="1" s="1"/>
  <c r="AG223" i="1"/>
  <c r="AH223" i="1"/>
  <c r="AI223" i="1"/>
  <c r="CW223" i="1" s="1"/>
  <c r="V223" i="1" s="1"/>
  <c r="AJ223" i="1"/>
  <c r="CX223" i="1" s="1"/>
  <c r="W223" i="1" s="1"/>
  <c r="CQ223" i="1"/>
  <c r="P223" i="1" s="1"/>
  <c r="CS223" i="1"/>
  <c r="CU223" i="1"/>
  <c r="T223" i="1" s="1"/>
  <c r="CV223" i="1"/>
  <c r="U223" i="1" s="1"/>
  <c r="FR223" i="1"/>
  <c r="GL223" i="1"/>
  <c r="GO223" i="1"/>
  <c r="GP223" i="1"/>
  <c r="GV223" i="1"/>
  <c r="GX223" i="1"/>
  <c r="C224" i="1"/>
  <c r="D224" i="1"/>
  <c r="I224" i="1"/>
  <c r="AC224" i="1"/>
  <c r="CQ224" i="1" s="1"/>
  <c r="P224" i="1" s="1"/>
  <c r="AE224" i="1"/>
  <c r="AD224" i="1" s="1"/>
  <c r="CR224" i="1" s="1"/>
  <c r="Q224" i="1" s="1"/>
  <c r="AF224" i="1"/>
  <c r="AG224" i="1"/>
  <c r="CU224" i="1" s="1"/>
  <c r="T224" i="1" s="1"/>
  <c r="AH224" i="1"/>
  <c r="AI224" i="1"/>
  <c r="CW224" i="1" s="1"/>
  <c r="V224" i="1" s="1"/>
  <c r="AJ224" i="1"/>
  <c r="CS224" i="1"/>
  <c r="R224" i="1" s="1"/>
  <c r="GK224" i="1" s="1"/>
  <c r="CT224" i="1"/>
  <c r="S224" i="1" s="1"/>
  <c r="CV224" i="1"/>
  <c r="U224" i="1" s="1"/>
  <c r="CX224" i="1"/>
  <c r="W224" i="1" s="1"/>
  <c r="FR224" i="1"/>
  <c r="GL224" i="1"/>
  <c r="GO224" i="1"/>
  <c r="GP224" i="1"/>
  <c r="GV224" i="1"/>
  <c r="GX224" i="1"/>
  <c r="C225" i="1"/>
  <c r="D225" i="1"/>
  <c r="I225" i="1"/>
  <c r="CX551" i="3" s="1"/>
  <c r="R225" i="1"/>
  <c r="AC225" i="1"/>
  <c r="AB225" i="1" s="1"/>
  <c r="AD225" i="1"/>
  <c r="CR225" i="1" s="1"/>
  <c r="Q225" i="1" s="1"/>
  <c r="AE225" i="1"/>
  <c r="AF225" i="1"/>
  <c r="AG225" i="1"/>
  <c r="AH225" i="1"/>
  <c r="CV225" i="1" s="1"/>
  <c r="U225" i="1" s="1"/>
  <c r="AI225" i="1"/>
  <c r="AJ225" i="1"/>
  <c r="CX225" i="1" s="1"/>
  <c r="W225" i="1" s="1"/>
  <c r="CQ225" i="1"/>
  <c r="P225" i="1" s="1"/>
  <c r="CP225" i="1" s="1"/>
  <c r="O225" i="1" s="1"/>
  <c r="CS225" i="1"/>
  <c r="CT225" i="1"/>
  <c r="S225" i="1" s="1"/>
  <c r="CU225" i="1"/>
  <c r="T225" i="1" s="1"/>
  <c r="CW225" i="1"/>
  <c r="V225" i="1" s="1"/>
  <c r="FR225" i="1"/>
  <c r="GK225" i="1"/>
  <c r="GL225" i="1"/>
  <c r="GO225" i="1"/>
  <c r="GP225" i="1"/>
  <c r="GV225" i="1"/>
  <c r="GX225" i="1"/>
  <c r="C226" i="1"/>
  <c r="D226" i="1"/>
  <c r="I226" i="1"/>
  <c r="CX552" i="3" s="1"/>
  <c r="W226" i="1"/>
  <c r="AC226" i="1"/>
  <c r="AD226" i="1"/>
  <c r="CR226" i="1" s="1"/>
  <c r="Q226" i="1" s="1"/>
  <c r="AE226" i="1"/>
  <c r="CS226" i="1" s="1"/>
  <c r="R226" i="1" s="1"/>
  <c r="AF226" i="1"/>
  <c r="AG226" i="1"/>
  <c r="AH226" i="1"/>
  <c r="AI226" i="1"/>
  <c r="CW226" i="1" s="1"/>
  <c r="V226" i="1" s="1"/>
  <c r="AJ226" i="1"/>
  <c r="CQ226" i="1"/>
  <c r="P226" i="1" s="1"/>
  <c r="CP226" i="1" s="1"/>
  <c r="O226" i="1" s="1"/>
  <c r="CT226" i="1"/>
  <c r="S226" i="1" s="1"/>
  <c r="CU226" i="1"/>
  <c r="T226" i="1" s="1"/>
  <c r="CV226" i="1"/>
  <c r="U226" i="1" s="1"/>
  <c r="CX226" i="1"/>
  <c r="FR226" i="1"/>
  <c r="GK226" i="1"/>
  <c r="GL226" i="1"/>
  <c r="GO226" i="1"/>
  <c r="GP226" i="1"/>
  <c r="GV226" i="1"/>
  <c r="GX226" i="1" s="1"/>
  <c r="C227" i="1"/>
  <c r="D227" i="1"/>
  <c r="I227" i="1"/>
  <c r="R227" i="1"/>
  <c r="GK227" i="1" s="1"/>
  <c r="AC227" i="1"/>
  <c r="AD227" i="1"/>
  <c r="AB227" i="1" s="1"/>
  <c r="AE227" i="1"/>
  <c r="AF227" i="1"/>
  <c r="CT227" i="1" s="1"/>
  <c r="S227" i="1" s="1"/>
  <c r="CY227" i="1" s="1"/>
  <c r="X227" i="1" s="1"/>
  <c r="AG227" i="1"/>
  <c r="AH227" i="1"/>
  <c r="CV227" i="1" s="1"/>
  <c r="U227" i="1" s="1"/>
  <c r="AI227" i="1"/>
  <c r="AJ227" i="1"/>
  <c r="CX227" i="1" s="1"/>
  <c r="W227" i="1" s="1"/>
  <c r="CQ227" i="1"/>
  <c r="P227" i="1" s="1"/>
  <c r="CR227" i="1"/>
  <c r="Q227" i="1" s="1"/>
  <c r="CS227" i="1"/>
  <c r="CU227" i="1"/>
  <c r="T227" i="1" s="1"/>
  <c r="CW227" i="1"/>
  <c r="V227" i="1" s="1"/>
  <c r="FR227" i="1"/>
  <c r="GL227" i="1"/>
  <c r="GN227" i="1"/>
  <c r="GP227" i="1"/>
  <c r="GV227" i="1"/>
  <c r="GX227" i="1" s="1"/>
  <c r="C228" i="1"/>
  <c r="D228" i="1"/>
  <c r="I228" i="1"/>
  <c r="AC228" i="1"/>
  <c r="CQ228" i="1" s="1"/>
  <c r="AE228" i="1"/>
  <c r="AD228" i="1" s="1"/>
  <c r="CR228" i="1" s="1"/>
  <c r="Q228" i="1" s="1"/>
  <c r="AF228" i="1"/>
  <c r="AG228" i="1"/>
  <c r="CU228" i="1" s="1"/>
  <c r="AH228" i="1"/>
  <c r="AI228" i="1"/>
  <c r="CW228" i="1" s="1"/>
  <c r="V228" i="1" s="1"/>
  <c r="AJ228" i="1"/>
  <c r="CX228" i="1" s="1"/>
  <c r="W228" i="1" s="1"/>
  <c r="CS228" i="1"/>
  <c r="R228" i="1" s="1"/>
  <c r="GK228" i="1" s="1"/>
  <c r="CT228" i="1"/>
  <c r="S228" i="1" s="1"/>
  <c r="CV228" i="1"/>
  <c r="U228" i="1" s="1"/>
  <c r="FR228" i="1"/>
  <c r="GL228" i="1"/>
  <c r="GN228" i="1"/>
  <c r="GP228" i="1"/>
  <c r="GV228" i="1"/>
  <c r="GX228" i="1" s="1"/>
  <c r="C229" i="1"/>
  <c r="D229" i="1"/>
  <c r="I229" i="1"/>
  <c r="GX229" i="1" s="1"/>
  <c r="S229" i="1"/>
  <c r="AC229" i="1"/>
  <c r="AB229" i="1" s="1"/>
  <c r="AD229" i="1"/>
  <c r="CR229" i="1" s="1"/>
  <c r="AE229" i="1"/>
  <c r="AF229" i="1"/>
  <c r="AG229" i="1"/>
  <c r="AH229" i="1"/>
  <c r="CV229" i="1" s="1"/>
  <c r="AI229" i="1"/>
  <c r="AJ229" i="1"/>
  <c r="CQ229" i="1"/>
  <c r="P229" i="1" s="1"/>
  <c r="CS229" i="1"/>
  <c r="R229" i="1" s="1"/>
  <c r="GK229" i="1" s="1"/>
  <c r="CT229" i="1"/>
  <c r="CU229" i="1"/>
  <c r="T229" i="1" s="1"/>
  <c r="CW229" i="1"/>
  <c r="V229" i="1" s="1"/>
  <c r="CX229" i="1"/>
  <c r="W229" i="1" s="1"/>
  <c r="FR229" i="1"/>
  <c r="GL229" i="1"/>
  <c r="GN229" i="1"/>
  <c r="GP229" i="1"/>
  <c r="GV229" i="1"/>
  <c r="C230" i="1"/>
  <c r="D230" i="1"/>
  <c r="I230" i="1"/>
  <c r="S230" i="1"/>
  <c r="CY230" i="1" s="1"/>
  <c r="X230" i="1" s="1"/>
  <c r="AC230" i="1"/>
  <c r="AE230" i="1"/>
  <c r="CS230" i="1" s="1"/>
  <c r="R230" i="1" s="1"/>
  <c r="AF230" i="1"/>
  <c r="AG230" i="1"/>
  <c r="AH230" i="1"/>
  <c r="AI230" i="1"/>
  <c r="CW230" i="1" s="1"/>
  <c r="V230" i="1" s="1"/>
  <c r="AJ230" i="1"/>
  <c r="CQ230" i="1"/>
  <c r="P230" i="1" s="1"/>
  <c r="CT230" i="1"/>
  <c r="CU230" i="1"/>
  <c r="T230" i="1" s="1"/>
  <c r="CV230" i="1"/>
  <c r="U230" i="1" s="1"/>
  <c r="CX230" i="1"/>
  <c r="W230" i="1" s="1"/>
  <c r="FR230" i="1"/>
  <c r="GK230" i="1"/>
  <c r="GL230" i="1"/>
  <c r="GN230" i="1"/>
  <c r="GP230" i="1"/>
  <c r="GV230" i="1"/>
  <c r="GX230" i="1" s="1"/>
  <c r="AC231" i="1"/>
  <c r="CQ231" i="1" s="1"/>
  <c r="AE231" i="1"/>
  <c r="AD231" i="1" s="1"/>
  <c r="CR231" i="1" s="1"/>
  <c r="AF231" i="1"/>
  <c r="AG231" i="1"/>
  <c r="CU231" i="1" s="1"/>
  <c r="AH231" i="1"/>
  <c r="AI231" i="1"/>
  <c r="AJ231" i="1"/>
  <c r="CS231" i="1"/>
  <c r="CT231" i="1"/>
  <c r="CV231" i="1"/>
  <c r="CW231" i="1"/>
  <c r="CX231" i="1"/>
  <c r="FR231" i="1"/>
  <c r="GL231" i="1"/>
  <c r="GN231" i="1"/>
  <c r="GP231" i="1"/>
  <c r="GV231" i="1"/>
  <c r="I232" i="1"/>
  <c r="AC232" i="1"/>
  <c r="AE232" i="1"/>
  <c r="AD232" i="1" s="1"/>
  <c r="AF232" i="1"/>
  <c r="CT232" i="1" s="1"/>
  <c r="S232" i="1" s="1"/>
  <c r="AG232" i="1"/>
  <c r="AH232" i="1"/>
  <c r="AI232" i="1"/>
  <c r="AJ232" i="1"/>
  <c r="CX232" i="1" s="1"/>
  <c r="W232" i="1" s="1"/>
  <c r="CQ232" i="1"/>
  <c r="P232" i="1" s="1"/>
  <c r="CS232" i="1"/>
  <c r="R232" i="1" s="1"/>
  <c r="GK232" i="1" s="1"/>
  <c r="CU232" i="1"/>
  <c r="T232" i="1" s="1"/>
  <c r="CV232" i="1"/>
  <c r="U232" i="1" s="1"/>
  <c r="CW232" i="1"/>
  <c r="V232" i="1" s="1"/>
  <c r="FR232" i="1"/>
  <c r="GL232" i="1"/>
  <c r="GN232" i="1"/>
  <c r="GP232" i="1"/>
  <c r="GV232" i="1"/>
  <c r="GX232" i="1"/>
  <c r="AC233" i="1"/>
  <c r="AE233" i="1"/>
  <c r="CS233" i="1" s="1"/>
  <c r="AF233" i="1"/>
  <c r="AG233" i="1"/>
  <c r="AH233" i="1"/>
  <c r="AI233" i="1"/>
  <c r="CW233" i="1" s="1"/>
  <c r="AJ233" i="1"/>
  <c r="CQ233" i="1"/>
  <c r="CT233" i="1"/>
  <c r="CU233" i="1"/>
  <c r="CV233" i="1"/>
  <c r="CX233" i="1"/>
  <c r="FR233" i="1"/>
  <c r="GL233" i="1"/>
  <c r="GN233" i="1"/>
  <c r="GP233" i="1"/>
  <c r="GV233" i="1"/>
  <c r="I234" i="1"/>
  <c r="AC234" i="1"/>
  <c r="AB234" i="1" s="1"/>
  <c r="AD234" i="1"/>
  <c r="CR234" i="1" s="1"/>
  <c r="Q234" i="1" s="1"/>
  <c r="AE234" i="1"/>
  <c r="AF234" i="1"/>
  <c r="AG234" i="1"/>
  <c r="AH234" i="1"/>
  <c r="CV234" i="1" s="1"/>
  <c r="U234" i="1" s="1"/>
  <c r="AI234" i="1"/>
  <c r="AJ234" i="1"/>
  <c r="CQ234" i="1"/>
  <c r="P234" i="1" s="1"/>
  <c r="CS234" i="1"/>
  <c r="R234" i="1" s="1"/>
  <c r="GK234" i="1" s="1"/>
  <c r="CT234" i="1"/>
  <c r="S234" i="1" s="1"/>
  <c r="CU234" i="1"/>
  <c r="T234" i="1" s="1"/>
  <c r="CW234" i="1"/>
  <c r="V234" i="1" s="1"/>
  <c r="CX234" i="1"/>
  <c r="W234" i="1" s="1"/>
  <c r="FR234" i="1"/>
  <c r="GL234" i="1"/>
  <c r="GN234" i="1"/>
  <c r="GP234" i="1"/>
  <c r="GV234" i="1"/>
  <c r="GX234" i="1"/>
  <c r="C235" i="1"/>
  <c r="D235" i="1"/>
  <c r="I235" i="1"/>
  <c r="AC235" i="1"/>
  <c r="AE235" i="1"/>
  <c r="CS235" i="1" s="1"/>
  <c r="R235" i="1" s="1"/>
  <c r="GK235" i="1" s="1"/>
  <c r="AF235" i="1"/>
  <c r="AG235" i="1"/>
  <c r="AH235" i="1"/>
  <c r="AI235" i="1"/>
  <c r="CW235" i="1" s="1"/>
  <c r="V235" i="1" s="1"/>
  <c r="AJ235" i="1"/>
  <c r="CQ235" i="1"/>
  <c r="P235" i="1" s="1"/>
  <c r="CT235" i="1"/>
  <c r="S235" i="1" s="1"/>
  <c r="CU235" i="1"/>
  <c r="T235" i="1" s="1"/>
  <c r="CV235" i="1"/>
  <c r="U235" i="1" s="1"/>
  <c r="CX235" i="1"/>
  <c r="W235" i="1" s="1"/>
  <c r="FR235" i="1"/>
  <c r="GL235" i="1"/>
  <c r="GN235" i="1"/>
  <c r="GP235" i="1"/>
  <c r="GV235" i="1"/>
  <c r="GX235" i="1" s="1"/>
  <c r="C236" i="1"/>
  <c r="D236" i="1"/>
  <c r="I236" i="1"/>
  <c r="I238" i="1" s="1"/>
  <c r="GX238" i="1" s="1"/>
  <c r="AC236" i="1"/>
  <c r="AE236" i="1"/>
  <c r="AD236" i="1" s="1"/>
  <c r="AF236" i="1"/>
  <c r="CT236" i="1" s="1"/>
  <c r="S236" i="1" s="1"/>
  <c r="AG236" i="1"/>
  <c r="AH236" i="1"/>
  <c r="AI236" i="1"/>
  <c r="AJ236" i="1"/>
  <c r="CX236" i="1" s="1"/>
  <c r="W236" i="1" s="1"/>
  <c r="CQ236" i="1"/>
  <c r="P236" i="1" s="1"/>
  <c r="CS236" i="1"/>
  <c r="R236" i="1" s="1"/>
  <c r="GK236" i="1" s="1"/>
  <c r="CU236" i="1"/>
  <c r="T236" i="1" s="1"/>
  <c r="CV236" i="1"/>
  <c r="U236" i="1" s="1"/>
  <c r="CW236" i="1"/>
  <c r="V236" i="1" s="1"/>
  <c r="FR236" i="1"/>
  <c r="GL236" i="1"/>
  <c r="GN236" i="1"/>
  <c r="GP236" i="1"/>
  <c r="GV236" i="1"/>
  <c r="GX236" i="1"/>
  <c r="I237" i="1"/>
  <c r="AC237" i="1"/>
  <c r="AE237" i="1"/>
  <c r="CS237" i="1" s="1"/>
  <c r="R237" i="1" s="1"/>
  <c r="GK237" i="1" s="1"/>
  <c r="AF237" i="1"/>
  <c r="AG237" i="1"/>
  <c r="AH237" i="1"/>
  <c r="AI237" i="1"/>
  <c r="CW237" i="1" s="1"/>
  <c r="V237" i="1" s="1"/>
  <c r="AJ237" i="1"/>
  <c r="CQ237" i="1"/>
  <c r="P237" i="1" s="1"/>
  <c r="CT237" i="1"/>
  <c r="S237" i="1" s="1"/>
  <c r="CU237" i="1"/>
  <c r="T237" i="1" s="1"/>
  <c r="CV237" i="1"/>
  <c r="U237" i="1" s="1"/>
  <c r="CX237" i="1"/>
  <c r="W237" i="1" s="1"/>
  <c r="FR237" i="1"/>
  <c r="GL237" i="1"/>
  <c r="GN237" i="1"/>
  <c r="GP237" i="1"/>
  <c r="GV237" i="1"/>
  <c r="GX237" i="1" s="1"/>
  <c r="AC238" i="1"/>
  <c r="AB238" i="1" s="1"/>
  <c r="AD238" i="1"/>
  <c r="CR238" i="1" s="1"/>
  <c r="AE238" i="1"/>
  <c r="AF238" i="1"/>
  <c r="AG238" i="1"/>
  <c r="AH238" i="1"/>
  <c r="CV238" i="1" s="1"/>
  <c r="AI238" i="1"/>
  <c r="AJ238" i="1"/>
  <c r="CQ238" i="1"/>
  <c r="CS238" i="1"/>
  <c r="CT238" i="1"/>
  <c r="CU238" i="1"/>
  <c r="T238" i="1" s="1"/>
  <c r="CW238" i="1"/>
  <c r="CX238" i="1"/>
  <c r="FR238" i="1"/>
  <c r="GL238" i="1"/>
  <c r="GN238" i="1"/>
  <c r="GP238" i="1"/>
  <c r="GV238" i="1"/>
  <c r="C239" i="1"/>
  <c r="D239" i="1"/>
  <c r="I239" i="1"/>
  <c r="AC239" i="1"/>
  <c r="AE239" i="1"/>
  <c r="CS239" i="1" s="1"/>
  <c r="R239" i="1" s="1"/>
  <c r="GK239" i="1" s="1"/>
  <c r="AF239" i="1"/>
  <c r="AG239" i="1"/>
  <c r="AH239" i="1"/>
  <c r="AI239" i="1"/>
  <c r="CW239" i="1" s="1"/>
  <c r="V239" i="1" s="1"/>
  <c r="AJ239" i="1"/>
  <c r="CQ239" i="1"/>
  <c r="P239" i="1" s="1"/>
  <c r="CT239" i="1"/>
  <c r="S239" i="1" s="1"/>
  <c r="CU239" i="1"/>
  <c r="T239" i="1" s="1"/>
  <c r="CV239" i="1"/>
  <c r="U239" i="1" s="1"/>
  <c r="CX239" i="1"/>
  <c r="W239" i="1" s="1"/>
  <c r="FR239" i="1"/>
  <c r="GL239" i="1"/>
  <c r="GN239" i="1"/>
  <c r="GP239" i="1"/>
  <c r="GV239" i="1"/>
  <c r="GX239" i="1" s="1"/>
  <c r="C240" i="1"/>
  <c r="D240" i="1"/>
  <c r="I240" i="1"/>
  <c r="I242" i="1" s="1"/>
  <c r="GX242" i="1" s="1"/>
  <c r="AC240" i="1"/>
  <c r="AE240" i="1"/>
  <c r="AD240" i="1" s="1"/>
  <c r="AF240" i="1"/>
  <c r="CT240" i="1" s="1"/>
  <c r="S240" i="1" s="1"/>
  <c r="AG240" i="1"/>
  <c r="AH240" i="1"/>
  <c r="AI240" i="1"/>
  <c r="AJ240" i="1"/>
  <c r="CX240" i="1" s="1"/>
  <c r="W240" i="1" s="1"/>
  <c r="CQ240" i="1"/>
  <c r="P240" i="1" s="1"/>
  <c r="CS240" i="1"/>
  <c r="R240" i="1" s="1"/>
  <c r="GK240" i="1" s="1"/>
  <c r="CU240" i="1"/>
  <c r="T240" i="1" s="1"/>
  <c r="CV240" i="1"/>
  <c r="U240" i="1" s="1"/>
  <c r="CW240" i="1"/>
  <c r="V240" i="1" s="1"/>
  <c r="FR240" i="1"/>
  <c r="GL240" i="1"/>
  <c r="GN240" i="1"/>
  <c r="GP240" i="1"/>
  <c r="GV240" i="1"/>
  <c r="GX240" i="1"/>
  <c r="I241" i="1"/>
  <c r="AC241" i="1"/>
  <c r="AE241" i="1"/>
  <c r="CS241" i="1" s="1"/>
  <c r="R241" i="1" s="1"/>
  <c r="GK241" i="1" s="1"/>
  <c r="AF241" i="1"/>
  <c r="AG241" i="1"/>
  <c r="CU241" i="1" s="1"/>
  <c r="T241" i="1" s="1"/>
  <c r="AH241" i="1"/>
  <c r="AI241" i="1"/>
  <c r="CW241" i="1" s="1"/>
  <c r="V241" i="1" s="1"/>
  <c r="AJ241" i="1"/>
  <c r="CT241" i="1"/>
  <c r="S241" i="1" s="1"/>
  <c r="CV241" i="1"/>
  <c r="U241" i="1" s="1"/>
  <c r="CX241" i="1"/>
  <c r="W241" i="1" s="1"/>
  <c r="FR241" i="1"/>
  <c r="GL241" i="1"/>
  <c r="GN241" i="1"/>
  <c r="GP241" i="1"/>
  <c r="GV241" i="1"/>
  <c r="GX241" i="1" s="1"/>
  <c r="AC242" i="1"/>
  <c r="AB242" i="1" s="1"/>
  <c r="AD242" i="1"/>
  <c r="CR242" i="1" s="1"/>
  <c r="Q242" i="1" s="1"/>
  <c r="AE242" i="1"/>
  <c r="AF242" i="1"/>
  <c r="AG242" i="1"/>
  <c r="AH242" i="1"/>
  <c r="CV242" i="1" s="1"/>
  <c r="U242" i="1" s="1"/>
  <c r="AI242" i="1"/>
  <c r="AJ242" i="1"/>
  <c r="CQ242" i="1"/>
  <c r="P242" i="1" s="1"/>
  <c r="CS242" i="1"/>
  <c r="R242" i="1" s="1"/>
  <c r="GK242" i="1" s="1"/>
  <c r="CT242" i="1"/>
  <c r="S242" i="1" s="1"/>
  <c r="CU242" i="1"/>
  <c r="T242" i="1" s="1"/>
  <c r="CW242" i="1"/>
  <c r="V242" i="1" s="1"/>
  <c r="CX242" i="1"/>
  <c r="W242" i="1" s="1"/>
  <c r="FR242" i="1"/>
  <c r="GL242" i="1"/>
  <c r="GN242" i="1"/>
  <c r="GP242" i="1"/>
  <c r="GV242" i="1"/>
  <c r="C243" i="1"/>
  <c r="D243" i="1"/>
  <c r="I243" i="1"/>
  <c r="AC243" i="1"/>
  <c r="AE243" i="1"/>
  <c r="CS243" i="1" s="1"/>
  <c r="R243" i="1" s="1"/>
  <c r="GK243" i="1" s="1"/>
  <c r="AF243" i="1"/>
  <c r="AG243" i="1"/>
  <c r="CU243" i="1" s="1"/>
  <c r="T243" i="1" s="1"/>
  <c r="AH243" i="1"/>
  <c r="AI243" i="1"/>
  <c r="CW243" i="1" s="1"/>
  <c r="V243" i="1" s="1"/>
  <c r="AJ243" i="1"/>
  <c r="CT243" i="1"/>
  <c r="S243" i="1" s="1"/>
  <c r="CV243" i="1"/>
  <c r="U243" i="1" s="1"/>
  <c r="CX243" i="1"/>
  <c r="W243" i="1" s="1"/>
  <c r="FR243" i="1"/>
  <c r="GL243" i="1"/>
  <c r="GN243" i="1"/>
  <c r="GP243" i="1"/>
  <c r="GV243" i="1"/>
  <c r="GX243" i="1" s="1"/>
  <c r="C244" i="1"/>
  <c r="D244" i="1"/>
  <c r="I244" i="1"/>
  <c r="I246" i="1" s="1"/>
  <c r="GX246" i="1" s="1"/>
  <c r="AC244" i="1"/>
  <c r="AE244" i="1"/>
  <c r="AD244" i="1" s="1"/>
  <c r="AF244" i="1"/>
  <c r="CT244" i="1" s="1"/>
  <c r="S244" i="1" s="1"/>
  <c r="AG244" i="1"/>
  <c r="AH244" i="1"/>
  <c r="AI244" i="1"/>
  <c r="AJ244" i="1"/>
  <c r="CX244" i="1" s="1"/>
  <c r="W244" i="1" s="1"/>
  <c r="CQ244" i="1"/>
  <c r="P244" i="1" s="1"/>
  <c r="CS244" i="1"/>
  <c r="R244" i="1" s="1"/>
  <c r="GK244" i="1" s="1"/>
  <c r="CU244" i="1"/>
  <c r="T244" i="1" s="1"/>
  <c r="CV244" i="1"/>
  <c r="U244" i="1" s="1"/>
  <c r="CW244" i="1"/>
  <c r="V244" i="1" s="1"/>
  <c r="FR244" i="1"/>
  <c r="GL244" i="1"/>
  <c r="GN244" i="1"/>
  <c r="GP244" i="1"/>
  <c r="GV244" i="1"/>
  <c r="GX244" i="1"/>
  <c r="I245" i="1"/>
  <c r="AC245" i="1"/>
  <c r="AE245" i="1"/>
  <c r="CS245" i="1" s="1"/>
  <c r="R245" i="1" s="1"/>
  <c r="GK245" i="1" s="1"/>
  <c r="AF245" i="1"/>
  <c r="AG245" i="1"/>
  <c r="CU245" i="1" s="1"/>
  <c r="T245" i="1" s="1"/>
  <c r="AH245" i="1"/>
  <c r="AI245" i="1"/>
  <c r="CW245" i="1" s="1"/>
  <c r="V245" i="1" s="1"/>
  <c r="AJ245" i="1"/>
  <c r="CT245" i="1"/>
  <c r="S245" i="1" s="1"/>
  <c r="CV245" i="1"/>
  <c r="U245" i="1" s="1"/>
  <c r="CX245" i="1"/>
  <c r="W245" i="1" s="1"/>
  <c r="FR245" i="1"/>
  <c r="GL245" i="1"/>
  <c r="GN245" i="1"/>
  <c r="GP245" i="1"/>
  <c r="GV245" i="1"/>
  <c r="GX245" i="1" s="1"/>
  <c r="AC246" i="1"/>
  <c r="AB246" i="1" s="1"/>
  <c r="AD246" i="1"/>
  <c r="CR246" i="1" s="1"/>
  <c r="Q246" i="1" s="1"/>
  <c r="AE246" i="1"/>
  <c r="AF246" i="1"/>
  <c r="AG246" i="1"/>
  <c r="AH246" i="1"/>
  <c r="CV246" i="1" s="1"/>
  <c r="U246" i="1" s="1"/>
  <c r="AI246" i="1"/>
  <c r="AJ246" i="1"/>
  <c r="CQ246" i="1"/>
  <c r="CS246" i="1"/>
  <c r="R246" i="1" s="1"/>
  <c r="GK246" i="1" s="1"/>
  <c r="CT246" i="1"/>
  <c r="CU246" i="1"/>
  <c r="CW246" i="1"/>
  <c r="CX246" i="1"/>
  <c r="W246" i="1" s="1"/>
  <c r="FR246" i="1"/>
  <c r="GL246" i="1"/>
  <c r="GN246" i="1"/>
  <c r="GP246" i="1"/>
  <c r="GV246" i="1"/>
  <c r="C247" i="1"/>
  <c r="D247" i="1"/>
  <c r="I247" i="1"/>
  <c r="AC247" i="1"/>
  <c r="AE247" i="1"/>
  <c r="CS247" i="1" s="1"/>
  <c r="R247" i="1" s="1"/>
  <c r="GK247" i="1" s="1"/>
  <c r="AF247" i="1"/>
  <c r="AG247" i="1"/>
  <c r="CU247" i="1" s="1"/>
  <c r="T247" i="1" s="1"/>
  <c r="AH247" i="1"/>
  <c r="AI247" i="1"/>
  <c r="CW247" i="1" s="1"/>
  <c r="V247" i="1" s="1"/>
  <c r="AJ247" i="1"/>
  <c r="CT247" i="1"/>
  <c r="S247" i="1" s="1"/>
  <c r="CV247" i="1"/>
  <c r="U247" i="1" s="1"/>
  <c r="CX247" i="1"/>
  <c r="W247" i="1" s="1"/>
  <c r="FR247" i="1"/>
  <c r="GL247" i="1"/>
  <c r="GN247" i="1"/>
  <c r="GP247" i="1"/>
  <c r="GV247" i="1"/>
  <c r="GX247" i="1" s="1"/>
  <c r="C248" i="1"/>
  <c r="D248" i="1"/>
  <c r="I248" i="1"/>
  <c r="I250" i="1" s="1"/>
  <c r="GX250" i="1" s="1"/>
  <c r="AC248" i="1"/>
  <c r="AD248" i="1"/>
  <c r="CR248" i="1" s="1"/>
  <c r="Q248" i="1" s="1"/>
  <c r="AE248" i="1"/>
  <c r="AF248" i="1"/>
  <c r="AB248" i="1" s="1"/>
  <c r="AG248" i="1"/>
  <c r="AH248" i="1"/>
  <c r="CV248" i="1" s="1"/>
  <c r="U248" i="1" s="1"/>
  <c r="AI248" i="1"/>
  <c r="AJ248" i="1"/>
  <c r="CX248" i="1" s="1"/>
  <c r="W248" i="1" s="1"/>
  <c r="CQ248" i="1"/>
  <c r="P248" i="1" s="1"/>
  <c r="CS248" i="1"/>
  <c r="R248" i="1" s="1"/>
  <c r="GK248" i="1" s="1"/>
  <c r="CU248" i="1"/>
  <c r="T248" i="1" s="1"/>
  <c r="CW248" i="1"/>
  <c r="V248" i="1" s="1"/>
  <c r="FR248" i="1"/>
  <c r="GL248" i="1"/>
  <c r="GN248" i="1"/>
  <c r="GP248" i="1"/>
  <c r="GV248" i="1"/>
  <c r="GX248" i="1"/>
  <c r="I249" i="1"/>
  <c r="AC249" i="1"/>
  <c r="AE249" i="1"/>
  <c r="CS249" i="1" s="1"/>
  <c r="R249" i="1" s="1"/>
  <c r="GK249" i="1" s="1"/>
  <c r="AF249" i="1"/>
  <c r="AG249" i="1"/>
  <c r="CU249" i="1" s="1"/>
  <c r="T249" i="1" s="1"/>
  <c r="AH249" i="1"/>
  <c r="AI249" i="1"/>
  <c r="CW249" i="1" s="1"/>
  <c r="V249" i="1" s="1"/>
  <c r="AJ249" i="1"/>
  <c r="CT249" i="1"/>
  <c r="S249" i="1" s="1"/>
  <c r="CV249" i="1"/>
  <c r="U249" i="1" s="1"/>
  <c r="CX249" i="1"/>
  <c r="W249" i="1" s="1"/>
  <c r="FR249" i="1"/>
  <c r="GL249" i="1"/>
  <c r="GN249" i="1"/>
  <c r="GP249" i="1"/>
  <c r="GV249" i="1"/>
  <c r="GX249" i="1" s="1"/>
  <c r="AC250" i="1"/>
  <c r="AD250" i="1"/>
  <c r="CR250" i="1" s="1"/>
  <c r="Q250" i="1" s="1"/>
  <c r="AE250" i="1"/>
  <c r="AF250" i="1"/>
  <c r="CT250" i="1" s="1"/>
  <c r="S250" i="1" s="1"/>
  <c r="AG250" i="1"/>
  <c r="AH250" i="1"/>
  <c r="CV250" i="1" s="1"/>
  <c r="U250" i="1" s="1"/>
  <c r="AI250" i="1"/>
  <c r="AJ250" i="1"/>
  <c r="CX250" i="1" s="1"/>
  <c r="W250" i="1" s="1"/>
  <c r="CQ250" i="1"/>
  <c r="CS250" i="1"/>
  <c r="R250" i="1" s="1"/>
  <c r="GK250" i="1" s="1"/>
  <c r="CU250" i="1"/>
  <c r="T250" i="1" s="1"/>
  <c r="CW250" i="1"/>
  <c r="V250" i="1" s="1"/>
  <c r="FR250" i="1"/>
  <c r="GL250" i="1"/>
  <c r="GN250" i="1"/>
  <c r="GP250" i="1"/>
  <c r="GV250" i="1"/>
  <c r="I251" i="1"/>
  <c r="AC251" i="1"/>
  <c r="CQ251" i="1" s="1"/>
  <c r="P251" i="1" s="1"/>
  <c r="AE251" i="1"/>
  <c r="AD251" i="1" s="1"/>
  <c r="CR251" i="1" s="1"/>
  <c r="Q251" i="1" s="1"/>
  <c r="AF251" i="1"/>
  <c r="AG251" i="1"/>
  <c r="CU251" i="1" s="1"/>
  <c r="T251" i="1" s="1"/>
  <c r="AH251" i="1"/>
  <c r="AI251" i="1"/>
  <c r="CW251" i="1" s="1"/>
  <c r="V251" i="1" s="1"/>
  <c r="AJ251" i="1"/>
  <c r="CT251" i="1"/>
  <c r="S251" i="1" s="1"/>
  <c r="CV251" i="1"/>
  <c r="U251" i="1" s="1"/>
  <c r="CX251" i="1"/>
  <c r="W251" i="1" s="1"/>
  <c r="FR251" i="1"/>
  <c r="GL251" i="1"/>
  <c r="GN251" i="1"/>
  <c r="GP251" i="1"/>
  <c r="GV251" i="1"/>
  <c r="GX251" i="1" s="1"/>
  <c r="I252" i="1"/>
  <c r="AC252" i="1"/>
  <c r="AD252" i="1"/>
  <c r="CR252" i="1" s="1"/>
  <c r="Q252" i="1" s="1"/>
  <c r="AE252" i="1"/>
  <c r="AF252" i="1"/>
  <c r="AB252" i="1" s="1"/>
  <c r="AG252" i="1"/>
  <c r="AH252" i="1"/>
  <c r="CV252" i="1" s="1"/>
  <c r="U252" i="1" s="1"/>
  <c r="AI252" i="1"/>
  <c r="AJ252" i="1"/>
  <c r="CX252" i="1" s="1"/>
  <c r="W252" i="1" s="1"/>
  <c r="CQ252" i="1"/>
  <c r="P252" i="1" s="1"/>
  <c r="CS252" i="1"/>
  <c r="R252" i="1" s="1"/>
  <c r="GK252" i="1" s="1"/>
  <c r="CU252" i="1"/>
  <c r="T252" i="1" s="1"/>
  <c r="CW252" i="1"/>
  <c r="V252" i="1" s="1"/>
  <c r="FR252" i="1"/>
  <c r="GL252" i="1"/>
  <c r="GN252" i="1"/>
  <c r="GP252" i="1"/>
  <c r="GV252" i="1"/>
  <c r="GX252" i="1"/>
  <c r="C253" i="1"/>
  <c r="D253" i="1"/>
  <c r="I253" i="1"/>
  <c r="AC253" i="1"/>
  <c r="CQ253" i="1" s="1"/>
  <c r="P253" i="1" s="1"/>
  <c r="CP253" i="1" s="1"/>
  <c r="O253" i="1" s="1"/>
  <c r="AE253" i="1"/>
  <c r="AD253" i="1" s="1"/>
  <c r="CR253" i="1" s="1"/>
  <c r="Q253" i="1" s="1"/>
  <c r="AF253" i="1"/>
  <c r="AG253" i="1"/>
  <c r="CU253" i="1" s="1"/>
  <c r="T253" i="1" s="1"/>
  <c r="AH253" i="1"/>
  <c r="AI253" i="1"/>
  <c r="CW253" i="1" s="1"/>
  <c r="V253" i="1" s="1"/>
  <c r="AJ253" i="1"/>
  <c r="CT253" i="1"/>
  <c r="S253" i="1" s="1"/>
  <c r="CV253" i="1"/>
  <c r="U253" i="1" s="1"/>
  <c r="CX253" i="1"/>
  <c r="W253" i="1" s="1"/>
  <c r="FR253" i="1"/>
  <c r="GL253" i="1"/>
  <c r="GN253" i="1"/>
  <c r="GP253" i="1"/>
  <c r="GV253" i="1"/>
  <c r="GX253" i="1" s="1"/>
  <c r="C254" i="1"/>
  <c r="D254" i="1"/>
  <c r="I254" i="1"/>
  <c r="AC254" i="1"/>
  <c r="AD254" i="1"/>
  <c r="CR254" i="1" s="1"/>
  <c r="Q254" i="1" s="1"/>
  <c r="AE254" i="1"/>
  <c r="AF254" i="1"/>
  <c r="CT254" i="1" s="1"/>
  <c r="S254" i="1" s="1"/>
  <c r="AG254" i="1"/>
  <c r="AH254" i="1"/>
  <c r="CV254" i="1" s="1"/>
  <c r="U254" i="1" s="1"/>
  <c r="AI254" i="1"/>
  <c r="AJ254" i="1"/>
  <c r="CX254" i="1" s="1"/>
  <c r="W254" i="1" s="1"/>
  <c r="CQ254" i="1"/>
  <c r="P254" i="1" s="1"/>
  <c r="CS254" i="1"/>
  <c r="R254" i="1" s="1"/>
  <c r="GK254" i="1" s="1"/>
  <c r="CU254" i="1"/>
  <c r="T254" i="1" s="1"/>
  <c r="CW254" i="1"/>
  <c r="V254" i="1" s="1"/>
  <c r="FR254" i="1"/>
  <c r="GL254" i="1"/>
  <c r="GN254" i="1"/>
  <c r="GP254" i="1"/>
  <c r="GV254" i="1"/>
  <c r="GX254" i="1"/>
  <c r="I255" i="1"/>
  <c r="AC255" i="1"/>
  <c r="CQ255" i="1" s="1"/>
  <c r="P255" i="1" s="1"/>
  <c r="AE255" i="1"/>
  <c r="AD255" i="1" s="1"/>
  <c r="CR255" i="1" s="1"/>
  <c r="Q255" i="1" s="1"/>
  <c r="AF255" i="1"/>
  <c r="AG255" i="1"/>
  <c r="CU255" i="1" s="1"/>
  <c r="T255" i="1" s="1"/>
  <c r="AH255" i="1"/>
  <c r="AI255" i="1"/>
  <c r="CW255" i="1" s="1"/>
  <c r="V255" i="1" s="1"/>
  <c r="AJ255" i="1"/>
  <c r="CT255" i="1"/>
  <c r="S255" i="1" s="1"/>
  <c r="CV255" i="1"/>
  <c r="U255" i="1" s="1"/>
  <c r="CX255" i="1"/>
  <c r="W255" i="1" s="1"/>
  <c r="FR255" i="1"/>
  <c r="GL255" i="1"/>
  <c r="GN255" i="1"/>
  <c r="GP255" i="1"/>
  <c r="GV255" i="1"/>
  <c r="GX255" i="1" s="1"/>
  <c r="I256" i="1"/>
  <c r="AC256" i="1"/>
  <c r="AD256" i="1"/>
  <c r="CR256" i="1" s="1"/>
  <c r="Q256" i="1" s="1"/>
  <c r="AE256" i="1"/>
  <c r="AF256" i="1"/>
  <c r="AB256" i="1" s="1"/>
  <c r="AG256" i="1"/>
  <c r="AH256" i="1"/>
  <c r="CV256" i="1" s="1"/>
  <c r="U256" i="1" s="1"/>
  <c r="AI256" i="1"/>
  <c r="AJ256" i="1"/>
  <c r="CX256" i="1" s="1"/>
  <c r="W256" i="1" s="1"/>
  <c r="CQ256" i="1"/>
  <c r="P256" i="1" s="1"/>
  <c r="CS256" i="1"/>
  <c r="R256" i="1" s="1"/>
  <c r="GK256" i="1" s="1"/>
  <c r="CU256" i="1"/>
  <c r="T256" i="1" s="1"/>
  <c r="CW256" i="1"/>
  <c r="V256" i="1" s="1"/>
  <c r="FR256" i="1"/>
  <c r="GL256" i="1"/>
  <c r="GN256" i="1"/>
  <c r="GP256" i="1"/>
  <c r="GV256" i="1"/>
  <c r="GX256" i="1"/>
  <c r="C257" i="1"/>
  <c r="D257" i="1"/>
  <c r="I257" i="1"/>
  <c r="AC257" i="1"/>
  <c r="CQ257" i="1" s="1"/>
  <c r="P257" i="1" s="1"/>
  <c r="AE257" i="1"/>
  <c r="AD257" i="1" s="1"/>
  <c r="CR257" i="1" s="1"/>
  <c r="Q257" i="1" s="1"/>
  <c r="AF257" i="1"/>
  <c r="AG257" i="1"/>
  <c r="CU257" i="1" s="1"/>
  <c r="T257" i="1" s="1"/>
  <c r="AH257" i="1"/>
  <c r="AI257" i="1"/>
  <c r="AJ257" i="1"/>
  <c r="CS257" i="1"/>
  <c r="R257" i="1" s="1"/>
  <c r="GK257" i="1" s="1"/>
  <c r="CT257" i="1"/>
  <c r="S257" i="1" s="1"/>
  <c r="CV257" i="1"/>
  <c r="U257" i="1" s="1"/>
  <c r="CW257" i="1"/>
  <c r="V257" i="1" s="1"/>
  <c r="CX257" i="1"/>
  <c r="W257" i="1" s="1"/>
  <c r="FR257" i="1"/>
  <c r="GL257" i="1"/>
  <c r="GN257" i="1"/>
  <c r="GP257" i="1"/>
  <c r="GV257" i="1"/>
  <c r="GX257" i="1"/>
  <c r="C258" i="1"/>
  <c r="D258" i="1"/>
  <c r="I258" i="1"/>
  <c r="AC258" i="1"/>
  <c r="AB258" i="1" s="1"/>
  <c r="AD258" i="1"/>
  <c r="CR258" i="1" s="1"/>
  <c r="Q258" i="1" s="1"/>
  <c r="AE258" i="1"/>
  <c r="AF258" i="1"/>
  <c r="AG258" i="1"/>
  <c r="AH258" i="1"/>
  <c r="CV258" i="1" s="1"/>
  <c r="U258" i="1" s="1"/>
  <c r="AI258" i="1"/>
  <c r="AJ258" i="1"/>
  <c r="CQ258" i="1"/>
  <c r="P258" i="1" s="1"/>
  <c r="CS258" i="1"/>
  <c r="R258" i="1" s="1"/>
  <c r="GK258" i="1" s="1"/>
  <c r="CT258" i="1"/>
  <c r="S258" i="1" s="1"/>
  <c r="CU258" i="1"/>
  <c r="T258" i="1" s="1"/>
  <c r="CW258" i="1"/>
  <c r="V258" i="1" s="1"/>
  <c r="CX258" i="1"/>
  <c r="W258" i="1" s="1"/>
  <c r="FR258" i="1"/>
  <c r="GL258" i="1"/>
  <c r="GN258" i="1"/>
  <c r="GP258" i="1"/>
  <c r="GV258" i="1"/>
  <c r="GX258" i="1"/>
  <c r="I259" i="1"/>
  <c r="AC259" i="1"/>
  <c r="CQ259" i="1" s="1"/>
  <c r="P259" i="1" s="1"/>
  <c r="AE259" i="1"/>
  <c r="AD259" i="1" s="1"/>
  <c r="CR259" i="1" s="1"/>
  <c r="Q259" i="1" s="1"/>
  <c r="AF259" i="1"/>
  <c r="AG259" i="1"/>
  <c r="CU259" i="1" s="1"/>
  <c r="T259" i="1" s="1"/>
  <c r="AH259" i="1"/>
  <c r="AI259" i="1"/>
  <c r="AJ259" i="1"/>
  <c r="CS259" i="1"/>
  <c r="R259" i="1" s="1"/>
  <c r="GK259" i="1" s="1"/>
  <c r="CT259" i="1"/>
  <c r="S259" i="1" s="1"/>
  <c r="CV259" i="1"/>
  <c r="U259" i="1" s="1"/>
  <c r="CW259" i="1"/>
  <c r="V259" i="1" s="1"/>
  <c r="CX259" i="1"/>
  <c r="W259" i="1" s="1"/>
  <c r="FR259" i="1"/>
  <c r="GL259" i="1"/>
  <c r="GN259" i="1"/>
  <c r="GP259" i="1"/>
  <c r="GV259" i="1"/>
  <c r="GX259" i="1"/>
  <c r="I260" i="1"/>
  <c r="AC260" i="1"/>
  <c r="AE260" i="1"/>
  <c r="AD260" i="1" s="1"/>
  <c r="AF260" i="1"/>
  <c r="CT260" i="1" s="1"/>
  <c r="S260" i="1" s="1"/>
  <c r="AG260" i="1"/>
  <c r="AH260" i="1"/>
  <c r="AI260" i="1"/>
  <c r="AJ260" i="1"/>
  <c r="CX260" i="1" s="1"/>
  <c r="W260" i="1" s="1"/>
  <c r="CQ260" i="1"/>
  <c r="P260" i="1" s="1"/>
  <c r="CS260" i="1"/>
  <c r="R260" i="1" s="1"/>
  <c r="GK260" i="1" s="1"/>
  <c r="CU260" i="1"/>
  <c r="T260" i="1" s="1"/>
  <c r="CV260" i="1"/>
  <c r="U260" i="1" s="1"/>
  <c r="CW260" i="1"/>
  <c r="V260" i="1" s="1"/>
  <c r="FR260" i="1"/>
  <c r="GL260" i="1"/>
  <c r="GN260" i="1"/>
  <c r="GP260" i="1"/>
  <c r="GV260" i="1"/>
  <c r="GX260" i="1"/>
  <c r="C261" i="1"/>
  <c r="D261" i="1"/>
  <c r="AC261" i="1"/>
  <c r="AD261" i="1"/>
  <c r="CR261" i="1" s="1"/>
  <c r="Q261" i="1" s="1"/>
  <c r="AE261" i="1"/>
  <c r="AF261" i="1"/>
  <c r="CT261" i="1" s="1"/>
  <c r="S261" i="1" s="1"/>
  <c r="AG261" i="1"/>
  <c r="AH261" i="1"/>
  <c r="CV261" i="1" s="1"/>
  <c r="U261" i="1" s="1"/>
  <c r="AI261" i="1"/>
  <c r="AJ261" i="1"/>
  <c r="CX261" i="1" s="1"/>
  <c r="W261" i="1" s="1"/>
  <c r="CQ261" i="1"/>
  <c r="P261" i="1" s="1"/>
  <c r="CS261" i="1"/>
  <c r="R261" i="1" s="1"/>
  <c r="GK261" i="1" s="1"/>
  <c r="CU261" i="1"/>
  <c r="T261" i="1" s="1"/>
  <c r="CW261" i="1"/>
  <c r="V261" i="1" s="1"/>
  <c r="FR261" i="1"/>
  <c r="GL261" i="1"/>
  <c r="GN261" i="1"/>
  <c r="GP261" i="1"/>
  <c r="GV261" i="1"/>
  <c r="GX261" i="1"/>
  <c r="C262" i="1"/>
  <c r="D262" i="1"/>
  <c r="AC262" i="1"/>
  <c r="AD262" i="1"/>
  <c r="CR262" i="1" s="1"/>
  <c r="Q262" i="1" s="1"/>
  <c r="AE262" i="1"/>
  <c r="AF262" i="1"/>
  <c r="AB262" i="1" s="1"/>
  <c r="AG262" i="1"/>
  <c r="AH262" i="1"/>
  <c r="CV262" i="1" s="1"/>
  <c r="U262" i="1" s="1"/>
  <c r="AI262" i="1"/>
  <c r="AJ262" i="1"/>
  <c r="CX262" i="1" s="1"/>
  <c r="W262" i="1" s="1"/>
  <c r="CQ262" i="1"/>
  <c r="P262" i="1" s="1"/>
  <c r="CS262" i="1"/>
  <c r="R262" i="1" s="1"/>
  <c r="GK262" i="1" s="1"/>
  <c r="CU262" i="1"/>
  <c r="T262" i="1" s="1"/>
  <c r="CW262" i="1"/>
  <c r="V262" i="1" s="1"/>
  <c r="FR262" i="1"/>
  <c r="GL262" i="1"/>
  <c r="GN262" i="1"/>
  <c r="GP262" i="1"/>
  <c r="GV262" i="1"/>
  <c r="GX262" i="1"/>
  <c r="I263" i="1"/>
  <c r="U263" i="1"/>
  <c r="AC263" i="1"/>
  <c r="AE263" i="1"/>
  <c r="AF263" i="1"/>
  <c r="AG263" i="1"/>
  <c r="CU263" i="1" s="1"/>
  <c r="T263" i="1" s="1"/>
  <c r="AH263" i="1"/>
  <c r="AI263" i="1"/>
  <c r="CW263" i="1" s="1"/>
  <c r="V263" i="1" s="1"/>
  <c r="AJ263" i="1"/>
  <c r="CT263" i="1"/>
  <c r="S263" i="1" s="1"/>
  <c r="CV263" i="1"/>
  <c r="CX263" i="1"/>
  <c r="W263" i="1" s="1"/>
  <c r="FR263" i="1"/>
  <c r="GL263" i="1"/>
  <c r="GN263" i="1"/>
  <c r="GP263" i="1"/>
  <c r="GV263" i="1"/>
  <c r="GX263" i="1" s="1"/>
  <c r="I264" i="1"/>
  <c r="P264" i="1"/>
  <c r="AC264" i="1"/>
  <c r="AD264" i="1"/>
  <c r="AE264" i="1"/>
  <c r="AF264" i="1"/>
  <c r="AG264" i="1"/>
  <c r="AH264" i="1"/>
  <c r="CV264" i="1" s="1"/>
  <c r="U264" i="1" s="1"/>
  <c r="AI264" i="1"/>
  <c r="AJ264" i="1"/>
  <c r="CQ264" i="1"/>
  <c r="CS264" i="1"/>
  <c r="R264" i="1" s="1"/>
  <c r="GK264" i="1" s="1"/>
  <c r="CT264" i="1"/>
  <c r="S264" i="1" s="1"/>
  <c r="CU264" i="1"/>
  <c r="T264" i="1" s="1"/>
  <c r="CW264" i="1"/>
  <c r="V264" i="1" s="1"/>
  <c r="CX264" i="1"/>
  <c r="W264" i="1" s="1"/>
  <c r="FR264" i="1"/>
  <c r="GL264" i="1"/>
  <c r="GN264" i="1"/>
  <c r="GP264" i="1"/>
  <c r="GV264" i="1"/>
  <c r="GX264" i="1"/>
  <c r="C265" i="1"/>
  <c r="D265" i="1"/>
  <c r="I265" i="1"/>
  <c r="U265" i="1"/>
  <c r="AC265" i="1"/>
  <c r="AE265" i="1"/>
  <c r="AF265" i="1"/>
  <c r="AG265" i="1"/>
  <c r="CU265" i="1" s="1"/>
  <c r="T265" i="1" s="1"/>
  <c r="AH265" i="1"/>
  <c r="AI265" i="1"/>
  <c r="CW265" i="1" s="1"/>
  <c r="V265" i="1" s="1"/>
  <c r="AJ265" i="1"/>
  <c r="CT265" i="1"/>
  <c r="S265" i="1" s="1"/>
  <c r="CV265" i="1"/>
  <c r="CX265" i="1"/>
  <c r="W265" i="1" s="1"/>
  <c r="FR265" i="1"/>
  <c r="GL265" i="1"/>
  <c r="GN265" i="1"/>
  <c r="GP265" i="1"/>
  <c r="GV265" i="1"/>
  <c r="GX265" i="1" s="1"/>
  <c r="C266" i="1"/>
  <c r="D266" i="1"/>
  <c r="I266" i="1"/>
  <c r="V266" i="1"/>
  <c r="AC266" i="1"/>
  <c r="AD266" i="1"/>
  <c r="CR266" i="1" s="1"/>
  <c r="Q266" i="1" s="1"/>
  <c r="AE266" i="1"/>
  <c r="AF266" i="1"/>
  <c r="CT266" i="1" s="1"/>
  <c r="AG266" i="1"/>
  <c r="AH266" i="1"/>
  <c r="CV266" i="1" s="1"/>
  <c r="U266" i="1" s="1"/>
  <c r="AI266" i="1"/>
  <c r="AJ266" i="1"/>
  <c r="CX266" i="1" s="1"/>
  <c r="CQ266" i="1"/>
  <c r="P266" i="1" s="1"/>
  <c r="CS266" i="1"/>
  <c r="R266" i="1" s="1"/>
  <c r="GK266" i="1" s="1"/>
  <c r="CU266" i="1"/>
  <c r="T266" i="1" s="1"/>
  <c r="CW266" i="1"/>
  <c r="FR266" i="1"/>
  <c r="GL266" i="1"/>
  <c r="GN266" i="1"/>
  <c r="GP266" i="1"/>
  <c r="GV266" i="1"/>
  <c r="GX266" i="1"/>
  <c r="I267" i="1"/>
  <c r="U267" i="1"/>
  <c r="AC267" i="1"/>
  <c r="AE267" i="1"/>
  <c r="AF267" i="1"/>
  <c r="AG267" i="1"/>
  <c r="CU267" i="1" s="1"/>
  <c r="T267" i="1" s="1"/>
  <c r="AH267" i="1"/>
  <c r="AI267" i="1"/>
  <c r="CW267" i="1" s="1"/>
  <c r="V267" i="1" s="1"/>
  <c r="AJ267" i="1"/>
  <c r="CT267" i="1"/>
  <c r="S267" i="1" s="1"/>
  <c r="CV267" i="1"/>
  <c r="CX267" i="1"/>
  <c r="W267" i="1" s="1"/>
  <c r="FR267" i="1"/>
  <c r="GL267" i="1"/>
  <c r="GN267" i="1"/>
  <c r="GP267" i="1"/>
  <c r="GV267" i="1"/>
  <c r="GX267" i="1" s="1"/>
  <c r="AC268" i="1"/>
  <c r="AD268" i="1"/>
  <c r="AE268" i="1"/>
  <c r="AF268" i="1"/>
  <c r="CT268" i="1" s="1"/>
  <c r="AG268" i="1"/>
  <c r="AH268" i="1"/>
  <c r="CV268" i="1" s="1"/>
  <c r="AI268" i="1"/>
  <c r="AJ268" i="1"/>
  <c r="CX268" i="1" s="1"/>
  <c r="CQ268" i="1"/>
  <c r="CS268" i="1"/>
  <c r="CU268" i="1"/>
  <c r="CW268" i="1"/>
  <c r="FR268" i="1"/>
  <c r="GL268" i="1"/>
  <c r="GN268" i="1"/>
  <c r="GP268" i="1"/>
  <c r="GV268" i="1"/>
  <c r="I269" i="1"/>
  <c r="W269" i="1"/>
  <c r="AC269" i="1"/>
  <c r="AE269" i="1"/>
  <c r="AD269" i="1" s="1"/>
  <c r="CR269" i="1" s="1"/>
  <c r="Q269" i="1" s="1"/>
  <c r="AF269" i="1"/>
  <c r="AG269" i="1"/>
  <c r="AH269" i="1"/>
  <c r="AI269" i="1"/>
  <c r="CW269" i="1" s="1"/>
  <c r="V269" i="1" s="1"/>
  <c r="AJ269" i="1"/>
  <c r="CQ269" i="1"/>
  <c r="P269" i="1" s="1"/>
  <c r="CT269" i="1"/>
  <c r="S269" i="1" s="1"/>
  <c r="CU269" i="1"/>
  <c r="T269" i="1" s="1"/>
  <c r="CV269" i="1"/>
  <c r="U269" i="1" s="1"/>
  <c r="CX269" i="1"/>
  <c r="FR269" i="1"/>
  <c r="GL269" i="1"/>
  <c r="GN269" i="1"/>
  <c r="GP269" i="1"/>
  <c r="GV269" i="1"/>
  <c r="GX269" i="1" s="1"/>
  <c r="I270" i="1"/>
  <c r="AC270" i="1"/>
  <c r="AB270" i="1" s="1"/>
  <c r="AD270" i="1"/>
  <c r="CR270" i="1" s="1"/>
  <c r="Q270" i="1" s="1"/>
  <c r="AE270" i="1"/>
  <c r="AF270" i="1"/>
  <c r="AG270" i="1"/>
  <c r="AH270" i="1"/>
  <c r="CV270" i="1" s="1"/>
  <c r="U270" i="1" s="1"/>
  <c r="AI270" i="1"/>
  <c r="AJ270" i="1"/>
  <c r="CQ270" i="1"/>
  <c r="P270" i="1" s="1"/>
  <c r="CS270" i="1"/>
  <c r="R270" i="1" s="1"/>
  <c r="GK270" i="1" s="1"/>
  <c r="CT270" i="1"/>
  <c r="S270" i="1" s="1"/>
  <c r="CU270" i="1"/>
  <c r="T270" i="1" s="1"/>
  <c r="CW270" i="1"/>
  <c r="V270" i="1" s="1"/>
  <c r="CX270" i="1"/>
  <c r="W270" i="1" s="1"/>
  <c r="FR270" i="1"/>
  <c r="GL270" i="1"/>
  <c r="GN270" i="1"/>
  <c r="GP270" i="1"/>
  <c r="GV270" i="1"/>
  <c r="GX270" i="1"/>
  <c r="I271" i="1"/>
  <c r="AC271" i="1"/>
  <c r="AE271" i="1"/>
  <c r="AD271" i="1" s="1"/>
  <c r="CR271" i="1" s="1"/>
  <c r="Q271" i="1" s="1"/>
  <c r="AF271" i="1"/>
  <c r="AG271" i="1"/>
  <c r="CU271" i="1" s="1"/>
  <c r="T271" i="1" s="1"/>
  <c r="AH271" i="1"/>
  <c r="AI271" i="1"/>
  <c r="AJ271" i="1"/>
  <c r="CS271" i="1"/>
  <c r="R271" i="1" s="1"/>
  <c r="GK271" i="1" s="1"/>
  <c r="CT271" i="1"/>
  <c r="S271" i="1" s="1"/>
  <c r="CV271" i="1"/>
  <c r="U271" i="1" s="1"/>
  <c r="CW271" i="1"/>
  <c r="V271" i="1" s="1"/>
  <c r="CX271" i="1"/>
  <c r="W271" i="1" s="1"/>
  <c r="FR271" i="1"/>
  <c r="GL271" i="1"/>
  <c r="GN271" i="1"/>
  <c r="GP271" i="1"/>
  <c r="GV271" i="1"/>
  <c r="GX271" i="1"/>
  <c r="I272" i="1"/>
  <c r="AC272" i="1"/>
  <c r="AE272" i="1"/>
  <c r="AD272" i="1" s="1"/>
  <c r="AF272" i="1"/>
  <c r="CT272" i="1" s="1"/>
  <c r="S272" i="1" s="1"/>
  <c r="AG272" i="1"/>
  <c r="AH272" i="1"/>
  <c r="AI272" i="1"/>
  <c r="AJ272" i="1"/>
  <c r="CX272" i="1" s="1"/>
  <c r="W272" i="1" s="1"/>
  <c r="CQ272" i="1"/>
  <c r="P272" i="1" s="1"/>
  <c r="CS272" i="1"/>
  <c r="R272" i="1" s="1"/>
  <c r="GK272" i="1" s="1"/>
  <c r="CU272" i="1"/>
  <c r="T272" i="1" s="1"/>
  <c r="CV272" i="1"/>
  <c r="U272" i="1" s="1"/>
  <c r="CW272" i="1"/>
  <c r="V272" i="1" s="1"/>
  <c r="FR272" i="1"/>
  <c r="GL272" i="1"/>
  <c r="GN272" i="1"/>
  <c r="GP272" i="1"/>
  <c r="GV272" i="1"/>
  <c r="GX272" i="1"/>
  <c r="C273" i="1"/>
  <c r="D273" i="1"/>
  <c r="I273" i="1"/>
  <c r="AC273" i="1"/>
  <c r="AE273" i="1"/>
  <c r="AD273" i="1" s="1"/>
  <c r="CR273" i="1" s="1"/>
  <c r="Q273" i="1" s="1"/>
  <c r="AF273" i="1"/>
  <c r="AG273" i="1"/>
  <c r="CU273" i="1" s="1"/>
  <c r="T273" i="1" s="1"/>
  <c r="AH273" i="1"/>
  <c r="AI273" i="1"/>
  <c r="AJ273" i="1"/>
  <c r="CS273" i="1"/>
  <c r="R273" i="1" s="1"/>
  <c r="GK273" i="1" s="1"/>
  <c r="CT273" i="1"/>
  <c r="S273" i="1" s="1"/>
  <c r="CV273" i="1"/>
  <c r="U273" i="1" s="1"/>
  <c r="CW273" i="1"/>
  <c r="V273" i="1" s="1"/>
  <c r="CX273" i="1"/>
  <c r="W273" i="1" s="1"/>
  <c r="FR273" i="1"/>
  <c r="GL273" i="1"/>
  <c r="GN273" i="1"/>
  <c r="GP273" i="1"/>
  <c r="GV273" i="1"/>
  <c r="GX273" i="1"/>
  <c r="C274" i="1"/>
  <c r="D274" i="1"/>
  <c r="I274" i="1"/>
  <c r="AC274" i="1"/>
  <c r="AB274" i="1" s="1"/>
  <c r="AD274" i="1"/>
  <c r="CR274" i="1" s="1"/>
  <c r="Q274" i="1" s="1"/>
  <c r="AE274" i="1"/>
  <c r="AF274" i="1"/>
  <c r="AG274" i="1"/>
  <c r="AH274" i="1"/>
  <c r="CV274" i="1" s="1"/>
  <c r="U274" i="1" s="1"/>
  <c r="AI274" i="1"/>
  <c r="AJ274" i="1"/>
  <c r="CQ274" i="1"/>
  <c r="P274" i="1" s="1"/>
  <c r="CP274" i="1" s="1"/>
  <c r="O274" i="1" s="1"/>
  <c r="CS274" i="1"/>
  <c r="R274" i="1" s="1"/>
  <c r="GK274" i="1" s="1"/>
  <c r="CT274" i="1"/>
  <c r="S274" i="1" s="1"/>
  <c r="CU274" i="1"/>
  <c r="T274" i="1" s="1"/>
  <c r="CW274" i="1"/>
  <c r="V274" i="1" s="1"/>
  <c r="CX274" i="1"/>
  <c r="W274" i="1" s="1"/>
  <c r="FR274" i="1"/>
  <c r="GL274" i="1"/>
  <c r="GN274" i="1"/>
  <c r="GP274" i="1"/>
  <c r="GV274" i="1"/>
  <c r="GX274" i="1"/>
  <c r="C275" i="1"/>
  <c r="D275" i="1"/>
  <c r="I275" i="1"/>
  <c r="AC275" i="1"/>
  <c r="AE275" i="1"/>
  <c r="AD275" i="1" s="1"/>
  <c r="CR275" i="1" s="1"/>
  <c r="Q275" i="1" s="1"/>
  <c r="AF275" i="1"/>
  <c r="AG275" i="1"/>
  <c r="AH275" i="1"/>
  <c r="AI275" i="1"/>
  <c r="CW275" i="1" s="1"/>
  <c r="V275" i="1" s="1"/>
  <c r="AJ275" i="1"/>
  <c r="CQ275" i="1"/>
  <c r="P275" i="1" s="1"/>
  <c r="CT275" i="1"/>
  <c r="S275" i="1" s="1"/>
  <c r="CU275" i="1"/>
  <c r="T275" i="1" s="1"/>
  <c r="CV275" i="1"/>
  <c r="U275" i="1" s="1"/>
  <c r="CX275" i="1"/>
  <c r="W275" i="1" s="1"/>
  <c r="FR275" i="1"/>
  <c r="GL275" i="1"/>
  <c r="GN275" i="1"/>
  <c r="GP275" i="1"/>
  <c r="GV275" i="1"/>
  <c r="GX275" i="1" s="1"/>
  <c r="C276" i="1"/>
  <c r="D276" i="1"/>
  <c r="I276" i="1"/>
  <c r="AC276" i="1"/>
  <c r="AE276" i="1"/>
  <c r="AD276" i="1" s="1"/>
  <c r="AF276" i="1"/>
  <c r="CT276" i="1" s="1"/>
  <c r="S276" i="1" s="1"/>
  <c r="AG276" i="1"/>
  <c r="AH276" i="1"/>
  <c r="AI276" i="1"/>
  <c r="AJ276" i="1"/>
  <c r="CX276" i="1" s="1"/>
  <c r="W276" i="1" s="1"/>
  <c r="CQ276" i="1"/>
  <c r="P276" i="1" s="1"/>
  <c r="CS276" i="1"/>
  <c r="R276" i="1" s="1"/>
  <c r="GK276" i="1" s="1"/>
  <c r="CU276" i="1"/>
  <c r="T276" i="1" s="1"/>
  <c r="CV276" i="1"/>
  <c r="U276" i="1" s="1"/>
  <c r="CW276" i="1"/>
  <c r="V276" i="1" s="1"/>
  <c r="FR276" i="1"/>
  <c r="GL276" i="1"/>
  <c r="GN276" i="1"/>
  <c r="GP276" i="1"/>
  <c r="GV276" i="1"/>
  <c r="GX276" i="1"/>
  <c r="C277" i="1"/>
  <c r="D277" i="1"/>
  <c r="I277" i="1"/>
  <c r="AC277" i="1"/>
  <c r="AB277" i="1" s="1"/>
  <c r="AE277" i="1"/>
  <c r="AD277" i="1" s="1"/>
  <c r="CR277" i="1" s="1"/>
  <c r="Q277" i="1" s="1"/>
  <c r="AF277" i="1"/>
  <c r="AG277" i="1"/>
  <c r="CU277" i="1" s="1"/>
  <c r="T277" i="1" s="1"/>
  <c r="AH277" i="1"/>
  <c r="AI277" i="1"/>
  <c r="AJ277" i="1"/>
  <c r="CS277" i="1"/>
  <c r="R277" i="1" s="1"/>
  <c r="GK277" i="1" s="1"/>
  <c r="CT277" i="1"/>
  <c r="S277" i="1" s="1"/>
  <c r="CV277" i="1"/>
  <c r="U277" i="1" s="1"/>
  <c r="CW277" i="1"/>
  <c r="V277" i="1" s="1"/>
  <c r="CX277" i="1"/>
  <c r="W277" i="1" s="1"/>
  <c r="FR277" i="1"/>
  <c r="GL277" i="1"/>
  <c r="GN277" i="1"/>
  <c r="GO277" i="1"/>
  <c r="GV277" i="1"/>
  <c r="GX277" i="1"/>
  <c r="C278" i="1"/>
  <c r="D278" i="1"/>
  <c r="I278" i="1"/>
  <c r="AC278" i="1"/>
  <c r="AB278" i="1" s="1"/>
  <c r="AD278" i="1"/>
  <c r="CR278" i="1" s="1"/>
  <c r="Q278" i="1" s="1"/>
  <c r="AE278" i="1"/>
  <c r="AF278" i="1"/>
  <c r="AG278" i="1"/>
  <c r="AH278" i="1"/>
  <c r="CV278" i="1" s="1"/>
  <c r="U278" i="1" s="1"/>
  <c r="AI278" i="1"/>
  <c r="AJ278" i="1"/>
  <c r="CQ278" i="1"/>
  <c r="P278" i="1" s="1"/>
  <c r="CS278" i="1"/>
  <c r="R278" i="1" s="1"/>
  <c r="GK278" i="1" s="1"/>
  <c r="CT278" i="1"/>
  <c r="S278" i="1" s="1"/>
  <c r="CU278" i="1"/>
  <c r="T278" i="1" s="1"/>
  <c r="CW278" i="1"/>
  <c r="V278" i="1" s="1"/>
  <c r="CX278" i="1"/>
  <c r="W278" i="1" s="1"/>
  <c r="FR278" i="1"/>
  <c r="GL278" i="1"/>
  <c r="GN278" i="1"/>
  <c r="GO278" i="1"/>
  <c r="GV278" i="1"/>
  <c r="GX278" i="1"/>
  <c r="C279" i="1"/>
  <c r="D279" i="1"/>
  <c r="AC279" i="1"/>
  <c r="AE279" i="1"/>
  <c r="AD279" i="1" s="1"/>
  <c r="AF279" i="1"/>
  <c r="CT279" i="1" s="1"/>
  <c r="S279" i="1" s="1"/>
  <c r="AG279" i="1"/>
  <c r="AH279" i="1"/>
  <c r="AI279" i="1"/>
  <c r="AJ279" i="1"/>
  <c r="CX279" i="1" s="1"/>
  <c r="W279" i="1" s="1"/>
  <c r="CQ279" i="1"/>
  <c r="P279" i="1" s="1"/>
  <c r="CS279" i="1"/>
  <c r="R279" i="1" s="1"/>
  <c r="GK279" i="1" s="1"/>
  <c r="CU279" i="1"/>
  <c r="T279" i="1" s="1"/>
  <c r="CV279" i="1"/>
  <c r="U279" i="1" s="1"/>
  <c r="CW279" i="1"/>
  <c r="V279" i="1" s="1"/>
  <c r="FR279" i="1"/>
  <c r="GL279" i="1"/>
  <c r="GN279" i="1"/>
  <c r="GO279" i="1"/>
  <c r="GV279" i="1"/>
  <c r="GX279" i="1"/>
  <c r="C280" i="1"/>
  <c r="D280" i="1"/>
  <c r="AC280" i="1"/>
  <c r="AB280" i="1" s="1"/>
  <c r="AD280" i="1"/>
  <c r="CR280" i="1" s="1"/>
  <c r="Q280" i="1" s="1"/>
  <c r="AE280" i="1"/>
  <c r="AF280" i="1"/>
  <c r="AG280" i="1"/>
  <c r="AH280" i="1"/>
  <c r="CV280" i="1" s="1"/>
  <c r="U280" i="1" s="1"/>
  <c r="AI280" i="1"/>
  <c r="AJ280" i="1"/>
  <c r="CQ280" i="1"/>
  <c r="P280" i="1" s="1"/>
  <c r="CS280" i="1"/>
  <c r="R280" i="1" s="1"/>
  <c r="GK280" i="1" s="1"/>
  <c r="CT280" i="1"/>
  <c r="S280" i="1" s="1"/>
  <c r="CU280" i="1"/>
  <c r="T280" i="1" s="1"/>
  <c r="CW280" i="1"/>
  <c r="V280" i="1" s="1"/>
  <c r="CX280" i="1"/>
  <c r="W280" i="1" s="1"/>
  <c r="FR280" i="1"/>
  <c r="GL280" i="1"/>
  <c r="GN280" i="1"/>
  <c r="GO280" i="1"/>
  <c r="GV280" i="1"/>
  <c r="GX280" i="1"/>
  <c r="C281" i="1"/>
  <c r="D281" i="1"/>
  <c r="AC281" i="1"/>
  <c r="AE281" i="1"/>
  <c r="AD281" i="1" s="1"/>
  <c r="AF281" i="1"/>
  <c r="CT281" i="1" s="1"/>
  <c r="S281" i="1" s="1"/>
  <c r="AG281" i="1"/>
  <c r="AH281" i="1"/>
  <c r="AI281" i="1"/>
  <c r="AJ281" i="1"/>
  <c r="CX281" i="1" s="1"/>
  <c r="W281" i="1" s="1"/>
  <c r="CQ281" i="1"/>
  <c r="P281" i="1" s="1"/>
  <c r="CS281" i="1"/>
  <c r="R281" i="1" s="1"/>
  <c r="GK281" i="1" s="1"/>
  <c r="CU281" i="1"/>
  <c r="T281" i="1" s="1"/>
  <c r="CV281" i="1"/>
  <c r="U281" i="1" s="1"/>
  <c r="CW281" i="1"/>
  <c r="V281" i="1" s="1"/>
  <c r="FR281" i="1"/>
  <c r="BY284" i="1" s="1"/>
  <c r="GL281" i="1"/>
  <c r="GN281" i="1"/>
  <c r="GO281" i="1"/>
  <c r="GV281" i="1"/>
  <c r="GX281" i="1"/>
  <c r="C282" i="1"/>
  <c r="D282" i="1"/>
  <c r="AC282" i="1"/>
  <c r="AB282" i="1" s="1"/>
  <c r="AD282" i="1"/>
  <c r="CR282" i="1" s="1"/>
  <c r="Q282" i="1" s="1"/>
  <c r="AE282" i="1"/>
  <c r="AF282" i="1"/>
  <c r="AG282" i="1"/>
  <c r="AH282" i="1"/>
  <c r="CV282" i="1" s="1"/>
  <c r="U282" i="1" s="1"/>
  <c r="AI282" i="1"/>
  <c r="AJ282" i="1"/>
  <c r="CQ282" i="1"/>
  <c r="P282" i="1" s="1"/>
  <c r="CP282" i="1" s="1"/>
  <c r="O282" i="1" s="1"/>
  <c r="CS282" i="1"/>
  <c r="R282" i="1" s="1"/>
  <c r="GK282" i="1" s="1"/>
  <c r="CT282" i="1"/>
  <c r="S282" i="1" s="1"/>
  <c r="CU282" i="1"/>
  <c r="T282" i="1" s="1"/>
  <c r="CW282" i="1"/>
  <c r="V282" i="1" s="1"/>
  <c r="CX282" i="1"/>
  <c r="W282" i="1" s="1"/>
  <c r="FR282" i="1"/>
  <c r="GL282" i="1"/>
  <c r="GN282" i="1"/>
  <c r="GO282" i="1"/>
  <c r="GV282" i="1"/>
  <c r="GX282" i="1"/>
  <c r="B284" i="1"/>
  <c r="B221" i="1" s="1"/>
  <c r="C284" i="1"/>
  <c r="C221" i="1" s="1"/>
  <c r="D284" i="1"/>
  <c r="D221" i="1" s="1"/>
  <c r="F284" i="1"/>
  <c r="F221" i="1" s="1"/>
  <c r="G284" i="1"/>
  <c r="G221" i="1" s="1"/>
  <c r="AQ284" i="1"/>
  <c r="AQ221" i="1" s="1"/>
  <c r="BX284" i="1"/>
  <c r="BX221" i="1" s="1"/>
  <c r="BZ284" i="1"/>
  <c r="BZ221" i="1" s="1"/>
  <c r="CK284" i="1"/>
  <c r="CK221" i="1" s="1"/>
  <c r="CL284" i="1"/>
  <c r="CL221" i="1" s="1"/>
  <c r="EG284" i="1"/>
  <c r="EG221" i="1" s="1"/>
  <c r="EH284" i="1"/>
  <c r="EH221" i="1" s="1"/>
  <c r="ET284" i="1"/>
  <c r="ET221" i="1" s="1"/>
  <c r="FP284" i="1"/>
  <c r="FP221" i="1" s="1"/>
  <c r="FQ284" i="1"/>
  <c r="FQ221" i="1" s="1"/>
  <c r="FR284" i="1"/>
  <c r="FR221" i="1" s="1"/>
  <c r="GC284" i="1"/>
  <c r="GC221" i="1" s="1"/>
  <c r="GD284" i="1"/>
  <c r="GD221" i="1" s="1"/>
  <c r="P288" i="1"/>
  <c r="P293" i="1"/>
  <c r="F294" i="1"/>
  <c r="P297" i="1"/>
  <c r="B316" i="1"/>
  <c r="B22" i="1" s="1"/>
  <c r="C316" i="1"/>
  <c r="C22" i="1" s="1"/>
  <c r="D316" i="1"/>
  <c r="D22" i="1" s="1"/>
  <c r="F316" i="1"/>
  <c r="F22" i="1" s="1"/>
  <c r="G316" i="1"/>
  <c r="G22" i="1" s="1"/>
  <c r="EG316" i="1"/>
  <c r="EG22" i="1" s="1"/>
  <c r="P320" i="1"/>
  <c r="B348" i="1"/>
  <c r="B18" i="1" s="1"/>
  <c r="C348" i="1"/>
  <c r="C18" i="1" s="1"/>
  <c r="D348" i="1"/>
  <c r="D18" i="1" s="1"/>
  <c r="F348" i="1"/>
  <c r="F18" i="1" s="1"/>
  <c r="G348" i="1"/>
  <c r="G18" i="1" s="1"/>
  <c r="EG348" i="1"/>
  <c r="EG18" i="1" s="1"/>
  <c r="P352" i="1"/>
  <c r="G432" i="5" l="1"/>
  <c r="O432" i="5" s="1"/>
  <c r="J238" i="5"/>
  <c r="P238" i="5" s="1"/>
  <c r="G380" i="5"/>
  <c r="O380" i="5" s="1"/>
  <c r="J293" i="5"/>
  <c r="P293" i="5" s="1"/>
  <c r="G326" i="5"/>
  <c r="O326" i="5" s="1"/>
  <c r="J471" i="5"/>
  <c r="P471" i="5" s="1"/>
  <c r="J358" i="5"/>
  <c r="P358" i="5" s="1"/>
  <c r="W304" i="5"/>
  <c r="J280" i="5"/>
  <c r="P280" i="5" s="1"/>
  <c r="W369" i="5"/>
  <c r="J70" i="5"/>
  <c r="P70" i="5" s="1"/>
  <c r="X527" i="5"/>
  <c r="J493" i="5"/>
  <c r="P493" i="5" s="1"/>
  <c r="J527" i="5"/>
  <c r="P527" i="5" s="1"/>
  <c r="G471" i="5"/>
  <c r="O471" i="5" s="1"/>
  <c r="G527" i="5"/>
  <c r="O527" i="5" s="1"/>
  <c r="J401" i="5"/>
  <c r="P401" i="5" s="1"/>
  <c r="W238" i="5"/>
  <c r="G238" i="5"/>
  <c r="O238" i="5" s="1"/>
  <c r="J504" i="5"/>
  <c r="P504" i="5" s="1"/>
  <c r="X482" i="5"/>
  <c r="W269" i="5"/>
  <c r="W280" i="5"/>
  <c r="G504" i="5"/>
  <c r="O504" i="5" s="1"/>
  <c r="X560" i="5"/>
  <c r="J369" i="5"/>
  <c r="P369" i="5" s="1"/>
  <c r="J421" i="5"/>
  <c r="P421" i="5" s="1"/>
  <c r="J226" i="5"/>
  <c r="P226" i="5" s="1"/>
  <c r="W337" i="5"/>
  <c r="G482" i="5"/>
  <c r="O482" i="5" s="1"/>
  <c r="G560" i="5"/>
  <c r="O560" i="5" s="1"/>
  <c r="W293" i="5"/>
  <c r="G123" i="5"/>
  <c r="O123" i="5" s="1"/>
  <c r="W380" i="5"/>
  <c r="G516" i="5"/>
  <c r="O516" i="5" s="1"/>
  <c r="W347" i="5"/>
  <c r="W410" i="5"/>
  <c r="G369" i="5"/>
  <c r="O369" i="5" s="1"/>
  <c r="X538" i="5"/>
  <c r="J326" i="5"/>
  <c r="P326" i="5" s="1"/>
  <c r="G269" i="5"/>
  <c r="O269" i="5" s="1"/>
  <c r="J482" i="5"/>
  <c r="P482" i="5" s="1"/>
  <c r="G548" i="5"/>
  <c r="O548" i="5" s="1"/>
  <c r="X493" i="5"/>
  <c r="G16" i="5" s="1"/>
  <c r="G347" i="5"/>
  <c r="O347" i="5" s="1"/>
  <c r="G421" i="5"/>
  <c r="O421" i="5" s="1"/>
  <c r="G538" i="5"/>
  <c r="O538" i="5" s="1"/>
  <c r="G293" i="5"/>
  <c r="O293" i="5" s="1"/>
  <c r="G280" i="5"/>
  <c r="O280" i="5" s="1"/>
  <c r="W88" i="5"/>
  <c r="G202" i="5"/>
  <c r="O202" i="5" s="1"/>
  <c r="W401" i="5"/>
  <c r="W123" i="5"/>
  <c r="G19" i="5"/>
  <c r="G17" i="5"/>
  <c r="BY221" i="1"/>
  <c r="AP284" i="1"/>
  <c r="CI284" i="1"/>
  <c r="CY280" i="1"/>
  <c r="X280" i="1" s="1"/>
  <c r="CZ280" i="1"/>
  <c r="Y280" i="1" s="1"/>
  <c r="CZ279" i="1"/>
  <c r="Y279" i="1" s="1"/>
  <c r="CY279" i="1"/>
  <c r="X279" i="1" s="1"/>
  <c r="CP278" i="1"/>
  <c r="O278" i="1" s="1"/>
  <c r="CZ276" i="1"/>
  <c r="Y276" i="1" s="1"/>
  <c r="CY276" i="1"/>
  <c r="X276" i="1" s="1"/>
  <c r="CZ272" i="1"/>
  <c r="Y272" i="1" s="1"/>
  <c r="CY272" i="1"/>
  <c r="X272" i="1" s="1"/>
  <c r="CY270" i="1"/>
  <c r="X270" i="1" s="1"/>
  <c r="CZ270" i="1"/>
  <c r="Y270" i="1" s="1"/>
  <c r="CY277" i="1"/>
  <c r="X277" i="1" s="1"/>
  <c r="CZ277" i="1"/>
  <c r="Y277" i="1" s="1"/>
  <c r="CR276" i="1"/>
  <c r="Q276" i="1" s="1"/>
  <c r="AB276" i="1"/>
  <c r="CY282" i="1"/>
  <c r="X282" i="1" s="1"/>
  <c r="GP282" i="1" s="1"/>
  <c r="CZ282" i="1"/>
  <c r="Y282" i="1" s="1"/>
  <c r="CZ281" i="1"/>
  <c r="Y281" i="1" s="1"/>
  <c r="CY281" i="1"/>
  <c r="X281" i="1" s="1"/>
  <c r="CP280" i="1"/>
  <c r="O280" i="1" s="1"/>
  <c r="CY278" i="1"/>
  <c r="X278" i="1" s="1"/>
  <c r="CZ278" i="1"/>
  <c r="Y278" i="1" s="1"/>
  <c r="AB275" i="1"/>
  <c r="CY273" i="1"/>
  <c r="X273" i="1" s="1"/>
  <c r="CZ273" i="1"/>
  <c r="Y273" i="1" s="1"/>
  <c r="AB273" i="1"/>
  <c r="CR272" i="1"/>
  <c r="Q272" i="1" s="1"/>
  <c r="CP272" i="1" s="1"/>
  <c r="O272" i="1" s="1"/>
  <c r="AB272" i="1"/>
  <c r="CY271" i="1"/>
  <c r="X271" i="1" s="1"/>
  <c r="CZ271" i="1"/>
  <c r="Y271" i="1" s="1"/>
  <c r="AB271" i="1"/>
  <c r="CP269" i="1"/>
  <c r="O269" i="1" s="1"/>
  <c r="CR279" i="1"/>
  <c r="Q279" i="1" s="1"/>
  <c r="AB279" i="1"/>
  <c r="CR281" i="1"/>
  <c r="Q281" i="1" s="1"/>
  <c r="CP281" i="1" s="1"/>
  <c r="O281" i="1" s="1"/>
  <c r="AB281" i="1"/>
  <c r="CP279" i="1"/>
  <c r="O279" i="1" s="1"/>
  <c r="CP276" i="1"/>
  <c r="O276" i="1" s="1"/>
  <c r="CP275" i="1"/>
  <c r="O275" i="1" s="1"/>
  <c r="CY274" i="1"/>
  <c r="X274" i="1" s="1"/>
  <c r="GM274" i="1" s="1"/>
  <c r="CZ274" i="1"/>
  <c r="Y274" i="1" s="1"/>
  <c r="CP270" i="1"/>
  <c r="O270" i="1" s="1"/>
  <c r="FY284" i="1"/>
  <c r="CG284" i="1"/>
  <c r="AO284" i="1"/>
  <c r="CX780" i="3"/>
  <c r="CX779" i="3"/>
  <c r="CX748" i="3"/>
  <c r="CX752" i="3"/>
  <c r="CX749" i="3"/>
  <c r="CX750" i="3"/>
  <c r="CX747" i="3"/>
  <c r="CX751" i="3"/>
  <c r="AB269" i="1"/>
  <c r="CR268" i="1"/>
  <c r="AB268" i="1"/>
  <c r="CX724" i="3"/>
  <c r="CX728" i="3"/>
  <c r="CX732" i="3"/>
  <c r="CX736" i="3"/>
  <c r="CX740" i="3"/>
  <c r="CX725" i="3"/>
  <c r="CX729" i="3"/>
  <c r="CX733" i="3"/>
  <c r="CX737" i="3"/>
  <c r="CX726" i="3"/>
  <c r="CX730" i="3"/>
  <c r="CX734" i="3"/>
  <c r="CX738" i="3"/>
  <c r="CX727" i="3"/>
  <c r="CX731" i="3"/>
  <c r="CX735" i="3"/>
  <c r="CX739" i="3"/>
  <c r="I268" i="1"/>
  <c r="CS263" i="1"/>
  <c r="R263" i="1" s="1"/>
  <c r="AD263" i="1"/>
  <c r="CR263" i="1" s="1"/>
  <c r="Q263" i="1" s="1"/>
  <c r="CY261" i="1"/>
  <c r="X261" i="1" s="1"/>
  <c r="CZ261" i="1"/>
  <c r="Y261" i="1" s="1"/>
  <c r="CY257" i="1"/>
  <c r="X257" i="1" s="1"/>
  <c r="CZ257" i="1"/>
  <c r="Y257" i="1" s="1"/>
  <c r="CP257" i="1"/>
  <c r="O257" i="1" s="1"/>
  <c r="CP254" i="1"/>
  <c r="O254" i="1" s="1"/>
  <c r="T246" i="1"/>
  <c r="AB244" i="1"/>
  <c r="CR244" i="1"/>
  <c r="Q244" i="1" s="1"/>
  <c r="CZ243" i="1"/>
  <c r="Y243" i="1" s="1"/>
  <c r="CY243" i="1"/>
  <c r="X243" i="1" s="1"/>
  <c r="W238" i="1"/>
  <c r="R238" i="1"/>
  <c r="U238" i="1"/>
  <c r="Q238" i="1"/>
  <c r="AB236" i="1"/>
  <c r="CR236" i="1"/>
  <c r="Q236" i="1" s="1"/>
  <c r="CP234" i="1"/>
  <c r="O234" i="1" s="1"/>
  <c r="CY229" i="1"/>
  <c r="X229" i="1" s="1"/>
  <c r="CZ225" i="1"/>
  <c r="Y225" i="1" s="1"/>
  <c r="CY225" i="1"/>
  <c r="X225" i="1" s="1"/>
  <c r="CQ277" i="1"/>
  <c r="P277" i="1" s="1"/>
  <c r="CP277" i="1" s="1"/>
  <c r="O277" i="1" s="1"/>
  <c r="CS275" i="1"/>
  <c r="R275" i="1" s="1"/>
  <c r="GK275" i="1" s="1"/>
  <c r="CX756" i="3"/>
  <c r="CX760" i="3"/>
  <c r="CX764" i="3"/>
  <c r="CX753" i="3"/>
  <c r="CX757" i="3"/>
  <c r="CX761" i="3"/>
  <c r="CX754" i="3"/>
  <c r="CX758" i="3"/>
  <c r="CX762" i="3"/>
  <c r="CX755" i="3"/>
  <c r="CX759" i="3"/>
  <c r="CX763" i="3"/>
  <c r="CQ273" i="1"/>
  <c r="P273" i="1" s="1"/>
  <c r="CP273" i="1" s="1"/>
  <c r="O273" i="1" s="1"/>
  <c r="CQ271" i="1"/>
  <c r="P271" i="1" s="1"/>
  <c r="CP271" i="1" s="1"/>
  <c r="O271" i="1" s="1"/>
  <c r="CS269" i="1"/>
  <c r="R269" i="1" s="1"/>
  <c r="GK269" i="1" s="1"/>
  <c r="CS267" i="1"/>
  <c r="R267" i="1" s="1"/>
  <c r="GK267" i="1" s="1"/>
  <c r="AD267" i="1"/>
  <c r="CR267" i="1" s="1"/>
  <c r="Q267" i="1" s="1"/>
  <c r="W266" i="1"/>
  <c r="S266" i="1"/>
  <c r="AB266" i="1"/>
  <c r="CY264" i="1"/>
  <c r="X264" i="1" s="1"/>
  <c r="CZ264" i="1"/>
  <c r="Y264" i="1" s="1"/>
  <c r="CY263" i="1"/>
  <c r="X263" i="1" s="1"/>
  <c r="AB263" i="1"/>
  <c r="CY260" i="1"/>
  <c r="X260" i="1" s="1"/>
  <c r="CZ260" i="1"/>
  <c r="Y260" i="1" s="1"/>
  <c r="CY258" i="1"/>
  <c r="X258" i="1" s="1"/>
  <c r="CZ258" i="1"/>
  <c r="Y258" i="1" s="1"/>
  <c r="CP255" i="1"/>
  <c r="O255" i="1" s="1"/>
  <c r="CY254" i="1"/>
  <c r="X254" i="1" s="1"/>
  <c r="CZ254" i="1"/>
  <c r="Y254" i="1" s="1"/>
  <c r="P250" i="1"/>
  <c r="CP250" i="1" s="1"/>
  <c r="O250" i="1" s="1"/>
  <c r="CZ249" i="1"/>
  <c r="Y249" i="1" s="1"/>
  <c r="CY249" i="1"/>
  <c r="X249" i="1" s="1"/>
  <c r="S246" i="1"/>
  <c r="CP242" i="1"/>
  <c r="O242" i="1" s="1"/>
  <c r="CZ241" i="1"/>
  <c r="Y241" i="1" s="1"/>
  <c r="CY241" i="1"/>
  <c r="X241" i="1" s="1"/>
  <c r="CY240" i="1"/>
  <c r="X240" i="1" s="1"/>
  <c r="CZ240" i="1"/>
  <c r="Y240" i="1" s="1"/>
  <c r="V238" i="1"/>
  <c r="P238" i="1"/>
  <c r="CZ235" i="1"/>
  <c r="Y235" i="1" s="1"/>
  <c r="CY235" i="1"/>
  <c r="X235" i="1" s="1"/>
  <c r="CY226" i="1"/>
  <c r="X226" i="1" s="1"/>
  <c r="CZ226" i="1"/>
  <c r="Y226" i="1" s="1"/>
  <c r="GN226" i="1" s="1"/>
  <c r="GA284" i="1"/>
  <c r="EU284" i="1"/>
  <c r="EI284" i="1"/>
  <c r="BC284" i="1"/>
  <c r="CX768" i="3"/>
  <c r="CX772" i="3"/>
  <c r="CX776" i="3"/>
  <c r="CX765" i="3"/>
  <c r="CX769" i="3"/>
  <c r="CX773" i="3"/>
  <c r="CX766" i="3"/>
  <c r="CX770" i="3"/>
  <c r="CX774" i="3"/>
  <c r="CX767" i="3"/>
  <c r="CX771" i="3"/>
  <c r="CX775" i="3"/>
  <c r="V268" i="1"/>
  <c r="W268" i="1"/>
  <c r="S268" i="1"/>
  <c r="CY267" i="1"/>
  <c r="X267" i="1" s="1"/>
  <c r="CR264" i="1"/>
  <c r="Q264" i="1" s="1"/>
  <c r="AB264" i="1"/>
  <c r="CP264" i="1"/>
  <c r="O264" i="1" s="1"/>
  <c r="AB260" i="1"/>
  <c r="CR260" i="1"/>
  <c r="Q260" i="1" s="1"/>
  <c r="CP260" i="1" s="1"/>
  <c r="O260" i="1" s="1"/>
  <c r="CY259" i="1"/>
  <c r="X259" i="1" s="1"/>
  <c r="CZ259" i="1"/>
  <c r="Y259" i="1" s="1"/>
  <c r="CP259" i="1"/>
  <c r="O259" i="1" s="1"/>
  <c r="CY250" i="1"/>
  <c r="X250" i="1" s="1"/>
  <c r="CZ250" i="1"/>
  <c r="Y250" i="1" s="1"/>
  <c r="CZ247" i="1"/>
  <c r="Y247" i="1" s="1"/>
  <c r="CY247" i="1"/>
  <c r="X247" i="1" s="1"/>
  <c r="CP244" i="1"/>
  <c r="O244" i="1" s="1"/>
  <c r="AB240" i="1"/>
  <c r="CR240" i="1"/>
  <c r="Q240" i="1" s="1"/>
  <c r="CP240" i="1" s="1"/>
  <c r="O240" i="1" s="1"/>
  <c r="CZ237" i="1"/>
  <c r="Y237" i="1" s="1"/>
  <c r="CY237" i="1"/>
  <c r="X237" i="1" s="1"/>
  <c r="CP236" i="1"/>
  <c r="O236" i="1" s="1"/>
  <c r="CY234" i="1"/>
  <c r="X234" i="1" s="1"/>
  <c r="CZ234" i="1"/>
  <c r="Y234" i="1" s="1"/>
  <c r="CY232" i="1"/>
  <c r="X232" i="1" s="1"/>
  <c r="CZ232" i="1"/>
  <c r="Y232" i="1" s="1"/>
  <c r="CY228" i="1"/>
  <c r="X228" i="1" s="1"/>
  <c r="CZ228" i="1"/>
  <c r="Y228" i="1" s="1"/>
  <c r="GM225" i="1"/>
  <c r="GN225" i="1"/>
  <c r="BB284" i="1"/>
  <c r="CX777" i="3"/>
  <c r="CX778" i="3"/>
  <c r="CX744" i="3"/>
  <c r="CX741" i="3"/>
  <c r="CX745" i="3"/>
  <c r="CX742" i="3"/>
  <c r="CX746" i="3"/>
  <c r="CX743" i="3"/>
  <c r="CZ267" i="1"/>
  <c r="Y267" i="1" s="1"/>
  <c r="CS265" i="1"/>
  <c r="R265" i="1" s="1"/>
  <c r="GK265" i="1" s="1"/>
  <c r="AD265" i="1"/>
  <c r="CR265" i="1" s="1"/>
  <c r="Q265" i="1" s="1"/>
  <c r="CP261" i="1"/>
  <c r="O261" i="1" s="1"/>
  <c r="CP258" i="1"/>
  <c r="O258" i="1" s="1"/>
  <c r="CP251" i="1"/>
  <c r="O251" i="1" s="1"/>
  <c r="V246" i="1"/>
  <c r="P246" i="1"/>
  <c r="CP246" i="1" s="1"/>
  <c r="O246" i="1" s="1"/>
  <c r="CZ245" i="1"/>
  <c r="Y245" i="1" s="1"/>
  <c r="CY245" i="1"/>
  <c r="X245" i="1" s="1"/>
  <c r="CY244" i="1"/>
  <c r="X244" i="1" s="1"/>
  <c r="CZ244" i="1"/>
  <c r="Y244" i="1" s="1"/>
  <c r="CY242" i="1"/>
  <c r="X242" i="1" s="1"/>
  <c r="CZ242" i="1"/>
  <c r="Y242" i="1" s="1"/>
  <c r="CZ239" i="1"/>
  <c r="Y239" i="1" s="1"/>
  <c r="CY239" i="1"/>
  <c r="X239" i="1" s="1"/>
  <c r="S238" i="1"/>
  <c r="CY236" i="1"/>
  <c r="X236" i="1" s="1"/>
  <c r="CZ236" i="1"/>
  <c r="Y236" i="1" s="1"/>
  <c r="AB232" i="1"/>
  <c r="CR232" i="1"/>
  <c r="Q232" i="1" s="1"/>
  <c r="CP232" i="1" s="1"/>
  <c r="O232" i="1" s="1"/>
  <c r="CP227" i="1"/>
  <c r="O227" i="1" s="1"/>
  <c r="CY224" i="1"/>
  <c r="X224" i="1" s="1"/>
  <c r="CZ224" i="1"/>
  <c r="Y224" i="1" s="1"/>
  <c r="CP224" i="1"/>
  <c r="O224" i="1" s="1"/>
  <c r="CQ267" i="1"/>
  <c r="P267" i="1" s="1"/>
  <c r="CP267" i="1" s="1"/>
  <c r="O267" i="1" s="1"/>
  <c r="CQ265" i="1"/>
  <c r="P265" i="1" s="1"/>
  <c r="CP265" i="1" s="1"/>
  <c r="O265" i="1" s="1"/>
  <c r="CQ263" i="1"/>
  <c r="P263" i="1" s="1"/>
  <c r="CP263" i="1" s="1"/>
  <c r="O263" i="1" s="1"/>
  <c r="AB259" i="1"/>
  <c r="AB257" i="1"/>
  <c r="CX665" i="3"/>
  <c r="CX669" i="3"/>
  <c r="CX666" i="3"/>
  <c r="CX670" i="3"/>
  <c r="CX663" i="3"/>
  <c r="CX667" i="3"/>
  <c r="CX671" i="3"/>
  <c r="CX664" i="3"/>
  <c r="CX668" i="3"/>
  <c r="CX672" i="3"/>
  <c r="CS255" i="1"/>
  <c r="R255" i="1" s="1"/>
  <c r="GK255" i="1" s="1"/>
  <c r="AB255" i="1"/>
  <c r="CS253" i="1"/>
  <c r="R253" i="1" s="1"/>
  <c r="GK253" i="1" s="1"/>
  <c r="AB253" i="1"/>
  <c r="CX645" i="3"/>
  <c r="CX649" i="3"/>
  <c r="CX653" i="3"/>
  <c r="CX646" i="3"/>
  <c r="CX650" i="3"/>
  <c r="CX647" i="3"/>
  <c r="CX651" i="3"/>
  <c r="CX648" i="3"/>
  <c r="CX652" i="3"/>
  <c r="CS251" i="1"/>
  <c r="R251" i="1" s="1"/>
  <c r="GK251" i="1" s="1"/>
  <c r="AB251" i="1"/>
  <c r="CQ249" i="1"/>
  <c r="P249" i="1" s="1"/>
  <c r="CP249" i="1" s="1"/>
  <c r="O249" i="1" s="1"/>
  <c r="AD249" i="1"/>
  <c r="CR249" i="1" s="1"/>
  <c r="Q249" i="1" s="1"/>
  <c r="CQ247" i="1"/>
  <c r="P247" i="1" s="1"/>
  <c r="AD247" i="1"/>
  <c r="CR247" i="1" s="1"/>
  <c r="Q247" i="1" s="1"/>
  <c r="CQ245" i="1"/>
  <c r="P245" i="1" s="1"/>
  <c r="CP245" i="1" s="1"/>
  <c r="O245" i="1" s="1"/>
  <c r="AD245" i="1"/>
  <c r="CR245" i="1" s="1"/>
  <c r="Q245" i="1" s="1"/>
  <c r="CQ243" i="1"/>
  <c r="P243" i="1" s="1"/>
  <c r="AD243" i="1"/>
  <c r="CR243" i="1" s="1"/>
  <c r="Q243" i="1" s="1"/>
  <c r="CQ241" i="1"/>
  <c r="P241" i="1" s="1"/>
  <c r="CP241" i="1" s="1"/>
  <c r="O241" i="1" s="1"/>
  <c r="AD241" i="1"/>
  <c r="CR241" i="1" s="1"/>
  <c r="Q241" i="1" s="1"/>
  <c r="AD239" i="1"/>
  <c r="CR239" i="1" s="1"/>
  <c r="Q239" i="1" s="1"/>
  <c r="CP239" i="1" s="1"/>
  <c r="O239" i="1" s="1"/>
  <c r="AD237" i="1"/>
  <c r="CR237" i="1" s="1"/>
  <c r="Q237" i="1" s="1"/>
  <c r="CP237" i="1" s="1"/>
  <c r="O237" i="1" s="1"/>
  <c r="AD235" i="1"/>
  <c r="CR235" i="1" s="1"/>
  <c r="Q235" i="1" s="1"/>
  <c r="CP235" i="1" s="1"/>
  <c r="O235" i="1" s="1"/>
  <c r="AD233" i="1"/>
  <c r="CR233" i="1" s="1"/>
  <c r="AB231" i="1"/>
  <c r="I231" i="1"/>
  <c r="GX231" i="1" s="1"/>
  <c r="AD230" i="1"/>
  <c r="CR230" i="1" s="1"/>
  <c r="Q230" i="1" s="1"/>
  <c r="U229" i="1"/>
  <c r="Q229" i="1"/>
  <c r="AB226" i="1"/>
  <c r="CY223" i="1"/>
  <c r="X223" i="1" s="1"/>
  <c r="GC26" i="1"/>
  <c r="ET187" i="1"/>
  <c r="AB185" i="1"/>
  <c r="CR185" i="1"/>
  <c r="Q185" i="1" s="1"/>
  <c r="CP185" i="1" s="1"/>
  <c r="O185" i="1" s="1"/>
  <c r="CY184" i="1"/>
  <c r="X184" i="1" s="1"/>
  <c r="CZ184" i="1"/>
  <c r="Y184" i="1" s="1"/>
  <c r="CP184" i="1"/>
  <c r="O184" i="1" s="1"/>
  <c r="CY178" i="1"/>
  <c r="X178" i="1" s="1"/>
  <c r="CZ178" i="1"/>
  <c r="Y178" i="1" s="1"/>
  <c r="CP178" i="1"/>
  <c r="O178" i="1" s="1"/>
  <c r="CP175" i="1"/>
  <c r="O175" i="1" s="1"/>
  <c r="AB173" i="1"/>
  <c r="CR173" i="1"/>
  <c r="Q173" i="1" s="1"/>
  <c r="CY170" i="1"/>
  <c r="X170" i="1" s="1"/>
  <c r="CZ170" i="1"/>
  <c r="Y170" i="1" s="1"/>
  <c r="CP170" i="1"/>
  <c r="O170" i="1" s="1"/>
  <c r="AB169" i="1"/>
  <c r="CR169" i="1"/>
  <c r="Q169" i="1" s="1"/>
  <c r="CZ168" i="1"/>
  <c r="Y168" i="1" s="1"/>
  <c r="CY168" i="1"/>
  <c r="X168" i="1" s="1"/>
  <c r="AB165" i="1"/>
  <c r="CR165" i="1"/>
  <c r="Q165" i="1" s="1"/>
  <c r="CP165" i="1" s="1"/>
  <c r="O165" i="1" s="1"/>
  <c r="CZ164" i="1"/>
  <c r="Y164" i="1" s="1"/>
  <c r="CY164" i="1"/>
  <c r="X164" i="1" s="1"/>
  <c r="T163" i="1"/>
  <c r="V163" i="1"/>
  <c r="R163" i="1"/>
  <c r="GK163" i="1" s="1"/>
  <c r="CY161" i="1"/>
  <c r="X161" i="1" s="1"/>
  <c r="CZ161" i="1"/>
  <c r="Y161" i="1" s="1"/>
  <c r="CP159" i="1"/>
  <c r="O159" i="1" s="1"/>
  <c r="CZ156" i="1"/>
  <c r="Y156" i="1" s="1"/>
  <c r="CY156" i="1"/>
  <c r="X156" i="1" s="1"/>
  <c r="AB261" i="1"/>
  <c r="CX673" i="3"/>
  <c r="CX674" i="3"/>
  <c r="CX675" i="3"/>
  <c r="CX676" i="3"/>
  <c r="CX680" i="3"/>
  <c r="CX677" i="3"/>
  <c r="CX681" i="3"/>
  <c r="CX678" i="3"/>
  <c r="CX682" i="3"/>
  <c r="CX679" i="3"/>
  <c r="AB254" i="1"/>
  <c r="CX657" i="3"/>
  <c r="CX661" i="3"/>
  <c r="CX654" i="3"/>
  <c r="CX658" i="3"/>
  <c r="CX662" i="3"/>
  <c r="CX655" i="3"/>
  <c r="CX659" i="3"/>
  <c r="CX656" i="3"/>
  <c r="CX660" i="3"/>
  <c r="AB250" i="1"/>
  <c r="CZ230" i="1"/>
  <c r="Y230" i="1" s="1"/>
  <c r="P228" i="1"/>
  <c r="CZ227" i="1"/>
  <c r="Y227" i="1" s="1"/>
  <c r="AB224" i="1"/>
  <c r="CZ223" i="1"/>
  <c r="Y223" i="1" s="1"/>
  <c r="CX545" i="3"/>
  <c r="CX546" i="3"/>
  <c r="CX547" i="3"/>
  <c r="CP183" i="1"/>
  <c r="O183" i="1" s="1"/>
  <c r="CY181" i="1"/>
  <c r="X181" i="1" s="1"/>
  <c r="CZ181" i="1"/>
  <c r="Y181" i="1" s="1"/>
  <c r="CY179" i="1"/>
  <c r="X179" i="1" s="1"/>
  <c r="CZ179" i="1"/>
  <c r="Y179" i="1" s="1"/>
  <c r="CY174" i="1"/>
  <c r="X174" i="1" s="1"/>
  <c r="CZ174" i="1"/>
  <c r="Y174" i="1" s="1"/>
  <c r="CP174" i="1"/>
  <c r="O174" i="1" s="1"/>
  <c r="CY171" i="1"/>
  <c r="X171" i="1" s="1"/>
  <c r="GN171" i="1" s="1"/>
  <c r="CZ171" i="1"/>
  <c r="Y171" i="1" s="1"/>
  <c r="CP167" i="1"/>
  <c r="O167" i="1" s="1"/>
  <c r="CZ166" i="1"/>
  <c r="Y166" i="1" s="1"/>
  <c r="CY166" i="1"/>
  <c r="X166" i="1" s="1"/>
  <c r="S163" i="1"/>
  <c r="U163" i="1"/>
  <c r="Q163" i="1"/>
  <c r="AB161" i="1"/>
  <c r="CR161" i="1"/>
  <c r="Q161" i="1" s="1"/>
  <c r="CZ158" i="1"/>
  <c r="Y158" i="1" s="1"/>
  <c r="CY158" i="1"/>
  <c r="X158" i="1" s="1"/>
  <c r="CX708" i="3"/>
  <c r="CX712" i="3"/>
  <c r="CX716" i="3"/>
  <c r="CX720" i="3"/>
  <c r="CX709" i="3"/>
  <c r="CX713" i="3"/>
  <c r="CX717" i="3"/>
  <c r="CX721" i="3"/>
  <c r="CX710" i="3"/>
  <c r="CX714" i="3"/>
  <c r="CX718" i="3"/>
  <c r="CX722" i="3"/>
  <c r="CX707" i="3"/>
  <c r="CX711" i="3"/>
  <c r="CX715" i="3"/>
  <c r="CX719" i="3"/>
  <c r="CX723" i="3"/>
  <c r="CT262" i="1"/>
  <c r="S262" i="1" s="1"/>
  <c r="CT256" i="1"/>
  <c r="S256" i="1" s="1"/>
  <c r="CT252" i="1"/>
  <c r="S252" i="1" s="1"/>
  <c r="CP252" i="1" s="1"/>
  <c r="O252" i="1" s="1"/>
  <c r="CT248" i="1"/>
  <c r="S248" i="1" s="1"/>
  <c r="CX625" i="3"/>
  <c r="CX629" i="3"/>
  <c r="CX633" i="3"/>
  <c r="CX626" i="3"/>
  <c r="CX630" i="3"/>
  <c r="CX634" i="3"/>
  <c r="CX627" i="3"/>
  <c r="CX631" i="3"/>
  <c r="CX628" i="3"/>
  <c r="CX632" i="3"/>
  <c r="CX613" i="3"/>
  <c r="CX617" i="3"/>
  <c r="CX614" i="3"/>
  <c r="CX611" i="3"/>
  <c r="CX615" i="3"/>
  <c r="CX612" i="3"/>
  <c r="CX616" i="3"/>
  <c r="CX597" i="3"/>
  <c r="CX601" i="3"/>
  <c r="CX598" i="3"/>
  <c r="CX602" i="3"/>
  <c r="CX599" i="3"/>
  <c r="CX603" i="3"/>
  <c r="CX600" i="3"/>
  <c r="CX577" i="3"/>
  <c r="CX581" i="3"/>
  <c r="CX585" i="3"/>
  <c r="CX578" i="3"/>
  <c r="CX582" i="3"/>
  <c r="CX575" i="3"/>
  <c r="CX579" i="3"/>
  <c r="CX583" i="3"/>
  <c r="CX576" i="3"/>
  <c r="CX580" i="3"/>
  <c r="CX584" i="3"/>
  <c r="I233" i="1"/>
  <c r="U233" i="1" s="1"/>
  <c r="T228" i="1"/>
  <c r="AB228" i="1"/>
  <c r="CX553" i="3"/>
  <c r="CX557" i="3"/>
  <c r="CX554" i="3"/>
  <c r="CX558" i="3"/>
  <c r="CX555" i="3"/>
  <c r="CX556" i="3"/>
  <c r="CX549" i="3"/>
  <c r="CX550" i="3"/>
  <c r="CX548" i="3"/>
  <c r="FY26" i="1"/>
  <c r="EP187" i="1"/>
  <c r="CY182" i="1"/>
  <c r="X182" i="1" s="1"/>
  <c r="CZ182" i="1"/>
  <c r="Y182" i="1" s="1"/>
  <c r="CP182" i="1"/>
  <c r="O182" i="1" s="1"/>
  <c r="AB181" i="1"/>
  <c r="CR181" i="1"/>
  <c r="Q181" i="1" s="1"/>
  <c r="CP181" i="1" s="1"/>
  <c r="O181" i="1" s="1"/>
  <c r="CY180" i="1"/>
  <c r="X180" i="1" s="1"/>
  <c r="CZ180" i="1"/>
  <c r="Y180" i="1" s="1"/>
  <c r="CP180" i="1"/>
  <c r="O180" i="1" s="1"/>
  <c r="CY177" i="1"/>
  <c r="X177" i="1" s="1"/>
  <c r="CZ177" i="1"/>
  <c r="Y177" i="1" s="1"/>
  <c r="CY175" i="1"/>
  <c r="X175" i="1" s="1"/>
  <c r="CZ175" i="1"/>
  <c r="Y175" i="1" s="1"/>
  <c r="CP173" i="1"/>
  <c r="O173" i="1" s="1"/>
  <c r="CP172" i="1"/>
  <c r="O172" i="1" s="1"/>
  <c r="CP169" i="1"/>
  <c r="O169" i="1" s="1"/>
  <c r="GX163" i="1"/>
  <c r="P163" i="1"/>
  <c r="CP163" i="1" s="1"/>
  <c r="O163" i="1" s="1"/>
  <c r="CP161" i="1"/>
  <c r="O161" i="1" s="1"/>
  <c r="CZ160" i="1"/>
  <c r="Y160" i="1" s="1"/>
  <c r="CY160" i="1"/>
  <c r="X160" i="1" s="1"/>
  <c r="CY157" i="1"/>
  <c r="X157" i="1" s="1"/>
  <c r="CZ157" i="1"/>
  <c r="Y157" i="1" s="1"/>
  <c r="CX637" i="3"/>
  <c r="CX641" i="3"/>
  <c r="CX638" i="3"/>
  <c r="CX642" i="3"/>
  <c r="CX635" i="3"/>
  <c r="CX639" i="3"/>
  <c r="CX643" i="3"/>
  <c r="CX636" i="3"/>
  <c r="CX640" i="3"/>
  <c r="CX644" i="3"/>
  <c r="CX621" i="3"/>
  <c r="CX618" i="3"/>
  <c r="CX622" i="3"/>
  <c r="CX619" i="3"/>
  <c r="CX623" i="3"/>
  <c r="CX620" i="3"/>
  <c r="CX624" i="3"/>
  <c r="CX605" i="3"/>
  <c r="CX609" i="3"/>
  <c r="CX606" i="3"/>
  <c r="CX610" i="3"/>
  <c r="CX607" i="3"/>
  <c r="CX604" i="3"/>
  <c r="CX608" i="3"/>
  <c r="CX589" i="3"/>
  <c r="CX593" i="3"/>
  <c r="CX586" i="3"/>
  <c r="CX590" i="3"/>
  <c r="CX594" i="3"/>
  <c r="CX587" i="3"/>
  <c r="CX591" i="3"/>
  <c r="CX595" i="3"/>
  <c r="CX588" i="3"/>
  <c r="CX592" i="3"/>
  <c r="CX596" i="3"/>
  <c r="CZ229" i="1"/>
  <c r="Y229" i="1" s="1"/>
  <c r="CX565" i="3"/>
  <c r="CX569" i="3"/>
  <c r="CX566" i="3"/>
  <c r="CX567" i="3"/>
  <c r="CX568" i="3"/>
  <c r="CX561" i="3"/>
  <c r="CX562" i="3"/>
  <c r="CX559" i="3"/>
  <c r="CX563" i="3"/>
  <c r="CX560" i="3"/>
  <c r="CX564" i="3"/>
  <c r="CP223" i="1"/>
  <c r="O223" i="1" s="1"/>
  <c r="GD26" i="1"/>
  <c r="EU187" i="1"/>
  <c r="FV26" i="1"/>
  <c r="EM187" i="1"/>
  <c r="CY185" i="1"/>
  <c r="X185" i="1" s="1"/>
  <c r="CZ185" i="1"/>
  <c r="Y185" i="1" s="1"/>
  <c r="CY183" i="1"/>
  <c r="X183" i="1" s="1"/>
  <c r="CZ183" i="1"/>
  <c r="Y183" i="1" s="1"/>
  <c r="GM179" i="1"/>
  <c r="GN179" i="1"/>
  <c r="AB177" i="1"/>
  <c r="CR177" i="1"/>
  <c r="Q177" i="1" s="1"/>
  <c r="CP177" i="1" s="1"/>
  <c r="O177" i="1" s="1"/>
  <c r="CY176" i="1"/>
  <c r="X176" i="1" s="1"/>
  <c r="CZ176" i="1"/>
  <c r="Y176" i="1" s="1"/>
  <c r="CP176" i="1"/>
  <c r="O176" i="1" s="1"/>
  <c r="CY173" i="1"/>
  <c r="X173" i="1" s="1"/>
  <c r="CZ173" i="1"/>
  <c r="Y173" i="1" s="1"/>
  <c r="CY172" i="1"/>
  <c r="X172" i="1" s="1"/>
  <c r="CZ172" i="1"/>
  <c r="Y172" i="1" s="1"/>
  <c r="GM171" i="1"/>
  <c r="CY169" i="1"/>
  <c r="X169" i="1" s="1"/>
  <c r="CZ169" i="1"/>
  <c r="Y169" i="1" s="1"/>
  <c r="CY167" i="1"/>
  <c r="X167" i="1" s="1"/>
  <c r="CZ167" i="1"/>
  <c r="Y167" i="1" s="1"/>
  <c r="CY165" i="1"/>
  <c r="X165" i="1" s="1"/>
  <c r="CZ165" i="1"/>
  <c r="Y165" i="1" s="1"/>
  <c r="CZ162" i="1"/>
  <c r="Y162" i="1" s="1"/>
  <c r="CY162" i="1"/>
  <c r="X162" i="1" s="1"/>
  <c r="CY159" i="1"/>
  <c r="X159" i="1" s="1"/>
  <c r="CZ159" i="1"/>
  <c r="Y159" i="1" s="1"/>
  <c r="AB157" i="1"/>
  <c r="CR157" i="1"/>
  <c r="Q157" i="1" s="1"/>
  <c r="CP157" i="1" s="1"/>
  <c r="O157" i="1" s="1"/>
  <c r="AB184" i="1"/>
  <c r="AB182" i="1"/>
  <c r="CX533" i="3"/>
  <c r="CX537" i="3"/>
  <c r="CX534" i="3"/>
  <c r="CX531" i="3"/>
  <c r="CX535" i="3"/>
  <c r="CX532" i="3"/>
  <c r="CX536" i="3"/>
  <c r="AB180" i="1"/>
  <c r="AB178" i="1"/>
  <c r="CX517" i="3"/>
  <c r="CX521" i="3"/>
  <c r="CX518" i="3"/>
  <c r="CX522" i="3"/>
  <c r="CX515" i="3"/>
  <c r="CX519" i="3"/>
  <c r="CX516" i="3"/>
  <c r="CX520" i="3"/>
  <c r="AB176" i="1"/>
  <c r="AB174" i="1"/>
  <c r="CX509" i="3"/>
  <c r="CX510" i="3"/>
  <c r="CX511" i="3"/>
  <c r="CS172" i="1"/>
  <c r="R172" i="1" s="1"/>
  <c r="GK172" i="1" s="1"/>
  <c r="AB172" i="1"/>
  <c r="AB170" i="1"/>
  <c r="CX497" i="3"/>
  <c r="CX501" i="3"/>
  <c r="CX498" i="3"/>
  <c r="CX502" i="3"/>
  <c r="CX499" i="3"/>
  <c r="CX500" i="3"/>
  <c r="CQ168" i="1"/>
  <c r="P168" i="1" s="1"/>
  <c r="AD168" i="1"/>
  <c r="CR168" i="1" s="1"/>
  <c r="Q168" i="1" s="1"/>
  <c r="CQ166" i="1"/>
  <c r="P166" i="1" s="1"/>
  <c r="CP166" i="1" s="1"/>
  <c r="O166" i="1" s="1"/>
  <c r="AD166" i="1"/>
  <c r="CR166" i="1" s="1"/>
  <c r="Q166" i="1" s="1"/>
  <c r="AD164" i="1"/>
  <c r="AD162" i="1"/>
  <c r="AD160" i="1"/>
  <c r="AD158" i="1"/>
  <c r="AD156" i="1"/>
  <c r="AD154" i="1"/>
  <c r="AB152" i="1"/>
  <c r="CR152" i="1"/>
  <c r="CZ151" i="1"/>
  <c r="Y151" i="1" s="1"/>
  <c r="CY151" i="1"/>
  <c r="X151" i="1" s="1"/>
  <c r="AB150" i="1"/>
  <c r="CR150" i="1"/>
  <c r="Q150" i="1" s="1"/>
  <c r="CY149" i="1"/>
  <c r="X149" i="1" s="1"/>
  <c r="CZ149" i="1"/>
  <c r="Y149" i="1" s="1"/>
  <c r="CP149" i="1"/>
  <c r="O149" i="1" s="1"/>
  <c r="AB148" i="1"/>
  <c r="CR148" i="1"/>
  <c r="Q148" i="1" s="1"/>
  <c r="CY140" i="1"/>
  <c r="X140" i="1" s="1"/>
  <c r="CZ140" i="1"/>
  <c r="Y140" i="1" s="1"/>
  <c r="CY138" i="1"/>
  <c r="X138" i="1" s="1"/>
  <c r="CZ138" i="1"/>
  <c r="Y138" i="1" s="1"/>
  <c r="CP136" i="1"/>
  <c r="O136" i="1" s="1"/>
  <c r="CP134" i="1"/>
  <c r="O134" i="1" s="1"/>
  <c r="CY133" i="1"/>
  <c r="X133" i="1" s="1"/>
  <c r="CZ133" i="1"/>
  <c r="Y133" i="1" s="1"/>
  <c r="CY128" i="1"/>
  <c r="X128" i="1" s="1"/>
  <c r="CZ128" i="1"/>
  <c r="Y128" i="1" s="1"/>
  <c r="CY126" i="1"/>
  <c r="X126" i="1" s="1"/>
  <c r="CZ126" i="1"/>
  <c r="Y126" i="1" s="1"/>
  <c r="CP124" i="1"/>
  <c r="O124" i="1" s="1"/>
  <c r="GM123" i="1"/>
  <c r="GN123" i="1"/>
  <c r="CX573" i="3"/>
  <c r="CX570" i="3"/>
  <c r="CX574" i="3"/>
  <c r="CX571" i="3"/>
  <c r="CX572" i="3"/>
  <c r="GA187" i="1"/>
  <c r="EI187" i="1"/>
  <c r="CI187" i="1"/>
  <c r="BC187" i="1"/>
  <c r="AU187" i="1"/>
  <c r="AQ187" i="1"/>
  <c r="CX541" i="3"/>
  <c r="CX538" i="3"/>
  <c r="CX542" i="3"/>
  <c r="CX539" i="3"/>
  <c r="CX543" i="3"/>
  <c r="CX540" i="3"/>
  <c r="CX544" i="3"/>
  <c r="CX525" i="3"/>
  <c r="CX529" i="3"/>
  <c r="CX526" i="3"/>
  <c r="CX530" i="3"/>
  <c r="CX523" i="3"/>
  <c r="CX527" i="3"/>
  <c r="CX524" i="3"/>
  <c r="CX528" i="3"/>
  <c r="CX513" i="3"/>
  <c r="CX514" i="3"/>
  <c r="CX512" i="3"/>
  <c r="CX505" i="3"/>
  <c r="CX506" i="3"/>
  <c r="CX503" i="3"/>
  <c r="CX507" i="3"/>
  <c r="CX504" i="3"/>
  <c r="CX508" i="3"/>
  <c r="AB167" i="1"/>
  <c r="CQ153" i="1"/>
  <c r="AB153" i="1"/>
  <c r="CP150" i="1"/>
  <c r="O150" i="1" s="1"/>
  <c r="AB144" i="1"/>
  <c r="CR144" i="1"/>
  <c r="CZ143" i="1"/>
  <c r="Y143" i="1" s="1"/>
  <c r="CY143" i="1"/>
  <c r="X143" i="1" s="1"/>
  <c r="CP140" i="1"/>
  <c r="O140" i="1" s="1"/>
  <c r="CP138" i="1"/>
  <c r="O138" i="1" s="1"/>
  <c r="CY137" i="1"/>
  <c r="X137" i="1" s="1"/>
  <c r="GM137" i="1" s="1"/>
  <c r="CZ137" i="1"/>
  <c r="Y137" i="1" s="1"/>
  <c r="GN137" i="1" s="1"/>
  <c r="CP133" i="1"/>
  <c r="O133" i="1" s="1"/>
  <c r="CZ131" i="1"/>
  <c r="Y131" i="1" s="1"/>
  <c r="CY131" i="1"/>
  <c r="X131" i="1" s="1"/>
  <c r="CP128" i="1"/>
  <c r="O128" i="1" s="1"/>
  <c r="CP126" i="1"/>
  <c r="O126" i="1" s="1"/>
  <c r="CY125" i="1"/>
  <c r="X125" i="1" s="1"/>
  <c r="GM125" i="1" s="1"/>
  <c r="CZ125" i="1"/>
  <c r="Y125" i="1" s="1"/>
  <c r="EL187" i="1"/>
  <c r="EH187" i="1"/>
  <c r="BB187" i="1"/>
  <c r="AX187" i="1"/>
  <c r="AT187" i="1"/>
  <c r="AP187" i="1"/>
  <c r="CX489" i="3"/>
  <c r="CX490" i="3"/>
  <c r="CX487" i="3"/>
  <c r="CX491" i="3"/>
  <c r="CX488" i="3"/>
  <c r="CX477" i="3"/>
  <c r="CX478" i="3"/>
  <c r="CX475" i="3"/>
  <c r="CX479" i="3"/>
  <c r="CX476" i="3"/>
  <c r="CX480" i="3"/>
  <c r="CX465" i="3"/>
  <c r="CX466" i="3"/>
  <c r="CX463" i="3"/>
  <c r="CX467" i="3"/>
  <c r="CX464" i="3"/>
  <c r="CX468" i="3"/>
  <c r="CX441" i="3"/>
  <c r="CX445" i="3"/>
  <c r="CX449" i="3"/>
  <c r="CX442" i="3"/>
  <c r="CX446" i="3"/>
  <c r="CX450" i="3"/>
  <c r="CX439" i="3"/>
  <c r="CX443" i="3"/>
  <c r="CX447" i="3"/>
  <c r="CX440" i="3"/>
  <c r="CX444" i="3"/>
  <c r="CX448" i="3"/>
  <c r="I152" i="1"/>
  <c r="P152" i="1"/>
  <c r="CP148" i="1"/>
  <c r="O148" i="1" s="1"/>
  <c r="W145" i="1"/>
  <c r="P144" i="1"/>
  <c r="CY142" i="1"/>
  <c r="X142" i="1" s="1"/>
  <c r="CZ142" i="1"/>
  <c r="Y142" i="1" s="1"/>
  <c r="CY141" i="1"/>
  <c r="X141" i="1" s="1"/>
  <c r="GN141" i="1" s="1"/>
  <c r="CZ141" i="1"/>
  <c r="Y141" i="1" s="1"/>
  <c r="CZ135" i="1"/>
  <c r="Y135" i="1" s="1"/>
  <c r="CY135" i="1"/>
  <c r="X135" i="1" s="1"/>
  <c r="CY132" i="1"/>
  <c r="X132" i="1" s="1"/>
  <c r="CZ132" i="1"/>
  <c r="Y132" i="1" s="1"/>
  <c r="GN132" i="1" s="1"/>
  <c r="CY130" i="1"/>
  <c r="X130" i="1" s="1"/>
  <c r="CZ130" i="1"/>
  <c r="Y130" i="1" s="1"/>
  <c r="CY129" i="1"/>
  <c r="X129" i="1" s="1"/>
  <c r="CZ129" i="1"/>
  <c r="Y129" i="1" s="1"/>
  <c r="GN129" i="1" s="1"/>
  <c r="AO187" i="1"/>
  <c r="CX493" i="3"/>
  <c r="CX494" i="3"/>
  <c r="CX495" i="3"/>
  <c r="CX492" i="3"/>
  <c r="CX496" i="3"/>
  <c r="CX481" i="3"/>
  <c r="CX485" i="3"/>
  <c r="CX482" i="3"/>
  <c r="CX486" i="3"/>
  <c r="CX483" i="3"/>
  <c r="CX484" i="3"/>
  <c r="CX469" i="3"/>
  <c r="CX473" i="3"/>
  <c r="CX470" i="3"/>
  <c r="CX474" i="3"/>
  <c r="CX471" i="3"/>
  <c r="CX472" i="3"/>
  <c r="CX453" i="3"/>
  <c r="CX457" i="3"/>
  <c r="CX461" i="3"/>
  <c r="CX454" i="3"/>
  <c r="CX458" i="3"/>
  <c r="CX462" i="3"/>
  <c r="CX451" i="3"/>
  <c r="CX455" i="3"/>
  <c r="CX459" i="3"/>
  <c r="CX452" i="3"/>
  <c r="CX456" i="3"/>
  <c r="CX460" i="3"/>
  <c r="I153" i="1"/>
  <c r="T153" i="1" s="1"/>
  <c r="W152" i="1"/>
  <c r="CY150" i="1"/>
  <c r="X150" i="1" s="1"/>
  <c r="CZ150" i="1"/>
  <c r="Y150" i="1" s="1"/>
  <c r="CY148" i="1"/>
  <c r="X148" i="1" s="1"/>
  <c r="CZ148" i="1"/>
  <c r="Y148" i="1" s="1"/>
  <c r="AB147" i="1"/>
  <c r="AB146" i="1"/>
  <c r="CR146" i="1"/>
  <c r="R144" i="1"/>
  <c r="GK144" i="1" s="1"/>
  <c r="AB142" i="1"/>
  <c r="CR142" i="1"/>
  <c r="Q142" i="1" s="1"/>
  <c r="CP142" i="1" s="1"/>
  <c r="O142" i="1" s="1"/>
  <c r="GM141" i="1"/>
  <c r="CZ139" i="1"/>
  <c r="Y139" i="1" s="1"/>
  <c r="CY139" i="1"/>
  <c r="X139" i="1" s="1"/>
  <c r="CY136" i="1"/>
  <c r="X136" i="1" s="1"/>
  <c r="CZ136" i="1"/>
  <c r="Y136" i="1" s="1"/>
  <c r="CY134" i="1"/>
  <c r="X134" i="1" s="1"/>
  <c r="CZ134" i="1"/>
  <c r="Y134" i="1" s="1"/>
  <c r="GM132" i="1"/>
  <c r="AB130" i="1"/>
  <c r="CR130" i="1"/>
  <c r="Q130" i="1" s="1"/>
  <c r="CP130" i="1" s="1"/>
  <c r="O130" i="1" s="1"/>
  <c r="GM129" i="1"/>
  <c r="CZ127" i="1"/>
  <c r="Y127" i="1" s="1"/>
  <c r="CY127" i="1"/>
  <c r="X127" i="1" s="1"/>
  <c r="CY124" i="1"/>
  <c r="X124" i="1" s="1"/>
  <c r="CZ124" i="1"/>
  <c r="Y124" i="1" s="1"/>
  <c r="AD151" i="1"/>
  <c r="CR151" i="1" s="1"/>
  <c r="Q151" i="1" s="1"/>
  <c r="CP151" i="1" s="1"/>
  <c r="O151" i="1" s="1"/>
  <c r="AB149" i="1"/>
  <c r="CX417" i="3"/>
  <c r="CX421" i="3"/>
  <c r="CX425" i="3"/>
  <c r="CX418" i="3"/>
  <c r="CX422" i="3"/>
  <c r="CX426" i="3"/>
  <c r="CX415" i="3"/>
  <c r="CX419" i="3"/>
  <c r="CX423" i="3"/>
  <c r="CX416" i="3"/>
  <c r="CX420" i="3"/>
  <c r="CX424" i="3"/>
  <c r="CQ147" i="1"/>
  <c r="AD147" i="1"/>
  <c r="CR147" i="1" s="1"/>
  <c r="AB145" i="1"/>
  <c r="I145" i="1"/>
  <c r="AD143" i="1"/>
  <c r="AB141" i="1"/>
  <c r="AD139" i="1"/>
  <c r="AB137" i="1"/>
  <c r="AD135" i="1"/>
  <c r="AB133" i="1"/>
  <c r="AD131" i="1"/>
  <c r="AB129" i="1"/>
  <c r="AD127" i="1"/>
  <c r="AB125" i="1"/>
  <c r="CZ120" i="1"/>
  <c r="Y120" i="1" s="1"/>
  <c r="CY120" i="1"/>
  <c r="X120" i="1" s="1"/>
  <c r="CY119" i="1"/>
  <c r="X119" i="1" s="1"/>
  <c r="CZ119" i="1"/>
  <c r="Y119" i="1" s="1"/>
  <c r="CP119" i="1"/>
  <c r="O119" i="1" s="1"/>
  <c r="AB114" i="1"/>
  <c r="CZ112" i="1"/>
  <c r="Y112" i="1" s="1"/>
  <c r="CY112" i="1"/>
  <c r="X112" i="1" s="1"/>
  <c r="AB112" i="1"/>
  <c r="CP111" i="1"/>
  <c r="O111" i="1" s="1"/>
  <c r="CY110" i="1"/>
  <c r="X110" i="1" s="1"/>
  <c r="CZ110" i="1"/>
  <c r="Y110" i="1" s="1"/>
  <c r="CP110" i="1"/>
  <c r="O110" i="1" s="1"/>
  <c r="CP109" i="1"/>
  <c r="O109" i="1" s="1"/>
  <c r="CZ108" i="1"/>
  <c r="Y108" i="1" s="1"/>
  <c r="CY108" i="1"/>
  <c r="X108" i="1" s="1"/>
  <c r="AB108" i="1"/>
  <c r="CZ106" i="1"/>
  <c r="Y106" i="1" s="1"/>
  <c r="CY106" i="1"/>
  <c r="X106" i="1" s="1"/>
  <c r="CY105" i="1"/>
  <c r="X105" i="1" s="1"/>
  <c r="CZ105" i="1"/>
  <c r="Y105" i="1" s="1"/>
  <c r="CY103" i="1"/>
  <c r="X103" i="1" s="1"/>
  <c r="GM103" i="1" s="1"/>
  <c r="CZ103" i="1"/>
  <c r="Y103" i="1" s="1"/>
  <c r="CP99" i="1"/>
  <c r="O99" i="1" s="1"/>
  <c r="CP97" i="1"/>
  <c r="O97" i="1" s="1"/>
  <c r="CY95" i="1"/>
  <c r="X95" i="1" s="1"/>
  <c r="CZ95" i="1"/>
  <c r="Y95" i="1" s="1"/>
  <c r="CX373" i="3"/>
  <c r="CX377" i="3"/>
  <c r="CX381" i="3"/>
  <c r="CX374" i="3"/>
  <c r="CX378" i="3"/>
  <c r="CX375" i="3"/>
  <c r="CX379" i="3"/>
  <c r="CX376" i="3"/>
  <c r="CX380" i="3"/>
  <c r="CX361" i="3"/>
  <c r="CX365" i="3"/>
  <c r="CX362" i="3"/>
  <c r="CX366" i="3"/>
  <c r="CX363" i="3"/>
  <c r="CX364" i="3"/>
  <c r="CX341" i="3"/>
  <c r="CX345" i="3"/>
  <c r="CX349" i="3"/>
  <c r="CX342" i="3"/>
  <c r="CX346" i="3"/>
  <c r="CX350" i="3"/>
  <c r="CX343" i="3"/>
  <c r="CX347" i="3"/>
  <c r="CX344" i="3"/>
  <c r="CX348" i="3"/>
  <c r="CZ122" i="1"/>
  <c r="Y122" i="1" s="1"/>
  <c r="CY122" i="1"/>
  <c r="X122" i="1" s="1"/>
  <c r="CP118" i="1"/>
  <c r="O118" i="1" s="1"/>
  <c r="CP114" i="1"/>
  <c r="O114" i="1" s="1"/>
  <c r="AB105" i="1"/>
  <c r="CR105" i="1"/>
  <c r="Q105" i="1" s="1"/>
  <c r="CY104" i="1"/>
  <c r="X104" i="1" s="1"/>
  <c r="CZ104" i="1"/>
  <c r="Y104" i="1" s="1"/>
  <c r="CP104" i="1"/>
  <c r="O104" i="1" s="1"/>
  <c r="CZ98" i="1"/>
  <c r="Y98" i="1" s="1"/>
  <c r="CY98" i="1"/>
  <c r="X98" i="1" s="1"/>
  <c r="CY97" i="1"/>
  <c r="X97" i="1" s="1"/>
  <c r="CZ97" i="1"/>
  <c r="Y97" i="1" s="1"/>
  <c r="CX385" i="3"/>
  <c r="CX389" i="3"/>
  <c r="CX382" i="3"/>
  <c r="CX386" i="3"/>
  <c r="CX390" i="3"/>
  <c r="CX383" i="3"/>
  <c r="CX387" i="3"/>
  <c r="CX384" i="3"/>
  <c r="CX388" i="3"/>
  <c r="CX369" i="3"/>
  <c r="CX370" i="3"/>
  <c r="CX367" i="3"/>
  <c r="CX371" i="3"/>
  <c r="CX368" i="3"/>
  <c r="CX372" i="3"/>
  <c r="CX353" i="3"/>
  <c r="CX357" i="3"/>
  <c r="CX354" i="3"/>
  <c r="CX358" i="3"/>
  <c r="CX351" i="3"/>
  <c r="CX355" i="3"/>
  <c r="CX359" i="3"/>
  <c r="CX352" i="3"/>
  <c r="CX356" i="3"/>
  <c r="CX360" i="3"/>
  <c r="CY111" i="1"/>
  <c r="X111" i="1" s="1"/>
  <c r="CZ111" i="1"/>
  <c r="Y111" i="1" s="1"/>
  <c r="CY109" i="1"/>
  <c r="X109" i="1" s="1"/>
  <c r="CZ109" i="1"/>
  <c r="Y109" i="1" s="1"/>
  <c r="CY101" i="1"/>
  <c r="X101" i="1" s="1"/>
  <c r="CZ101" i="1"/>
  <c r="Y101" i="1" s="1"/>
  <c r="CY99" i="1"/>
  <c r="X99" i="1" s="1"/>
  <c r="CZ99" i="1"/>
  <c r="Y99" i="1" s="1"/>
  <c r="AB97" i="1"/>
  <c r="CR97" i="1"/>
  <c r="Q97" i="1" s="1"/>
  <c r="GM95" i="1"/>
  <c r="GN95" i="1"/>
  <c r="CX405" i="3"/>
  <c r="CX409" i="3"/>
  <c r="CX413" i="3"/>
  <c r="CX406" i="3"/>
  <c r="CX410" i="3"/>
  <c r="CX414" i="3"/>
  <c r="CX403" i="3"/>
  <c r="CX407" i="3"/>
  <c r="CX411" i="3"/>
  <c r="CX404" i="3"/>
  <c r="CX408" i="3"/>
  <c r="CX412" i="3"/>
  <c r="I144" i="1"/>
  <c r="U144" i="1" s="1"/>
  <c r="GM122" i="1"/>
  <c r="GN122" i="1"/>
  <c r="CY121" i="1"/>
  <c r="X121" i="1" s="1"/>
  <c r="CZ121" i="1"/>
  <c r="Y121" i="1" s="1"/>
  <c r="GM120" i="1"/>
  <c r="GN120" i="1"/>
  <c r="CZ118" i="1"/>
  <c r="Y118" i="1" s="1"/>
  <c r="CY118" i="1"/>
  <c r="X118" i="1" s="1"/>
  <c r="CY117" i="1"/>
  <c r="X117" i="1" s="1"/>
  <c r="CZ117" i="1"/>
  <c r="Y117" i="1" s="1"/>
  <c r="CY116" i="1"/>
  <c r="X116" i="1" s="1"/>
  <c r="CZ116" i="1"/>
  <c r="Y116" i="1" s="1"/>
  <c r="CR116" i="1"/>
  <c r="Q116" i="1" s="1"/>
  <c r="CP116" i="1" s="1"/>
  <c r="O116" i="1" s="1"/>
  <c r="AB116" i="1"/>
  <c r="CY115" i="1"/>
  <c r="X115" i="1" s="1"/>
  <c r="CZ115" i="1"/>
  <c r="Y115" i="1" s="1"/>
  <c r="CP115" i="1"/>
  <c r="O115" i="1" s="1"/>
  <c r="CZ114" i="1"/>
  <c r="Y114" i="1" s="1"/>
  <c r="CY114" i="1"/>
  <c r="X114" i="1" s="1"/>
  <c r="CY113" i="1"/>
  <c r="X113" i="1" s="1"/>
  <c r="CZ113" i="1"/>
  <c r="Y113" i="1" s="1"/>
  <c r="CP105" i="1"/>
  <c r="O105" i="1" s="1"/>
  <c r="CY102" i="1"/>
  <c r="X102" i="1" s="1"/>
  <c r="CZ102" i="1"/>
  <c r="Y102" i="1" s="1"/>
  <c r="CP102" i="1"/>
  <c r="O102" i="1" s="1"/>
  <c r="AB101" i="1"/>
  <c r="CR101" i="1"/>
  <c r="Q101" i="1" s="1"/>
  <c r="CP101" i="1" s="1"/>
  <c r="O101" i="1" s="1"/>
  <c r="CY100" i="1"/>
  <c r="X100" i="1" s="1"/>
  <c r="CZ100" i="1"/>
  <c r="Y100" i="1" s="1"/>
  <c r="CP100" i="1"/>
  <c r="O100" i="1" s="1"/>
  <c r="CZ96" i="1"/>
  <c r="Y96" i="1" s="1"/>
  <c r="CY96" i="1"/>
  <c r="X96" i="1" s="1"/>
  <c r="CQ112" i="1"/>
  <c r="P112" i="1" s="1"/>
  <c r="CP112" i="1" s="1"/>
  <c r="O112" i="1" s="1"/>
  <c r="AB110" i="1"/>
  <c r="CX296" i="3"/>
  <c r="CX293" i="3"/>
  <c r="CX297" i="3"/>
  <c r="CX294" i="3"/>
  <c r="CX298" i="3"/>
  <c r="CX295" i="3"/>
  <c r="CQ108" i="1"/>
  <c r="P108" i="1" s="1"/>
  <c r="CP108" i="1" s="1"/>
  <c r="O108" i="1" s="1"/>
  <c r="CT107" i="1"/>
  <c r="S107" i="1" s="1"/>
  <c r="CQ106" i="1"/>
  <c r="P106" i="1" s="1"/>
  <c r="CP106" i="1" s="1"/>
  <c r="O106" i="1" s="1"/>
  <c r="AD106" i="1"/>
  <c r="CR106" i="1" s="1"/>
  <c r="Q106" i="1" s="1"/>
  <c r="AB104" i="1"/>
  <c r="AB102" i="1"/>
  <c r="CX264" i="3"/>
  <c r="CX268" i="3"/>
  <c r="CX265" i="3"/>
  <c r="CX269" i="3"/>
  <c r="CX266" i="3"/>
  <c r="CX270" i="3"/>
  <c r="CX263" i="3"/>
  <c r="CX267" i="3"/>
  <c r="AB100" i="1"/>
  <c r="CQ98" i="1"/>
  <c r="P98" i="1" s="1"/>
  <c r="AD98" i="1"/>
  <c r="CR98" i="1" s="1"/>
  <c r="Q98" i="1" s="1"/>
  <c r="AD96" i="1"/>
  <c r="CR96" i="1" s="1"/>
  <c r="Q96" i="1" s="1"/>
  <c r="CP96" i="1" s="1"/>
  <c r="O96" i="1" s="1"/>
  <c r="AB94" i="1"/>
  <c r="CP85" i="1"/>
  <c r="O85" i="1" s="1"/>
  <c r="CZ80" i="1"/>
  <c r="Y80" i="1" s="1"/>
  <c r="CY80" i="1"/>
  <c r="X80" i="1" s="1"/>
  <c r="CY79" i="1"/>
  <c r="X79" i="1" s="1"/>
  <c r="CZ79" i="1"/>
  <c r="Y79" i="1" s="1"/>
  <c r="AB71" i="1"/>
  <c r="CR71" i="1"/>
  <c r="Q71" i="1" s="1"/>
  <c r="CP71" i="1" s="1"/>
  <c r="O71" i="1" s="1"/>
  <c r="CP68" i="1"/>
  <c r="O68" i="1" s="1"/>
  <c r="AB123" i="1"/>
  <c r="CQ121" i="1"/>
  <c r="P121" i="1" s="1"/>
  <c r="CP121" i="1" s="1"/>
  <c r="O121" i="1" s="1"/>
  <c r="AD121" i="1"/>
  <c r="CR121" i="1" s="1"/>
  <c r="Q121" i="1" s="1"/>
  <c r="AB119" i="1"/>
  <c r="AD117" i="1"/>
  <c r="CR117" i="1" s="1"/>
  <c r="Q117" i="1" s="1"/>
  <c r="CP117" i="1" s="1"/>
  <c r="O117" i="1" s="1"/>
  <c r="AB115" i="1"/>
  <c r="CQ113" i="1"/>
  <c r="P113" i="1" s="1"/>
  <c r="CP113" i="1" s="1"/>
  <c r="O113" i="1" s="1"/>
  <c r="CX300" i="3"/>
  <c r="CX304" i="3"/>
  <c r="CX301" i="3"/>
  <c r="CX302" i="3"/>
  <c r="CX299" i="3"/>
  <c r="CX303" i="3"/>
  <c r="CX272" i="3"/>
  <c r="CX276" i="3"/>
  <c r="CX273" i="3"/>
  <c r="CX277" i="3"/>
  <c r="CX274" i="3"/>
  <c r="CX278" i="3"/>
  <c r="CX271" i="3"/>
  <c r="CX275" i="3"/>
  <c r="CY93" i="1"/>
  <c r="X93" i="1" s="1"/>
  <c r="GN93" i="1" s="1"/>
  <c r="CZ93" i="1"/>
  <c r="Y93" i="1" s="1"/>
  <c r="CZ92" i="1"/>
  <c r="Y92" i="1" s="1"/>
  <c r="CY92" i="1"/>
  <c r="X92" i="1" s="1"/>
  <c r="AB92" i="1"/>
  <c r="CY91" i="1"/>
  <c r="X91" i="1" s="1"/>
  <c r="CZ91" i="1"/>
  <c r="Y91" i="1" s="1"/>
  <c r="CY89" i="1"/>
  <c r="X89" i="1" s="1"/>
  <c r="CZ89" i="1"/>
  <c r="Y89" i="1" s="1"/>
  <c r="GM89" i="1" s="1"/>
  <c r="CZ84" i="1"/>
  <c r="Y84" i="1" s="1"/>
  <c r="CY84" i="1"/>
  <c r="X84" i="1" s="1"/>
  <c r="CY83" i="1"/>
  <c r="X83" i="1" s="1"/>
  <c r="CZ83" i="1"/>
  <c r="Y83" i="1" s="1"/>
  <c r="CY81" i="1"/>
  <c r="X81" i="1" s="1"/>
  <c r="CZ81" i="1"/>
  <c r="Y81" i="1" s="1"/>
  <c r="AB79" i="1"/>
  <c r="CR79" i="1"/>
  <c r="Q79" i="1" s="1"/>
  <c r="CY78" i="1"/>
  <c r="X78" i="1" s="1"/>
  <c r="CZ78" i="1"/>
  <c r="Y78" i="1" s="1"/>
  <c r="CP78" i="1"/>
  <c r="O78" i="1" s="1"/>
  <c r="CP77" i="1"/>
  <c r="O77" i="1" s="1"/>
  <c r="CY75" i="1"/>
  <c r="X75" i="1" s="1"/>
  <c r="CZ75" i="1"/>
  <c r="Y75" i="1" s="1"/>
  <c r="CZ74" i="1"/>
  <c r="Y74" i="1" s="1"/>
  <c r="CY74" i="1"/>
  <c r="X74" i="1" s="1"/>
  <c r="CP73" i="1"/>
  <c r="O73" i="1" s="1"/>
  <c r="CZ70" i="1"/>
  <c r="Y70" i="1" s="1"/>
  <c r="CY70" i="1"/>
  <c r="X70" i="1" s="1"/>
  <c r="CY67" i="1"/>
  <c r="X67" i="1" s="1"/>
  <c r="CZ67" i="1"/>
  <c r="Y67" i="1" s="1"/>
  <c r="AB120" i="1"/>
  <c r="CX332" i="3"/>
  <c r="CX329" i="3"/>
  <c r="CX333" i="3"/>
  <c r="CX330" i="3"/>
  <c r="CX334" i="3"/>
  <c r="CX331" i="3"/>
  <c r="CX308" i="3"/>
  <c r="CX312" i="3"/>
  <c r="CX316" i="3"/>
  <c r="CX305" i="3"/>
  <c r="CX309" i="3"/>
  <c r="CX313" i="3"/>
  <c r="CX306" i="3"/>
  <c r="CX310" i="3"/>
  <c r="CX314" i="3"/>
  <c r="CX307" i="3"/>
  <c r="CX311" i="3"/>
  <c r="CX315" i="3"/>
  <c r="CX280" i="3"/>
  <c r="CX284" i="3"/>
  <c r="CX281" i="3"/>
  <c r="CX285" i="3"/>
  <c r="CX282" i="3"/>
  <c r="CX279" i="3"/>
  <c r="CX283" i="3"/>
  <c r="CX248" i="3"/>
  <c r="CX252" i="3"/>
  <c r="CX249" i="3"/>
  <c r="CX253" i="3"/>
  <c r="CX250" i="3"/>
  <c r="CX254" i="3"/>
  <c r="CX247" i="3"/>
  <c r="CX251" i="3"/>
  <c r="CS94" i="1"/>
  <c r="R94" i="1" s="1"/>
  <c r="AB93" i="1"/>
  <c r="AB91" i="1"/>
  <c r="AB89" i="1"/>
  <c r="CY87" i="1"/>
  <c r="X87" i="1" s="1"/>
  <c r="GN87" i="1" s="1"/>
  <c r="CZ87" i="1"/>
  <c r="Y87" i="1" s="1"/>
  <c r="CZ86" i="1"/>
  <c r="Y86" i="1" s="1"/>
  <c r="CY86" i="1"/>
  <c r="X86" i="1" s="1"/>
  <c r="CY85" i="1"/>
  <c r="X85" i="1" s="1"/>
  <c r="CZ85" i="1"/>
  <c r="Y85" i="1" s="1"/>
  <c r="AB83" i="1"/>
  <c r="CR83" i="1"/>
  <c r="Q83" i="1" s="1"/>
  <c r="CP83" i="1" s="1"/>
  <c r="O83" i="1" s="1"/>
  <c r="CY82" i="1"/>
  <c r="X82" i="1" s="1"/>
  <c r="CZ82" i="1"/>
  <c r="Y82" i="1" s="1"/>
  <c r="CP82" i="1"/>
  <c r="O82" i="1" s="1"/>
  <c r="CZ76" i="1"/>
  <c r="Y76" i="1" s="1"/>
  <c r="CY76" i="1"/>
  <c r="X76" i="1" s="1"/>
  <c r="AB76" i="1"/>
  <c r="AB75" i="1"/>
  <c r="CR75" i="1"/>
  <c r="Q75" i="1" s="1"/>
  <c r="CY72" i="1"/>
  <c r="X72" i="1" s="1"/>
  <c r="CZ72" i="1"/>
  <c r="Y72" i="1" s="1"/>
  <c r="CP72" i="1"/>
  <c r="O72" i="1" s="1"/>
  <c r="CY69" i="1"/>
  <c r="X69" i="1" s="1"/>
  <c r="CZ69" i="1"/>
  <c r="Y69" i="1" s="1"/>
  <c r="AB67" i="1"/>
  <c r="CR67" i="1"/>
  <c r="Q67" i="1" s="1"/>
  <c r="CX336" i="3"/>
  <c r="CX337" i="3"/>
  <c r="CX335" i="3"/>
  <c r="CX338" i="3"/>
  <c r="CX339" i="3"/>
  <c r="CX340" i="3"/>
  <c r="CX320" i="3"/>
  <c r="CX324" i="3"/>
  <c r="CX328" i="3"/>
  <c r="CX317" i="3"/>
  <c r="CX321" i="3"/>
  <c r="CX325" i="3"/>
  <c r="CX318" i="3"/>
  <c r="CX322" i="3"/>
  <c r="CX326" i="3"/>
  <c r="CX319" i="3"/>
  <c r="CX323" i="3"/>
  <c r="CX327" i="3"/>
  <c r="CX288" i="3"/>
  <c r="CX292" i="3"/>
  <c r="CX289" i="3"/>
  <c r="CX286" i="3"/>
  <c r="CX290" i="3"/>
  <c r="CX287" i="3"/>
  <c r="CX291" i="3"/>
  <c r="CX256" i="3"/>
  <c r="CX260" i="3"/>
  <c r="CX257" i="3"/>
  <c r="CX261" i="3"/>
  <c r="CX258" i="3"/>
  <c r="CX262" i="3"/>
  <c r="CX255" i="3"/>
  <c r="CX259" i="3"/>
  <c r="GM93" i="1"/>
  <c r="GN91" i="1"/>
  <c r="GM91" i="1"/>
  <c r="CZ90" i="1"/>
  <c r="Y90" i="1" s="1"/>
  <c r="CY90" i="1"/>
  <c r="X90" i="1" s="1"/>
  <c r="CZ88" i="1"/>
  <c r="Y88" i="1" s="1"/>
  <c r="CY88" i="1"/>
  <c r="X88" i="1" s="1"/>
  <c r="GM81" i="1"/>
  <c r="GN81" i="1"/>
  <c r="CP79" i="1"/>
  <c r="O79" i="1" s="1"/>
  <c r="CY77" i="1"/>
  <c r="X77" i="1" s="1"/>
  <c r="CZ77" i="1"/>
  <c r="Y77" i="1" s="1"/>
  <c r="CP76" i="1"/>
  <c r="O76" i="1" s="1"/>
  <c r="CP75" i="1"/>
  <c r="O75" i="1" s="1"/>
  <c r="CY73" i="1"/>
  <c r="X73" i="1" s="1"/>
  <c r="CZ73" i="1"/>
  <c r="Y73" i="1" s="1"/>
  <c r="CY71" i="1"/>
  <c r="X71" i="1" s="1"/>
  <c r="CZ71" i="1"/>
  <c r="Y71" i="1" s="1"/>
  <c r="GM69" i="1"/>
  <c r="GN69" i="1"/>
  <c r="CY68" i="1"/>
  <c r="X68" i="1" s="1"/>
  <c r="CZ68" i="1"/>
  <c r="Y68" i="1" s="1"/>
  <c r="CP67" i="1"/>
  <c r="O67" i="1" s="1"/>
  <c r="CZ66" i="1"/>
  <c r="Y66" i="1" s="1"/>
  <c r="CY66" i="1"/>
  <c r="X66" i="1" s="1"/>
  <c r="CQ92" i="1"/>
  <c r="P92" i="1" s="1"/>
  <c r="CP92" i="1" s="1"/>
  <c r="O92" i="1" s="1"/>
  <c r="CQ90" i="1"/>
  <c r="P90" i="1" s="1"/>
  <c r="CP90" i="1" s="1"/>
  <c r="O90" i="1" s="1"/>
  <c r="CQ88" i="1"/>
  <c r="P88" i="1" s="1"/>
  <c r="CP88" i="1" s="1"/>
  <c r="O88" i="1" s="1"/>
  <c r="AD88" i="1"/>
  <c r="CR88" i="1" s="1"/>
  <c r="Q88" i="1" s="1"/>
  <c r="CQ86" i="1"/>
  <c r="P86" i="1" s="1"/>
  <c r="AD86" i="1"/>
  <c r="CR86" i="1" s="1"/>
  <c r="Q86" i="1" s="1"/>
  <c r="CQ84" i="1"/>
  <c r="P84" i="1" s="1"/>
  <c r="CP84" i="1" s="1"/>
  <c r="O84" i="1" s="1"/>
  <c r="AD84" i="1"/>
  <c r="CR84" i="1" s="1"/>
  <c r="Q84" i="1" s="1"/>
  <c r="AB82" i="1"/>
  <c r="CQ80" i="1"/>
  <c r="P80" i="1" s="1"/>
  <c r="AD80" i="1"/>
  <c r="CR80" i="1" s="1"/>
  <c r="Q80" i="1" s="1"/>
  <c r="AB78" i="1"/>
  <c r="AD76" i="1"/>
  <c r="CR76" i="1" s="1"/>
  <c r="Q76" i="1" s="1"/>
  <c r="AD74" i="1"/>
  <c r="AB72" i="1"/>
  <c r="CX184" i="3"/>
  <c r="CX181" i="3"/>
  <c r="CX185" i="3"/>
  <c r="CX182" i="3"/>
  <c r="CX186" i="3"/>
  <c r="CX183" i="3"/>
  <c r="AD70" i="1"/>
  <c r="AB68" i="1"/>
  <c r="CX160" i="3"/>
  <c r="CX161" i="3"/>
  <c r="CX159" i="3"/>
  <c r="AD66" i="1"/>
  <c r="AB60" i="1"/>
  <c r="CR60" i="1"/>
  <c r="Q60" i="1" s="1"/>
  <c r="CP54" i="1"/>
  <c r="O54" i="1" s="1"/>
  <c r="AB48" i="1"/>
  <c r="CR48" i="1"/>
  <c r="Q48" i="1" s="1"/>
  <c r="AB44" i="1"/>
  <c r="CR44" i="1"/>
  <c r="Q44" i="1" s="1"/>
  <c r="CP44" i="1" s="1"/>
  <c r="O44" i="1" s="1"/>
  <c r="CP43" i="1"/>
  <c r="O43" i="1" s="1"/>
  <c r="CX188" i="3"/>
  <c r="CX192" i="3"/>
  <c r="CX189" i="3"/>
  <c r="CX190" i="3"/>
  <c r="CX187" i="3"/>
  <c r="CX191" i="3"/>
  <c r="CX164" i="3"/>
  <c r="CX162" i="3"/>
  <c r="CX163" i="3"/>
  <c r="CX152" i="3"/>
  <c r="CX149" i="3"/>
  <c r="CX153" i="3"/>
  <c r="CX150" i="3"/>
  <c r="CX151" i="3"/>
  <c r="CS65" i="1"/>
  <c r="R65" i="1" s="1"/>
  <c r="AD65" i="1"/>
  <c r="CR65" i="1" s="1"/>
  <c r="Q65" i="1" s="1"/>
  <c r="CP64" i="1"/>
  <c r="O64" i="1" s="1"/>
  <c r="AB64" i="1"/>
  <c r="CP59" i="1"/>
  <c r="O59" i="1" s="1"/>
  <c r="CZ57" i="1"/>
  <c r="Y57" i="1" s="1"/>
  <c r="CY57" i="1"/>
  <c r="X57" i="1" s="1"/>
  <c r="CP56" i="1"/>
  <c r="O56" i="1" s="1"/>
  <c r="CY54" i="1"/>
  <c r="X54" i="1" s="1"/>
  <c r="CZ54" i="1"/>
  <c r="Y54" i="1" s="1"/>
  <c r="AB53" i="1"/>
  <c r="CP47" i="1"/>
  <c r="O47" i="1" s="1"/>
  <c r="CZ45" i="1"/>
  <c r="Y45" i="1" s="1"/>
  <c r="CY45" i="1"/>
  <c r="X45" i="1" s="1"/>
  <c r="CY42" i="1"/>
  <c r="X42" i="1" s="1"/>
  <c r="CZ42" i="1"/>
  <c r="Y42" i="1" s="1"/>
  <c r="CX228" i="3"/>
  <c r="CX232" i="3"/>
  <c r="CX236" i="3"/>
  <c r="CX229" i="3"/>
  <c r="CX233" i="3"/>
  <c r="CX230" i="3"/>
  <c r="CX234" i="3"/>
  <c r="CX227" i="3"/>
  <c r="CX231" i="3"/>
  <c r="CX235" i="3"/>
  <c r="CX220" i="3"/>
  <c r="CX217" i="3"/>
  <c r="CX221" i="3"/>
  <c r="CX218" i="3"/>
  <c r="CX219" i="3"/>
  <c r="CX196" i="3"/>
  <c r="CX200" i="3"/>
  <c r="CX204" i="3"/>
  <c r="CX193" i="3"/>
  <c r="CX197" i="3"/>
  <c r="CX201" i="3"/>
  <c r="CX194" i="3"/>
  <c r="CX198" i="3"/>
  <c r="CX202" i="3"/>
  <c r="CX195" i="3"/>
  <c r="CX199" i="3"/>
  <c r="CX203" i="3"/>
  <c r="CX168" i="3"/>
  <c r="CX172" i="3"/>
  <c r="CX165" i="3"/>
  <c r="CX169" i="3"/>
  <c r="CX166" i="3"/>
  <c r="CX170" i="3"/>
  <c r="CX167" i="3"/>
  <c r="CX171" i="3"/>
  <c r="CY65" i="1"/>
  <c r="X65" i="1" s="1"/>
  <c r="AB65" i="1"/>
  <c r="CY62" i="1"/>
  <c r="X62" i="1" s="1"/>
  <c r="CZ62" i="1"/>
  <c r="Y62" i="1" s="1"/>
  <c r="AB61" i="1"/>
  <c r="CP60" i="1"/>
  <c r="O60" i="1" s="1"/>
  <c r="CP58" i="1"/>
  <c r="O58" i="1" s="1"/>
  <c r="CY56" i="1"/>
  <c r="X56" i="1" s="1"/>
  <c r="CZ56" i="1"/>
  <c r="Y56" i="1" s="1"/>
  <c r="CY55" i="1"/>
  <c r="X55" i="1" s="1"/>
  <c r="CZ55" i="1"/>
  <c r="Y55" i="1" s="1"/>
  <c r="CP55" i="1"/>
  <c r="O55" i="1" s="1"/>
  <c r="AB54" i="1"/>
  <c r="CR54" i="1"/>
  <c r="Q54" i="1" s="1"/>
  <c r="CZ53" i="1"/>
  <c r="Y53" i="1" s="1"/>
  <c r="CY53" i="1"/>
  <c r="X53" i="1" s="1"/>
  <c r="CY52" i="1"/>
  <c r="X52" i="1" s="1"/>
  <c r="CZ52" i="1"/>
  <c r="Y52" i="1" s="1"/>
  <c r="CY50" i="1"/>
  <c r="X50" i="1" s="1"/>
  <c r="CZ50" i="1"/>
  <c r="Y50" i="1" s="1"/>
  <c r="CP48" i="1"/>
  <c r="O48" i="1" s="1"/>
  <c r="CY47" i="1"/>
  <c r="X47" i="1" s="1"/>
  <c r="AB42" i="1"/>
  <c r="CR42" i="1"/>
  <c r="Q42" i="1" s="1"/>
  <c r="CP42" i="1" s="1"/>
  <c r="O42" i="1" s="1"/>
  <c r="CX240" i="3"/>
  <c r="CX244" i="3"/>
  <c r="CX237" i="3"/>
  <c r="CX241" i="3"/>
  <c r="CX245" i="3"/>
  <c r="CX238" i="3"/>
  <c r="CX242" i="3"/>
  <c r="CX246" i="3"/>
  <c r="CX239" i="3"/>
  <c r="CX243" i="3"/>
  <c r="CX224" i="3"/>
  <c r="CX225" i="3"/>
  <c r="CX222" i="3"/>
  <c r="CX226" i="3"/>
  <c r="CX223" i="3"/>
  <c r="CX208" i="3"/>
  <c r="CX212" i="3"/>
  <c r="CX216" i="3"/>
  <c r="CX205" i="3"/>
  <c r="CX209" i="3"/>
  <c r="CX213" i="3"/>
  <c r="CX206" i="3"/>
  <c r="CX210" i="3"/>
  <c r="CX214" i="3"/>
  <c r="CX207" i="3"/>
  <c r="CX211" i="3"/>
  <c r="CX215" i="3"/>
  <c r="CX176" i="3"/>
  <c r="CX180" i="3"/>
  <c r="CX173" i="3"/>
  <c r="CX177" i="3"/>
  <c r="CX174" i="3"/>
  <c r="CX178" i="3"/>
  <c r="CX175" i="3"/>
  <c r="CX179" i="3"/>
  <c r="CX156" i="3"/>
  <c r="CX157" i="3"/>
  <c r="CX154" i="3"/>
  <c r="CX158" i="3"/>
  <c r="CX155" i="3"/>
  <c r="CY63" i="1"/>
  <c r="X63" i="1" s="1"/>
  <c r="CZ63" i="1"/>
  <c r="Y63" i="1" s="1"/>
  <c r="CP63" i="1"/>
  <c r="O63" i="1" s="1"/>
  <c r="AB62" i="1"/>
  <c r="CR62" i="1"/>
  <c r="Q62" i="1" s="1"/>
  <c r="CP62" i="1" s="1"/>
  <c r="O62" i="1" s="1"/>
  <c r="CZ61" i="1"/>
  <c r="Y61" i="1" s="1"/>
  <c r="CY61" i="1"/>
  <c r="X61" i="1" s="1"/>
  <c r="CY60" i="1"/>
  <c r="X60" i="1" s="1"/>
  <c r="CZ60" i="1"/>
  <c r="Y60" i="1" s="1"/>
  <c r="AB52" i="1"/>
  <c r="CR52" i="1"/>
  <c r="Q52" i="1" s="1"/>
  <c r="CP52" i="1" s="1"/>
  <c r="O52" i="1" s="1"/>
  <c r="CY51" i="1"/>
  <c r="X51" i="1" s="1"/>
  <c r="CZ51" i="1"/>
  <c r="Y51" i="1" s="1"/>
  <c r="CP51" i="1"/>
  <c r="O51" i="1" s="1"/>
  <c r="AB50" i="1"/>
  <c r="CR50" i="1"/>
  <c r="Q50" i="1" s="1"/>
  <c r="CP50" i="1" s="1"/>
  <c r="O50" i="1" s="1"/>
  <c r="CZ49" i="1"/>
  <c r="Y49" i="1" s="1"/>
  <c r="CY49" i="1"/>
  <c r="X49" i="1" s="1"/>
  <c r="CY48" i="1"/>
  <c r="X48" i="1" s="1"/>
  <c r="CZ48" i="1"/>
  <c r="Y48" i="1" s="1"/>
  <c r="CY44" i="1"/>
  <c r="X44" i="1" s="1"/>
  <c r="CZ44" i="1"/>
  <c r="Y44" i="1" s="1"/>
  <c r="CY43" i="1"/>
  <c r="X43" i="1" s="1"/>
  <c r="CZ43" i="1"/>
  <c r="Y43" i="1" s="1"/>
  <c r="CQ65" i="1"/>
  <c r="P65" i="1" s="1"/>
  <c r="CP65" i="1" s="1"/>
  <c r="O65" i="1" s="1"/>
  <c r="AB63" i="1"/>
  <c r="CX124" i="3"/>
  <c r="CX128" i="3"/>
  <c r="CX125" i="3"/>
  <c r="CX129" i="3"/>
  <c r="CX126" i="3"/>
  <c r="CX130" i="3"/>
  <c r="CX127" i="3"/>
  <c r="CQ61" i="1"/>
  <c r="P61" i="1" s="1"/>
  <c r="CP61" i="1" s="1"/>
  <c r="O61" i="1" s="1"/>
  <c r="AD61" i="1"/>
  <c r="CR61" i="1" s="1"/>
  <c r="Q61" i="1" s="1"/>
  <c r="CS59" i="1"/>
  <c r="R59" i="1" s="1"/>
  <c r="GK59" i="1" s="1"/>
  <c r="AB59" i="1"/>
  <c r="CX116" i="3"/>
  <c r="CX113" i="3"/>
  <c r="CX114" i="3"/>
  <c r="CX115" i="3"/>
  <c r="CQ57" i="1"/>
  <c r="P57" i="1" s="1"/>
  <c r="CP57" i="1" s="1"/>
  <c r="O57" i="1" s="1"/>
  <c r="AD57" i="1"/>
  <c r="CR57" i="1" s="1"/>
  <c r="Q57" i="1" s="1"/>
  <c r="AB55" i="1"/>
  <c r="CX104" i="3"/>
  <c r="CX105" i="3"/>
  <c r="CX102" i="3"/>
  <c r="CX106" i="3"/>
  <c r="CX103" i="3"/>
  <c r="CQ53" i="1"/>
  <c r="P53" i="1" s="1"/>
  <c r="CP53" i="1" s="1"/>
  <c r="O53" i="1" s="1"/>
  <c r="AD53" i="1"/>
  <c r="CR53" i="1" s="1"/>
  <c r="Q53" i="1" s="1"/>
  <c r="AB51" i="1"/>
  <c r="CX96" i="3"/>
  <c r="CX93" i="3"/>
  <c r="CX94" i="3"/>
  <c r="CX95" i="3"/>
  <c r="CQ49" i="1"/>
  <c r="P49" i="1" s="1"/>
  <c r="CP49" i="1" s="1"/>
  <c r="O49" i="1" s="1"/>
  <c r="AD49" i="1"/>
  <c r="CR49" i="1" s="1"/>
  <c r="Q49" i="1" s="1"/>
  <c r="CS47" i="1"/>
  <c r="R47" i="1" s="1"/>
  <c r="GK47" i="1" s="1"/>
  <c r="AB47" i="1"/>
  <c r="CX88" i="3"/>
  <c r="CX87" i="3"/>
  <c r="CQ45" i="1"/>
  <c r="P45" i="1" s="1"/>
  <c r="AD45" i="1"/>
  <c r="CR45" i="1" s="1"/>
  <c r="Q45" i="1" s="1"/>
  <c r="AB43" i="1"/>
  <c r="CX84" i="3"/>
  <c r="CX81" i="3"/>
  <c r="CX82" i="3"/>
  <c r="CX83" i="3"/>
  <c r="U42" i="1"/>
  <c r="CP37" i="1"/>
  <c r="O37" i="1" s="1"/>
  <c r="CY36" i="1"/>
  <c r="X36" i="1" s="1"/>
  <c r="CZ36" i="1"/>
  <c r="Y36" i="1" s="1"/>
  <c r="GN36" i="1" s="1"/>
  <c r="CZ35" i="1"/>
  <c r="Y35" i="1" s="1"/>
  <c r="CY35" i="1"/>
  <c r="X35" i="1" s="1"/>
  <c r="CP34" i="1"/>
  <c r="O34" i="1" s="1"/>
  <c r="CY32" i="1"/>
  <c r="X32" i="1" s="1"/>
  <c r="CZ32" i="1"/>
  <c r="Y32" i="1" s="1"/>
  <c r="CX132" i="3"/>
  <c r="CX136" i="3"/>
  <c r="CX133" i="3"/>
  <c r="CX137" i="3"/>
  <c r="CX134" i="3"/>
  <c r="CX138" i="3"/>
  <c r="CX131" i="3"/>
  <c r="CX135" i="3"/>
  <c r="CX139" i="3"/>
  <c r="AB56" i="1"/>
  <c r="CP40" i="1"/>
  <c r="O40" i="1" s="1"/>
  <c r="CZ37" i="1"/>
  <c r="Y37" i="1" s="1"/>
  <c r="CY34" i="1"/>
  <c r="X34" i="1" s="1"/>
  <c r="CZ34" i="1"/>
  <c r="Y34" i="1" s="1"/>
  <c r="CY33" i="1"/>
  <c r="X33" i="1" s="1"/>
  <c r="CZ33" i="1"/>
  <c r="Y33" i="1" s="1"/>
  <c r="CP33" i="1"/>
  <c r="O33" i="1" s="1"/>
  <c r="AB32" i="1"/>
  <c r="CR32" i="1"/>
  <c r="Q32" i="1" s="1"/>
  <c r="CZ31" i="1"/>
  <c r="Y31" i="1" s="1"/>
  <c r="CY31" i="1"/>
  <c r="X31" i="1" s="1"/>
  <c r="CY30" i="1"/>
  <c r="X30" i="1" s="1"/>
  <c r="CZ30" i="1"/>
  <c r="Y30" i="1" s="1"/>
  <c r="CY29" i="1"/>
  <c r="X29" i="1" s="1"/>
  <c r="CZ29" i="1"/>
  <c r="Y29" i="1" s="1"/>
  <c r="CX140" i="3"/>
  <c r="CX144" i="3"/>
  <c r="CX148" i="3"/>
  <c r="CX141" i="3"/>
  <c r="CX145" i="3"/>
  <c r="CX142" i="3"/>
  <c r="CX146" i="3"/>
  <c r="CX143" i="3"/>
  <c r="CX147" i="3"/>
  <c r="CT58" i="1"/>
  <c r="S58" i="1" s="1"/>
  <c r="CT46" i="1"/>
  <c r="S46" i="1" s="1"/>
  <c r="CQ41" i="1"/>
  <c r="P41" i="1" s="1"/>
  <c r="CP41" i="1" s="1"/>
  <c r="O41" i="1" s="1"/>
  <c r="AB41" i="1"/>
  <c r="CZ40" i="1"/>
  <c r="Y40" i="1" s="1"/>
  <c r="CZ39" i="1"/>
  <c r="Y39" i="1" s="1"/>
  <c r="CY39" i="1"/>
  <c r="X39" i="1" s="1"/>
  <c r="CP38" i="1"/>
  <c r="O38" i="1" s="1"/>
  <c r="CP29" i="1"/>
  <c r="O29" i="1" s="1"/>
  <c r="CX120" i="3"/>
  <c r="CX117" i="3"/>
  <c r="CX121" i="3"/>
  <c r="CX118" i="3"/>
  <c r="CX122" i="3"/>
  <c r="CX119" i="3"/>
  <c r="CX123" i="3"/>
  <c r="CX112" i="3"/>
  <c r="CX109" i="3"/>
  <c r="CX110" i="3"/>
  <c r="CX111" i="3"/>
  <c r="CX100" i="3"/>
  <c r="CX97" i="3"/>
  <c r="CX101" i="3"/>
  <c r="CX98" i="3"/>
  <c r="CX99" i="3"/>
  <c r="CX92" i="3"/>
  <c r="CX89" i="3"/>
  <c r="CX90" i="3"/>
  <c r="CX91" i="3"/>
  <c r="CX85" i="3"/>
  <c r="CX86" i="3"/>
  <c r="CX80" i="3"/>
  <c r="CX77" i="3"/>
  <c r="CX78" i="3"/>
  <c r="CX79" i="3"/>
  <c r="CY38" i="1"/>
  <c r="X38" i="1" s="1"/>
  <c r="CZ38" i="1"/>
  <c r="Y38" i="1" s="1"/>
  <c r="GM36" i="1"/>
  <c r="CP32" i="1"/>
  <c r="O32" i="1" s="1"/>
  <c r="GM30" i="1"/>
  <c r="GN30" i="1"/>
  <c r="CS41" i="1"/>
  <c r="R41" i="1" s="1"/>
  <c r="GK41" i="1" s="1"/>
  <c r="CQ39" i="1"/>
  <c r="P39" i="1" s="1"/>
  <c r="AD39" i="1"/>
  <c r="CR39" i="1" s="1"/>
  <c r="Q39" i="1" s="1"/>
  <c r="CS37" i="1"/>
  <c r="R37" i="1" s="1"/>
  <c r="CY37" i="1" s="1"/>
  <c r="X37" i="1" s="1"/>
  <c r="AB37" i="1"/>
  <c r="CQ35" i="1"/>
  <c r="P35" i="1" s="1"/>
  <c r="AD35" i="1"/>
  <c r="CR35" i="1" s="1"/>
  <c r="Q35" i="1" s="1"/>
  <c r="AB33" i="1"/>
  <c r="CX44" i="3"/>
  <c r="CX48" i="3"/>
  <c r="CX52" i="3"/>
  <c r="CX56" i="3"/>
  <c r="CX60" i="3"/>
  <c r="CX64" i="3"/>
  <c r="CX45" i="3"/>
  <c r="CX49" i="3"/>
  <c r="CX53" i="3"/>
  <c r="CX57" i="3"/>
  <c r="CX61" i="3"/>
  <c r="CX46" i="3"/>
  <c r="CX50" i="3"/>
  <c r="CX54" i="3"/>
  <c r="CX58" i="3"/>
  <c r="CX62" i="3"/>
  <c r="CX43" i="3"/>
  <c r="CX47" i="3"/>
  <c r="CX51" i="3"/>
  <c r="CX55" i="3"/>
  <c r="CX59" i="3"/>
  <c r="CX63" i="3"/>
  <c r="CQ31" i="1"/>
  <c r="P31" i="1" s="1"/>
  <c r="AD31" i="1"/>
  <c r="CR31" i="1" s="1"/>
  <c r="Q31" i="1" s="1"/>
  <c r="AD29" i="1"/>
  <c r="CR29" i="1" s="1"/>
  <c r="Q29" i="1" s="1"/>
  <c r="AB40" i="1"/>
  <c r="AB38" i="1"/>
  <c r="CX73" i="3"/>
  <c r="CX74" i="3"/>
  <c r="AB36" i="1"/>
  <c r="AB34" i="1"/>
  <c r="CX68" i="3"/>
  <c r="CX65" i="3"/>
  <c r="CX66" i="3"/>
  <c r="CX67" i="3"/>
  <c r="CX8" i="3"/>
  <c r="CX12" i="3"/>
  <c r="CX9" i="3"/>
  <c r="CX13" i="3"/>
  <c r="CX10" i="3"/>
  <c r="CX7" i="3"/>
  <c r="CX11" i="3"/>
  <c r="AB29" i="1"/>
  <c r="CX76" i="3"/>
  <c r="CX75" i="3"/>
  <c r="CX72" i="3"/>
  <c r="CX69" i="3"/>
  <c r="CX70" i="3"/>
  <c r="CX71" i="3"/>
  <c r="CX16" i="3"/>
  <c r="CX20" i="3"/>
  <c r="CX17" i="3"/>
  <c r="CX14" i="3"/>
  <c r="CX18" i="3"/>
  <c r="CX15" i="3"/>
  <c r="CX19" i="3"/>
  <c r="CP28" i="1"/>
  <c r="O28" i="1" s="1"/>
  <c r="CX24" i="3"/>
  <c r="CX28" i="3"/>
  <c r="CX32" i="3"/>
  <c r="CX36" i="3"/>
  <c r="CX40" i="3"/>
  <c r="CX21" i="3"/>
  <c r="CX25" i="3"/>
  <c r="CX29" i="3"/>
  <c r="CX33" i="3"/>
  <c r="CX37" i="3"/>
  <c r="CX41" i="3"/>
  <c r="CX22" i="3"/>
  <c r="CX26" i="3"/>
  <c r="CX30" i="3"/>
  <c r="CX34" i="3"/>
  <c r="CX38" i="3"/>
  <c r="CX42" i="3"/>
  <c r="CX23" i="3"/>
  <c r="CX27" i="3"/>
  <c r="CX31" i="3"/>
  <c r="CX35" i="3"/>
  <c r="CX39" i="3"/>
  <c r="CY28" i="1"/>
  <c r="X28" i="1" s="1"/>
  <c r="CZ28" i="1"/>
  <c r="Y28" i="1" s="1"/>
  <c r="AB28" i="1"/>
  <c r="CX1" i="3"/>
  <c r="CX2" i="3"/>
  <c r="CX3" i="3"/>
  <c r="CX4" i="3"/>
  <c r="CX5" i="3"/>
  <c r="CX6" i="3"/>
  <c r="G598" i="5" l="1"/>
  <c r="J598" i="5"/>
  <c r="J434" i="5"/>
  <c r="G434" i="5"/>
  <c r="G15" i="5"/>
  <c r="G14" i="5"/>
  <c r="G602" i="5"/>
  <c r="J602" i="5"/>
  <c r="GN50" i="1"/>
  <c r="GM50" i="1"/>
  <c r="GN42" i="1"/>
  <c r="GM42" i="1"/>
  <c r="GN52" i="1"/>
  <c r="GM52" i="1"/>
  <c r="GN83" i="1"/>
  <c r="GM83" i="1"/>
  <c r="GN117" i="1"/>
  <c r="GM117" i="1"/>
  <c r="GN130" i="1"/>
  <c r="GM130" i="1"/>
  <c r="GN181" i="1"/>
  <c r="GM181" i="1"/>
  <c r="GO232" i="1"/>
  <c r="GM232" i="1"/>
  <c r="GN101" i="1"/>
  <c r="GM101" i="1"/>
  <c r="GN185" i="1"/>
  <c r="GM185" i="1"/>
  <c r="GM235" i="1"/>
  <c r="GO235" i="1"/>
  <c r="GO240" i="1"/>
  <c r="GM240" i="1"/>
  <c r="GN62" i="1"/>
  <c r="GM62" i="1"/>
  <c r="GN71" i="1"/>
  <c r="GM71" i="1"/>
  <c r="GM96" i="1"/>
  <c r="GN96" i="1"/>
  <c r="GM151" i="1"/>
  <c r="GN151" i="1"/>
  <c r="GN142" i="1"/>
  <c r="GM142" i="1"/>
  <c r="GM237" i="1"/>
  <c r="GO237" i="1"/>
  <c r="GM281" i="1"/>
  <c r="GP281" i="1"/>
  <c r="GM272" i="1"/>
  <c r="GO272" i="1"/>
  <c r="GN44" i="1"/>
  <c r="GM44" i="1"/>
  <c r="GM116" i="1"/>
  <c r="GN116" i="1"/>
  <c r="GN157" i="1"/>
  <c r="GM157" i="1"/>
  <c r="GN177" i="1"/>
  <c r="GM177" i="1"/>
  <c r="GN165" i="1"/>
  <c r="GM165" i="1"/>
  <c r="GM239" i="1"/>
  <c r="GO239" i="1"/>
  <c r="GO260" i="1"/>
  <c r="GM260" i="1"/>
  <c r="CP31" i="1"/>
  <c r="O31" i="1" s="1"/>
  <c r="GM51" i="1"/>
  <c r="GN51" i="1"/>
  <c r="GN54" i="1"/>
  <c r="GM54" i="1"/>
  <c r="CR66" i="1"/>
  <c r="Q66" i="1" s="1"/>
  <c r="CP66" i="1" s="1"/>
  <c r="O66" i="1" s="1"/>
  <c r="AB66" i="1"/>
  <c r="GM84" i="1"/>
  <c r="GN84" i="1"/>
  <c r="GM88" i="1"/>
  <c r="GN88" i="1"/>
  <c r="GM76" i="1"/>
  <c r="GN76" i="1"/>
  <c r="AB80" i="1"/>
  <c r="GM78" i="1"/>
  <c r="GN78" i="1"/>
  <c r="GN121" i="1"/>
  <c r="GM121" i="1"/>
  <c r="GM85" i="1"/>
  <c r="GN85" i="1"/>
  <c r="CY107" i="1"/>
  <c r="X107" i="1" s="1"/>
  <c r="CZ107" i="1"/>
  <c r="Y107" i="1" s="1"/>
  <c r="GM115" i="1"/>
  <c r="GN115" i="1"/>
  <c r="GN97" i="1"/>
  <c r="GM97" i="1"/>
  <c r="GN109" i="1"/>
  <c r="GM109" i="1"/>
  <c r="GM111" i="1"/>
  <c r="GN111" i="1"/>
  <c r="CR127" i="1"/>
  <c r="Q127" i="1" s="1"/>
  <c r="CP127" i="1" s="1"/>
  <c r="O127" i="1" s="1"/>
  <c r="AB127" i="1"/>
  <c r="CR135" i="1"/>
  <c r="Q135" i="1" s="1"/>
  <c r="CP135" i="1" s="1"/>
  <c r="O135" i="1" s="1"/>
  <c r="AB135" i="1"/>
  <c r="CR143" i="1"/>
  <c r="Q143" i="1" s="1"/>
  <c r="CP143" i="1" s="1"/>
  <c r="O143" i="1" s="1"/>
  <c r="AB143" i="1"/>
  <c r="CX429" i="3"/>
  <c r="CX430" i="3"/>
  <c r="CX427" i="3"/>
  <c r="CX431" i="3"/>
  <c r="CX428" i="3"/>
  <c r="CX432" i="3"/>
  <c r="GX152" i="1"/>
  <c r="I154" i="1"/>
  <c r="AX26" i="1"/>
  <c r="F194" i="1"/>
  <c r="V144" i="1"/>
  <c r="R152" i="1"/>
  <c r="GK152" i="1" s="1"/>
  <c r="CI26" i="1"/>
  <c r="AZ187" i="1"/>
  <c r="GM136" i="1"/>
  <c r="GN136" i="1"/>
  <c r="W144" i="1"/>
  <c r="GM149" i="1"/>
  <c r="GN149" i="1"/>
  <c r="Q152" i="1"/>
  <c r="CR154" i="1"/>
  <c r="Q154" i="1" s="1"/>
  <c r="AB154" i="1"/>
  <c r="CR162" i="1"/>
  <c r="Q162" i="1" s="1"/>
  <c r="CP162" i="1" s="1"/>
  <c r="O162" i="1" s="1"/>
  <c r="AB162" i="1"/>
  <c r="GM176" i="1"/>
  <c r="GN176" i="1"/>
  <c r="GN173" i="1"/>
  <c r="GM173" i="1"/>
  <c r="CY256" i="1"/>
  <c r="X256" i="1" s="1"/>
  <c r="CZ256" i="1"/>
  <c r="Y256" i="1" s="1"/>
  <c r="GM159" i="1"/>
  <c r="GN159" i="1"/>
  <c r="GM175" i="1"/>
  <c r="GN175" i="1"/>
  <c r="GM241" i="1"/>
  <c r="GO241" i="1"/>
  <c r="GM245" i="1"/>
  <c r="GO245" i="1"/>
  <c r="GM249" i="1"/>
  <c r="GO249" i="1"/>
  <c r="T231" i="1"/>
  <c r="AB243" i="1"/>
  <c r="GM258" i="1"/>
  <c r="GO258" i="1"/>
  <c r="AB237" i="1"/>
  <c r="GM264" i="1"/>
  <c r="GO264" i="1"/>
  <c r="BC221" i="1"/>
  <c r="F300" i="1"/>
  <c r="U231" i="1"/>
  <c r="T233" i="1"/>
  <c r="CP238" i="1"/>
  <c r="O238" i="1" s="1"/>
  <c r="AB247" i="1"/>
  <c r="CZ265" i="1"/>
  <c r="Y265" i="1" s="1"/>
  <c r="GO273" i="1"/>
  <c r="GM273" i="1"/>
  <c r="GM234" i="1"/>
  <c r="GO234" i="1"/>
  <c r="CZ251" i="1"/>
  <c r="Y251" i="1" s="1"/>
  <c r="CY265" i="1"/>
  <c r="X265" i="1" s="1"/>
  <c r="GO270" i="1"/>
  <c r="GM270" i="1"/>
  <c r="GM276" i="1"/>
  <c r="GO276" i="1"/>
  <c r="GO274" i="1"/>
  <c r="AP221" i="1"/>
  <c r="F293" i="1"/>
  <c r="GM49" i="1"/>
  <c r="GN49" i="1"/>
  <c r="CP35" i="1"/>
  <c r="O35" i="1" s="1"/>
  <c r="GN32" i="1"/>
  <c r="GM32" i="1"/>
  <c r="GM29" i="1"/>
  <c r="GN29" i="1"/>
  <c r="CY58" i="1"/>
  <c r="X58" i="1" s="1"/>
  <c r="GN58" i="1" s="1"/>
  <c r="CZ58" i="1"/>
  <c r="Y58" i="1" s="1"/>
  <c r="GM34" i="1"/>
  <c r="GN34" i="1"/>
  <c r="GN48" i="1"/>
  <c r="GM48" i="1"/>
  <c r="CZ59" i="1"/>
  <c r="Y59" i="1" s="1"/>
  <c r="GM64" i="1"/>
  <c r="GN64" i="1"/>
  <c r="AB45" i="1"/>
  <c r="AB57" i="1"/>
  <c r="CR70" i="1"/>
  <c r="Q70" i="1" s="1"/>
  <c r="CP70" i="1" s="1"/>
  <c r="O70" i="1" s="1"/>
  <c r="AB70" i="1"/>
  <c r="CR74" i="1"/>
  <c r="Q74" i="1" s="1"/>
  <c r="CP74" i="1" s="1"/>
  <c r="O74" i="1" s="1"/>
  <c r="AB74" i="1"/>
  <c r="CP80" i="1"/>
  <c r="O80" i="1" s="1"/>
  <c r="GM90" i="1"/>
  <c r="GN90" i="1"/>
  <c r="GN67" i="1"/>
  <c r="GM67" i="1"/>
  <c r="GN89" i="1"/>
  <c r="GM87" i="1"/>
  <c r="GM108" i="1"/>
  <c r="GN108" i="1"/>
  <c r="GM112" i="1"/>
  <c r="GN112" i="1"/>
  <c r="GM100" i="1"/>
  <c r="GN100" i="1"/>
  <c r="GN105" i="1"/>
  <c r="GM105" i="1"/>
  <c r="GN103" i="1"/>
  <c r="GM118" i="1"/>
  <c r="GN118" i="1"/>
  <c r="AB98" i="1"/>
  <c r="GM110" i="1"/>
  <c r="GN110" i="1"/>
  <c r="CX397" i="3"/>
  <c r="CX401" i="3"/>
  <c r="CX398" i="3"/>
  <c r="CX402" i="3"/>
  <c r="CX399" i="3"/>
  <c r="CX400" i="3"/>
  <c r="I147" i="1"/>
  <c r="GX145" i="1"/>
  <c r="V145" i="1"/>
  <c r="U152" i="1"/>
  <c r="AO26" i="1"/>
  <c r="F191" i="1"/>
  <c r="AO316" i="1"/>
  <c r="V152" i="1"/>
  <c r="BB26" i="1"/>
  <c r="F200" i="1"/>
  <c r="BB316" i="1"/>
  <c r="P145" i="1"/>
  <c r="AQ26" i="1"/>
  <c r="F197" i="1"/>
  <c r="AQ316" i="1"/>
  <c r="EI26" i="1"/>
  <c r="P197" i="1"/>
  <c r="EI316" i="1"/>
  <c r="Q145" i="1"/>
  <c r="AB151" i="1"/>
  <c r="CR156" i="1"/>
  <c r="Q156" i="1" s="1"/>
  <c r="CP156" i="1" s="1"/>
  <c r="O156" i="1" s="1"/>
  <c r="AB156" i="1"/>
  <c r="CR164" i="1"/>
  <c r="Q164" i="1" s="1"/>
  <c r="CP164" i="1" s="1"/>
  <c r="O164" i="1" s="1"/>
  <c r="AB164" i="1"/>
  <c r="CP168" i="1"/>
  <c r="O168" i="1" s="1"/>
  <c r="EU26" i="1"/>
  <c r="P203" i="1"/>
  <c r="EU316" i="1"/>
  <c r="GM180" i="1"/>
  <c r="GN180" i="1"/>
  <c r="EP26" i="1"/>
  <c r="P194" i="1"/>
  <c r="CY262" i="1"/>
  <c r="X262" i="1" s="1"/>
  <c r="CZ262" i="1"/>
  <c r="Y262" i="1" s="1"/>
  <c r="GM174" i="1"/>
  <c r="GN174" i="1"/>
  <c r="GM183" i="1"/>
  <c r="GN183" i="1"/>
  <c r="CP228" i="1"/>
  <c r="O228" i="1" s="1"/>
  <c r="GM178" i="1"/>
  <c r="GN178" i="1"/>
  <c r="GM184" i="1"/>
  <c r="GN184" i="1"/>
  <c r="GO265" i="1"/>
  <c r="GM265" i="1"/>
  <c r="R231" i="1"/>
  <c r="P233" i="1"/>
  <c r="GM261" i="1"/>
  <c r="GO261" i="1"/>
  <c r="GM226" i="1"/>
  <c r="P231" i="1"/>
  <c r="AB233" i="1"/>
  <c r="GO244" i="1"/>
  <c r="GM244" i="1"/>
  <c r="CZ255" i="1"/>
  <c r="Y255" i="1" s="1"/>
  <c r="GM255" i="1" s="1"/>
  <c r="EI221" i="1"/>
  <c r="P294" i="1"/>
  <c r="AB235" i="1"/>
  <c r="EA284" i="1"/>
  <c r="GK238" i="1"/>
  <c r="AB241" i="1"/>
  <c r="CY251" i="1"/>
  <c r="X251" i="1" s="1"/>
  <c r="GM251" i="1" s="1"/>
  <c r="GX268" i="1"/>
  <c r="GB284" i="1" s="1"/>
  <c r="P268" i="1"/>
  <c r="CP268" i="1" s="1"/>
  <c r="O268" i="1" s="1"/>
  <c r="Q268" i="1"/>
  <c r="DV284" i="1" s="1"/>
  <c r="AO221" i="1"/>
  <c r="F288" i="1"/>
  <c r="GM279" i="1"/>
  <c r="GP279" i="1"/>
  <c r="CZ269" i="1"/>
  <c r="Y269" i="1" s="1"/>
  <c r="CY46" i="1"/>
  <c r="X46" i="1" s="1"/>
  <c r="CZ46" i="1"/>
  <c r="Y46" i="1" s="1"/>
  <c r="CP39" i="1"/>
  <c r="O39" i="1" s="1"/>
  <c r="GM28" i="1"/>
  <c r="GN28" i="1"/>
  <c r="AB35" i="1"/>
  <c r="GM38" i="1"/>
  <c r="GN38" i="1"/>
  <c r="AB39" i="1"/>
  <c r="AB31" i="1"/>
  <c r="CP45" i="1"/>
  <c r="O45" i="1" s="1"/>
  <c r="CZ41" i="1"/>
  <c r="Y41" i="1" s="1"/>
  <c r="CP46" i="1"/>
  <c r="O46" i="1" s="1"/>
  <c r="AB49" i="1"/>
  <c r="CY59" i="1"/>
  <c r="X59" i="1" s="1"/>
  <c r="GM59" i="1" s="1"/>
  <c r="GM43" i="1"/>
  <c r="GN43" i="1"/>
  <c r="CP86" i="1"/>
  <c r="O86" i="1" s="1"/>
  <c r="GM92" i="1"/>
  <c r="GN92" i="1"/>
  <c r="AB88" i="1"/>
  <c r="CZ94" i="1"/>
  <c r="Y94" i="1" s="1"/>
  <c r="GK94" i="1"/>
  <c r="CY94" i="1"/>
  <c r="X94" i="1" s="1"/>
  <c r="GM73" i="1"/>
  <c r="GN73" i="1"/>
  <c r="GM68" i="1"/>
  <c r="GN68" i="1"/>
  <c r="CP98" i="1"/>
  <c r="O98" i="1" s="1"/>
  <c r="AB96" i="1"/>
  <c r="GM102" i="1"/>
  <c r="GN102" i="1"/>
  <c r="AB106" i="1"/>
  <c r="CX393" i="3"/>
  <c r="CX394" i="3"/>
  <c r="CX391" i="3"/>
  <c r="CX395" i="3"/>
  <c r="CX392" i="3"/>
  <c r="CX396" i="3"/>
  <c r="GX144" i="1"/>
  <c r="I146" i="1"/>
  <c r="GM104" i="1"/>
  <c r="GN104" i="1"/>
  <c r="GM99" i="1"/>
  <c r="GN99" i="1"/>
  <c r="GM119" i="1"/>
  <c r="GN119" i="1"/>
  <c r="CR131" i="1"/>
  <c r="Q131" i="1" s="1"/>
  <c r="CP131" i="1" s="1"/>
  <c r="O131" i="1" s="1"/>
  <c r="AB131" i="1"/>
  <c r="CR139" i="1"/>
  <c r="Q139" i="1" s="1"/>
  <c r="CP139" i="1" s="1"/>
  <c r="O139" i="1" s="1"/>
  <c r="AB139" i="1"/>
  <c r="Q146" i="1"/>
  <c r="U153" i="1"/>
  <c r="GN125" i="1"/>
  <c r="T145" i="1"/>
  <c r="AP26" i="1"/>
  <c r="F196" i="1"/>
  <c r="AP316" i="1"/>
  <c r="EH26" i="1"/>
  <c r="P196" i="1"/>
  <c r="EH316" i="1"/>
  <c r="GM126" i="1"/>
  <c r="GN126" i="1"/>
  <c r="GM133" i="1"/>
  <c r="GN133" i="1"/>
  <c r="GM138" i="1"/>
  <c r="GN138" i="1"/>
  <c r="Q144" i="1"/>
  <c r="CP144" i="1" s="1"/>
  <c r="O144" i="1" s="1"/>
  <c r="S145" i="1"/>
  <c r="GN150" i="1"/>
  <c r="GM150" i="1"/>
  <c r="P153" i="1"/>
  <c r="AU26" i="1"/>
  <c r="F206" i="1"/>
  <c r="GA26" i="1"/>
  <c r="ER187" i="1"/>
  <c r="GM124" i="1"/>
  <c r="GN124" i="1"/>
  <c r="U145" i="1"/>
  <c r="T152" i="1"/>
  <c r="CR158" i="1"/>
  <c r="Q158" i="1" s="1"/>
  <c r="CP158" i="1" s="1"/>
  <c r="O158" i="1" s="1"/>
  <c r="AB158" i="1"/>
  <c r="GN161" i="1"/>
  <c r="GM161" i="1"/>
  <c r="GN169" i="1"/>
  <c r="GM169" i="1"/>
  <c r="GM182" i="1"/>
  <c r="GN182" i="1"/>
  <c r="CY248" i="1"/>
  <c r="X248" i="1" s="1"/>
  <c r="CZ248" i="1"/>
  <c r="Y248" i="1" s="1"/>
  <c r="CY163" i="1"/>
  <c r="X163" i="1" s="1"/>
  <c r="GM163" i="1" s="1"/>
  <c r="CZ163" i="1"/>
  <c r="Y163" i="1" s="1"/>
  <c r="GM167" i="1"/>
  <c r="GN167" i="1"/>
  <c r="AB230" i="1"/>
  <c r="AB166" i="1"/>
  <c r="ET26" i="1"/>
  <c r="P200" i="1"/>
  <c r="ET316" i="1"/>
  <c r="CP243" i="1"/>
  <c r="O243" i="1" s="1"/>
  <c r="CP247" i="1"/>
  <c r="O247" i="1" s="1"/>
  <c r="GO267" i="1"/>
  <c r="GM267" i="1"/>
  <c r="GO227" i="1"/>
  <c r="GM227" i="1"/>
  <c r="W231" i="1"/>
  <c r="W233" i="1"/>
  <c r="CY238" i="1"/>
  <c r="X238" i="1" s="1"/>
  <c r="CZ238" i="1"/>
  <c r="Y238" i="1" s="1"/>
  <c r="DX284" i="1"/>
  <c r="CZ253" i="1"/>
  <c r="Y253" i="1" s="1"/>
  <c r="CP262" i="1"/>
  <c r="O262" i="1" s="1"/>
  <c r="BB221" i="1"/>
  <c r="F297" i="1"/>
  <c r="S231" i="1"/>
  <c r="S233" i="1"/>
  <c r="AB245" i="1"/>
  <c r="CY255" i="1"/>
  <c r="X255" i="1" s="1"/>
  <c r="EU221" i="1"/>
  <c r="P300" i="1"/>
  <c r="CP230" i="1"/>
  <c r="O230" i="1" s="1"/>
  <c r="R233" i="1"/>
  <c r="GK233" i="1" s="1"/>
  <c r="GM242" i="1"/>
  <c r="GO242" i="1"/>
  <c r="GO255" i="1"/>
  <c r="CY266" i="1"/>
  <c r="X266" i="1" s="1"/>
  <c r="CZ266" i="1"/>
  <c r="Y266" i="1" s="1"/>
  <c r="GP277" i="1"/>
  <c r="CD284" i="1" s="1"/>
  <c r="GM277" i="1"/>
  <c r="V231" i="1"/>
  <c r="EB284" i="1"/>
  <c r="GM254" i="1"/>
  <c r="GO254" i="1"/>
  <c r="GK263" i="1"/>
  <c r="CZ263" i="1"/>
  <c r="Y263" i="1" s="1"/>
  <c r="GO263" i="1" s="1"/>
  <c r="U268" i="1"/>
  <c r="DZ284" i="1" s="1"/>
  <c r="CG221" i="1"/>
  <c r="AX284" i="1"/>
  <c r="CZ275" i="1"/>
  <c r="Y275" i="1" s="1"/>
  <c r="GM275" i="1" s="1"/>
  <c r="GP280" i="1"/>
  <c r="GM280" i="1"/>
  <c r="CY269" i="1"/>
  <c r="X269" i="1" s="1"/>
  <c r="GM269" i="1" s="1"/>
  <c r="GP278" i="1"/>
  <c r="FV284" i="1" s="1"/>
  <c r="GM278" i="1"/>
  <c r="GM282" i="1"/>
  <c r="GK37" i="1"/>
  <c r="GN37" i="1" s="1"/>
  <c r="GN41" i="1"/>
  <c r="GM33" i="1"/>
  <c r="GN33" i="1"/>
  <c r="GM40" i="1"/>
  <c r="GN40" i="1"/>
  <c r="GM53" i="1"/>
  <c r="GN53" i="1"/>
  <c r="GM57" i="1"/>
  <c r="GN57" i="1"/>
  <c r="GM61" i="1"/>
  <c r="GN61" i="1"/>
  <c r="GM63" i="1"/>
  <c r="GN63" i="1"/>
  <c r="CY41" i="1"/>
  <c r="X41" i="1" s="1"/>
  <c r="CZ47" i="1"/>
  <c r="Y47" i="1" s="1"/>
  <c r="GM47" i="1" s="1"/>
  <c r="GM55" i="1"/>
  <c r="GN55" i="1"/>
  <c r="GN60" i="1"/>
  <c r="GM60" i="1"/>
  <c r="GM56" i="1"/>
  <c r="GN56" i="1"/>
  <c r="GK65" i="1"/>
  <c r="CZ65" i="1"/>
  <c r="Y65" i="1" s="1"/>
  <c r="GN65" i="1" s="1"/>
  <c r="GN75" i="1"/>
  <c r="GM75" i="1"/>
  <c r="GN79" i="1"/>
  <c r="GM79" i="1"/>
  <c r="GM72" i="1"/>
  <c r="GN72" i="1"/>
  <c r="GM82" i="1"/>
  <c r="GN82" i="1"/>
  <c r="GM77" i="1"/>
  <c r="GN77" i="1"/>
  <c r="AB86" i="1"/>
  <c r="GN113" i="1"/>
  <c r="GM113" i="1"/>
  <c r="AB84" i="1"/>
  <c r="GM106" i="1"/>
  <c r="GN106" i="1"/>
  <c r="CP107" i="1"/>
  <c r="O107" i="1" s="1"/>
  <c r="AB117" i="1"/>
  <c r="AB121" i="1"/>
  <c r="GM114" i="1"/>
  <c r="GN114" i="1"/>
  <c r="Q147" i="1"/>
  <c r="T144" i="1"/>
  <c r="S152" i="1"/>
  <c r="CX433" i="3"/>
  <c r="CX437" i="3"/>
  <c r="CX434" i="3"/>
  <c r="CX438" i="3"/>
  <c r="CX435" i="3"/>
  <c r="CX436" i="3"/>
  <c r="S153" i="1"/>
  <c r="W153" i="1"/>
  <c r="GX153" i="1"/>
  <c r="I155" i="1"/>
  <c r="R145" i="1"/>
  <c r="GK145" i="1" s="1"/>
  <c r="GN148" i="1"/>
  <c r="GM148" i="1"/>
  <c r="V153" i="1"/>
  <c r="AT26" i="1"/>
  <c r="F205" i="1"/>
  <c r="EL26" i="1"/>
  <c r="P205" i="1"/>
  <c r="GM128" i="1"/>
  <c r="GN128" i="1"/>
  <c r="GM140" i="1"/>
  <c r="GN140" i="1"/>
  <c r="R153" i="1"/>
  <c r="GK153" i="1" s="1"/>
  <c r="BC26" i="1"/>
  <c r="F203" i="1"/>
  <c r="BC316" i="1"/>
  <c r="GM134" i="1"/>
  <c r="GN134" i="1"/>
  <c r="S144" i="1"/>
  <c r="Q153" i="1"/>
  <c r="CR160" i="1"/>
  <c r="Q160" i="1" s="1"/>
  <c r="CP160" i="1" s="1"/>
  <c r="O160" i="1" s="1"/>
  <c r="AB160" i="1"/>
  <c r="GM166" i="1"/>
  <c r="GN166" i="1"/>
  <c r="AB168" i="1"/>
  <c r="EM26" i="1"/>
  <c r="P206" i="1"/>
  <c r="GM223" i="1"/>
  <c r="GN223" i="1"/>
  <c r="CB284" i="1" s="1"/>
  <c r="GM172" i="1"/>
  <c r="GN172" i="1"/>
  <c r="CY252" i="1"/>
  <c r="X252" i="1" s="1"/>
  <c r="GO252" i="1" s="1"/>
  <c r="CZ252" i="1"/>
  <c r="Y252" i="1" s="1"/>
  <c r="GM170" i="1"/>
  <c r="GN170" i="1"/>
  <c r="AH284" i="1"/>
  <c r="Q233" i="1"/>
  <c r="GM224" i="1"/>
  <c r="GN224" i="1"/>
  <c r="FT284" i="1" s="1"/>
  <c r="DT284" i="1"/>
  <c r="CP229" i="1"/>
  <c r="O229" i="1" s="1"/>
  <c r="AB239" i="1"/>
  <c r="CP248" i="1"/>
  <c r="O248" i="1" s="1"/>
  <c r="CY253" i="1"/>
  <c r="X253" i="1" s="1"/>
  <c r="GX233" i="1"/>
  <c r="CJ284" i="1" s="1"/>
  <c r="GO236" i="1"/>
  <c r="GM236" i="1"/>
  <c r="GO259" i="1"/>
  <c r="GM259" i="1"/>
  <c r="AB267" i="1"/>
  <c r="GA221" i="1"/>
  <c r="ER284" i="1"/>
  <c r="Q231" i="1"/>
  <c r="AD284" i="1" s="1"/>
  <c r="V233" i="1"/>
  <c r="CY246" i="1"/>
  <c r="X246" i="1" s="1"/>
  <c r="GO246" i="1" s="1"/>
  <c r="CZ246" i="1"/>
  <c r="Y246" i="1" s="1"/>
  <c r="GM250" i="1"/>
  <c r="GO250" i="1"/>
  <c r="CP256" i="1"/>
  <c r="O256" i="1" s="1"/>
  <c r="GO271" i="1"/>
  <c r="GM271" i="1"/>
  <c r="AB249" i="1"/>
  <c r="GO257" i="1"/>
  <c r="GM257" i="1"/>
  <c r="AB265" i="1"/>
  <c r="CP266" i="1"/>
  <c r="O266" i="1" s="1"/>
  <c r="R268" i="1"/>
  <c r="GK268" i="1" s="1"/>
  <c r="FY221" i="1"/>
  <c r="EP284" i="1"/>
  <c r="EP316" i="1" s="1"/>
  <c r="GO275" i="1"/>
  <c r="T268" i="1"/>
  <c r="DY284" i="1" s="1"/>
  <c r="CY275" i="1"/>
  <c r="X275" i="1" s="1"/>
  <c r="CI221" i="1"/>
  <c r="AZ284" i="1"/>
  <c r="EP22" i="1" l="1"/>
  <c r="EP348" i="1"/>
  <c r="P323" i="1"/>
  <c r="DZ221" i="1"/>
  <c r="DM284" i="1"/>
  <c r="DV221" i="1"/>
  <c r="DI284" i="1"/>
  <c r="AD221" i="1"/>
  <c r="Q284" i="1"/>
  <c r="DY221" i="1"/>
  <c r="DL284" i="1"/>
  <c r="CJ221" i="1"/>
  <c r="BA284" i="1"/>
  <c r="AH221" i="1"/>
  <c r="U284" i="1"/>
  <c r="T155" i="1"/>
  <c r="V155" i="1"/>
  <c r="S155" i="1"/>
  <c r="W155" i="1"/>
  <c r="R155" i="1"/>
  <c r="GK155" i="1" s="1"/>
  <c r="U155" i="1"/>
  <c r="GX155" i="1"/>
  <c r="Q155" i="1"/>
  <c r="P155" i="1"/>
  <c r="FT221" i="1"/>
  <c r="EK284" i="1"/>
  <c r="GM160" i="1"/>
  <c r="GN160" i="1"/>
  <c r="CZ233" i="1"/>
  <c r="Y233" i="1" s="1"/>
  <c r="CY233" i="1"/>
  <c r="X233" i="1" s="1"/>
  <c r="GO266" i="1"/>
  <c r="GM266" i="1"/>
  <c r="CY152" i="1"/>
  <c r="X152" i="1" s="1"/>
  <c r="CZ152" i="1"/>
  <c r="Y152" i="1" s="1"/>
  <c r="AX221" i="1"/>
  <c r="F291" i="1"/>
  <c r="AI284" i="1"/>
  <c r="CY231" i="1"/>
  <c r="X231" i="1" s="1"/>
  <c r="AK284" i="1" s="1"/>
  <c r="CZ231" i="1"/>
  <c r="Y231" i="1" s="1"/>
  <c r="AF284" i="1"/>
  <c r="GM158" i="1"/>
  <c r="GN158" i="1"/>
  <c r="AP22" i="1"/>
  <c r="F325" i="1"/>
  <c r="G16" i="2" s="1"/>
  <c r="G18" i="2" s="1"/>
  <c r="AP348" i="1"/>
  <c r="GM139" i="1"/>
  <c r="GN139" i="1"/>
  <c r="GN59" i="1"/>
  <c r="GN46" i="1"/>
  <c r="GM46" i="1"/>
  <c r="GM37" i="1"/>
  <c r="GM65" i="1"/>
  <c r="GB221" i="1"/>
  <c r="ES284" i="1"/>
  <c r="GM246" i="1"/>
  <c r="GM228" i="1"/>
  <c r="GO228" i="1"/>
  <c r="GM168" i="1"/>
  <c r="GN168" i="1"/>
  <c r="GM156" i="1"/>
  <c r="GN156" i="1"/>
  <c r="W147" i="1"/>
  <c r="EB187" i="1" s="1"/>
  <c r="U147" i="1"/>
  <c r="S147" i="1"/>
  <c r="GX147" i="1"/>
  <c r="V147" i="1"/>
  <c r="T147" i="1"/>
  <c r="R147" i="1"/>
  <c r="GM80" i="1"/>
  <c r="GN80" i="1"/>
  <c r="GM70" i="1"/>
  <c r="GN70" i="1"/>
  <c r="AD187" i="1"/>
  <c r="GM35" i="1"/>
  <c r="GN35" i="1"/>
  <c r="GO251" i="1"/>
  <c r="GM263" i="1"/>
  <c r="AZ26" i="1"/>
  <c r="F198" i="1"/>
  <c r="AZ316" i="1"/>
  <c r="AX316" i="1"/>
  <c r="GM143" i="1"/>
  <c r="GN143" i="1"/>
  <c r="GM127" i="1"/>
  <c r="GN127" i="1"/>
  <c r="CB221" i="1"/>
  <c r="AS284" i="1"/>
  <c r="AZ221" i="1"/>
  <c r="F295" i="1"/>
  <c r="GO248" i="1"/>
  <c r="GM248" i="1"/>
  <c r="EB221" i="1"/>
  <c r="DO284" i="1"/>
  <c r="GO262" i="1"/>
  <c r="GM262" i="1"/>
  <c r="BC22" i="1"/>
  <c r="BC348" i="1"/>
  <c r="F332" i="1"/>
  <c r="EP221" i="1"/>
  <c r="P291" i="1"/>
  <c r="GM229" i="1"/>
  <c r="GO229" i="1"/>
  <c r="CY144" i="1"/>
  <c r="X144" i="1" s="1"/>
  <c r="CZ144" i="1"/>
  <c r="Y144" i="1" s="1"/>
  <c r="CY153" i="1"/>
  <c r="X153" i="1" s="1"/>
  <c r="CZ153" i="1"/>
  <c r="Y153" i="1" s="1"/>
  <c r="GM41" i="1"/>
  <c r="DX221" i="1"/>
  <c r="DK284" i="1"/>
  <c r="AJ284" i="1"/>
  <c r="ET22" i="1"/>
  <c r="ET348" i="1"/>
  <c r="P329" i="1"/>
  <c r="ER26" i="1"/>
  <c r="P198" i="1"/>
  <c r="ER316" i="1"/>
  <c r="CY145" i="1"/>
  <c r="X145" i="1" s="1"/>
  <c r="CZ145" i="1"/>
  <c r="Y145" i="1" s="1"/>
  <c r="EH22" i="1"/>
  <c r="EH348" i="1"/>
  <c r="P325" i="1"/>
  <c r="V16" i="2" s="1"/>
  <c r="V18" i="2" s="1"/>
  <c r="GX146" i="1"/>
  <c r="R146" i="1"/>
  <c r="P146" i="1"/>
  <c r="U146" i="1"/>
  <c r="W146" i="1"/>
  <c r="AJ187" i="1" s="1"/>
  <c r="S146" i="1"/>
  <c r="V146" i="1"/>
  <c r="T146" i="1"/>
  <c r="AG187" i="1" s="1"/>
  <c r="GM98" i="1"/>
  <c r="GN98" i="1"/>
  <c r="GM86" i="1"/>
  <c r="GN86" i="1"/>
  <c r="EA221" i="1"/>
  <c r="DN284" i="1"/>
  <c r="CY268" i="1"/>
  <c r="X268" i="1" s="1"/>
  <c r="EC284" i="1" s="1"/>
  <c r="CP233" i="1"/>
  <c r="O233" i="1" s="1"/>
  <c r="EU22" i="1"/>
  <c r="P332" i="1"/>
  <c r="EU348" i="1"/>
  <c r="CP145" i="1"/>
  <c r="O145" i="1" s="1"/>
  <c r="GN47" i="1"/>
  <c r="GM238" i="1"/>
  <c r="FS284" i="1" s="1"/>
  <c r="GO238" i="1"/>
  <c r="DX187" i="1"/>
  <c r="GM58" i="1"/>
  <c r="DT221" i="1"/>
  <c r="DG284" i="1"/>
  <c r="CD221" i="1"/>
  <c r="AU284" i="1"/>
  <c r="GO230" i="1"/>
  <c r="GM230" i="1"/>
  <c r="GM247" i="1"/>
  <c r="GO247" i="1"/>
  <c r="DZ187" i="1"/>
  <c r="CP153" i="1"/>
  <c r="O153" i="1" s="1"/>
  <c r="GM131" i="1"/>
  <c r="GN131" i="1"/>
  <c r="GM45" i="1"/>
  <c r="GN45" i="1"/>
  <c r="DV187" i="1"/>
  <c r="CZ268" i="1"/>
  <c r="Y268" i="1" s="1"/>
  <c r="ED284" i="1" s="1"/>
  <c r="GK231" i="1"/>
  <c r="AE284" i="1"/>
  <c r="GM164" i="1"/>
  <c r="GN164" i="1"/>
  <c r="AQ22" i="1"/>
  <c r="F326" i="1"/>
  <c r="AQ348" i="1"/>
  <c r="BB22" i="1"/>
  <c r="F329" i="1"/>
  <c r="BB348" i="1"/>
  <c r="AO22" i="1"/>
  <c r="AO348" i="1"/>
  <c r="F320" i="1"/>
  <c r="EA187" i="1"/>
  <c r="GM74" i="1"/>
  <c r="GN74" i="1"/>
  <c r="GO269" i="1"/>
  <c r="AG284" i="1"/>
  <c r="GN163" i="1"/>
  <c r="P147" i="1"/>
  <c r="CP147" i="1" s="1"/>
  <c r="O147" i="1" s="1"/>
  <c r="GM135" i="1"/>
  <c r="GN135" i="1"/>
  <c r="GM66" i="1"/>
  <c r="GN66" i="1"/>
  <c r="DU187" i="1"/>
  <c r="GM252" i="1"/>
  <c r="ER221" i="1"/>
  <c r="P295" i="1"/>
  <c r="GM253" i="1"/>
  <c r="GO253" i="1"/>
  <c r="GO256" i="1"/>
  <c r="GM256" i="1"/>
  <c r="GM107" i="1"/>
  <c r="GN107" i="1"/>
  <c r="FV221" i="1"/>
  <c r="EM284" i="1"/>
  <c r="GM243" i="1"/>
  <c r="GO243" i="1"/>
  <c r="DY187" i="1"/>
  <c r="GN94" i="1"/>
  <c r="GM94" i="1"/>
  <c r="GM39" i="1"/>
  <c r="GN39" i="1"/>
  <c r="GM268" i="1"/>
  <c r="GO268" i="1"/>
  <c r="DW284" i="1"/>
  <c r="CP231" i="1"/>
  <c r="O231" i="1" s="1"/>
  <c r="AC284" i="1"/>
  <c r="DU284" i="1"/>
  <c r="EI22" i="1"/>
  <c r="P326" i="1"/>
  <c r="EI348" i="1"/>
  <c r="GB187" i="1"/>
  <c r="GM162" i="1"/>
  <c r="GN162" i="1"/>
  <c r="AI187" i="1"/>
  <c r="V154" i="1"/>
  <c r="T154" i="1"/>
  <c r="P154" i="1"/>
  <c r="S154" i="1"/>
  <c r="AF187" i="1" s="1"/>
  <c r="R154" i="1"/>
  <c r="GK154" i="1" s="1"/>
  <c r="GX154" i="1"/>
  <c r="CJ187" i="1" s="1"/>
  <c r="U154" i="1"/>
  <c r="W154" i="1"/>
  <c r="CP152" i="1"/>
  <c r="O152" i="1" s="1"/>
  <c r="GM31" i="1"/>
  <c r="GN31" i="1"/>
  <c r="CJ26" i="1" l="1"/>
  <c r="BA187" i="1"/>
  <c r="EC221" i="1"/>
  <c r="DP284" i="1"/>
  <c r="FS221" i="1"/>
  <c r="EJ284" i="1"/>
  <c r="AK187" i="1"/>
  <c r="AF26" i="1"/>
  <c r="S187" i="1"/>
  <c r="ED221" i="1"/>
  <c r="DQ284" i="1"/>
  <c r="AJ26" i="1"/>
  <c r="W187" i="1"/>
  <c r="AG26" i="1"/>
  <c r="T187" i="1"/>
  <c r="GB26" i="1"/>
  <c r="ES187" i="1"/>
  <c r="CP154" i="1"/>
  <c r="O154" i="1" s="1"/>
  <c r="EI18" i="1"/>
  <c r="P358" i="1"/>
  <c r="AG221" i="1"/>
  <c r="T284" i="1"/>
  <c r="AE221" i="1"/>
  <c r="R284" i="1"/>
  <c r="GO231" i="1"/>
  <c r="CC284" i="1" s="1"/>
  <c r="GM231" i="1"/>
  <c r="DU26" i="1"/>
  <c r="FW187" i="1"/>
  <c r="DH187" i="1"/>
  <c r="FX187" i="1"/>
  <c r="FZ187" i="1"/>
  <c r="GM152" i="1"/>
  <c r="GN152" i="1"/>
  <c r="DW221" i="1"/>
  <c r="DJ284" i="1"/>
  <c r="AO18" i="1"/>
  <c r="F352" i="1"/>
  <c r="GM153" i="1"/>
  <c r="GN153" i="1"/>
  <c r="DG221" i="1"/>
  <c r="P286" i="1"/>
  <c r="CY146" i="1"/>
  <c r="X146" i="1" s="1"/>
  <c r="CZ146" i="1"/>
  <c r="Y146" i="1" s="1"/>
  <c r="GK146" i="1"/>
  <c r="AE187" i="1"/>
  <c r="BC18" i="1"/>
  <c r="F364" i="1"/>
  <c r="AF221" i="1"/>
  <c r="S284" i="1"/>
  <c r="CP155" i="1"/>
  <c r="O155" i="1" s="1"/>
  <c r="BA221" i="1"/>
  <c r="F304" i="1"/>
  <c r="EP18" i="1"/>
  <c r="P355" i="1"/>
  <c r="GM144" i="1"/>
  <c r="DU221" i="1"/>
  <c r="FZ284" i="1"/>
  <c r="FW284" i="1"/>
  <c r="DH284" i="1"/>
  <c r="FX284" i="1"/>
  <c r="AQ18" i="1"/>
  <c r="F358" i="1"/>
  <c r="DZ26" i="1"/>
  <c r="DM187" i="1"/>
  <c r="GM145" i="1"/>
  <c r="GN145" i="1"/>
  <c r="GM233" i="1"/>
  <c r="GO233" i="1"/>
  <c r="AJ221" i="1"/>
  <c r="W284" i="1"/>
  <c r="DO221" i="1"/>
  <c r="P308" i="1"/>
  <c r="AX22" i="1"/>
  <c r="F323" i="1"/>
  <c r="AX348" i="1"/>
  <c r="EB26" i="1"/>
  <c r="DO187" i="1"/>
  <c r="ES221" i="1"/>
  <c r="P304" i="1"/>
  <c r="AL284" i="1"/>
  <c r="U221" i="1"/>
  <c r="F306" i="1"/>
  <c r="Q221" i="1"/>
  <c r="F296" i="1"/>
  <c r="DM221" i="1"/>
  <c r="P306" i="1"/>
  <c r="GN144" i="1"/>
  <c r="CZ154" i="1"/>
  <c r="Y154" i="1" s="1"/>
  <c r="CY154" i="1"/>
  <c r="X154" i="1" s="1"/>
  <c r="AC221" i="1"/>
  <c r="CH284" i="1"/>
  <c r="CE284" i="1"/>
  <c r="P284" i="1"/>
  <c r="CF284" i="1"/>
  <c r="DV26" i="1"/>
  <c r="DI187" i="1"/>
  <c r="AU221" i="1"/>
  <c r="F303" i="1"/>
  <c r="AU316" i="1"/>
  <c r="EU18" i="1"/>
  <c r="P364" i="1"/>
  <c r="AH187" i="1"/>
  <c r="DK221" i="1"/>
  <c r="P299" i="1"/>
  <c r="AB284" i="1"/>
  <c r="AZ22" i="1"/>
  <c r="AZ348" i="1"/>
  <c r="F327" i="1"/>
  <c r="AD26" i="1"/>
  <c r="Q187" i="1"/>
  <c r="FU284" i="1"/>
  <c r="AK221" i="1"/>
  <c r="X284" i="1"/>
  <c r="EK221" i="1"/>
  <c r="P301" i="1"/>
  <c r="CY155" i="1"/>
  <c r="X155" i="1" s="1"/>
  <c r="EC187" i="1" s="1"/>
  <c r="CZ155" i="1"/>
  <c r="Y155" i="1" s="1"/>
  <c r="AL187" i="1" s="1"/>
  <c r="AI26" i="1"/>
  <c r="V187" i="1"/>
  <c r="EA26" i="1"/>
  <c r="DN187" i="1"/>
  <c r="BB18" i="1"/>
  <c r="F361" i="1"/>
  <c r="DY26" i="1"/>
  <c r="DL187" i="1"/>
  <c r="EM221" i="1"/>
  <c r="P303" i="1"/>
  <c r="EM316" i="1"/>
  <c r="DX26" i="1"/>
  <c r="DK187" i="1"/>
  <c r="DN221" i="1"/>
  <c r="P307" i="1"/>
  <c r="CP146" i="1"/>
  <c r="O146" i="1" s="1"/>
  <c r="AC187" i="1"/>
  <c r="EH18" i="1"/>
  <c r="P357" i="1"/>
  <c r="ER22" i="1"/>
  <c r="P327" i="1"/>
  <c r="ER348" i="1"/>
  <c r="ET18" i="1"/>
  <c r="P361" i="1"/>
  <c r="AS221" i="1"/>
  <c r="F301" i="1"/>
  <c r="GK147" i="1"/>
  <c r="DW187" i="1"/>
  <c r="CZ147" i="1"/>
  <c r="Y147" i="1" s="1"/>
  <c r="GN147" i="1" s="1"/>
  <c r="CY147" i="1"/>
  <c r="X147" i="1" s="1"/>
  <c r="GM147" i="1" s="1"/>
  <c r="AP18" i="1"/>
  <c r="F357" i="1"/>
  <c r="AI221" i="1"/>
  <c r="V284" i="1"/>
  <c r="DL221" i="1"/>
  <c r="P305" i="1"/>
  <c r="DI221" i="1"/>
  <c r="P296" i="1"/>
  <c r="EC26" i="1" l="1"/>
  <c r="DP187" i="1"/>
  <c r="AL26" i="1"/>
  <c r="Y187" i="1"/>
  <c r="AC26" i="1"/>
  <c r="CH187" i="1"/>
  <c r="CE187" i="1"/>
  <c r="P187" i="1"/>
  <c r="CF187" i="1"/>
  <c r="DI26" i="1"/>
  <c r="P199" i="1"/>
  <c r="DI316" i="1"/>
  <c r="ED187" i="1"/>
  <c r="FZ221" i="1"/>
  <c r="EQ284" i="1"/>
  <c r="S221" i="1"/>
  <c r="F299" i="1"/>
  <c r="V221" i="1"/>
  <c r="F307" i="1"/>
  <c r="ER18" i="1"/>
  <c r="P359" i="1"/>
  <c r="V26" i="1"/>
  <c r="F210" i="1"/>
  <c r="V316" i="1"/>
  <c r="FU221" i="1"/>
  <c r="EL284" i="1"/>
  <c r="AZ18" i="1"/>
  <c r="F359" i="1"/>
  <c r="AU22" i="1"/>
  <c r="AU348" i="1"/>
  <c r="F335" i="1"/>
  <c r="CH221" i="1"/>
  <c r="AY284" i="1"/>
  <c r="AX18" i="1"/>
  <c r="F355" i="1"/>
  <c r="DM26" i="1"/>
  <c r="P209" i="1"/>
  <c r="DM316" i="1"/>
  <c r="FX221" i="1"/>
  <c r="EO284" i="1"/>
  <c r="FX26" i="1"/>
  <c r="EO187" i="1"/>
  <c r="CA284" i="1"/>
  <c r="T221" i="1"/>
  <c r="F305" i="1"/>
  <c r="GM154" i="1"/>
  <c r="GN154" i="1"/>
  <c r="T26" i="1"/>
  <c r="F208" i="1"/>
  <c r="T316" i="1"/>
  <c r="AH26" i="1"/>
  <c r="U187" i="1"/>
  <c r="CF221" i="1"/>
  <c r="AW284" i="1"/>
  <c r="DH26" i="1"/>
  <c r="P190" i="1"/>
  <c r="DH316" i="1"/>
  <c r="CC221" i="1"/>
  <c r="AT284" i="1"/>
  <c r="ES26" i="1"/>
  <c r="P207" i="1"/>
  <c r="ES316" i="1"/>
  <c r="DQ221" i="1"/>
  <c r="P310" i="1"/>
  <c r="AK26" i="1"/>
  <c r="X187" i="1"/>
  <c r="BA26" i="1"/>
  <c r="F207" i="1"/>
  <c r="BA316" i="1"/>
  <c r="DK26" i="1"/>
  <c r="P202" i="1"/>
  <c r="DK316" i="1"/>
  <c r="Q26" i="1"/>
  <c r="F199" i="1"/>
  <c r="Q316" i="1"/>
  <c r="W221" i="1"/>
  <c r="F308" i="1"/>
  <c r="DH221" i="1"/>
  <c r="P287" i="1"/>
  <c r="DW26" i="1"/>
  <c r="DJ187" i="1"/>
  <c r="GN146" i="1"/>
  <c r="CB187" i="1" s="1"/>
  <c r="GM146" i="1"/>
  <c r="AB187" i="1"/>
  <c r="DL26" i="1"/>
  <c r="P208" i="1"/>
  <c r="DL316" i="1"/>
  <c r="DN26" i="1"/>
  <c r="P210" i="1"/>
  <c r="DN316" i="1"/>
  <c r="X221" i="1"/>
  <c r="F309" i="1"/>
  <c r="AB221" i="1"/>
  <c r="O284" i="1"/>
  <c r="P221" i="1"/>
  <c r="F287" i="1"/>
  <c r="DO26" i="1"/>
  <c r="P211" i="1"/>
  <c r="DO316" i="1"/>
  <c r="FW221" i="1"/>
  <c r="EN284" i="1"/>
  <c r="GM155" i="1"/>
  <c r="CA187" i="1" s="1"/>
  <c r="GN155" i="1"/>
  <c r="FT187" i="1" s="1"/>
  <c r="DT187" i="1"/>
  <c r="FW26" i="1"/>
  <c r="EN187" i="1"/>
  <c r="R221" i="1"/>
  <c r="F298" i="1"/>
  <c r="W26" i="1"/>
  <c r="F211" i="1"/>
  <c r="W316" i="1"/>
  <c r="EJ221" i="1"/>
  <c r="P311" i="1"/>
  <c r="P312" i="1" s="1"/>
  <c r="EM22" i="1"/>
  <c r="EM348" i="1"/>
  <c r="P335" i="1"/>
  <c r="CE221" i="1"/>
  <c r="AV284" i="1"/>
  <c r="AL221" i="1"/>
  <c r="Y284" i="1"/>
  <c r="AE26" i="1"/>
  <c r="R187" i="1"/>
  <c r="DJ221" i="1"/>
  <c r="P298" i="1"/>
  <c r="FZ26" i="1"/>
  <c r="EQ187" i="1"/>
  <c r="S26" i="1"/>
  <c r="F202" i="1"/>
  <c r="S316" i="1"/>
  <c r="DP221" i="1"/>
  <c r="P309" i="1"/>
  <c r="FT26" i="1" l="1"/>
  <c r="EK187" i="1"/>
  <c r="CA26" i="1"/>
  <c r="AR187" i="1"/>
  <c r="EQ26" i="1"/>
  <c r="P195" i="1"/>
  <c r="EQ316" i="1"/>
  <c r="R26" i="1"/>
  <c r="F201" i="1"/>
  <c r="R316" i="1"/>
  <c r="AV221" i="1"/>
  <c r="F289" i="1"/>
  <c r="EN26" i="1"/>
  <c r="P192" i="1"/>
  <c r="EN316" i="1"/>
  <c r="O221" i="1"/>
  <c r="F286" i="1"/>
  <c r="DN22" i="1"/>
  <c r="DN348" i="1"/>
  <c r="P339" i="1"/>
  <c r="X26" i="1"/>
  <c r="F212" i="1"/>
  <c r="X316" i="1"/>
  <c r="T22" i="1"/>
  <c r="F337" i="1"/>
  <c r="T348" i="1"/>
  <c r="S22" i="1"/>
  <c r="F331" i="1"/>
  <c r="J16" i="2" s="1"/>
  <c r="J18" i="2" s="1"/>
  <c r="S348" i="1"/>
  <c r="P313" i="1"/>
  <c r="P314" i="1" s="1"/>
  <c r="EN221" i="1"/>
  <c r="P289" i="1"/>
  <c r="DJ26" i="1"/>
  <c r="P201" i="1"/>
  <c r="DJ316" i="1"/>
  <c r="BA22" i="1"/>
  <c r="BA348" i="1"/>
  <c r="F336" i="1"/>
  <c r="DH22" i="1"/>
  <c r="DH348" i="1"/>
  <c r="P319" i="1"/>
  <c r="AY221" i="1"/>
  <c r="F292" i="1"/>
  <c r="ED26" i="1"/>
  <c r="DQ187" i="1"/>
  <c r="CF26" i="1"/>
  <c r="AW187" i="1"/>
  <c r="Y26" i="1"/>
  <c r="F213" i="1"/>
  <c r="Y316" i="1"/>
  <c r="Y221" i="1"/>
  <c r="F310" i="1"/>
  <c r="AB26" i="1"/>
  <c r="O187" i="1"/>
  <c r="DK22" i="1"/>
  <c r="DK348" i="1"/>
  <c r="P331" i="1"/>
  <c r="Y16" i="2" s="1"/>
  <c r="Y18" i="2" s="1"/>
  <c r="U26" i="1"/>
  <c r="F209" i="1"/>
  <c r="U316" i="1"/>
  <c r="EO221" i="1"/>
  <c r="P290" i="1"/>
  <c r="V22" i="1"/>
  <c r="F339" i="1"/>
  <c r="V348" i="1"/>
  <c r="DI22" i="1"/>
  <c r="P328" i="1"/>
  <c r="DI348" i="1"/>
  <c r="P26" i="1"/>
  <c r="F190" i="1"/>
  <c r="P316" i="1"/>
  <c r="FS187" i="1"/>
  <c r="DT26" i="1"/>
  <c r="DG187" i="1"/>
  <c r="EM18" i="1"/>
  <c r="P367" i="1"/>
  <c r="W22" i="1"/>
  <c r="F340" i="1"/>
  <c r="W348" i="1"/>
  <c r="DO22" i="1"/>
  <c r="P340" i="1"/>
  <c r="DO348" i="1"/>
  <c r="DL22" i="1"/>
  <c r="DL348" i="1"/>
  <c r="P337" i="1"/>
  <c r="Q22" i="1"/>
  <c r="Q348" i="1"/>
  <c r="F328" i="1"/>
  <c r="AT221" i="1"/>
  <c r="F302" i="1"/>
  <c r="AT316" i="1"/>
  <c r="CA221" i="1"/>
  <c r="AR284" i="1"/>
  <c r="H16" i="2"/>
  <c r="H18" i="2" s="1"/>
  <c r="EQ221" i="1"/>
  <c r="P292" i="1"/>
  <c r="CE26" i="1"/>
  <c r="AV187" i="1"/>
  <c r="DP26" i="1"/>
  <c r="P212" i="1"/>
  <c r="DP316" i="1"/>
  <c r="CB26" i="1"/>
  <c r="AS187" i="1"/>
  <c r="ES22" i="1"/>
  <c r="P336" i="1"/>
  <c r="W16" i="2" s="1"/>
  <c r="W18" i="2" s="1"/>
  <c r="ES348" i="1"/>
  <c r="AW221" i="1"/>
  <c r="F290" i="1"/>
  <c r="EO26" i="1"/>
  <c r="P193" i="1"/>
  <c r="EO316" i="1"/>
  <c r="DM22" i="1"/>
  <c r="P338" i="1"/>
  <c r="DM348" i="1"/>
  <c r="AU18" i="1"/>
  <c r="F367" i="1"/>
  <c r="EL221" i="1"/>
  <c r="P302" i="1"/>
  <c r="EL316" i="1"/>
  <c r="CH26" i="1"/>
  <c r="AY187" i="1"/>
  <c r="DM18" i="1" l="1"/>
  <c r="P370" i="1"/>
  <c r="O26" i="1"/>
  <c r="F189" i="1"/>
  <c r="O316" i="1"/>
  <c r="AW26" i="1"/>
  <c r="F193" i="1"/>
  <c r="AW316" i="1"/>
  <c r="DJ22" i="1"/>
  <c r="P330" i="1"/>
  <c r="DJ348" i="1"/>
  <c r="AR26" i="1"/>
  <c r="F214" i="1"/>
  <c r="F215" i="1" s="1"/>
  <c r="AR316" i="1"/>
  <c r="EL22" i="1"/>
  <c r="P334" i="1"/>
  <c r="U16" i="2" s="1"/>
  <c r="U18" i="2" s="1"/>
  <c r="EL348" i="1"/>
  <c r="ES18" i="1"/>
  <c r="P368" i="1"/>
  <c r="AV26" i="1"/>
  <c r="F192" i="1"/>
  <c r="AV316" i="1"/>
  <c r="DO18" i="1"/>
  <c r="P372" i="1"/>
  <c r="DG26" i="1"/>
  <c r="P189" i="1"/>
  <c r="DG316" i="1"/>
  <c r="AY26" i="1"/>
  <c r="F195" i="1"/>
  <c r="AY316" i="1"/>
  <c r="DP22" i="1"/>
  <c r="DP348" i="1"/>
  <c r="P341" i="1"/>
  <c r="AR221" i="1"/>
  <c r="F311" i="1"/>
  <c r="F312" i="1" s="1"/>
  <c r="V18" i="1"/>
  <c r="F371" i="1"/>
  <c r="Y22" i="1"/>
  <c r="Y348" i="1"/>
  <c r="F342" i="1"/>
  <c r="X22" i="1"/>
  <c r="X348" i="1"/>
  <c r="F341" i="1"/>
  <c r="DN18" i="1"/>
  <c r="P371" i="1"/>
  <c r="EN22" i="1"/>
  <c r="P321" i="1"/>
  <c r="EN348" i="1"/>
  <c r="EQ22" i="1"/>
  <c r="P324" i="1"/>
  <c r="EQ348" i="1"/>
  <c r="FS26" i="1"/>
  <c r="EJ187" i="1"/>
  <c r="DI18" i="1"/>
  <c r="P360" i="1"/>
  <c r="U22" i="1"/>
  <c r="F338" i="1"/>
  <c r="U348" i="1"/>
  <c r="DK18" i="1"/>
  <c r="P363" i="1"/>
  <c r="DQ26" i="1"/>
  <c r="P213" i="1"/>
  <c r="DQ316" i="1"/>
  <c r="BA18" i="1"/>
  <c r="F368" i="1"/>
  <c r="T18" i="1"/>
  <c r="F369" i="1"/>
  <c r="R22" i="1"/>
  <c r="F330" i="1"/>
  <c r="R348" i="1"/>
  <c r="EK26" i="1"/>
  <c r="P204" i="1"/>
  <c r="EK316" i="1"/>
  <c r="DL18" i="1"/>
  <c r="P369" i="1"/>
  <c r="EO22" i="1"/>
  <c r="EO348" i="1"/>
  <c r="P322" i="1"/>
  <c r="AS26" i="1"/>
  <c r="F204" i="1"/>
  <c r="AS316" i="1"/>
  <c r="AT22" i="1"/>
  <c r="F334" i="1"/>
  <c r="F16" i="2" s="1"/>
  <c r="F18" i="2" s="1"/>
  <c r="AT348" i="1"/>
  <c r="Q18" i="1"/>
  <c r="F360" i="1"/>
  <c r="W18" i="1"/>
  <c r="F372" i="1"/>
  <c r="P22" i="1"/>
  <c r="F319" i="1"/>
  <c r="P348" i="1"/>
  <c r="DH18" i="1"/>
  <c r="P351" i="1"/>
  <c r="S18" i="1"/>
  <c r="F363" i="1"/>
  <c r="EO18" i="1" l="1"/>
  <c r="P354" i="1"/>
  <c r="EJ26" i="1"/>
  <c r="P214" i="1"/>
  <c r="P215" i="1" s="1"/>
  <c r="EJ316" i="1"/>
  <c r="F216" i="1"/>
  <c r="F217" i="1" s="1"/>
  <c r="AT18" i="1"/>
  <c r="F366" i="1"/>
  <c r="EN18" i="1"/>
  <c r="P353" i="1"/>
  <c r="DP18" i="1"/>
  <c r="P373" i="1"/>
  <c r="AW22" i="1"/>
  <c r="F322" i="1"/>
  <c r="AW348" i="1"/>
  <c r="EK22" i="1"/>
  <c r="EK348" i="1"/>
  <c r="P333" i="1"/>
  <c r="T16" i="2" s="1"/>
  <c r="O22" i="1"/>
  <c r="F318" i="1"/>
  <c r="O348" i="1"/>
  <c r="DQ22" i="1"/>
  <c r="P342" i="1"/>
  <c r="DQ348" i="1"/>
  <c r="EQ18" i="1"/>
  <c r="P356" i="1"/>
  <c r="Y18" i="1"/>
  <c r="F374" i="1"/>
  <c r="F313" i="1"/>
  <c r="F314" i="1" s="1"/>
  <c r="DG22" i="1"/>
  <c r="P318" i="1"/>
  <c r="DG348" i="1"/>
  <c r="DJ18" i="1"/>
  <c r="P362" i="1"/>
  <c r="EL18" i="1"/>
  <c r="P366" i="1"/>
  <c r="P18" i="1"/>
  <c r="F351" i="1"/>
  <c r="R18" i="1"/>
  <c r="F362" i="1"/>
  <c r="U18" i="1"/>
  <c r="F370" i="1"/>
  <c r="X18" i="1"/>
  <c r="F373" i="1"/>
  <c r="AY22" i="1"/>
  <c r="F324" i="1"/>
  <c r="AY348" i="1"/>
  <c r="AV22" i="1"/>
  <c r="AV348" i="1"/>
  <c r="F321" i="1"/>
  <c r="AR22" i="1"/>
  <c r="AR348" i="1"/>
  <c r="F343" i="1"/>
  <c r="F344" i="1" s="1"/>
  <c r="AS22" i="1"/>
  <c r="F333" i="1"/>
  <c r="E16" i="2" s="1"/>
  <c r="AS348" i="1"/>
  <c r="AY18" i="1" l="1"/>
  <c r="F356" i="1"/>
  <c r="AW18" i="1"/>
  <c r="F354" i="1"/>
  <c r="P216" i="1"/>
  <c r="P217" i="1" s="1"/>
  <c r="I16" i="2"/>
  <c r="I18" i="2" s="1"/>
  <c r="E18" i="2"/>
  <c r="F345" i="1"/>
  <c r="F346" i="1" s="1"/>
  <c r="AV18" i="1"/>
  <c r="F353" i="1"/>
  <c r="X16" i="2"/>
  <c r="X18" i="2" s="1"/>
  <c r="T18" i="2"/>
  <c r="DQ18" i="1"/>
  <c r="P374" i="1"/>
  <c r="EJ22" i="1"/>
  <c r="P343" i="1"/>
  <c r="P344" i="1" s="1"/>
  <c r="EJ348" i="1"/>
  <c r="AS18" i="1"/>
  <c r="F365" i="1"/>
  <c r="AR18" i="1"/>
  <c r="F375" i="1"/>
  <c r="F376" i="1" s="1"/>
  <c r="DG18" i="1"/>
  <c r="P350" i="1"/>
  <c r="O18" i="1"/>
  <c r="F350" i="1"/>
  <c r="EK18" i="1"/>
  <c r="P365" i="1"/>
  <c r="F377" i="1" l="1"/>
  <c r="F378" i="1" s="1"/>
  <c r="EJ18" i="1"/>
  <c r="P375" i="1"/>
  <c r="P376" i="1" s="1"/>
  <c r="P345" i="1"/>
  <c r="P346" i="1" s="1"/>
  <c r="P377" i="1" l="1"/>
  <c r="P378" i="1" s="1"/>
</calcChain>
</file>

<file path=xl/sharedStrings.xml><?xml version="1.0" encoding="utf-8"?>
<sst xmlns="http://schemas.openxmlformats.org/spreadsheetml/2006/main" count="18977" uniqueCount="1019">
  <si>
    <t>Smeta.RU  (495) 974-1589</t>
  </si>
  <si>
    <t>_PS_</t>
  </si>
  <si>
    <t>Smeta.RU</t>
  </si>
  <si>
    <t>НИЯУ МИФИ  Доп. раб. место  MCCS-0016187</t>
  </si>
  <si>
    <t>Новый объект</t>
  </si>
  <si>
    <t>На ремонт помещений 2-го этажа №№2,3,4,5,6,12,13,14 и 4-го этажа, лабораторного корпуса Р-17 по адресу: г. ,Москва, каширское шоссе, д. 31, стр. 12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</si>
  <si>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</si>
  <si>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</si>
  <si>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</si>
  <si>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</si>
  <si>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</si>
  <si>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</si>
  <si>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</si>
  <si>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</si>
  <si>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Общестроительные работы</t>
  </si>
  <si>
    <t>1</t>
  </si>
  <si>
    <t>46-04-012-03</t>
  </si>
  <si>
    <t>Разборка деревянных заполнений проемов дверных и воротных</t>
  </si>
  <si>
    <t>100 м2</t>
  </si>
  <si>
    <t>ФЕР-2001, 46-04-012-03, приказ Минстроя России №1039/пр от 30.12.2016г.</t>
  </si>
  <si>
    <t>Реконструкция зданий и сооружений</t>
  </si>
  <si>
    <t>ФЕР-46</t>
  </si>
  <si>
    <t>*0,9</t>
  </si>
  <si>
    <t>*0,85</t>
  </si>
  <si>
    <t>2</t>
  </si>
  <si>
    <t>09-04-012-01</t>
  </si>
  <si>
    <t>Демонтаж металлических дверных блоков в готовые проемы</t>
  </si>
  <si>
    <t>м2</t>
  </si>
  <si>
    <t>ФЕР-2001, 09-04-012-01,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</si>
  <si>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</si>
  <si>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</t>
  </si>
  <si>
    <t>)*0,7</t>
  </si>
  <si>
    <t>Металлические конструкции</t>
  </si>
  <si>
    <t>ФЕР-09</t>
  </si>
  <si>
    <t>Поправка: МДС 81-36.2004, п.3.3.1.д</t>
  </si>
  <si>
    <t>3</t>
  </si>
  <si>
    <t>09-03-039-05</t>
  </si>
  <si>
    <t>Демонтаж опорных конструкций</t>
  </si>
  <si>
    <t>т</t>
  </si>
  <si>
    <t>ФЕР-2001, 09-03-039-05, приказ Минстроя России №1039/пр от 30.12.2016г.</t>
  </si>
  <si>
    <t>4</t>
  </si>
  <si>
    <t>57-2-5</t>
  </si>
  <si>
    <t>Разборка покрытий полов из древесностружечных плит в один слой</t>
  </si>
  <si>
    <t>ФЕР-2001, 57-2-5, приказ Минстроя России №1039/пр от 30.12.2016г.</t>
  </si>
  <si>
    <t>Ремонтно-строительные работы</t>
  </si>
  <si>
    <t>Полы</t>
  </si>
  <si>
    <t>рФЕР-57</t>
  </si>
  <si>
    <t>4,1</t>
  </si>
  <si>
    <t>01.7.07.07</t>
  </si>
  <si>
    <t>Строительный мусор</t>
  </si>
  <si>
    <t>занесена вручную</t>
  </si>
  <si>
    <t>5</t>
  </si>
  <si>
    <t>57-3-1</t>
  </si>
  <si>
    <t>Разборка плинтусов деревянных и из пластмассовых материалов</t>
  </si>
  <si>
    <t>100 м</t>
  </si>
  <si>
    <t>ФЕР-2001, 57-3-1, приказ Минстроя России №1039/пр от 30.12.2016г.</t>
  </si>
  <si>
    <t>5,1</t>
  </si>
  <si>
    <t>6</t>
  </si>
  <si>
    <t>57-2-1</t>
  </si>
  <si>
    <t>Разборка покрытий полов из линолеума и релина</t>
  </si>
  <si>
    <t>ФЕР-2001, 57-2-1, приказ Минстроя России №1039/пр от 30.12.2016г.</t>
  </si>
  <si>
    <t>6,1</t>
  </si>
  <si>
    <t>7</t>
  </si>
  <si>
    <t>57-3-2</t>
  </si>
  <si>
    <t>Разборка плинтусов цементных и из керамической плитки</t>
  </si>
  <si>
    <t>ФЕР-2001, 57-3-2, приказ Минстроя России №1039/пр от 30.12.2016г.</t>
  </si>
  <si>
    <t>7,1</t>
  </si>
  <si>
    <t>8</t>
  </si>
  <si>
    <t>57-2-3</t>
  </si>
  <si>
    <t>Разборка покрытий полов из керамических плиток</t>
  </si>
  <si>
    <t>ФЕР-2001, 57-2-3, приказ Минстроя России №1039/пр от 30.12.2016г.</t>
  </si>
  <si>
    <t>8,1</t>
  </si>
  <si>
    <t>9</t>
  </si>
  <si>
    <t>11-01-011-01</t>
  </si>
  <si>
    <t>Демонтаж стяжек цементных толщиной 20 мм</t>
  </si>
  <si>
    <t>ФЕР-2001, 11-01-011-01, приказ Минстроя России №1039/пр от 30.12.2016г.</t>
  </si>
  <si>
    <t>Поправка: МДС 81-36.2004, п.3.3.1.б  Наименование: При демонтаже сборных деревянных конструкций</t>
  </si>
  <si>
    <t>)*0,8</t>
  </si>
  <si>
    <t>ФЕР-11</t>
  </si>
  <si>
    <t>Поправка: МДС 81-36.2004, п.3.3.1.б</t>
  </si>
  <si>
    <t>10</t>
  </si>
  <si>
    <t>46-02-009-02</t>
  </si>
  <si>
    <t>Отбивка штукатурки с поверхностей стен и потолков кирпичных</t>
  </si>
  <si>
    <t>ФЕР-2001, 46-02-009-02, приказ Минстроя России №1039/пр от 30.12.2016г.</t>
  </si>
  <si>
    <t>11</t>
  </si>
  <si>
    <t>55-5-1</t>
  </si>
  <si>
    <t>Разборка кирпичных перегородок на отдельные кирпичи</t>
  </si>
  <si>
    <t>ФЕР-2001, 55-5-1, приказ Минстроя России №1039/пр от 30.12.2016г.</t>
  </si>
  <si>
    <t>Перегородки</t>
  </si>
  <si>
    <t>рФЕР-55</t>
  </si>
  <si>
    <t>11,1</t>
  </si>
  <si>
    <t>Строительный мусор и масса возвратных материалов</t>
  </si>
  <si>
    <t>12</t>
  </si>
  <si>
    <t>08-04-002-01</t>
  </si>
  <si>
    <t>Демонтаж перегородок из стеклянных блоков при высоте этажа до 4 м</t>
  </si>
  <si>
    <t>ФЕР-2001, 08-04-002-01, приказ Минстроя России №1039/пр от 30.12.2016г.</t>
  </si>
  <si>
    <t>Конструкции из кирпича и блоков</t>
  </si>
  <si>
    <t>ФЕР-08</t>
  </si>
  <si>
    <t>13</t>
  </si>
  <si>
    <t>09-03-046-01</t>
  </si>
  <si>
    <t>Демонтаж перегородок из алюминиевых сплавов сборно-разборных с остеклением</t>
  </si>
  <si>
    <t>ФЕР-2001, 09-03-046-01, приказ Минстроя России №1039/пр от 30.12.2016г.</t>
  </si>
  <si>
    <t>14</t>
  </si>
  <si>
    <t>10-01-012-03</t>
  </si>
  <si>
    <t>Демонтаж облицовки каркасных стен плитами древесностружечными 16 мм</t>
  </si>
  <si>
    <t>ФЕР-2001, 10-01-012-03, приказ Минстроя России №1039/пр от 30.12.2016г.</t>
  </si>
  <si>
    <t>Деревянные конструкции</t>
  </si>
  <si>
    <t>ФЕР-10</t>
  </si>
  <si>
    <t>15</t>
  </si>
  <si>
    <t>46-04-007-06</t>
  </si>
  <si>
    <t>Разборка облицовки стен из плит акмигран</t>
  </si>
  <si>
    <t>ФЕР-2001, 46-04-007-06, приказ Минстроя России №1039/пр от 30.12.2016г.</t>
  </si>
  <si>
    <t>16</t>
  </si>
  <si>
    <t>15-01-047-16</t>
  </si>
  <si>
    <t>Демонтаж потолков алюминиевых прим.</t>
  </si>
  <si>
    <t>ФЕР-2001, 15-01-047-16, приказ Минстроя России №1039/пр от 30.12.2016г.</t>
  </si>
  <si>
    <t>Отделочные работы</t>
  </si>
  <si>
    <t>ФЕР-15</t>
  </si>
  <si>
    <t>17</t>
  </si>
  <si>
    <t>20-02-002-01</t>
  </si>
  <si>
    <t>Демонтаж решеток жалюзийных площадью в свету до 0,5 м2</t>
  </si>
  <si>
    <t>ШТ</t>
  </si>
  <si>
    <t>ФЕР-2001, 20-02-002-01,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</si>
  <si>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</si>
  <si>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</si>
  <si>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Вентиляция и кондиционирование</t>
  </si>
  <si>
    <t>ФЕР-20</t>
  </si>
  <si>
    <t>Поправка: МДС 81-36.2004, п.3.3.1.в</t>
  </si>
  <si>
    <t>18</t>
  </si>
  <si>
    <t>Установка металлических дверных блоков в готовые проемы</t>
  </si>
  <si>
    <t>)*1,25</t>
  </si>
  <si>
    <t>)*1,15</t>
  </si>
  <si>
    <t>Поправка: МДС 81-35.2004, п.4.7</t>
  </si>
  <si>
    <t>18,1</t>
  </si>
  <si>
    <t>01.7.04.07-0002</t>
  </si>
  <si>
    <t>Скобяные изделия для блоков входных дверей в помещение двупольных</t>
  </si>
  <si>
    <t>компл.</t>
  </si>
  <si>
    <t>ФССЦ-2001, 01.7.04.07-0002, приказ Минстроя России №1039/пр от 30.12.2016г.</t>
  </si>
  <si>
    <t>18,2</t>
  </si>
  <si>
    <t>01.7.04.07-0003</t>
  </si>
  <si>
    <t>Скобяные изделия для блоков входных дверей в помещение однопольных</t>
  </si>
  <si>
    <t>ФССЦ-2001, 01.7.04.07-0003, приказ Минстроя России №1039/пр от 30.12.2016г.</t>
  </si>
  <si>
    <t>18,3</t>
  </si>
  <si>
    <t>07.1.01.03-0022</t>
  </si>
  <si>
    <t>Двери стальные утепленные двупольные 2ДСУ</t>
  </si>
  <si>
    <t>шт.</t>
  </si>
  <si>
    <t>ФССЦ-2001, 07.1.01.03-0022, приказ Минстроя России №1039/пр от 30.12.2016г.</t>
  </si>
  <si>
    <t>18,4</t>
  </si>
  <si>
    <t>07.1.01.03-0001</t>
  </si>
  <si>
    <t>Блок дверной стальной утепленный однопольный ДСУ, площадь 2,1 м2 (ГОСТ 31173-2003)</t>
  </si>
  <si>
    <t>ФССЦ-2001, 07.1.01.03-0001, приказ Минстроя России №1039/пр от 30.12.2016г.</t>
  </si>
  <si>
    <t>18,5</t>
  </si>
  <si>
    <t>01.7.04.11-0061</t>
  </si>
  <si>
    <t>Щеколды</t>
  </si>
  <si>
    <t>ФССЦ-2001, 01.7.04.11-0061, приказ Минстроя России №1039/пр от 30.12.2016г.</t>
  </si>
  <si>
    <t>19</t>
  </si>
  <si>
    <t>09-04-012-02</t>
  </si>
  <si>
    <t>Установка дверного доводчика к металлическим дверям</t>
  </si>
  <si>
    <t>ФЕР-2001, 09-04-012-02, приказ Минстроя России №1039/пр от 30.12.2016г.</t>
  </si>
  <si>
    <t>19,1</t>
  </si>
  <si>
    <t>01.7.04.01-0001</t>
  </si>
  <si>
    <t>Доводчик дверной DS 73 BC "Серия Premium", усилие закрывания EN2-5</t>
  </si>
  <si>
    <t>ФССЦ-2001, 01.7.04.01-0001, приказ Минстроя России №1039/пр от 30.12.2016г.</t>
  </si>
  <si>
    <t>20</t>
  </si>
  <si>
    <t>08-04-003-01</t>
  </si>
  <si>
    <t>Кладка перегородок из газобетонных блоков на клее толщиной 100 мм при высоте этажа до 4 м</t>
  </si>
  <si>
    <t>ФЕР-2001, 08-04-003-01, приказ Минстроя России №1039/пр от 30.12.2016г.</t>
  </si>
  <si>
    <t>20,1</t>
  </si>
  <si>
    <t>05.2.02.07-0001</t>
  </si>
  <si>
    <t>Блок пенобетонный, размером 10х25х60, D700</t>
  </si>
  <si>
    <t>ФССЦ-2001, 05.2.02.07-0001, приказ Минстроя России №1039/пр от 30.12.2016г.</t>
  </si>
  <si>
    <t>20,2</t>
  </si>
  <si>
    <t>04.3.02.09-1301</t>
  </si>
  <si>
    <t>Сухая смесь цементная монтажно-кладочная М-200</t>
  </si>
  <si>
    <t>ФССЦ-2001, 04.3.02.09-1301, приказ Минстроя России №1039/пр от 30.12.2016г.</t>
  </si>
  <si>
    <t>21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</si>
  <si>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</si>
  <si>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</si>
  <si>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</si>
  <si>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21,1</t>
  </si>
  <si>
    <t>04.3.02.05-0002</t>
  </si>
  <si>
    <t>Смесь штукатурная «Ротбанд», КНАУФ</t>
  </si>
  <si>
    <t>кг</t>
  </si>
  <si>
    <t>ФССЦ-2001, 04.3.02.05-0002, приказ Минстроя России №1039/пр от 30.12.2016г.</t>
  </si>
  <si>
    <t>21,2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</si>
  <si>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</si>
  <si>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</si>
  <si>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</si>
  <si>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22</t>
  </si>
  <si>
    <t>15-02-019-05</t>
  </si>
  <si>
    <t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t>
  </si>
  <si>
    <t>ФЕР-2001, 15-02-019-05, приказ Минстроя России №1039/пр от 30.12.2016г.</t>
  </si>
  <si>
    <t>22,1</t>
  </si>
  <si>
    <t>22,2</t>
  </si>
  <si>
    <t>23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</si>
  <si>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</si>
  <si>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</si>
  <si>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</si>
  <si>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24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</si>
  <si>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</si>
  <si>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</si>
  <si>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</si>
  <si>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)*15</t>
  </si>
  <si>
    <t>)*1,25)*15</t>
  </si>
  <si>
    <t>)*1,15)*15</t>
  </si>
  <si>
    <t>25</t>
  </si>
  <si>
    <t>11-01-047-01</t>
  </si>
  <si>
    <t>Устройство покрытий из плит керамогранитных размером 30х30 см</t>
  </si>
  <si>
    <t>ФЕР-2001, 11-01-047-01, приказ Минстроя России №1039/пр от 30.12.2016г.</t>
  </si>
  <si>
    <t>25,1</t>
  </si>
  <si>
    <t>14.3.01.01-0113</t>
  </si>
  <si>
    <t>Грунтовка сильнопоглощающих поверхностей "БИРСС Грунт Универсал"</t>
  </si>
  <si>
    <t>ФССЦ-2001, 14.3.01.01-0113, приказ Минстроя России №1039/пр от 30.12.2016г.</t>
  </si>
  <si>
    <t>25,2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</si>
  <si>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</si>
  <si>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</si>
  <si>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</si>
  <si>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25,3</t>
  </si>
  <si>
    <t>06.2.05.03-0052</t>
  </si>
  <si>
    <t>Плитки керамогранитные размером 300х300х8 мм, светло-серые</t>
  </si>
  <si>
    <t>ФССЦ-2001, 06.2.05.03-0052, приказ Минстроя России №1039/пр от 30.12.2016г.</t>
  </si>
  <si>
    <t>26</t>
  </si>
  <si>
    <t>11-01-039-04</t>
  </si>
  <si>
    <t>Устройство плинтусов из плиток керамических</t>
  </si>
  <si>
    <t>ФЕР-2001, 11-01-039-04, приказ Минстроя России №1039/пр от 30.12.2016г.</t>
  </si>
  <si>
    <t>26,1</t>
  </si>
  <si>
    <t>04.3.01.09-0001</t>
  </si>
  <si>
    <t>Раствор готовый кладочный тяжелый цементный</t>
  </si>
  <si>
    <t>м3</t>
  </si>
  <si>
    <t>ФССЦ-2001, 04.3.01.09-0001, приказ Минстроя России №1039/пр от 30.12.2016г.</t>
  </si>
  <si>
    <t>26,2</t>
  </si>
  <si>
    <t>06.2.05.03-0031</t>
  </si>
  <si>
    <t>Плитки керамогранитные плинтусные прямые</t>
  </si>
  <si>
    <t>м</t>
  </si>
  <si>
    <t>ФССЦ-2001, 06.2.05.03-0031, приказ Минстроя России №1039/пр от 30.12.2016г.</t>
  </si>
  <si>
    <t>27</t>
  </si>
  <si>
    <t>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</si>
  <si>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</si>
  <si>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ФЕР-2001, 15-01-019-05, приказ Минстроя России №1039/пр от 30.12.2016г.</t>
  </si>
  <si>
    <t>27,1</t>
  </si>
  <si>
    <t>04.3.02.09-0741</t>
  </si>
  <si>
    <t>Смесь сухая (фуга) АТЛАС разных цветов для заделки швов водостойкая</t>
  </si>
  <si>
    <t>ФССЦ-2001, 04.3.02.09-0741, приказ Минстроя России №1039/пр от 30.12.2016г.</t>
  </si>
  <si>
    <t>27,2</t>
  </si>
  <si>
    <t>06.2.01.02-0014</t>
  </si>
  <si>
    <t>Плитки керамические глазурованные для внутренней облицовки стен гладкие с завалом цветные (однотонные)</t>
  </si>
  <si>
    <t>ФССЦ-2001, 06.2.01.02-0014, приказ Минстроя России №1039/пр от 30.12.2016г.</t>
  </si>
  <si>
    <t>27,3</t>
  </si>
  <si>
    <t>14.1.06.02-0026</t>
  </si>
  <si>
    <t>Клей плиточный «Ceresit» CM17</t>
  </si>
  <si>
    <t>ФССЦ-2001, 14.1.06.02-0026, приказ Минстроя России №1039/пр от 30.12.2016г.</t>
  </si>
  <si>
    <t>28</t>
  </si>
  <si>
    <t>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</si>
  <si>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</si>
  <si>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ФЕР-2001, 61-2-7, приказ Минстроя России №1039/пр от 30.12.2016г.</t>
  </si>
  <si>
    <t>Штукатрурные работы</t>
  </si>
  <si>
    <t>рФЕР-61</t>
  </si>
  <si>
    <t>28,1</t>
  </si>
  <si>
    <t>29</t>
  </si>
  <si>
    <t>15-04-007-01</t>
  </si>
  <si>
    <t>Окраска водно-дисперсионными акриловыми составами улучшенная по штукатурке стен</t>
  </si>
  <si>
    <t>ФЕР-2001, 15-04-007-01, приказ Минстроя России №1039/пр от 30.12.2016г.</t>
  </si>
  <si>
    <t>29,1</t>
  </si>
  <si>
    <t>14.3.02.01-0015</t>
  </si>
  <si>
    <t>Краска акриловая Alpina ULTRAWEISS, CAPAROL водно-дисперсионная</t>
  </si>
  <si>
    <t>ФССЦ-2001, 14.3.02.01-0015, приказ Минстроя России №1039/пр от 30.12.2016г.</t>
  </si>
  <si>
    <t>Малярные работы</t>
  </si>
  <si>
    <t>рФЕР-62</t>
  </si>
  <si>
    <t>29,2</t>
  </si>
  <si>
    <t>14.4.01.02-0023</t>
  </si>
  <si>
    <t>Грунтовка акриловая CAPASOL, CAPAROL</t>
  </si>
  <si>
    <t>л</t>
  </si>
  <si>
    <t>ФССЦ-2001, 14.4.01.02-0023, приказ Минстроя России №1039/пр от 30.12.2016г.</t>
  </si>
  <si>
    <t>30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</si>
  <si>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</si>
  <si>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</si>
  <si>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</si>
  <si>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30,1</t>
  </si>
  <si>
    <t>31</t>
  </si>
  <si>
    <t>62-17-1</t>
  </si>
  <si>
    <t>Окрашивание водоэмульсионными составами поверхностей потолков, ранее окрашенных известковой или клеевой краской, с расчисткой старой краски более 35%</t>
  </si>
  <si>
    <t>ФЕР-2001, 62-17-1, приказ Минстроя России №1039/пр от 30.12.2016г.</t>
  </si>
  <si>
    <t>31,1</t>
  </si>
  <si>
    <t>32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</si>
  <si>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</si>
  <si>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</si>
  <si>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</si>
  <si>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32,1</t>
  </si>
  <si>
    <t>33</t>
  </si>
  <si>
    <t>62-16-5</t>
  </si>
  <si>
    <t>Окрашивание водоэмульсионными составами поверхностей стен, ранее окрашенных масляной краской с расчисткой старой краски более 35%</t>
  </si>
  <si>
    <t>ФЕР-2001, 62-16-5, приказ Минстроя России №1039/пр от 30.12.2016г.</t>
  </si>
  <si>
    <t>33,1</t>
  </si>
  <si>
    <t>34</t>
  </si>
  <si>
    <t>62-33-2</t>
  </si>
  <si>
    <t>Окраска масляными составами ранее окрашенных поверхностей радиаторов и ребристых труб отопления за 2 раза</t>
  </si>
  <si>
    <t>ФЕР-2001, 62-33-2, приказ Минстроя России №1039/пр от 30.12.2016г.</t>
  </si>
  <si>
    <t>34,1</t>
  </si>
  <si>
    <t>14.4.04.08-0001</t>
  </si>
  <si>
    <t>Эмаль ПФ-115 белая</t>
  </si>
  <si>
    <t>ФССЦ-2001, 14.4.04.08-0001, приказ Минстроя России №1039/пр от 30.12.2016г.</t>
  </si>
  <si>
    <t>35</t>
  </si>
  <si>
    <t>62-32-2</t>
  </si>
  <si>
    <t>Окраска масляными составами ранее окрашенных поверхностей труб стальных за 2 раза</t>
  </si>
  <si>
    <t>ФЕР-2001, 62-32-2, приказ Минстроя России №1039/пр от 30.12.2016г.</t>
  </si>
  <si>
    <t>35,1</t>
  </si>
  <si>
    <t>36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</si>
  <si>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</si>
  <si>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</si>
  <si>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</si>
  <si>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37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</si>
  <si>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</si>
  <si>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</si>
  <si>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</si>
  <si>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37,1</t>
  </si>
  <si>
    <t>11.3.03.05-0002</t>
  </si>
  <si>
    <t>Панели пластиковые для откосов "Реас Пласт" шириной 0,4 м, длиной 4,2 м, белые матовые, лакированные</t>
  </si>
  <si>
    <t>ФССЦ-2001, 11.3.03.05-0002, приказ Минстроя России №1039/пр от 30.12.2016г.</t>
  </si>
  <si>
    <t>38</t>
  </si>
  <si>
    <t>10-01-036-01</t>
  </si>
  <si>
    <t>Установка уголков ПВХ на клее</t>
  </si>
  <si>
    <t>ФЕР-2001, 10-01-036-01, приказ Минстроя России №1039/пр от 30.12.2016г.</t>
  </si>
  <si>
    <t>38,1</t>
  </si>
  <si>
    <t>11.3.03.13-0042</t>
  </si>
  <si>
    <t>Уголок ПВХ, размером 15х15 мм</t>
  </si>
  <si>
    <t>10 м</t>
  </si>
  <si>
    <t>ФССЦ-2001, 11.3.03.13-0042, приказ Минстроя России №1039/пр от 30.12.2016г.</t>
  </si>
  <si>
    <t>39</t>
  </si>
  <si>
    <t>10-01-059-01</t>
  </si>
  <si>
    <t>Установка пожарных шкафов и др.</t>
  </si>
  <si>
    <t>100 ШТ</t>
  </si>
  <si>
    <t>ФЕР-2001, 10-01-059-01, приказ Минстроя России №1039/пр от 30.12.2016г.</t>
  </si>
  <si>
    <t>39,1</t>
  </si>
  <si>
    <t>18.3.02.02-0002</t>
  </si>
  <si>
    <t>Шкаф пожарный ШПК-310 встроенный с окном</t>
  </si>
  <si>
    <t>ФССЦ-2001, 18.3.02.02-0002, приказ Минстроя России №1039/пр от 30.12.2016г.</t>
  </si>
  <si>
    <t>40</t>
  </si>
  <si>
    <t>Установка решеток жалюзийных площадью в свету до 0,5 м2</t>
  </si>
  <si>
    <t>40,1</t>
  </si>
  <si>
    <t>19.2.03.07-0006</t>
  </si>
  <si>
    <t>Решетка вентиляционная пластмассовая размером 300х300 мм</t>
  </si>
  <si>
    <t>ФССЦ-2001, 19.2.03.07-0006,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</si>
  <si>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</si>
  <si>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</si>
  <si>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</si>
  <si>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</si>
  <si>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</si>
  <si>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</si>
  <si>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</si>
  <si>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</si>
  <si>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</si>
  <si>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</si>
  <si>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</si>
  <si>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</si>
  <si>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</si>
  <si>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</si>
  <si>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</si>
  <si>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</si>
  <si>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</si>
  <si>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</si>
  <si>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</si>
  <si>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</si>
  <si>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</si>
  <si>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</si>
  <si>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</si>
  <si>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</si>
  <si>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</si>
  <si>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</si>
  <si>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</si>
  <si>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</si>
  <si>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</si>
  <si>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</si>
  <si>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</si>
  <si>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</si>
  <si>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</si>
  <si>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</si>
  <si>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</si>
  <si>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</si>
  <si>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</si>
  <si>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</si>
  <si>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</si>
  <si>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</si>
  <si>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</si>
  <si>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</si>
  <si>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</si>
  <si>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</si>
  <si>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</si>
  <si>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</si>
  <si>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</si>
  <si>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</si>
  <si>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</si>
  <si>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</si>
  <si>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</si>
  <si>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</si>
  <si>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</si>
  <si>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Итог2</t>
  </si>
  <si>
    <t>НДС 18%</t>
  </si>
  <si>
    <t>Итог3</t>
  </si>
  <si>
    <t>Всего по смете</t>
  </si>
  <si>
    <t>Электромонтажные работы</t>
  </si>
  <si>
    <t>41</t>
  </si>
  <si>
    <t>67-4-5</t>
  </si>
  <si>
    <t>Демонтаж светильников светодидных с последующей установкой</t>
  </si>
  <si>
    <t>ФЕР-2001, 67-4-5, приказ Минстроя России №1039/пр от 30.12.2016г.</t>
  </si>
  <si>
    <t>рФЕР-67</t>
  </si>
  <si>
    <t>42</t>
  </si>
  <si>
    <t>67-4-1</t>
  </si>
  <si>
    <t>Демонтаж выключателей, розеток</t>
  </si>
  <si>
    <t>ФЕР-2001, 67-4-1, приказ Минстроя России №1039/пр от 30.12.2016г.</t>
  </si>
  <si>
    <t>43</t>
  </si>
  <si>
    <t>м10-08-002-03</t>
  </si>
  <si>
    <t>Демонтаж извещатель ПС автоматический тепловой, дымовой, световой во взрывозащищенном исполнении с последующей установкой</t>
  </si>
  <si>
    <t>ФЕРм-2001, м10-08-002-03, приказ Минстроя России №1039/пр от 30.12.2016г.</t>
  </si>
  <si>
    <t>)*0,6</t>
  </si>
  <si>
    <t>Монтажные работы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</si>
  <si>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</si>
  <si>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</si>
  <si>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Поправка: МДС 81-37.2004, п.3.2.1.2</t>
  </si>
  <si>
    <t>44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</si>
  <si>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</si>
  <si>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</si>
  <si>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</si>
  <si>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</si>
  <si>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</si>
  <si>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44,1</t>
  </si>
  <si>
    <t>24.3.01.02-0022</t>
  </si>
  <si>
    <t>Трубы гибкие гофрированные легкие из самозатухающего ПВХ (IP55) серии FL, с зондом, диаметром 20 мм</t>
  </si>
  <si>
    <t>ФССЦ-2001, 24.3.01.02-0022, приказ Минстроя России №1039/пр от 30.12.2016г.</t>
  </si>
  <si>
    <t>44,2</t>
  </si>
  <si>
    <t>23.8.03.02-0002</t>
  </si>
  <si>
    <t>Клипса для крепежа гофротрубы, диаметром 20 мм</t>
  </si>
  <si>
    <t>10 шт.</t>
  </si>
  <si>
    <t>ФССЦ-2001, 23.8.03.02-0002, приказ Минстроя России №1039/пр от 30.12.2016г.</t>
  </si>
  <si>
    <t>45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</si>
  <si>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</si>
  <si>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</si>
  <si>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</si>
  <si>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45,1</t>
  </si>
  <si>
    <t>21.1.06.09-0100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</si>
  <si>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</si>
  <si>
    <t>1000 м</t>
  </si>
  <si>
    <t>ФССЦ-2001, 21.1.06.09-0100, приказ Минстроя России №1039/пр от 30.12.2016г.</t>
  </si>
  <si>
    <t>1000 М</t>
  </si>
  <si>
    <t>46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</si>
  <si>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</si>
  <si>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</si>
  <si>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</si>
  <si>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46,1</t>
  </si>
  <si>
    <t>20.2.05.04-0023</t>
  </si>
  <si>
    <t>Кабель-канал (короб) "Электропласт" 16x10 мм</t>
  </si>
  <si>
    <t>ФССЦ-2001, 20.2.05.04-0023, приказ Минстроя России №1039/пр от 30.12.2016г.</t>
  </si>
  <si>
    <t>47</t>
  </si>
  <si>
    <t>м08-02-390-03</t>
  </si>
  <si>
    <t>Короба пластмассовые шириной до 120 мм</t>
  </si>
  <si>
    <t>ФЕРм-2001, м08-02-390-03, приказ Минстроя России №1039/пр от 30.12.2016г.</t>
  </si>
  <si>
    <t>47,1</t>
  </si>
  <si>
    <t>20.2.05.04-0033</t>
  </si>
  <si>
    <t>Кабель-канал (короб) "Электропласт" 100x40 мм</t>
  </si>
  <si>
    <t>ФССЦ-2001, 20.2.05.04-0033, приказ Минстроя России №1039/пр от 30.12.2016г.</t>
  </si>
  <si>
    <t>48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</si>
  <si>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</si>
  <si>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</si>
  <si>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</si>
  <si>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48,1</t>
  </si>
  <si>
    <t>48,2</t>
  </si>
  <si>
    <t>21.1.06.09-0110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</si>
  <si>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- 4 и сечением 4 мм2</t>
  </si>
  <si>
    <t>ФССЦ-2001, 21.1.06.09-0110, приказ Минстроя России №1039/пр от 30.12.2016г.</t>
  </si>
  <si>
    <t>49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</si>
  <si>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</si>
  <si>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</si>
  <si>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</si>
  <si>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49,1</t>
  </si>
  <si>
    <t>20.4.01.01-0001</t>
  </si>
  <si>
    <t>Выключатель двухклавишный для открытой проводки</t>
  </si>
  <si>
    <t>ФССЦ-2001, 20.4.01.01-0001, приказ Минстроя России №1039/пр от 30.12.2016г.</t>
  </si>
  <si>
    <t>50</t>
  </si>
  <si>
    <t>м08-03-591-09</t>
  </si>
  <si>
    <t>Розетка штепсельная утопленного типа при скрытой проводке</t>
  </si>
  <si>
    <t>ФЕРм-2001, м08-03-591-09, приказ Минстроя России №1039/пр от 30.12.2016г.</t>
  </si>
  <si>
    <t>50,1</t>
  </si>
  <si>
    <t>20.4.03.06-0005</t>
  </si>
  <si>
    <t>Розетка скрытой проводки с заземлением</t>
  </si>
  <si>
    <t>100 шт.</t>
  </si>
  <si>
    <t>ФССЦ-2001, 20.4.03.06-0005, приказ Минстроя России №1039/пр от 30.12.2016г.</t>
  </si>
  <si>
    <t>51</t>
  </si>
  <si>
    <t>м08-03-599-01</t>
  </si>
  <si>
    <t>Щитки осветительные, устанавливаемые в нише распорными дюбелями, масса щитка до 6 кг</t>
  </si>
  <si>
    <t>ФЕРм-2001, м08-03-599-01, приказ Минстроя России №1039/пр от 30.12.2016г.</t>
  </si>
  <si>
    <t>51,1</t>
  </si>
  <si>
    <t>22.1.01.01-0011</t>
  </si>
  <si>
    <t>Бокс встраиваемый пластиковый с прозрачной дверцей на 8 модулей, размером 230х180х90 мм</t>
  </si>
  <si>
    <t>ФССЦ-2001, 22.1.01.01-0011, приказ Минстроя России №1039/пр от 30.12.2016г.</t>
  </si>
  <si>
    <t>52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</si>
  <si>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</si>
  <si>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</si>
  <si>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</si>
  <si>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52,1</t>
  </si>
  <si>
    <t>62.1.01.09-0011</t>
  </si>
  <si>
    <t>Выключатели автоматические «АВВ»  2Р 16А, характеристика С</t>
  </si>
  <si>
    <t>ФССЦ-2001, 62.1.01.09-0011, приказ Минстроя России №1039/пр от 30.12.2016г.</t>
  </si>
  <si>
    <t>52,2</t>
  </si>
  <si>
    <t>62.1.01.09-0005</t>
  </si>
  <si>
    <t>Выключатели автоматические «АВВ»  1Р 16А, характеристика С</t>
  </si>
  <si>
    <t>ФССЦ-2001, 62.1.01.09-0005, приказ Минстроя России №1039/пр от 30.12.2016г.</t>
  </si>
  <si>
    <t>52,3</t>
  </si>
  <si>
    <t>62.1.01.09-0018</t>
  </si>
  <si>
    <t>Выключатели автоматические «АВВ»  3Р 25А, характеристика С</t>
  </si>
  <si>
    <t>ФССЦ-2001, 62.1.01.09-0018, приказ Минстроя России №1039/пр от 30.12.2016г.</t>
  </si>
  <si>
    <t>53</t>
  </si>
  <si>
    <t>Извещатель ПС автоматический тепловой, дымовой, световой во взрывозащищенном исполнении ранее дамонтированный</t>
  </si>
  <si>
    <t>54</t>
  </si>
  <si>
    <t>м08-03-594-14</t>
  </si>
  <si>
    <t>Установка светильника светодиодного в подвесных потолках, устанавливаемый на профиле ранее демонтированных</t>
  </si>
  <si>
    <t>ФЕРм-2001, м08-03-594-14, приказ Минстроя России №1039/пр от 30.12.2016г.</t>
  </si>
  <si>
    <t>55</t>
  </si>
  <si>
    <t>п01-12-021-01</t>
  </si>
  <si>
    <t>Испытание аппарата коммутационного напряжением до 1 кВ (силовых цепей)</t>
  </si>
  <si>
    <t>испытание</t>
  </si>
  <si>
    <t>ФЕРп-2001, п01-12-021-01, приказ Минстроя России №1039/пр от 30.12.2016г.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</si>
  <si>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</si>
  <si>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</si>
  <si>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</si>
  <si>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56</t>
  </si>
  <si>
    <t>п01-11-028-1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</si>
  <si>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</si>
  <si>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</si>
  <si>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>ФЕРп-2001, п01-11-028-1, приказ Минстроя России №899/пр от 11.12.2015 г.</t>
  </si>
  <si>
    <t>57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</si>
  <si>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</si>
  <si>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</si>
  <si>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</si>
  <si>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</si>
  <si>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</si>
  <si>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</si>
  <si>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</si>
  <si>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</si>
  <si>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</si>
  <si>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</si>
  <si>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</si>
  <si>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</si>
  <si>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</si>
  <si>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</si>
  <si>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</si>
  <si>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</si>
  <si>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</si>
  <si>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</si>
  <si>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</si>
  <si>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</si>
  <si>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</si>
  <si>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</si>
  <si>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</si>
  <si>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</si>
  <si>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</si>
  <si>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</si>
  <si>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</si>
  <si>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</si>
  <si>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</si>
  <si>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</si>
  <si>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</si>
  <si>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</si>
  <si>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</si>
  <si>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</si>
  <si>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</si>
  <si>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</si>
  <si>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</si>
  <si>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</si>
  <si>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</si>
  <si>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</si>
  <si>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</si>
  <si>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</si>
  <si>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</si>
  <si>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</si>
  <si>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</si>
  <si>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</si>
  <si>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</si>
  <si>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</si>
  <si>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</si>
  <si>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</si>
  <si>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</si>
  <si>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</si>
  <si>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</si>
  <si>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</si>
  <si>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</si>
  <si>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</si>
  <si>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</si>
  <si>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</si>
  <si>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</si>
  <si>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</si>
  <si>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</si>
  <si>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</si>
  <si>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</si>
  <si>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</si>
  <si>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</si>
  <si>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</si>
  <si>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</si>
  <si>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</si>
  <si>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</si>
  <si>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</si>
  <si>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</si>
  <si>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</si>
  <si>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</si>
  <si>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</si>
  <si>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</si>
  <si>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</si>
  <si>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</si>
  <si>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1-100-42</t>
  </si>
  <si>
    <t>Рабочий среднего разряда 4.2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</si>
  <si>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</si>
  <si>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</si>
  <si>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</si>
  <si>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</si>
  <si>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</si>
  <si>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</si>
  <si>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</si>
  <si>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</si>
  <si>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</si>
  <si>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</si>
  <si>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</si>
  <si>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</si>
  <si>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</si>
  <si>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</si>
  <si>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</si>
  <si>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1-100-38</t>
  </si>
  <si>
    <t>Рабочий среднего разряда 3.8</t>
  </si>
  <si>
    <t>91.05.02-005</t>
  </si>
  <si>
    <t>ФСЭМ-2001, 91.05.02-005, приказ Минстроя России №1039/пр от 30.12.2016г.</t>
  </si>
  <si>
    <t>Краны козловые, грузоподъемность 32 т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</si>
  <si>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</si>
  <si>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</si>
  <si>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</si>
  <si>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91.05.06-007</t>
  </si>
  <si>
    <t>ФСЭМ-2001, 91.05.06-007, приказ Минстроя России №1039/пр от 30.12.2016г.</t>
  </si>
  <si>
    <t>Краны на гусеничном ходу, грузоподъемность 25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</si>
  <si>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</si>
  <si>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</si>
  <si>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</si>
  <si>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</si>
  <si>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</si>
  <si>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</si>
  <si>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</si>
  <si>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</si>
  <si>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</si>
  <si>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</si>
  <si>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</si>
  <si>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</si>
  <si>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</si>
  <si>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</si>
  <si>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</si>
  <si>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</si>
  <si>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</si>
  <si>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</si>
  <si>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</si>
  <si>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</si>
  <si>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</si>
  <si>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01.7.15.06-0111</t>
  </si>
  <si>
    <t>ФССЦ-2001, 01.7.15.06-0111, приказ Минстроя России №1039/пр от 30.12.2016г.</t>
  </si>
  <si>
    <t>Гвозди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</si>
  <si>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</si>
  <si>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</si>
  <si>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</si>
  <si>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</si>
  <si>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</si>
  <si>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</si>
  <si>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</si>
  <si>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</si>
  <si>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</si>
  <si>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</si>
  <si>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</si>
  <si>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</si>
  <si>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</si>
  <si>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</si>
  <si>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</si>
  <si>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</si>
  <si>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</si>
  <si>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</si>
  <si>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</si>
  <si>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</si>
  <si>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</si>
  <si>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</si>
  <si>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</si>
  <si>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</si>
  <si>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1-100-20</t>
  </si>
  <si>
    <t>Рабочий среднего разряда 2</t>
  </si>
  <si>
    <t>1-100-30</t>
  </si>
  <si>
    <t>Рабочий среднего разряда 3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</si>
  <si>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</si>
  <si>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</si>
  <si>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</si>
  <si>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</si>
  <si>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</si>
  <si>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01.7.03.01-0001</t>
  </si>
  <si>
    <t>ФССЦ-2001, 01.7.03.01-0001, приказ Минстроя России №1039/пр от 30.12.2016г.</t>
  </si>
  <si>
    <t>Вода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</si>
  <si>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</si>
  <si>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</si>
  <si>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</si>
  <si>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</si>
  <si>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</si>
  <si>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</si>
  <si>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</si>
  <si>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</si>
  <si>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</si>
  <si>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01.8.01.01-0022</t>
  </si>
  <si>
    <t>ФССЦ-2001, 01.8.01.01-0022, приказ Минстроя России №1039/пр от 30.12.2016г.</t>
  </si>
  <si>
    <t>Блоки стеклянные пустотелые бесцветные размером 194х194х98 мм</t>
  </si>
  <si>
    <t>1000 шт.</t>
  </si>
  <si>
    <t>04.3.01.12-0002</t>
  </si>
  <si>
    <t>ФССЦ-2001, 04.3.01.12-0002, приказ Минстроя России №1039/пр от 30.12.2016г.</t>
  </si>
  <si>
    <t>Раствор готовый кладочный цементно-известковый марки 25</t>
  </si>
  <si>
    <t>08.4.03.02-0001</t>
  </si>
  <si>
    <t>ФССЦ-2001, 08.4.03.02-0001, приказ Минстроя России №1039/пр от 30.12.2016г.</t>
  </si>
  <si>
    <t>Горячекатаная арматурная сталь гладкая класса А-I, диаметром 6 мм</t>
  </si>
  <si>
    <t>1-100-43</t>
  </si>
  <si>
    <t>Рабочий среднего разряда 4.3</t>
  </si>
  <si>
    <t>1-100-32</t>
  </si>
  <si>
    <t>Рабочий среднего разряда 3.2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</si>
  <si>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</si>
  <si>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</si>
  <si>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</si>
  <si>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11.2.09.02-0003</t>
  </si>
  <si>
    <t>ФССЦ-2001, 11.2.09.02-0003, приказ Минстроя России №1039/пр от 30.12.2016г.</t>
  </si>
  <si>
    <t>Плиты древесностружечные многослойные и трехслойные, марки П-1, толщиной 15-17 мм</t>
  </si>
  <si>
    <t>1-100-31</t>
  </si>
  <si>
    <t>Рабочий среднего разряда 3.1</t>
  </si>
  <si>
    <t>09.2.01.05-0001</t>
  </si>
  <si>
    <t>ФССЦ-2001, 09.2.01.05-0001, приказ Минстроя России №1039/пр от 30.12.2016г.</t>
  </si>
  <si>
    <t>Гребенка несущая</t>
  </si>
  <si>
    <t>09.2.01.05-0051</t>
  </si>
  <si>
    <t>ФССЦ-2001, 09.2.01.05-0051, приказ Минстроя России №1039/пр от 30.12.2016г.</t>
  </si>
  <si>
    <t>Подвес в комплекте</t>
  </si>
  <si>
    <t>09.2.02.02-0011</t>
  </si>
  <si>
    <t>ФССЦ-2001, 09.2.02.02-0011, приказ Минстроя России №1039/пр от 30.12.2016г.</t>
  </si>
  <si>
    <t>Рейка алюминиевая потолочная 100 мм</t>
  </si>
  <si>
    <t>1-100-34</t>
  </si>
  <si>
    <t>Рабочий среднего разряда 3.4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</si>
  <si>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</si>
  <si>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</si>
  <si>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</si>
  <si>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</si>
  <si>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</si>
  <si>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</si>
  <si>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</si>
  <si>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</si>
  <si>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</si>
  <si>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1-100-27</t>
  </si>
  <si>
    <t>Рабочий среднего разряда 2.7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</si>
  <si>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</si>
  <si>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</si>
  <si>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</si>
  <si>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08.4.03.03-0031</t>
  </si>
  <si>
    <t>ФССЦ-2001, 08.4.03.03-0031, приказ Минстроя России №1039/пр от 30.12.2016г.</t>
  </si>
  <si>
    <t>Горячекатаная арматурная сталь периодического профиля класса А-III, диаметром 10 мм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</si>
  <si>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</si>
  <si>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</si>
  <si>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</si>
  <si>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</si>
  <si>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</si>
  <si>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</si>
  <si>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</si>
  <si>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</si>
  <si>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</si>
  <si>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</si>
  <si>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</si>
  <si>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</si>
  <si>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</si>
  <si>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</si>
  <si>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</si>
  <si>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</si>
  <si>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</si>
  <si>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</si>
  <si>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</si>
  <si>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</si>
  <si>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</si>
  <si>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</si>
  <si>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</si>
  <si>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</si>
  <si>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1-100-39</t>
  </si>
  <si>
    <t>Рабочий среднего разряда 3.9</t>
  </si>
  <si>
    <t>*1,15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</si>
  <si>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</si>
  <si>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</si>
  <si>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</si>
  <si>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</si>
  <si>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</si>
  <si>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1-100-33</t>
  </si>
  <si>
    <t>Рабочий среднего разряда 3.3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</si>
  <si>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</si>
  <si>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</si>
  <si>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</si>
  <si>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</si>
  <si>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</si>
  <si>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</si>
  <si>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</si>
  <si>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</si>
  <si>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</si>
  <si>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1-100-40</t>
  </si>
  <si>
    <t>Рабочий среднего разряда 4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</si>
  <si>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</si>
  <si>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</si>
  <si>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</si>
  <si>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</si>
  <si>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</si>
  <si>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</si>
  <si>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</si>
  <si>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</si>
  <si>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</si>
  <si>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</si>
  <si>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</si>
  <si>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</si>
  <si>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14.5.11.01-0001</t>
  </si>
  <si>
    <t>ФССЦ-2001, 14.5.11.01-0001, приказ Минстроя России №1039/пр от 30.12.2016г.</t>
  </si>
  <si>
    <t>Шпатлевка клеевая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</si>
  <si>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</si>
  <si>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</si>
  <si>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</si>
  <si>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</si>
  <si>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</si>
  <si>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</si>
  <si>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14.1.04.02-0011</t>
  </si>
  <si>
    <t>ФССЦ-2001, 14.1.04.02-0011, приказ Минстроя России №1039/пр от 30.12.2016г.</t>
  </si>
  <si>
    <t>Клей резиновый № 88-Н</t>
  </si>
  <si>
    <t>1-100-23</t>
  </si>
  <si>
    <t>Рабочий среднего разряда 2.3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</si>
  <si>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</si>
  <si>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</si>
  <si>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</si>
  <si>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11.2.07.12-0011</t>
  </si>
  <si>
    <t>ФССЦ-2001, 11.2.07.12-0011, приказ Минстроя России №1039/пр от 30.12.2016г.</t>
  </si>
  <si>
    <t>Штапик (раскладка), размер 19х19 мм</t>
  </si>
  <si>
    <t>1-100-54</t>
  </si>
  <si>
    <t>Рабочий среднего разряда 5.4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</si>
  <si>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</si>
  <si>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</si>
  <si>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</si>
  <si>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</si>
  <si>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</si>
  <si>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</si>
  <si>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</si>
  <si>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</si>
  <si>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</si>
  <si>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</si>
  <si>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</si>
  <si>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</si>
  <si>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999-9950</t>
  </si>
  <si>
    <t>Вспомогательные ненормируемые материалы (2% от ОЗП)</t>
  </si>
  <si>
    <t>РУБ</t>
  </si>
  <si>
    <t>01.7.15.07-0152</t>
  </si>
  <si>
    <t>ФССЦ-2001, 01.7.15.07-0152, приказ Минстроя России №1039/пр от 30.12.2016г.</t>
  </si>
  <si>
    <t>Дюбель с шурупом 6/35 мм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</si>
  <si>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</si>
  <si>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</si>
  <si>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</si>
  <si>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</si>
  <si>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</si>
  <si>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</si>
  <si>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</si>
  <si>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</si>
  <si>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Краска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</si>
  <si>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</si>
  <si>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</si>
  <si>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</si>
  <si>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</si>
  <si>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</si>
  <si>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</si>
  <si>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</si>
  <si>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</si>
  <si>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</si>
  <si>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</si>
  <si>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</si>
  <si>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</si>
  <si>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01.7.06.07-0001</t>
  </si>
  <si>
    <t>ФССЦ-2001, 01.7.06.07-0001, приказ Минстроя России №1039/пр от 30.12.2016г.</t>
  </si>
  <si>
    <t>Лента К226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</si>
  <si>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</si>
  <si>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</si>
  <si>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</si>
  <si>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</si>
  <si>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</si>
  <si>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</si>
  <si>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01.7.15.03-0042</t>
  </si>
  <si>
    <t>ФССЦ-2001, 01.7.15.03-0042, приказ Минстроя России №1039/пр от 30.12.2016г.</t>
  </si>
  <si>
    <t>20.2.02.01-0019</t>
  </si>
  <si>
    <t>ФССЦ-2001, 20.2.02.01-0019, приказ Минстроя России №1039/пр от 30.12.2016г.</t>
  </si>
  <si>
    <t>Втулки изолирующие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</si>
  <si>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</si>
  <si>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</si>
  <si>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</si>
  <si>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</si>
  <si>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</si>
  <si>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</si>
  <si>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</si>
  <si>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</si>
  <si>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</si>
  <si>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</si>
  <si>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</si>
  <si>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</si>
  <si>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</si>
  <si>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</si>
  <si>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</si>
  <si>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</si>
  <si>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</si>
  <si>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</si>
  <si>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</si>
  <si>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</si>
  <si>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</si>
  <si>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</si>
  <si>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</si>
  <si>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</si>
  <si>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</si>
  <si>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</si>
  <si>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</si>
  <si>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</si>
  <si>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</si>
  <si>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</si>
  <si>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2-300-20</t>
  </si>
  <si>
    <t>Техник по наладке и испытаниям, категория II</t>
  </si>
  <si>
    <t>2-400-20</t>
  </si>
  <si>
    <t>Инженер по наладке и испытаниям, категория II</t>
  </si>
  <si>
    <t>0-3306</t>
  </si>
  <si>
    <t>Электромонтажник-наладчик 6 разряда</t>
  </si>
  <si>
    <t>чел.-ч</t>
  </si>
  <si>
    <t>2-0023</t>
  </si>
  <si>
    <t>Инженер по наладке и испытаниям III категории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</si>
  <si>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</si>
  <si>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</si>
  <si>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</si>
  <si>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</si>
  <si>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01.7.04.11</t>
  </si>
  <si>
    <t>Скобяные изделия</t>
  </si>
  <si>
    <t>07.1.01.03</t>
  </si>
  <si>
    <t>Блоки дверные металлические</t>
  </si>
  <si>
    <t>07.2.07.13</t>
  </si>
  <si>
    <t>Конструкции стальные</t>
  </si>
  <si>
    <t>04.3.01.09</t>
  </si>
  <si>
    <t>01.7.19.07-0003</t>
  </si>
  <si>
    <t>ФССЦ-2001, 01.7.19.07-0003, приказ Минстроя России №1039/пр от 30.12.2016г.</t>
  </si>
  <si>
    <t>Резина прессованная</t>
  </si>
  <si>
    <t>01.8.02.02-0001</t>
  </si>
  <si>
    <t>ФССЦ-2001, 01.8.02.02-0001, приказ Минстроя России №1039/пр от 30.12.2016г.</t>
  </si>
  <si>
    <t>Стекло армированное листовое бесцветное толщиной 5,5 мм гладкое</t>
  </si>
  <si>
    <t>01.8.02.06-0111</t>
  </si>
  <si>
    <t>ФССЦ-2001, 01.8.02.06-0111, приказ Минстроя России №1039/пр от 30.12.2016г.</t>
  </si>
  <si>
    <t>Стекло листовое прокатное для витражей бесцветное толщиной 3,5 мм</t>
  </si>
  <si>
    <t>09.3.01.01</t>
  </si>
  <si>
    <t>Алюминиевые конструкции</t>
  </si>
  <si>
    <t>09.2.01.05-0091</t>
  </si>
  <si>
    <t>ФССЦ-2001, 09.2.01.05-0091, приказ Минстроя России №1039/пр от 30.12.2016г.</t>
  </si>
  <si>
    <t>Уголок декоративный (пристенный)</t>
  </si>
  <si>
    <t>Раствор цементный</t>
  </si>
  <si>
    <t>19.2.03.09</t>
  </si>
  <si>
    <t>Решетки жалюзийные</t>
  </si>
  <si>
    <t>05.2.02.09</t>
  </si>
  <si>
    <t>Блоки из ячеистых бетонов стеновые</t>
  </si>
  <si>
    <t>14.1.06.05</t>
  </si>
  <si>
    <t>Состав клеящий</t>
  </si>
  <si>
    <t>04.3.02.09</t>
  </si>
  <si>
    <t>Смеси на цементной основе</t>
  </si>
  <si>
    <t>14.4.01.21</t>
  </si>
  <si>
    <t>Грунтовка</t>
  </si>
  <si>
    <t>11.2.04.05</t>
  </si>
  <si>
    <t>Рейки деревянные</t>
  </si>
  <si>
    <t>06.2.05.03</t>
  </si>
  <si>
    <t>Плитки керамические плинтусные</t>
  </si>
  <si>
    <t>Смесь сухая для заделки швов</t>
  </si>
  <si>
    <t>06.2.05.04</t>
  </si>
  <si>
    <t>Плитки рядовые</t>
  </si>
  <si>
    <t>14.1.06.02</t>
  </si>
  <si>
    <t>Клей для облицовочных работ (сухая смесь)</t>
  </si>
  <si>
    <t>14.3.02.01</t>
  </si>
  <si>
    <t>Краска акриловая</t>
  </si>
  <si>
    <t>Краска водоэмульсионная</t>
  </si>
  <si>
    <t>14.4.02.04</t>
  </si>
  <si>
    <t>Краски для внутренних работ масляные готовые к применению</t>
  </si>
  <si>
    <t>01.6.01.11</t>
  </si>
  <si>
    <t>Листы облицовочные декоративные</t>
  </si>
  <si>
    <t>Клей</t>
  </si>
  <si>
    <t>11.3.03.13</t>
  </si>
  <si>
    <t>Уголок ПВХ</t>
  </si>
  <si>
    <t>П.М</t>
  </si>
  <si>
    <t>11.2.04.06</t>
  </si>
  <si>
    <t>Изделия штучные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</si>
  <si>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</si>
  <si>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п.3.2.1.2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без надобности хранения (перемещается в цеху на другое место установки и т.п.)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</si>
  <si>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</si>
  <si>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</si>
  <si>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</si>
  <si>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</si>
  <si>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</si>
  <si>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</si>
  <si>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</si>
  <si>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</si>
  <si>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</si>
  <si>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</si>
  <si>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</si>
  <si>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</si>
  <si>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</si>
  <si>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</si>
  <si>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</si>
  <si>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</si>
  <si>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</si>
  <si>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</si>
  <si>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</si>
  <si>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</si>
  <si>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</si>
  <si>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</si>
  <si>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</si>
  <si>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</si>
  <si>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</si>
  <si>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</si>
  <si>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</si>
  <si>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</si>
  <si>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</si>
  <si>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</si>
  <si>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</si>
  <si>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</si>
  <si>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На ремонт помещений 2-го этажа №№2,3,4,5,6,12,13,14 и 4-го этажа, лабораторного корпуса Р-17 по адресу: г. Москва, Каширское шоссе, д. 31, стр. 12</t>
  </si>
  <si>
    <t>на ремонт  помещений №2, №3, №4, №5, №6, №12, №13, №14 второго этажа, №4 четвертого этажа лабораторного корпуса Р-17  НИЯУ МИФИ по адресу: г. Москва, Каширское шоссе, д. 31, стр. 12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</si>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</sst>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0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164" fontId="16" fillId="0" borderId="1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04"/>
  <sheetViews>
    <sheetView tabSelected="1" zoomScale="55" zoomScaleNormal="55" workbookViewId="0">
      <selection activeCell="AK14" sqref="AK14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1" t="str">
        <f>Source!B1</f>
        <v>Smeta.RU  (495) 974-1589</v>
      </c>
      <c r="J1" t="s">
        <v>1018</v>
      </c>
    </row>
    <row r="2" spans="1:30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/>
      <c r="L2" s="13"/>
    </row>
    <row r="4" spans="1:30" ht="14.25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30" ht="15.75" x14ac:dyDescent="0.25">
      <c r="A5" s="15"/>
      <c r="B5" s="62" t="str">
        <f>CONCATENATE( "ЛОКАЛЬНАЯ СМЕТА ",IF(Source!F20&lt;&gt;"Новая локальная смета", Source!F20, ""))</f>
        <v xml:space="preserve">ЛОКАЛЬНАЯ СМЕТА </v>
      </c>
      <c r="C5" s="62"/>
      <c r="D5" s="62"/>
      <c r="E5" s="62"/>
      <c r="F5" s="62"/>
      <c r="G5" s="62"/>
      <c r="H5" s="62"/>
      <c r="I5" s="62"/>
      <c r="J5" s="62"/>
      <c r="K5" s="62"/>
      <c r="L5" s="15"/>
    </row>
    <row r="6" spans="1:30" ht="15.75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5"/>
    </row>
    <row r="7" spans="1:30" ht="18" hidden="1" x14ac:dyDescent="0.25">
      <c r="A7" s="15"/>
      <c r="B7" s="63" t="str">
        <f>IF(Source!G20&lt;&gt;"Новая локальная смета", Source!G20, "")</f>
        <v/>
      </c>
      <c r="C7" s="63"/>
      <c r="D7" s="63"/>
      <c r="E7" s="63"/>
      <c r="F7" s="63"/>
      <c r="G7" s="63"/>
      <c r="H7" s="63"/>
      <c r="I7" s="63"/>
      <c r="J7" s="63"/>
      <c r="K7" s="63"/>
      <c r="L7" s="15"/>
    </row>
    <row r="8" spans="1:30" ht="14.25" hidden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30" ht="36" x14ac:dyDescent="0.25">
      <c r="A9" s="13"/>
      <c r="B9" s="64" t="s">
        <v>1017</v>
      </c>
      <c r="C9" s="64"/>
      <c r="D9" s="64"/>
      <c r="E9" s="64"/>
      <c r="F9" s="64"/>
      <c r="G9" s="64"/>
      <c r="H9" s="64"/>
      <c r="I9" s="64"/>
      <c r="J9" s="64"/>
      <c r="K9" s="64"/>
      <c r="L9" s="17"/>
      <c r="AD9" s="49" t="str">
        <f>IF(Source!G12&lt;&gt;"Новый объект", Source!G12, "")</f>
        <v>На ремонт помещений 2-го этажа №№2,3,4,5,6,12,13,14 и 4-го этажа, лабораторного корпуса Р-17 по адресу: г. Москва, Каширское шоссе, д. 31, стр. 12</v>
      </c>
    </row>
    <row r="10" spans="1:30" ht="14.25" x14ac:dyDescent="0.2">
      <c r="A10" s="13"/>
      <c r="B10" s="65" t="s">
        <v>984</v>
      </c>
      <c r="C10" s="65"/>
      <c r="D10" s="65"/>
      <c r="E10" s="65"/>
      <c r="F10" s="65"/>
      <c r="G10" s="65"/>
      <c r="H10" s="65"/>
      <c r="I10" s="65"/>
      <c r="J10" s="65"/>
      <c r="K10" s="65"/>
      <c r="L10" s="14"/>
    </row>
    <row r="11" spans="1:30" ht="14.25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2" spans="1:30" ht="14.25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30" ht="14.25" x14ac:dyDescent="0.2">
      <c r="A13" s="13"/>
      <c r="B13" s="13"/>
      <c r="C13" s="13"/>
      <c r="D13" s="13"/>
      <c r="E13" s="18"/>
      <c r="F13" s="18"/>
      <c r="G13" s="66" t="s">
        <v>985</v>
      </c>
      <c r="H13" s="66"/>
      <c r="I13" s="66" t="s">
        <v>986</v>
      </c>
      <c r="J13" s="66"/>
      <c r="K13" s="13"/>
      <c r="L13" s="13"/>
    </row>
    <row r="14" spans="1:30" ht="15" x14ac:dyDescent="0.25">
      <c r="A14" s="13"/>
      <c r="B14" s="13"/>
      <c r="C14" s="58" t="s">
        <v>987</v>
      </c>
      <c r="D14" s="58"/>
      <c r="E14" s="58"/>
      <c r="F14" s="58"/>
      <c r="G14" s="57">
        <f>SUM(O24:O602)/1000</f>
        <v>261.25885999999997</v>
      </c>
      <c r="H14" s="57"/>
      <c r="I14" s="57">
        <f>(Source!P346/1000)</f>
        <v>2026.2772399999999</v>
      </c>
      <c r="J14" s="57"/>
      <c r="K14" s="59" t="s">
        <v>988</v>
      </c>
      <c r="L14" s="59"/>
    </row>
    <row r="15" spans="1:30" ht="14.25" x14ac:dyDescent="0.2">
      <c r="A15" s="13"/>
      <c r="B15" s="13"/>
      <c r="C15" s="61" t="s">
        <v>989</v>
      </c>
      <c r="D15" s="61"/>
      <c r="E15" s="61"/>
      <c r="F15" s="61"/>
      <c r="G15" s="57">
        <f>SUM(W24:W602)/1000</f>
        <v>241.95760000000001</v>
      </c>
      <c r="H15" s="57"/>
      <c r="I15" s="57">
        <f>(Source!P333)/1000</f>
        <v>1549.0533300000002</v>
      </c>
      <c r="J15" s="57"/>
      <c r="K15" s="59" t="s">
        <v>988</v>
      </c>
      <c r="L15" s="59"/>
    </row>
    <row r="16" spans="1:30" ht="14.25" x14ac:dyDescent="0.2">
      <c r="A16" s="13"/>
      <c r="B16" s="13"/>
      <c r="C16" s="61" t="s">
        <v>990</v>
      </c>
      <c r="D16" s="61"/>
      <c r="E16" s="61"/>
      <c r="F16" s="61"/>
      <c r="G16" s="57">
        <f>SUM(X24:X602)/1000</f>
        <v>15.602849999999997</v>
      </c>
      <c r="H16" s="57"/>
      <c r="I16" s="57">
        <f>(Source!P334)/1000</f>
        <v>99.858190000000008</v>
      </c>
      <c r="J16" s="57"/>
      <c r="K16" s="59" t="s">
        <v>988</v>
      </c>
      <c r="L16" s="59"/>
    </row>
    <row r="17" spans="1:22" ht="14.25" x14ac:dyDescent="0.2">
      <c r="A17" s="13"/>
      <c r="B17" s="13"/>
      <c r="C17" s="61" t="s">
        <v>991</v>
      </c>
      <c r="D17" s="61"/>
      <c r="E17" s="61"/>
      <c r="F17" s="61"/>
      <c r="G17" s="57">
        <f>SUM(Z24:Z602)/1000</f>
        <v>3.69841</v>
      </c>
      <c r="H17" s="57"/>
      <c r="I17" s="57">
        <f>(Source!P335+Source!P336)/1000</f>
        <v>68.272580000000005</v>
      </c>
      <c r="J17" s="57"/>
      <c r="K17" s="59" t="s">
        <v>988</v>
      </c>
      <c r="L17" s="59"/>
    </row>
    <row r="18" spans="1:22" ht="15" x14ac:dyDescent="0.25">
      <c r="A18" s="13"/>
      <c r="B18" s="13"/>
      <c r="C18" s="58" t="s">
        <v>992</v>
      </c>
      <c r="D18" s="58"/>
      <c r="E18" s="58"/>
      <c r="F18" s="58"/>
      <c r="G18" s="57">
        <f>I18</f>
        <v>2959.9520295500006</v>
      </c>
      <c r="H18" s="57"/>
      <c r="I18" s="57">
        <f>(Source!P338+Source!P339)</f>
        <v>2959.9520295500006</v>
      </c>
      <c r="J18" s="57"/>
      <c r="K18" s="59" t="s">
        <v>993</v>
      </c>
      <c r="L18" s="59"/>
    </row>
    <row r="19" spans="1:22" ht="15" x14ac:dyDescent="0.25">
      <c r="A19" s="13"/>
      <c r="B19" s="13"/>
      <c r="C19" s="58" t="s">
        <v>994</v>
      </c>
      <c r="D19" s="58"/>
      <c r="E19" s="58"/>
      <c r="F19" s="58"/>
      <c r="G19" s="57">
        <f>SUM(R24:R602)/1000</f>
        <v>27.00367</v>
      </c>
      <c r="H19" s="57"/>
      <c r="I19" s="57">
        <f>((Source!P331 + Source!P330)/1000)</f>
        <v>194.58090999999996</v>
      </c>
      <c r="J19" s="57"/>
      <c r="K19" s="59" t="s">
        <v>988</v>
      </c>
      <c r="L19" s="59"/>
    </row>
    <row r="20" spans="1:22" ht="14.25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spans="1:22" ht="14.25" x14ac:dyDescent="0.2">
      <c r="A21" s="60" t="s">
        <v>1007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</row>
    <row r="22" spans="1:22" ht="57" x14ac:dyDescent="0.2">
      <c r="A22" s="19" t="s">
        <v>995</v>
      </c>
      <c r="B22" s="19" t="s">
        <v>996</v>
      </c>
      <c r="C22" s="19" t="s">
        <v>997</v>
      </c>
      <c r="D22" s="19" t="s">
        <v>998</v>
      </c>
      <c r="E22" s="19" t="s">
        <v>999</v>
      </c>
      <c r="F22" s="19" t="s">
        <v>1000</v>
      </c>
      <c r="G22" s="19" t="s">
        <v>1001</v>
      </c>
      <c r="H22" s="19" t="s">
        <v>1002</v>
      </c>
      <c r="I22" s="19" t="s">
        <v>1003</v>
      </c>
      <c r="J22" s="19" t="s">
        <v>1004</v>
      </c>
      <c r="K22" s="19" t="s">
        <v>1005</v>
      </c>
      <c r="L22" s="19" t="s">
        <v>1006</v>
      </c>
    </row>
    <row r="23" spans="1:22" ht="14.25" x14ac:dyDescent="0.2">
      <c r="A23" s="20">
        <v>1</v>
      </c>
      <c r="B23" s="20">
        <v>2</v>
      </c>
      <c r="C23" s="20">
        <v>3</v>
      </c>
      <c r="D23" s="20">
        <v>4</v>
      </c>
      <c r="E23" s="20">
        <v>5</v>
      </c>
      <c r="F23" s="20">
        <v>6</v>
      </c>
      <c r="G23" s="20">
        <v>7</v>
      </c>
      <c r="H23" s="20">
        <v>8</v>
      </c>
      <c r="I23" s="20">
        <v>9</v>
      </c>
      <c r="J23" s="20">
        <v>10</v>
      </c>
      <c r="K23" s="20">
        <v>11</v>
      </c>
      <c r="L23" s="21">
        <v>12</v>
      </c>
    </row>
    <row r="25" spans="1:22" ht="16.5" x14ac:dyDescent="0.25">
      <c r="A25" s="55" t="str">
        <f>CONCATENATE("Раздел: ",IF(Source!G24&lt;&gt;"Новый раздел", Source!G24, ""))</f>
        <v>Раздел: Общестроительные работы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</row>
    <row r="26" spans="1:22" ht="28.5" x14ac:dyDescent="0.2">
      <c r="A26" s="44" t="str">
        <f>Source!E29</f>
        <v>1</v>
      </c>
      <c r="B26" s="45" t="str">
        <f>Source!F29</f>
        <v>46-04-012-03</v>
      </c>
      <c r="C26" s="45" t="str">
        <f>Source!G29</f>
        <v>Разборка деревянных заполнений проемов дверных и воротных</v>
      </c>
      <c r="D26" s="26" t="str">
        <f>Source!H29</f>
        <v>100 м2</v>
      </c>
      <c r="E26" s="12">
        <f>Source!I29</f>
        <v>0.16070000000000001</v>
      </c>
      <c r="F26" s="27">
        <f>Source!AL29+Source!AM29+Source!AO29</f>
        <v>1082.58</v>
      </c>
      <c r="G26" s="28"/>
      <c r="H26" s="29"/>
      <c r="I26" s="28" t="str">
        <f>Source!BO29</f>
        <v/>
      </c>
      <c r="J26" s="28"/>
      <c r="K26" s="29"/>
      <c r="L26" s="30"/>
      <c r="S26">
        <f>ROUND((Source!FX29/100)*((ROUND(Source!AF29*Source!I29, 2)+ROUND(Source!AE29*Source!I29, 2))), 2)</f>
        <v>150.36000000000001</v>
      </c>
      <c r="T26">
        <f>Source!X29</f>
        <v>962.32</v>
      </c>
      <c r="U26">
        <f>ROUND((Source!FY29/100)*((ROUND(Source!AF29*Source!I29, 2)+ROUND(Source!AE29*Source!I29, 2))), 2)</f>
        <v>90.37</v>
      </c>
      <c r="V26">
        <f>Source!Y29</f>
        <v>583.22</v>
      </c>
    </row>
    <row r="27" spans="1:22" x14ac:dyDescent="0.2">
      <c r="C27" s="22" t="str">
        <f>"Объем: "&amp;Source!I29&amp;"=(10,35+"&amp;"5,72)/"&amp;"100"</f>
        <v>Объем: 0,1607=(10,35+5,72)/100</v>
      </c>
    </row>
    <row r="28" spans="1:22" ht="14.25" x14ac:dyDescent="0.2">
      <c r="A28" s="44"/>
      <c r="B28" s="45"/>
      <c r="C28" s="45" t="s">
        <v>1008</v>
      </c>
      <c r="D28" s="26"/>
      <c r="E28" s="12"/>
      <c r="F28" s="27">
        <f>Source!AO29</f>
        <v>840.63</v>
      </c>
      <c r="G28" s="28" t="str">
        <f>Source!DG29</f>
        <v/>
      </c>
      <c r="H28" s="29">
        <f>ROUND(Source!AF29*Source!I29, 2)</f>
        <v>135.09</v>
      </c>
      <c r="I28" s="28"/>
      <c r="J28" s="28">
        <f>IF(Source!BA29&lt;&gt; 0, Source!BA29, 1)</f>
        <v>6.4</v>
      </c>
      <c r="K28" s="29">
        <f>Source!S29</f>
        <v>864.57</v>
      </c>
      <c r="L28" s="30"/>
      <c r="R28">
        <f>H28</f>
        <v>135.09</v>
      </c>
    </row>
    <row r="29" spans="1:22" ht="14.25" x14ac:dyDescent="0.2">
      <c r="A29" s="44"/>
      <c r="B29" s="45"/>
      <c r="C29" s="45" t="s">
        <v>363</v>
      </c>
      <c r="D29" s="26"/>
      <c r="E29" s="12"/>
      <c r="F29" s="27">
        <f>Source!AM29</f>
        <v>241.95</v>
      </c>
      <c r="G29" s="28" t="str">
        <f>Source!DE29</f>
        <v/>
      </c>
      <c r="H29" s="29">
        <f>ROUND(Source!AD29*Source!I29, 2)</f>
        <v>38.880000000000003</v>
      </c>
      <c r="I29" s="28"/>
      <c r="J29" s="28">
        <f>IF(Source!BB29&lt;&gt; 0, Source!BB29, 1)</f>
        <v>6.4</v>
      </c>
      <c r="K29" s="29">
        <f>Source!Q29</f>
        <v>248.84</v>
      </c>
      <c r="L29" s="30"/>
    </row>
    <row r="30" spans="1:22" ht="14.25" x14ac:dyDescent="0.2">
      <c r="A30" s="44"/>
      <c r="B30" s="45"/>
      <c r="C30" s="45" t="s">
        <v>1009</v>
      </c>
      <c r="D30" s="26"/>
      <c r="E30" s="12"/>
      <c r="F30" s="27">
        <f>Source!AN29</f>
        <v>104.49</v>
      </c>
      <c r="G30" s="28" t="str">
        <f>Source!DF29</f>
        <v/>
      </c>
      <c r="H30" s="31">
        <f>ROUND(Source!AE29*Source!I29, 2)</f>
        <v>16.79</v>
      </c>
      <c r="I30" s="28"/>
      <c r="J30" s="28">
        <f>IF(Source!BS29&lt;&gt; 0, Source!BS29, 1)</f>
        <v>6.4</v>
      </c>
      <c r="K30" s="31">
        <f>Source!R29</f>
        <v>107.47</v>
      </c>
      <c r="L30" s="30"/>
      <c r="R30">
        <f>H30</f>
        <v>16.79</v>
      </c>
    </row>
    <row r="31" spans="1:22" ht="14.25" x14ac:dyDescent="0.2">
      <c r="A31" s="44"/>
      <c r="B31" s="45"/>
      <c r="C31" s="45" t="s">
        <v>1010</v>
      </c>
      <c r="D31" s="26" t="s">
        <v>1011</v>
      </c>
      <c r="E31" s="12">
        <f>Source!BZ29</f>
        <v>110</v>
      </c>
      <c r="F31" s="53" t="str">
        <f>CONCATENATE(" )", Source!DL29, Source!FT29, "=", Source!FX29)</f>
        <v xml:space="preserve"> )*0,9=99</v>
      </c>
      <c r="G31" s="54"/>
      <c r="H31" s="29">
        <f>SUM(S26:S33)</f>
        <v>150.36000000000001</v>
      </c>
      <c r="I31" s="32"/>
      <c r="J31" s="25">
        <f>Source!AT29</f>
        <v>99</v>
      </c>
      <c r="K31" s="29">
        <f>SUM(T26:T33)</f>
        <v>962.32</v>
      </c>
      <c r="L31" s="30"/>
    </row>
    <row r="32" spans="1:22" ht="14.25" x14ac:dyDescent="0.2">
      <c r="A32" s="44"/>
      <c r="B32" s="45"/>
      <c r="C32" s="45" t="s">
        <v>1012</v>
      </c>
      <c r="D32" s="26" t="s">
        <v>1011</v>
      </c>
      <c r="E32" s="12">
        <f>Source!CA29</f>
        <v>70</v>
      </c>
      <c r="F32" s="53" t="str">
        <f>CONCATENATE(" )", Source!DM29, Source!FU29, "=", Source!FY29)</f>
        <v xml:space="preserve"> )*0,85=59,5</v>
      </c>
      <c r="G32" s="54"/>
      <c r="H32" s="29">
        <f>SUM(U26:U33)</f>
        <v>90.37</v>
      </c>
      <c r="I32" s="32"/>
      <c r="J32" s="25">
        <f>Source!AU29</f>
        <v>60</v>
      </c>
      <c r="K32" s="29">
        <f>SUM(V26:V33)</f>
        <v>583.22</v>
      </c>
      <c r="L32" s="30"/>
    </row>
    <row r="33" spans="1:26" ht="14.25" x14ac:dyDescent="0.2">
      <c r="A33" s="46"/>
      <c r="B33" s="47"/>
      <c r="C33" s="47" t="s">
        <v>1013</v>
      </c>
      <c r="D33" s="33" t="s">
        <v>1014</v>
      </c>
      <c r="E33" s="34">
        <f>Source!AQ29</f>
        <v>103.91</v>
      </c>
      <c r="F33" s="35"/>
      <c r="G33" s="36" t="str">
        <f>Source!DI29</f>
        <v/>
      </c>
      <c r="H33" s="37"/>
      <c r="I33" s="36"/>
      <c r="J33" s="36"/>
      <c r="K33" s="37"/>
      <c r="L33" s="38">
        <f>Source!U29</f>
        <v>16.698337000000002</v>
      </c>
    </row>
    <row r="34" spans="1:26" ht="15" x14ac:dyDescent="0.25">
      <c r="G34" s="50">
        <f>H28+H29+H31+H32</f>
        <v>414.70000000000005</v>
      </c>
      <c r="H34" s="50"/>
      <c r="J34" s="50">
        <f>K28+K29+K31+K32</f>
        <v>2658.95</v>
      </c>
      <c r="K34" s="50"/>
      <c r="L34" s="39">
        <f>Source!U29</f>
        <v>16.698337000000002</v>
      </c>
      <c r="O34" s="23">
        <f>G34</f>
        <v>414.70000000000005</v>
      </c>
      <c r="P34" s="23">
        <f>J34</f>
        <v>2658.95</v>
      </c>
      <c r="Q34" s="23">
        <f>L34</f>
        <v>16.698337000000002</v>
      </c>
      <c r="W34">
        <f>IF(Source!BI29&lt;=1,H28+H29+H31+H32, 0)</f>
        <v>414.70000000000005</v>
      </c>
      <c r="X34">
        <f>IF(Source!BI29=2,H28+H29+H31+H32, 0)</f>
        <v>0</v>
      </c>
      <c r="Y34">
        <f>IF(Source!BI29=3,H28+H29+H31+H32, 0)</f>
        <v>0</v>
      </c>
      <c r="Z34">
        <f>IF(Source!BI29=4,H28+H29+H31+H32, 0)</f>
        <v>0</v>
      </c>
    </row>
    <row r="35" spans="1:26" ht="28.5" x14ac:dyDescent="0.2">
      <c r="A35" s="44" t="str">
        <f>Source!E31</f>
        <v>2</v>
      </c>
      <c r="B35" s="45" t="str">
        <f>Source!F31</f>
        <v>09-04-012-01</v>
      </c>
      <c r="C35" s="45" t="str">
        <f>Source!G31</f>
        <v>Демонтаж металлических дверных блоков в готовые проемы</v>
      </c>
      <c r="D35" s="26" t="str">
        <f>Source!H31</f>
        <v>м2</v>
      </c>
      <c r="E35" s="12">
        <f>Source!I31</f>
        <v>11.04</v>
      </c>
      <c r="F35" s="27">
        <f>Source!AL31+Source!AM31+Source!AO31</f>
        <v>63.94</v>
      </c>
      <c r="G35" s="28"/>
      <c r="H35" s="29"/>
      <c r="I35" s="28" t="str">
        <f>Source!BO31</f>
        <v/>
      </c>
      <c r="J35" s="28"/>
      <c r="K35" s="29"/>
      <c r="L35" s="30"/>
      <c r="S35">
        <f>ROUND((Source!FX31/100)*((ROUND(Source!AF31*Source!I31, 2)+ROUND(Source!AE31*Source!I31, 2))), 2)</f>
        <v>161.37</v>
      </c>
      <c r="T35">
        <f>Source!X31</f>
        <v>1032.79</v>
      </c>
      <c r="U35">
        <f>ROUND((Source!FY31/100)*((ROUND(Source!AF31*Source!I31, 2)+ROUND(Source!AE31*Source!I31, 2))), 2)</f>
        <v>143.94</v>
      </c>
      <c r="V35">
        <f>Source!Y31</f>
        <v>918.04</v>
      </c>
    </row>
    <row r="36" spans="1:26" x14ac:dyDescent="0.2">
      <c r="C36" s="22" t="str">
        <f>"Объем: "&amp;Source!I31&amp;"=6,9+"&amp;"4,14"</f>
        <v>Объем: 11,04=6,9+4,14</v>
      </c>
    </row>
    <row r="37" spans="1:26" ht="14.25" x14ac:dyDescent="0.2">
      <c r="A37" s="44"/>
      <c r="B37" s="45"/>
      <c r="C37" s="45" t="s">
        <v>1008</v>
      </c>
      <c r="D37" s="26"/>
      <c r="E37" s="12"/>
      <c r="F37" s="27">
        <f>Source!AO31</f>
        <v>23.81</v>
      </c>
      <c r="G37" s="28" t="str">
        <f>Source!DG31</f>
        <v>)*0,7</v>
      </c>
      <c r="H37" s="29">
        <f>ROUND(Source!AF31*Source!I31, 2)</f>
        <v>184</v>
      </c>
      <c r="I37" s="28"/>
      <c r="J37" s="28">
        <f>IF(Source!BA31&lt;&gt; 0, Source!BA31, 1)</f>
        <v>6.4</v>
      </c>
      <c r="K37" s="29">
        <f>Source!S31</f>
        <v>1177.6199999999999</v>
      </c>
      <c r="L37" s="30"/>
      <c r="R37">
        <f>H37</f>
        <v>184</v>
      </c>
    </row>
    <row r="38" spans="1:26" ht="14.25" x14ac:dyDescent="0.2">
      <c r="A38" s="44"/>
      <c r="B38" s="45"/>
      <c r="C38" s="45" t="s">
        <v>363</v>
      </c>
      <c r="D38" s="26"/>
      <c r="E38" s="12"/>
      <c r="F38" s="27">
        <f>Source!AM31</f>
        <v>14.41</v>
      </c>
      <c r="G38" s="28" t="str">
        <f>Source!DE31</f>
        <v>)*0,7</v>
      </c>
      <c r="H38" s="29">
        <f>ROUND(Source!AD31*Source!I31, 2)</f>
        <v>111.36</v>
      </c>
      <c r="I38" s="28"/>
      <c r="J38" s="28">
        <f>IF(Source!BB31&lt;&gt; 0, Source!BB31, 1)</f>
        <v>6.4</v>
      </c>
      <c r="K38" s="29">
        <f>Source!Q31</f>
        <v>712.71</v>
      </c>
      <c r="L38" s="30"/>
    </row>
    <row r="39" spans="1:26" ht="14.25" x14ac:dyDescent="0.2">
      <c r="A39" s="44"/>
      <c r="B39" s="45"/>
      <c r="C39" s="45" t="s">
        <v>1009</v>
      </c>
      <c r="D39" s="26"/>
      <c r="E39" s="12"/>
      <c r="F39" s="27">
        <f>Source!AN31</f>
        <v>1.97</v>
      </c>
      <c r="G39" s="28" t="str">
        <f>Source!DF31</f>
        <v>)*0,7</v>
      </c>
      <c r="H39" s="31">
        <f>ROUND(Source!AE31*Source!I31, 2)</f>
        <v>15.22</v>
      </c>
      <c r="I39" s="28"/>
      <c r="J39" s="28">
        <f>IF(Source!BS31&lt;&gt; 0, Source!BS31, 1)</f>
        <v>6.4</v>
      </c>
      <c r="K39" s="31">
        <f>Source!R31</f>
        <v>97.43</v>
      </c>
      <c r="L39" s="30"/>
      <c r="R39">
        <f>H39</f>
        <v>15.22</v>
      </c>
    </row>
    <row r="40" spans="1:26" ht="14.25" x14ac:dyDescent="0.2">
      <c r="A40" s="44"/>
      <c r="B40" s="45"/>
      <c r="C40" s="45" t="s">
        <v>1010</v>
      </c>
      <c r="D40" s="26" t="s">
        <v>1011</v>
      </c>
      <c r="E40" s="12">
        <f>Source!BZ31</f>
        <v>90</v>
      </c>
      <c r="F40" s="53" t="str">
        <f>CONCATENATE(" )", Source!DL31, Source!FT31, "=", Source!FX31)</f>
        <v xml:space="preserve"> )*0,9=81</v>
      </c>
      <c r="G40" s="54"/>
      <c r="H40" s="29">
        <f>SUM(S35:S42)</f>
        <v>161.37</v>
      </c>
      <c r="I40" s="32"/>
      <c r="J40" s="25">
        <f>Source!AT31</f>
        <v>81</v>
      </c>
      <c r="K40" s="29">
        <f>SUM(T35:T42)</f>
        <v>1032.79</v>
      </c>
      <c r="L40" s="30"/>
    </row>
    <row r="41" spans="1:26" ht="14.25" x14ac:dyDescent="0.2">
      <c r="A41" s="44"/>
      <c r="B41" s="45"/>
      <c r="C41" s="45" t="s">
        <v>1012</v>
      </c>
      <c r="D41" s="26" t="s">
        <v>1011</v>
      </c>
      <c r="E41" s="12">
        <f>Source!CA31</f>
        <v>85</v>
      </c>
      <c r="F41" s="53" t="str">
        <f>CONCATENATE(" )", Source!DM31, Source!FU31, "=", Source!FY31)</f>
        <v xml:space="preserve"> )*0,85=72,25</v>
      </c>
      <c r="G41" s="54"/>
      <c r="H41" s="29">
        <f>SUM(U35:U42)</f>
        <v>143.94</v>
      </c>
      <c r="I41" s="32"/>
      <c r="J41" s="25">
        <f>Source!AU31</f>
        <v>72</v>
      </c>
      <c r="K41" s="29">
        <f>SUM(V35:V42)</f>
        <v>918.04</v>
      </c>
      <c r="L41" s="30"/>
    </row>
    <row r="42" spans="1:26" ht="14.25" x14ac:dyDescent="0.2">
      <c r="A42" s="46"/>
      <c r="B42" s="47"/>
      <c r="C42" s="47" t="s">
        <v>1013</v>
      </c>
      <c r="D42" s="33" t="s">
        <v>1014</v>
      </c>
      <c r="E42" s="34">
        <f>Source!AQ31</f>
        <v>2.4</v>
      </c>
      <c r="F42" s="35"/>
      <c r="G42" s="36" t="str">
        <f>Source!DI31</f>
        <v>)*0,7</v>
      </c>
      <c r="H42" s="37"/>
      <c r="I42" s="36"/>
      <c r="J42" s="36"/>
      <c r="K42" s="37"/>
      <c r="L42" s="38">
        <f>Source!U31</f>
        <v>18.547199999999997</v>
      </c>
    </row>
    <row r="43" spans="1:26" ht="15" x14ac:dyDescent="0.25">
      <c r="G43" s="50">
        <f>H37+H38+H40+H41</f>
        <v>600.67000000000007</v>
      </c>
      <c r="H43" s="50"/>
      <c r="J43" s="50">
        <f>K37+K38+K40+K41</f>
        <v>3841.16</v>
      </c>
      <c r="K43" s="50"/>
      <c r="L43" s="39">
        <f>Source!U31</f>
        <v>18.547199999999997</v>
      </c>
      <c r="O43" s="23">
        <f>G43</f>
        <v>600.67000000000007</v>
      </c>
      <c r="P43" s="23">
        <f>J43</f>
        <v>3841.16</v>
      </c>
      <c r="Q43" s="23">
        <f>L43</f>
        <v>18.547199999999997</v>
      </c>
      <c r="W43">
        <f>IF(Source!BI31&lt;=1,H37+H38+H40+H41, 0)</f>
        <v>600.67000000000007</v>
      </c>
      <c r="X43">
        <f>IF(Source!BI31=2,H37+H38+H40+H41, 0)</f>
        <v>0</v>
      </c>
      <c r="Y43">
        <f>IF(Source!BI31=3,H37+H38+H40+H41, 0)</f>
        <v>0</v>
      </c>
      <c r="Z43">
        <f>IF(Source!BI31=4,H37+H38+H40+H41, 0)</f>
        <v>0</v>
      </c>
    </row>
    <row r="44" spans="1:26" ht="28.5" x14ac:dyDescent="0.2">
      <c r="A44" s="44" t="str">
        <f>Source!E33</f>
        <v>3</v>
      </c>
      <c r="B44" s="45" t="str">
        <f>Source!F33</f>
        <v>09-03-039-05</v>
      </c>
      <c r="C44" s="45" t="str">
        <f>Source!G33</f>
        <v>Демонтаж опорных конструкций</v>
      </c>
      <c r="D44" s="26" t="str">
        <f>Source!H33</f>
        <v>т</v>
      </c>
      <c r="E44" s="12">
        <f>Source!I33</f>
        <v>0.41849999999999998</v>
      </c>
      <c r="F44" s="27">
        <f>Source!AL33+Source!AM33+Source!AO33</f>
        <v>868.38</v>
      </c>
      <c r="G44" s="28"/>
      <c r="H44" s="29"/>
      <c r="I44" s="28" t="str">
        <f>Source!BO33</f>
        <v/>
      </c>
      <c r="J44" s="28"/>
      <c r="K44" s="29"/>
      <c r="L44" s="30"/>
      <c r="S44">
        <f>ROUND((Source!FX33/100)*((ROUND(Source!AF33*Source!I33, 2)+ROUND(Source!AE33*Source!I33, 2))), 2)</f>
        <v>47.9</v>
      </c>
      <c r="T44">
        <f>Source!X33</f>
        <v>306.52999999999997</v>
      </c>
      <c r="U44">
        <f>ROUND((Source!FY33/100)*((ROUND(Source!AF33*Source!I33, 2)+ROUND(Source!AE33*Source!I33, 2))), 2)</f>
        <v>42.72</v>
      </c>
      <c r="V44">
        <f>Source!Y33</f>
        <v>272.47000000000003</v>
      </c>
    </row>
    <row r="45" spans="1:26" x14ac:dyDescent="0.2">
      <c r="C45" s="22" t="str">
        <f>"Объем: "&amp;Source!I33&amp;"=418,5/"&amp;"1000"</f>
        <v>Объем: 0,4185=418,5/1000</v>
      </c>
    </row>
    <row r="46" spans="1:26" ht="14.25" x14ac:dyDescent="0.2">
      <c r="A46" s="44"/>
      <c r="B46" s="45"/>
      <c r="C46" s="45" t="s">
        <v>1008</v>
      </c>
      <c r="D46" s="26"/>
      <c r="E46" s="12"/>
      <c r="F46" s="27">
        <f>Source!AO33</f>
        <v>182.17</v>
      </c>
      <c r="G46" s="28" t="str">
        <f>Source!DG33</f>
        <v>)*0,7</v>
      </c>
      <c r="H46" s="29">
        <f>ROUND(Source!AF33*Source!I33, 2)</f>
        <v>53.37</v>
      </c>
      <c r="I46" s="28"/>
      <c r="J46" s="28">
        <f>IF(Source!BA33&lt;&gt; 0, Source!BA33, 1)</f>
        <v>6.4</v>
      </c>
      <c r="K46" s="29">
        <f>Source!S33</f>
        <v>341.55</v>
      </c>
      <c r="L46" s="30"/>
      <c r="R46">
        <f>H46</f>
        <v>53.37</v>
      </c>
    </row>
    <row r="47" spans="1:26" ht="14.25" x14ac:dyDescent="0.2">
      <c r="A47" s="44"/>
      <c r="B47" s="45"/>
      <c r="C47" s="45" t="s">
        <v>363</v>
      </c>
      <c r="D47" s="26"/>
      <c r="E47" s="12"/>
      <c r="F47" s="27">
        <f>Source!AM33</f>
        <v>235.79</v>
      </c>
      <c r="G47" s="28" t="str">
        <f>Source!DE33</f>
        <v>)*0,7</v>
      </c>
      <c r="H47" s="29">
        <f>ROUND(Source!AD33*Source!I33, 2)</f>
        <v>69.069999999999993</v>
      </c>
      <c r="I47" s="28"/>
      <c r="J47" s="28">
        <f>IF(Source!BB33&lt;&gt; 0, Source!BB33, 1)</f>
        <v>6.4</v>
      </c>
      <c r="K47" s="29">
        <f>Source!Q33</f>
        <v>442.08</v>
      </c>
      <c r="L47" s="30"/>
    </row>
    <row r="48" spans="1:26" ht="14.25" x14ac:dyDescent="0.2">
      <c r="A48" s="44"/>
      <c r="B48" s="45"/>
      <c r="C48" s="45" t="s">
        <v>1009</v>
      </c>
      <c r="D48" s="26"/>
      <c r="E48" s="12"/>
      <c r="F48" s="27">
        <f>Source!AN33</f>
        <v>19.670000000000002</v>
      </c>
      <c r="G48" s="28" t="str">
        <f>Source!DF33</f>
        <v>)*0,7</v>
      </c>
      <c r="H48" s="31">
        <f>ROUND(Source!AE33*Source!I33, 2)</f>
        <v>5.76</v>
      </c>
      <c r="I48" s="28"/>
      <c r="J48" s="28">
        <f>IF(Source!BS33&lt;&gt; 0, Source!BS33, 1)</f>
        <v>6.4</v>
      </c>
      <c r="K48" s="31">
        <f>Source!R33</f>
        <v>36.880000000000003</v>
      </c>
      <c r="L48" s="30"/>
      <c r="R48">
        <f>H48</f>
        <v>5.76</v>
      </c>
    </row>
    <row r="49" spans="1:26" ht="14.25" x14ac:dyDescent="0.2">
      <c r="A49" s="44"/>
      <c r="B49" s="45"/>
      <c r="C49" s="45" t="s">
        <v>1010</v>
      </c>
      <c r="D49" s="26" t="s">
        <v>1011</v>
      </c>
      <c r="E49" s="12">
        <f>Source!BZ33</f>
        <v>90</v>
      </c>
      <c r="F49" s="53" t="str">
        <f>CONCATENATE(" )", Source!DL33, Source!FT33, "=", Source!FX33)</f>
        <v xml:space="preserve"> )*0,9=81</v>
      </c>
      <c r="G49" s="54"/>
      <c r="H49" s="29">
        <f>SUM(S44:S51)</f>
        <v>47.9</v>
      </c>
      <c r="I49" s="32"/>
      <c r="J49" s="25">
        <f>Source!AT33</f>
        <v>81</v>
      </c>
      <c r="K49" s="29">
        <f>SUM(T44:T51)</f>
        <v>306.52999999999997</v>
      </c>
      <c r="L49" s="30"/>
    </row>
    <row r="50" spans="1:26" ht="14.25" x14ac:dyDescent="0.2">
      <c r="A50" s="44"/>
      <c r="B50" s="45"/>
      <c r="C50" s="45" t="s">
        <v>1012</v>
      </c>
      <c r="D50" s="26" t="s">
        <v>1011</v>
      </c>
      <c r="E50" s="12">
        <f>Source!CA33</f>
        <v>85</v>
      </c>
      <c r="F50" s="53" t="str">
        <f>CONCATENATE(" )", Source!DM33, Source!FU33, "=", Source!FY33)</f>
        <v xml:space="preserve"> )*0,85=72,25</v>
      </c>
      <c r="G50" s="54"/>
      <c r="H50" s="29">
        <f>SUM(U44:U51)</f>
        <v>42.72</v>
      </c>
      <c r="I50" s="32"/>
      <c r="J50" s="25">
        <f>Source!AU33</f>
        <v>72</v>
      </c>
      <c r="K50" s="29">
        <f>SUM(V44:V51)</f>
        <v>272.47000000000003</v>
      </c>
      <c r="L50" s="30"/>
    </row>
    <row r="51" spans="1:26" ht="14.25" x14ac:dyDescent="0.2">
      <c r="A51" s="46"/>
      <c r="B51" s="47"/>
      <c r="C51" s="47" t="s">
        <v>1013</v>
      </c>
      <c r="D51" s="33" t="s">
        <v>1014</v>
      </c>
      <c r="E51" s="34">
        <f>Source!AQ33</f>
        <v>19.38</v>
      </c>
      <c r="F51" s="35"/>
      <c r="G51" s="36" t="str">
        <f>Source!DI33</f>
        <v>)*0,7</v>
      </c>
      <c r="H51" s="37"/>
      <c r="I51" s="36"/>
      <c r="J51" s="36"/>
      <c r="K51" s="37"/>
      <c r="L51" s="38">
        <f>Source!U33</f>
        <v>5.6773709999999991</v>
      </c>
    </row>
    <row r="52" spans="1:26" ht="15" x14ac:dyDescent="0.25">
      <c r="G52" s="50">
        <f>H46+H47+H49+H50</f>
        <v>213.06</v>
      </c>
      <c r="H52" s="50"/>
      <c r="J52" s="50">
        <f>K46+K47+K49+K50</f>
        <v>1362.6299999999999</v>
      </c>
      <c r="K52" s="50"/>
      <c r="L52" s="39">
        <f>Source!U33</f>
        <v>5.6773709999999991</v>
      </c>
      <c r="O52" s="23">
        <f>G52</f>
        <v>213.06</v>
      </c>
      <c r="P52" s="23">
        <f>J52</f>
        <v>1362.6299999999999</v>
      </c>
      <c r="Q52" s="23">
        <f>L52</f>
        <v>5.6773709999999991</v>
      </c>
      <c r="W52">
        <f>IF(Source!BI33&lt;=1,H46+H47+H49+H50, 0)</f>
        <v>213.06</v>
      </c>
      <c r="X52">
        <f>IF(Source!BI33=2,H46+H47+H49+H50, 0)</f>
        <v>0</v>
      </c>
      <c r="Y52">
        <f>IF(Source!BI33=3,H46+H47+H49+H50, 0)</f>
        <v>0</v>
      </c>
      <c r="Z52">
        <f>IF(Source!BI33=4,H46+H47+H49+H50, 0)</f>
        <v>0</v>
      </c>
    </row>
    <row r="53" spans="1:26" ht="28.5" x14ac:dyDescent="0.2">
      <c r="A53" s="44" t="str">
        <f>Source!E35</f>
        <v>4</v>
      </c>
      <c r="B53" s="45" t="str">
        <f>Source!F35</f>
        <v>57-2-5</v>
      </c>
      <c r="C53" s="45" t="str">
        <f>Source!G35</f>
        <v>Разборка покрытий полов из древесностружечных плит в один слой</v>
      </c>
      <c r="D53" s="26" t="str">
        <f>Source!H35</f>
        <v>100 м2</v>
      </c>
      <c r="E53" s="12">
        <f>Source!I35</f>
        <v>0.78500000000000003</v>
      </c>
      <c r="F53" s="27">
        <f>Source!AL35+Source!AM35+Source!AO35</f>
        <v>130.82</v>
      </c>
      <c r="G53" s="28"/>
      <c r="H53" s="29"/>
      <c r="I53" s="28" t="str">
        <f>Source!BO35</f>
        <v/>
      </c>
      <c r="J53" s="28"/>
      <c r="K53" s="29"/>
      <c r="L53" s="30"/>
      <c r="S53">
        <f>ROUND((Source!FX35/100)*((ROUND(Source!AF35*Source!I35, 2)+ROUND(Source!AE35*Source!I35, 2))), 2)</f>
        <v>80.48</v>
      </c>
      <c r="T53">
        <f>Source!X35</f>
        <v>515.1</v>
      </c>
      <c r="U53">
        <f>ROUND((Source!FY35/100)*((ROUND(Source!AF35*Source!I35, 2)+ROUND(Source!AE35*Source!I35, 2))), 2)</f>
        <v>68.41</v>
      </c>
      <c r="V53">
        <f>Source!Y35</f>
        <v>437.84</v>
      </c>
    </row>
    <row r="54" spans="1:26" x14ac:dyDescent="0.2">
      <c r="C54" s="22" t="str">
        <f>"Объем: "&amp;Source!I35&amp;"=(23,5+"&amp;"23+"&amp;"32)/"&amp;"100"</f>
        <v>Объем: 0,785=(23,5+23+32)/100</v>
      </c>
    </row>
    <row r="55" spans="1:26" ht="14.25" x14ac:dyDescent="0.2">
      <c r="A55" s="44"/>
      <c r="B55" s="45"/>
      <c r="C55" s="45" t="s">
        <v>1008</v>
      </c>
      <c r="D55" s="26"/>
      <c r="E55" s="12"/>
      <c r="F55" s="27">
        <f>Source!AO35</f>
        <v>126.13</v>
      </c>
      <c r="G55" s="28" t="str">
        <f>Source!DG35</f>
        <v/>
      </c>
      <c r="H55" s="29">
        <f>ROUND(Source!AF35*Source!I35, 2)</f>
        <v>99.01</v>
      </c>
      <c r="I55" s="28"/>
      <c r="J55" s="28">
        <f>IF(Source!BA35&lt;&gt; 0, Source!BA35, 1)</f>
        <v>6.4</v>
      </c>
      <c r="K55" s="29">
        <f>Source!S35</f>
        <v>633.67999999999995</v>
      </c>
      <c r="L55" s="30"/>
      <c r="R55">
        <f>H55</f>
        <v>99.01</v>
      </c>
    </row>
    <row r="56" spans="1:26" ht="14.25" x14ac:dyDescent="0.2">
      <c r="A56" s="44"/>
      <c r="B56" s="45"/>
      <c r="C56" s="45" t="s">
        <v>363</v>
      </c>
      <c r="D56" s="26"/>
      <c r="E56" s="12"/>
      <c r="F56" s="27">
        <f>Source!AM35</f>
        <v>4.6900000000000004</v>
      </c>
      <c r="G56" s="28" t="str">
        <f>Source!DE35</f>
        <v/>
      </c>
      <c r="H56" s="29">
        <f>ROUND(Source!AD35*Source!I35, 2)</f>
        <v>3.68</v>
      </c>
      <c r="I56" s="28"/>
      <c r="J56" s="28">
        <f>IF(Source!BB35&lt;&gt; 0, Source!BB35, 1)</f>
        <v>6.4</v>
      </c>
      <c r="K56" s="29">
        <f>Source!Q35</f>
        <v>23.56</v>
      </c>
      <c r="L56" s="30"/>
    </row>
    <row r="57" spans="1:26" ht="14.25" x14ac:dyDescent="0.2">
      <c r="A57" s="44"/>
      <c r="B57" s="45"/>
      <c r="C57" s="45" t="s">
        <v>1009</v>
      </c>
      <c r="D57" s="26"/>
      <c r="E57" s="12"/>
      <c r="F57" s="27">
        <f>Source!AN35</f>
        <v>2.0299999999999998</v>
      </c>
      <c r="G57" s="28" t="str">
        <f>Source!DF35</f>
        <v/>
      </c>
      <c r="H57" s="31">
        <f>ROUND(Source!AE35*Source!I35, 2)</f>
        <v>1.59</v>
      </c>
      <c r="I57" s="28"/>
      <c r="J57" s="28">
        <f>IF(Source!BS35&lt;&gt; 0, Source!BS35, 1)</f>
        <v>6.4</v>
      </c>
      <c r="K57" s="31">
        <f>Source!R35</f>
        <v>10.199999999999999</v>
      </c>
      <c r="L57" s="30"/>
      <c r="R57">
        <f>H57</f>
        <v>1.59</v>
      </c>
    </row>
    <row r="58" spans="1:26" ht="14.25" x14ac:dyDescent="0.2">
      <c r="A58" s="44"/>
      <c r="B58" s="45"/>
      <c r="C58" s="45" t="s">
        <v>1010</v>
      </c>
      <c r="D58" s="26" t="s">
        <v>1011</v>
      </c>
      <c r="E58" s="12">
        <f>Source!BZ35</f>
        <v>80</v>
      </c>
      <c r="F58" s="48"/>
      <c r="G58" s="28"/>
      <c r="H58" s="29">
        <f>SUM(S53:S61)</f>
        <v>80.48</v>
      </c>
      <c r="I58" s="32"/>
      <c r="J58" s="25">
        <f>Source!AT35</f>
        <v>80</v>
      </c>
      <c r="K58" s="29">
        <f>SUM(T53:T61)</f>
        <v>515.1</v>
      </c>
      <c r="L58" s="30"/>
    </row>
    <row r="59" spans="1:26" ht="14.25" x14ac:dyDescent="0.2">
      <c r="A59" s="44"/>
      <c r="B59" s="45"/>
      <c r="C59" s="45" t="s">
        <v>1012</v>
      </c>
      <c r="D59" s="26" t="s">
        <v>1011</v>
      </c>
      <c r="E59" s="12">
        <f>Source!CA35</f>
        <v>68</v>
      </c>
      <c r="F59" s="48"/>
      <c r="G59" s="28"/>
      <c r="H59" s="29">
        <f>SUM(U53:U61)</f>
        <v>68.41</v>
      </c>
      <c r="I59" s="32"/>
      <c r="J59" s="25">
        <f>Source!AU35</f>
        <v>68</v>
      </c>
      <c r="K59" s="29">
        <f>SUM(V53:V61)</f>
        <v>437.84</v>
      </c>
      <c r="L59" s="30"/>
    </row>
    <row r="60" spans="1:26" ht="14.25" x14ac:dyDescent="0.2">
      <c r="A60" s="44"/>
      <c r="B60" s="45"/>
      <c r="C60" s="45" t="s">
        <v>1013</v>
      </c>
      <c r="D60" s="26" t="s">
        <v>1014</v>
      </c>
      <c r="E60" s="12">
        <f>Source!AQ35</f>
        <v>16.170000000000002</v>
      </c>
      <c r="F60" s="27"/>
      <c r="G60" s="28" t="str">
        <f>Source!DI35</f>
        <v/>
      </c>
      <c r="H60" s="29"/>
      <c r="I60" s="28"/>
      <c r="J60" s="28"/>
      <c r="K60" s="29"/>
      <c r="L60" s="40">
        <f>Source!U35</f>
        <v>12.693450000000002</v>
      </c>
    </row>
    <row r="61" spans="1:26" ht="14.25" x14ac:dyDescent="0.2">
      <c r="A61" s="46" t="str">
        <f>Source!E37</f>
        <v>4,1</v>
      </c>
      <c r="B61" s="47" t="str">
        <f>Source!F37</f>
        <v>01.7.07.07</v>
      </c>
      <c r="C61" s="47" t="str">
        <f>Source!G37</f>
        <v>Строительный мусор</v>
      </c>
      <c r="D61" s="33" t="str">
        <f>Source!H37</f>
        <v>т</v>
      </c>
      <c r="E61" s="34">
        <f>Source!I37</f>
        <v>0.98125000000000007</v>
      </c>
      <c r="F61" s="35">
        <f>Source!AL37+Source!AM37+Source!AO37</f>
        <v>0</v>
      </c>
      <c r="G61" s="41" t="s">
        <v>6</v>
      </c>
      <c r="H61" s="37">
        <f>ROUND(Source!AC37*Source!I37, 2)+ROUND(Source!AD37*Source!I37, 2)+ROUND(Source!AF37*Source!I37, 2)</f>
        <v>0</v>
      </c>
      <c r="I61" s="36"/>
      <c r="J61" s="36">
        <f>IF(Source!BC37&lt;&gt; 0, Source!BC37, 1)</f>
        <v>6.4</v>
      </c>
      <c r="K61" s="37">
        <f>Source!O37</f>
        <v>0</v>
      </c>
      <c r="L61" s="42"/>
      <c r="S61">
        <f>ROUND((Source!FX37/100)*((ROUND(Source!AF37*Source!I37, 2)+ROUND(Source!AE37*Source!I37, 2))), 2)</f>
        <v>0</v>
      </c>
      <c r="T61">
        <f>Source!X37</f>
        <v>0</v>
      </c>
      <c r="U61">
        <f>ROUND((Source!FY37/100)*((ROUND(Source!AF37*Source!I37, 2)+ROUND(Source!AE37*Source!I37, 2))), 2)</f>
        <v>0</v>
      </c>
      <c r="V61">
        <f>Source!Y37</f>
        <v>0</v>
      </c>
      <c r="W61">
        <f>IF(Source!BI37&lt;=1,H61, 0)</f>
        <v>0</v>
      </c>
      <c r="X61">
        <f>IF(Source!BI37=2,H61, 0)</f>
        <v>0</v>
      </c>
      <c r="Y61">
        <f>IF(Source!BI37=3,H61, 0)</f>
        <v>0</v>
      </c>
      <c r="Z61">
        <f>IF(Source!BI37=4,H61, 0)</f>
        <v>0</v>
      </c>
    </row>
    <row r="62" spans="1:26" ht="15" x14ac:dyDescent="0.25">
      <c r="G62" s="50">
        <f>H55+H56+H58+H59+SUM(H61:H61)</f>
        <v>251.58</v>
      </c>
      <c r="H62" s="50"/>
      <c r="J62" s="50">
        <f>K55+K56+K58+K59+SUM(K61:K61)</f>
        <v>1610.1799999999998</v>
      </c>
      <c r="K62" s="50"/>
      <c r="L62" s="39">
        <f>Source!U35</f>
        <v>12.693450000000002</v>
      </c>
      <c r="O62" s="23">
        <f>G62</f>
        <v>251.58</v>
      </c>
      <c r="P62" s="23">
        <f>J62</f>
        <v>1610.1799999999998</v>
      </c>
      <c r="Q62" s="23">
        <f>L62</f>
        <v>12.693450000000002</v>
      </c>
      <c r="W62">
        <f>IF(Source!BI35&lt;=1,H55+H56+H58+H59, 0)</f>
        <v>251.58</v>
      </c>
      <c r="X62">
        <f>IF(Source!BI35=2,H55+H56+H58+H59, 0)</f>
        <v>0</v>
      </c>
      <c r="Y62">
        <f>IF(Source!BI35=3,H55+H56+H58+H59, 0)</f>
        <v>0</v>
      </c>
      <c r="Z62">
        <f>IF(Source!BI35=4,H55+H56+H58+H59, 0)</f>
        <v>0</v>
      </c>
    </row>
    <row r="63" spans="1:26" ht="28.5" x14ac:dyDescent="0.2">
      <c r="A63" s="44" t="str">
        <f>Source!E39</f>
        <v>5</v>
      </c>
      <c r="B63" s="45" t="str">
        <f>Source!F39</f>
        <v>57-3-1</v>
      </c>
      <c r="C63" s="45" t="str">
        <f>Source!G39</f>
        <v>Разборка плинтусов деревянных и из пластмассовых материалов</v>
      </c>
      <c r="D63" s="26" t="str">
        <f>Source!H39</f>
        <v>100 м</v>
      </c>
      <c r="E63" s="12">
        <f>Source!I39</f>
        <v>1.1096999999999999</v>
      </c>
      <c r="F63" s="27">
        <f>Source!AL39+Source!AM39+Source!AO39</f>
        <v>29.41</v>
      </c>
      <c r="G63" s="28"/>
      <c r="H63" s="29"/>
      <c r="I63" s="28" t="str">
        <f>Source!BO39</f>
        <v/>
      </c>
      <c r="J63" s="28"/>
      <c r="K63" s="29"/>
      <c r="L63" s="30"/>
      <c r="S63">
        <f>ROUND((Source!FX39/100)*((ROUND(Source!AF39*Source!I39, 2)+ROUND(Source!AE39*Source!I39, 2))), 2)</f>
        <v>26.11</v>
      </c>
      <c r="T63">
        <f>Source!X39</f>
        <v>167.1</v>
      </c>
      <c r="U63">
        <f>ROUND((Source!FY39/100)*((ROUND(Source!AF39*Source!I39, 2)+ROUND(Source!AE39*Source!I39, 2))), 2)</f>
        <v>22.2</v>
      </c>
      <c r="V63">
        <f>Source!Y39</f>
        <v>142.03</v>
      </c>
    </row>
    <row r="64" spans="1:26" ht="25.5" x14ac:dyDescent="0.2">
      <c r="C64" s="22" t="str">
        <f>"Объем: "&amp;Source!I39&amp;"=(17,9+"&amp;"18,2+"&amp;"22,3+"&amp;"14,07+"&amp;"9,6+"&amp;"28,9)/"&amp;"100"</f>
        <v>Объем: 1,1097=(17,9+18,2+22,3+14,07+9,6+28,9)/100</v>
      </c>
    </row>
    <row r="65" spans="1:26" ht="14.25" x14ac:dyDescent="0.2">
      <c r="A65" s="44"/>
      <c r="B65" s="45"/>
      <c r="C65" s="45" t="s">
        <v>1008</v>
      </c>
      <c r="D65" s="26"/>
      <c r="E65" s="12"/>
      <c r="F65" s="27">
        <f>Source!AO39</f>
        <v>29.41</v>
      </c>
      <c r="G65" s="28" t="str">
        <f>Source!DG39</f>
        <v/>
      </c>
      <c r="H65" s="29">
        <f>ROUND(Source!AF39*Source!I39, 2)</f>
        <v>32.64</v>
      </c>
      <c r="I65" s="28"/>
      <c r="J65" s="28">
        <f>IF(Source!BA39&lt;&gt; 0, Source!BA39, 1)</f>
        <v>6.4</v>
      </c>
      <c r="K65" s="29">
        <f>Source!S39</f>
        <v>208.87</v>
      </c>
      <c r="L65" s="30"/>
      <c r="R65">
        <f>H65</f>
        <v>32.64</v>
      </c>
    </row>
    <row r="66" spans="1:26" ht="14.25" x14ac:dyDescent="0.2">
      <c r="A66" s="44"/>
      <c r="B66" s="45"/>
      <c r="C66" s="45" t="s">
        <v>1010</v>
      </c>
      <c r="D66" s="26" t="s">
        <v>1011</v>
      </c>
      <c r="E66" s="12">
        <f>Source!BZ39</f>
        <v>80</v>
      </c>
      <c r="F66" s="48"/>
      <c r="G66" s="28"/>
      <c r="H66" s="29">
        <f>SUM(S63:S69)</f>
        <v>26.11</v>
      </c>
      <c r="I66" s="32"/>
      <c r="J66" s="25">
        <f>Source!AT39</f>
        <v>80</v>
      </c>
      <c r="K66" s="29">
        <f>SUM(T63:T69)</f>
        <v>167.1</v>
      </c>
      <c r="L66" s="30"/>
    </row>
    <row r="67" spans="1:26" ht="14.25" x14ac:dyDescent="0.2">
      <c r="A67" s="44"/>
      <c r="B67" s="45"/>
      <c r="C67" s="45" t="s">
        <v>1012</v>
      </c>
      <c r="D67" s="26" t="s">
        <v>1011</v>
      </c>
      <c r="E67" s="12">
        <f>Source!CA39</f>
        <v>68</v>
      </c>
      <c r="F67" s="48"/>
      <c r="G67" s="28"/>
      <c r="H67" s="29">
        <f>SUM(U63:U69)</f>
        <v>22.2</v>
      </c>
      <c r="I67" s="32"/>
      <c r="J67" s="25">
        <f>Source!AU39</f>
        <v>68</v>
      </c>
      <c r="K67" s="29">
        <f>SUM(V63:V69)</f>
        <v>142.03</v>
      </c>
      <c r="L67" s="30"/>
    </row>
    <row r="68" spans="1:26" ht="14.25" x14ac:dyDescent="0.2">
      <c r="A68" s="44"/>
      <c r="B68" s="45"/>
      <c r="C68" s="45" t="s">
        <v>1013</v>
      </c>
      <c r="D68" s="26" t="s">
        <v>1014</v>
      </c>
      <c r="E68" s="12">
        <f>Source!AQ39</f>
        <v>3.77</v>
      </c>
      <c r="F68" s="27"/>
      <c r="G68" s="28" t="str">
        <f>Source!DI39</f>
        <v/>
      </c>
      <c r="H68" s="29"/>
      <c r="I68" s="28"/>
      <c r="J68" s="28"/>
      <c r="K68" s="29"/>
      <c r="L68" s="40">
        <f>Source!U39</f>
        <v>4.1835689999999994</v>
      </c>
    </row>
    <row r="69" spans="1:26" ht="14.25" x14ac:dyDescent="0.2">
      <c r="A69" s="46" t="str">
        <f>Source!E41</f>
        <v>5,1</v>
      </c>
      <c r="B69" s="47" t="str">
        <f>Source!F41</f>
        <v>01.7.07.07</v>
      </c>
      <c r="C69" s="47" t="str">
        <f>Source!G41</f>
        <v>Строительный мусор</v>
      </c>
      <c r="D69" s="33" t="str">
        <f>Source!H41</f>
        <v>т</v>
      </c>
      <c r="E69" s="34">
        <f>Source!I41</f>
        <v>0.12206699999999999</v>
      </c>
      <c r="F69" s="35">
        <f>Source!AL41+Source!AM41+Source!AO41</f>
        <v>0</v>
      </c>
      <c r="G69" s="41" t="s">
        <v>6</v>
      </c>
      <c r="H69" s="37">
        <f>ROUND(Source!AC41*Source!I41, 2)+ROUND(Source!AD41*Source!I41, 2)+ROUND(Source!AF41*Source!I41, 2)</f>
        <v>0</v>
      </c>
      <c r="I69" s="36"/>
      <c r="J69" s="36">
        <f>IF(Source!BC41&lt;&gt; 0, Source!BC41, 1)</f>
        <v>6.4</v>
      </c>
      <c r="K69" s="37">
        <f>Source!O41</f>
        <v>0</v>
      </c>
      <c r="L69" s="42"/>
      <c r="S69">
        <f>ROUND((Source!FX41/100)*((ROUND(Source!AF41*Source!I41, 2)+ROUND(Source!AE41*Source!I41, 2))), 2)</f>
        <v>0</v>
      </c>
      <c r="T69">
        <f>Source!X41</f>
        <v>0</v>
      </c>
      <c r="U69">
        <f>ROUND((Source!FY41/100)*((ROUND(Source!AF41*Source!I41, 2)+ROUND(Source!AE41*Source!I41, 2))), 2)</f>
        <v>0</v>
      </c>
      <c r="V69">
        <f>Source!Y41</f>
        <v>0</v>
      </c>
      <c r="W69">
        <f>IF(Source!BI41&lt;=1,H69, 0)</f>
        <v>0</v>
      </c>
      <c r="X69">
        <f>IF(Source!BI41=2,H69, 0)</f>
        <v>0</v>
      </c>
      <c r="Y69">
        <f>IF(Source!BI41=3,H69, 0)</f>
        <v>0</v>
      </c>
      <c r="Z69">
        <f>IF(Source!BI41=4,H69, 0)</f>
        <v>0</v>
      </c>
    </row>
    <row r="70" spans="1:26" ht="15" x14ac:dyDescent="0.25">
      <c r="G70" s="50">
        <f>H65+H66+H67+SUM(H69:H69)</f>
        <v>80.95</v>
      </c>
      <c r="H70" s="50"/>
      <c r="J70" s="50">
        <f>K65+K66+K67+SUM(K69:K69)</f>
        <v>518</v>
      </c>
      <c r="K70" s="50"/>
      <c r="L70" s="39">
        <f>Source!U39</f>
        <v>4.1835689999999994</v>
      </c>
      <c r="O70" s="23">
        <f>G70</f>
        <v>80.95</v>
      </c>
      <c r="P70" s="23">
        <f>J70</f>
        <v>518</v>
      </c>
      <c r="Q70" s="23">
        <f>L70</f>
        <v>4.1835689999999994</v>
      </c>
      <c r="W70">
        <f>IF(Source!BI39&lt;=1,H65+H66+H67, 0)</f>
        <v>80.95</v>
      </c>
      <c r="X70">
        <f>IF(Source!BI39=2,H65+H66+H67, 0)</f>
        <v>0</v>
      </c>
      <c r="Y70">
        <f>IF(Source!BI39=3,H65+H66+H67, 0)</f>
        <v>0</v>
      </c>
      <c r="Z70">
        <f>IF(Source!BI39=4,H65+H66+H67, 0)</f>
        <v>0</v>
      </c>
    </row>
    <row r="71" spans="1:26" ht="28.5" x14ac:dyDescent="0.2">
      <c r="A71" s="44" t="str">
        <f>Source!E43</f>
        <v>6</v>
      </c>
      <c r="B71" s="45" t="str">
        <f>Source!F43</f>
        <v>57-2-1</v>
      </c>
      <c r="C71" s="45" t="str">
        <f>Source!G43</f>
        <v>Разборка покрытий полов из линолеума и релина</v>
      </c>
      <c r="D71" s="26" t="str">
        <f>Source!H43</f>
        <v>100 м2</v>
      </c>
      <c r="E71" s="12">
        <f>Source!I43</f>
        <v>1.61</v>
      </c>
      <c r="F71" s="27">
        <f>Source!AL43+Source!AM43+Source!AO43</f>
        <v>92.9</v>
      </c>
      <c r="G71" s="28"/>
      <c r="H71" s="29"/>
      <c r="I71" s="28" t="str">
        <f>Source!BO43</f>
        <v/>
      </c>
      <c r="J71" s="28"/>
      <c r="K71" s="29"/>
      <c r="L71" s="30"/>
      <c r="S71">
        <f>ROUND((Source!FX43/100)*((ROUND(Source!AF43*Source!I43, 2)+ROUND(Source!AE43*Source!I43, 2))), 2)</f>
        <v>116.69</v>
      </c>
      <c r="T71">
        <f>Source!X43</f>
        <v>746.84</v>
      </c>
      <c r="U71">
        <f>ROUND((Source!FY43/100)*((ROUND(Source!AF43*Source!I43, 2)+ROUND(Source!AE43*Source!I43, 2))), 2)</f>
        <v>99.18</v>
      </c>
      <c r="V71">
        <f>Source!Y43</f>
        <v>634.80999999999995</v>
      </c>
    </row>
    <row r="72" spans="1:26" ht="25.5" x14ac:dyDescent="0.2">
      <c r="C72" s="22" t="str">
        <f>"Объем: "&amp;Source!I43&amp;"=(23,5+"&amp;"23+"&amp;"32+"&amp;"24,1+"&amp;"12,5+"&amp;"45,9)/"&amp;"100"</f>
        <v>Объем: 1,61=(23,5+23+32+24,1+12,5+45,9)/100</v>
      </c>
    </row>
    <row r="73" spans="1:26" ht="14.25" x14ac:dyDescent="0.2">
      <c r="A73" s="44"/>
      <c r="B73" s="45"/>
      <c r="C73" s="45" t="s">
        <v>1008</v>
      </c>
      <c r="D73" s="26"/>
      <c r="E73" s="12"/>
      <c r="F73" s="27">
        <f>Source!AO43</f>
        <v>88.84</v>
      </c>
      <c r="G73" s="28" t="str">
        <f>Source!DG43</f>
        <v/>
      </c>
      <c r="H73" s="29">
        <f>ROUND(Source!AF43*Source!I43, 2)</f>
        <v>143.03</v>
      </c>
      <c r="I73" s="28"/>
      <c r="J73" s="28">
        <f>IF(Source!BA43&lt;&gt; 0, Source!BA43, 1)</f>
        <v>6.4</v>
      </c>
      <c r="K73" s="29">
        <f>Source!S43</f>
        <v>915.41</v>
      </c>
      <c r="L73" s="30"/>
      <c r="R73">
        <f>H73</f>
        <v>143.03</v>
      </c>
    </row>
    <row r="74" spans="1:26" ht="14.25" x14ac:dyDescent="0.2">
      <c r="A74" s="44"/>
      <c r="B74" s="45"/>
      <c r="C74" s="45" t="s">
        <v>363</v>
      </c>
      <c r="D74" s="26"/>
      <c r="E74" s="12"/>
      <c r="F74" s="27">
        <f>Source!AM43</f>
        <v>4.0599999999999996</v>
      </c>
      <c r="G74" s="28" t="str">
        <f>Source!DE43</f>
        <v/>
      </c>
      <c r="H74" s="29">
        <f>ROUND(Source!AD43*Source!I43, 2)</f>
        <v>6.54</v>
      </c>
      <c r="I74" s="28"/>
      <c r="J74" s="28">
        <f>IF(Source!BB43&lt;&gt; 0, Source!BB43, 1)</f>
        <v>6.4</v>
      </c>
      <c r="K74" s="29">
        <f>Source!Q43</f>
        <v>41.83</v>
      </c>
      <c r="L74" s="30"/>
    </row>
    <row r="75" spans="1:26" ht="14.25" x14ac:dyDescent="0.2">
      <c r="A75" s="44"/>
      <c r="B75" s="45"/>
      <c r="C75" s="45" t="s">
        <v>1009</v>
      </c>
      <c r="D75" s="26"/>
      <c r="E75" s="12"/>
      <c r="F75" s="27">
        <f>Source!AN43</f>
        <v>1.76</v>
      </c>
      <c r="G75" s="28" t="str">
        <f>Source!DF43</f>
        <v/>
      </c>
      <c r="H75" s="31">
        <f>ROUND(Source!AE43*Source!I43, 2)</f>
        <v>2.83</v>
      </c>
      <c r="I75" s="28"/>
      <c r="J75" s="28">
        <f>IF(Source!BS43&lt;&gt; 0, Source!BS43, 1)</f>
        <v>6.4</v>
      </c>
      <c r="K75" s="31">
        <f>Source!R43</f>
        <v>18.14</v>
      </c>
      <c r="L75" s="30"/>
      <c r="R75">
        <f>H75</f>
        <v>2.83</v>
      </c>
    </row>
    <row r="76" spans="1:26" ht="14.25" x14ac:dyDescent="0.2">
      <c r="A76" s="44"/>
      <c r="B76" s="45"/>
      <c r="C76" s="45" t="s">
        <v>1010</v>
      </c>
      <c r="D76" s="26" t="s">
        <v>1011</v>
      </c>
      <c r="E76" s="12">
        <f>Source!BZ43</f>
        <v>80</v>
      </c>
      <c r="F76" s="48"/>
      <c r="G76" s="28"/>
      <c r="H76" s="29">
        <f>SUM(S71:S79)</f>
        <v>116.69</v>
      </c>
      <c r="I76" s="32"/>
      <c r="J76" s="25">
        <f>Source!AT43</f>
        <v>80</v>
      </c>
      <c r="K76" s="29">
        <f>SUM(T71:T79)</f>
        <v>746.84</v>
      </c>
      <c r="L76" s="30"/>
    </row>
    <row r="77" spans="1:26" ht="14.25" x14ac:dyDescent="0.2">
      <c r="A77" s="44"/>
      <c r="B77" s="45"/>
      <c r="C77" s="45" t="s">
        <v>1012</v>
      </c>
      <c r="D77" s="26" t="s">
        <v>1011</v>
      </c>
      <c r="E77" s="12">
        <f>Source!CA43</f>
        <v>68</v>
      </c>
      <c r="F77" s="48"/>
      <c r="G77" s="28"/>
      <c r="H77" s="29">
        <f>SUM(U71:U79)</f>
        <v>99.18</v>
      </c>
      <c r="I77" s="32"/>
      <c r="J77" s="25">
        <f>Source!AU43</f>
        <v>68</v>
      </c>
      <c r="K77" s="29">
        <f>SUM(V71:V79)</f>
        <v>634.80999999999995</v>
      </c>
      <c r="L77" s="30"/>
    </row>
    <row r="78" spans="1:26" ht="14.25" x14ac:dyDescent="0.2">
      <c r="A78" s="44"/>
      <c r="B78" s="45"/>
      <c r="C78" s="45" t="s">
        <v>1013</v>
      </c>
      <c r="D78" s="26" t="s">
        <v>1014</v>
      </c>
      <c r="E78" s="12">
        <f>Source!AQ43</f>
        <v>11.39</v>
      </c>
      <c r="F78" s="27"/>
      <c r="G78" s="28" t="str">
        <f>Source!DI43</f>
        <v/>
      </c>
      <c r="H78" s="29"/>
      <c r="I78" s="28"/>
      <c r="J78" s="28"/>
      <c r="K78" s="29"/>
      <c r="L78" s="40">
        <f>Source!U43</f>
        <v>18.337900000000001</v>
      </c>
    </row>
    <row r="79" spans="1:26" ht="14.25" x14ac:dyDescent="0.2">
      <c r="A79" s="46" t="str">
        <f>Source!E45</f>
        <v>6,1</v>
      </c>
      <c r="B79" s="47" t="str">
        <f>Source!F45</f>
        <v>01.7.07.07</v>
      </c>
      <c r="C79" s="47" t="str">
        <f>Source!G45</f>
        <v>Строительный мусор</v>
      </c>
      <c r="D79" s="33" t="str">
        <f>Source!H45</f>
        <v>т</v>
      </c>
      <c r="E79" s="34">
        <f>Source!I45</f>
        <v>0.75670000000000004</v>
      </c>
      <c r="F79" s="35">
        <f>Source!AL45+Source!AM45+Source!AO45</f>
        <v>0</v>
      </c>
      <c r="G79" s="41" t="s">
        <v>6</v>
      </c>
      <c r="H79" s="37">
        <f>ROUND(Source!AC45*Source!I45, 2)+ROUND(Source!AD45*Source!I45, 2)+ROUND(Source!AF45*Source!I45, 2)</f>
        <v>0</v>
      </c>
      <c r="I79" s="36"/>
      <c r="J79" s="36">
        <f>IF(Source!BC45&lt;&gt; 0, Source!BC45, 1)</f>
        <v>6.4</v>
      </c>
      <c r="K79" s="37">
        <f>Source!O45</f>
        <v>0</v>
      </c>
      <c r="L79" s="42"/>
      <c r="S79">
        <f>ROUND((Source!FX45/100)*((ROUND(Source!AF45*Source!I45, 2)+ROUND(Source!AE45*Source!I45, 2))), 2)</f>
        <v>0</v>
      </c>
      <c r="T79">
        <f>Source!X45</f>
        <v>0</v>
      </c>
      <c r="U79">
        <f>ROUND((Source!FY45/100)*((ROUND(Source!AF45*Source!I45, 2)+ROUND(Source!AE45*Source!I45, 2))), 2)</f>
        <v>0</v>
      </c>
      <c r="V79">
        <f>Source!Y45</f>
        <v>0</v>
      </c>
      <c r="W79">
        <f>IF(Source!BI45&lt;=1,H79, 0)</f>
        <v>0</v>
      </c>
      <c r="X79">
        <f>IF(Source!BI45=2,H79, 0)</f>
        <v>0</v>
      </c>
      <c r="Y79">
        <f>IF(Source!BI45=3,H79, 0)</f>
        <v>0</v>
      </c>
      <c r="Z79">
        <f>IF(Source!BI45=4,H79, 0)</f>
        <v>0</v>
      </c>
    </row>
    <row r="80" spans="1:26" ht="15" x14ac:dyDescent="0.25">
      <c r="G80" s="50">
        <f>H73+H74+H76+H77+SUM(H79:H79)</f>
        <v>365.44</v>
      </c>
      <c r="H80" s="50"/>
      <c r="J80" s="50">
        <f>K73+K74+K76+K77+SUM(K79:K79)</f>
        <v>2338.89</v>
      </c>
      <c r="K80" s="50"/>
      <c r="L80" s="39">
        <f>Source!U43</f>
        <v>18.337900000000001</v>
      </c>
      <c r="O80" s="23">
        <f>G80</f>
        <v>365.44</v>
      </c>
      <c r="P80" s="23">
        <f>J80</f>
        <v>2338.89</v>
      </c>
      <c r="Q80" s="23">
        <f>L80</f>
        <v>18.337900000000001</v>
      </c>
      <c r="W80">
        <f>IF(Source!BI43&lt;=1,H73+H74+H76+H77, 0)</f>
        <v>365.44</v>
      </c>
      <c r="X80">
        <f>IF(Source!BI43=2,H73+H74+H76+H77, 0)</f>
        <v>0</v>
      </c>
      <c r="Y80">
        <f>IF(Source!BI43=3,H73+H74+H76+H77, 0)</f>
        <v>0</v>
      </c>
      <c r="Z80">
        <f>IF(Source!BI43=4,H73+H74+H76+H77, 0)</f>
        <v>0</v>
      </c>
    </row>
    <row r="81" spans="1:26" ht="28.5" x14ac:dyDescent="0.2">
      <c r="A81" s="44" t="str">
        <f>Source!E47</f>
        <v>7</v>
      </c>
      <c r="B81" s="45" t="str">
        <f>Source!F47</f>
        <v>57-3-2</v>
      </c>
      <c r="C81" s="45" t="str">
        <f>Source!G47</f>
        <v>Разборка плинтусов цементных и из керамической плитки</v>
      </c>
      <c r="D81" s="26" t="str">
        <f>Source!H47</f>
        <v>100 м</v>
      </c>
      <c r="E81" s="12">
        <f>Source!I47</f>
        <v>0.54</v>
      </c>
      <c r="F81" s="27">
        <f>Source!AL47+Source!AM47+Source!AO47</f>
        <v>111.38</v>
      </c>
      <c r="G81" s="28"/>
      <c r="H81" s="29"/>
      <c r="I81" s="28" t="str">
        <f>Source!BO47</f>
        <v/>
      </c>
      <c r="J81" s="28"/>
      <c r="K81" s="29"/>
      <c r="L81" s="30"/>
      <c r="S81">
        <f>ROUND((Source!FX47/100)*((ROUND(Source!AF47*Source!I47, 2)+ROUND(Source!AE47*Source!I47, 2))), 2)</f>
        <v>48.12</v>
      </c>
      <c r="T81">
        <f>Source!X47</f>
        <v>307.94</v>
      </c>
      <c r="U81">
        <f>ROUND((Source!FY47/100)*((ROUND(Source!AF47*Source!I47, 2)+ROUND(Source!AE47*Source!I47, 2))), 2)</f>
        <v>40.9</v>
      </c>
      <c r="V81">
        <f>Source!Y47</f>
        <v>261.75</v>
      </c>
    </row>
    <row r="82" spans="1:26" x14ac:dyDescent="0.2">
      <c r="C82" s="22" t="str">
        <f>"Объем: "&amp;Source!I47&amp;"=(17,9+"&amp;"18,2+"&amp;"17,9)/"&amp;"100"</f>
        <v>Объем: 0,54=(17,9+18,2+17,9)/100</v>
      </c>
    </row>
    <row r="83" spans="1:26" ht="14.25" x14ac:dyDescent="0.2">
      <c r="A83" s="44"/>
      <c r="B83" s="45"/>
      <c r="C83" s="45" t="s">
        <v>1008</v>
      </c>
      <c r="D83" s="26"/>
      <c r="E83" s="12"/>
      <c r="F83" s="27">
        <f>Source!AO47</f>
        <v>111.38</v>
      </c>
      <c r="G83" s="28" t="str">
        <f>Source!DG47</f>
        <v/>
      </c>
      <c r="H83" s="29">
        <f>ROUND(Source!AF47*Source!I47, 2)</f>
        <v>60.15</v>
      </c>
      <c r="I83" s="28"/>
      <c r="J83" s="28">
        <f>IF(Source!BA47&lt;&gt; 0, Source!BA47, 1)</f>
        <v>6.4</v>
      </c>
      <c r="K83" s="29">
        <f>Source!S47</f>
        <v>384.93</v>
      </c>
      <c r="L83" s="30"/>
      <c r="R83">
        <f>H83</f>
        <v>60.15</v>
      </c>
    </row>
    <row r="84" spans="1:26" ht="14.25" x14ac:dyDescent="0.2">
      <c r="A84" s="44"/>
      <c r="B84" s="45"/>
      <c r="C84" s="45" t="s">
        <v>1010</v>
      </c>
      <c r="D84" s="26" t="s">
        <v>1011</v>
      </c>
      <c r="E84" s="12">
        <f>Source!BZ47</f>
        <v>80</v>
      </c>
      <c r="F84" s="48"/>
      <c r="G84" s="28"/>
      <c r="H84" s="29">
        <f>SUM(S81:S87)</f>
        <v>48.12</v>
      </c>
      <c r="I84" s="32"/>
      <c r="J84" s="25">
        <f>Source!AT47</f>
        <v>80</v>
      </c>
      <c r="K84" s="29">
        <f>SUM(T81:T87)</f>
        <v>307.94</v>
      </c>
      <c r="L84" s="30"/>
    </row>
    <row r="85" spans="1:26" ht="14.25" x14ac:dyDescent="0.2">
      <c r="A85" s="44"/>
      <c r="B85" s="45"/>
      <c r="C85" s="45" t="s">
        <v>1012</v>
      </c>
      <c r="D85" s="26" t="s">
        <v>1011</v>
      </c>
      <c r="E85" s="12">
        <f>Source!CA47</f>
        <v>68</v>
      </c>
      <c r="F85" s="48"/>
      <c r="G85" s="28"/>
      <c r="H85" s="29">
        <f>SUM(U81:U87)</f>
        <v>40.9</v>
      </c>
      <c r="I85" s="32"/>
      <c r="J85" s="25">
        <f>Source!AU47</f>
        <v>68</v>
      </c>
      <c r="K85" s="29">
        <f>SUM(V81:V87)</f>
        <v>261.75</v>
      </c>
      <c r="L85" s="30"/>
    </row>
    <row r="86" spans="1:26" ht="14.25" x14ac:dyDescent="0.2">
      <c r="A86" s="44"/>
      <c r="B86" s="45"/>
      <c r="C86" s="45" t="s">
        <v>1013</v>
      </c>
      <c r="D86" s="26" t="s">
        <v>1014</v>
      </c>
      <c r="E86" s="12">
        <f>Source!AQ47</f>
        <v>14.28</v>
      </c>
      <c r="F86" s="27"/>
      <c r="G86" s="28" t="str">
        <f>Source!DI47</f>
        <v/>
      </c>
      <c r="H86" s="29"/>
      <c r="I86" s="28"/>
      <c r="J86" s="28"/>
      <c r="K86" s="29"/>
      <c r="L86" s="40">
        <f>Source!U47</f>
        <v>7.7111999999999998</v>
      </c>
    </row>
    <row r="87" spans="1:26" ht="14.25" x14ac:dyDescent="0.2">
      <c r="A87" s="46" t="str">
        <f>Source!E49</f>
        <v>7,1</v>
      </c>
      <c r="B87" s="47" t="str">
        <f>Source!F49</f>
        <v>01.7.07.07</v>
      </c>
      <c r="C87" s="47" t="str">
        <f>Source!G49</f>
        <v>Строительный мусор</v>
      </c>
      <c r="D87" s="33" t="str">
        <f>Source!H49</f>
        <v>т</v>
      </c>
      <c r="E87" s="34">
        <f>Source!I49</f>
        <v>0.33479999999999999</v>
      </c>
      <c r="F87" s="35">
        <f>Source!AL49+Source!AM49+Source!AO49</f>
        <v>0</v>
      </c>
      <c r="G87" s="41" t="s">
        <v>6</v>
      </c>
      <c r="H87" s="37">
        <f>ROUND(Source!AC49*Source!I49, 2)+ROUND(Source!AD49*Source!I49, 2)+ROUND(Source!AF49*Source!I49, 2)</f>
        <v>0</v>
      </c>
      <c r="I87" s="36"/>
      <c r="J87" s="36">
        <f>IF(Source!BC49&lt;&gt; 0, Source!BC49, 1)</f>
        <v>6.4</v>
      </c>
      <c r="K87" s="37">
        <f>Source!O49</f>
        <v>0</v>
      </c>
      <c r="L87" s="42"/>
      <c r="S87">
        <f>ROUND((Source!FX49/100)*((ROUND(Source!AF49*Source!I49, 2)+ROUND(Source!AE49*Source!I49, 2))), 2)</f>
        <v>0</v>
      </c>
      <c r="T87">
        <f>Source!X49</f>
        <v>0</v>
      </c>
      <c r="U87">
        <f>ROUND((Source!FY49/100)*((ROUND(Source!AF49*Source!I49, 2)+ROUND(Source!AE49*Source!I49, 2))), 2)</f>
        <v>0</v>
      </c>
      <c r="V87">
        <f>Source!Y49</f>
        <v>0</v>
      </c>
      <c r="W87">
        <f>IF(Source!BI49&lt;=1,H87, 0)</f>
        <v>0</v>
      </c>
      <c r="X87">
        <f>IF(Source!BI49=2,H87, 0)</f>
        <v>0</v>
      </c>
      <c r="Y87">
        <f>IF(Source!BI49=3,H87, 0)</f>
        <v>0</v>
      </c>
      <c r="Z87">
        <f>IF(Source!BI49=4,H87, 0)</f>
        <v>0</v>
      </c>
    </row>
    <row r="88" spans="1:26" ht="15" x14ac:dyDescent="0.25">
      <c r="G88" s="50">
        <f>H83+H84+H85+SUM(H87:H87)</f>
        <v>149.16999999999999</v>
      </c>
      <c r="H88" s="50"/>
      <c r="J88" s="50">
        <f>K83+K84+K85+SUM(K87:K87)</f>
        <v>954.62</v>
      </c>
      <c r="K88" s="50"/>
      <c r="L88" s="39">
        <f>Source!U47</f>
        <v>7.7111999999999998</v>
      </c>
      <c r="O88" s="23">
        <f>G88</f>
        <v>149.16999999999999</v>
      </c>
      <c r="P88" s="23">
        <f>J88</f>
        <v>954.62</v>
      </c>
      <c r="Q88" s="23">
        <f>L88</f>
        <v>7.7111999999999998</v>
      </c>
      <c r="W88">
        <f>IF(Source!BI47&lt;=1,H83+H84+H85, 0)</f>
        <v>149.16999999999999</v>
      </c>
      <c r="X88">
        <f>IF(Source!BI47=2,H83+H84+H85, 0)</f>
        <v>0</v>
      </c>
      <c r="Y88">
        <f>IF(Source!BI47=3,H83+H84+H85, 0)</f>
        <v>0</v>
      </c>
      <c r="Z88">
        <f>IF(Source!BI47=4,H83+H84+H85, 0)</f>
        <v>0</v>
      </c>
    </row>
    <row r="89" spans="1:26" ht="28.5" x14ac:dyDescent="0.2">
      <c r="A89" s="44" t="str">
        <f>Source!E51</f>
        <v>8</v>
      </c>
      <c r="B89" s="45" t="str">
        <f>Source!F51</f>
        <v>57-2-3</v>
      </c>
      <c r="C89" s="45" t="str">
        <f>Source!G51</f>
        <v>Разборка покрытий полов из керамических плиток</v>
      </c>
      <c r="D89" s="26" t="str">
        <f>Source!H51</f>
        <v>100 м2</v>
      </c>
      <c r="E89" s="12">
        <f>Source!I51</f>
        <v>0.70399999999999996</v>
      </c>
      <c r="F89" s="27">
        <f>Source!AL51+Source!AM51+Source!AO51</f>
        <v>641</v>
      </c>
      <c r="G89" s="28"/>
      <c r="H89" s="29"/>
      <c r="I89" s="28" t="str">
        <f>Source!BO51</f>
        <v/>
      </c>
      <c r="J89" s="28"/>
      <c r="K89" s="29"/>
      <c r="L89" s="30"/>
      <c r="S89">
        <f>ROUND((Source!FX51/100)*((ROUND(Source!AF51*Source!I51, 2)+ROUND(Source!AE51*Source!I51, 2))), 2)</f>
        <v>346.62</v>
      </c>
      <c r="T89">
        <f>Source!X51</f>
        <v>2218.3000000000002</v>
      </c>
      <c r="U89">
        <f>ROUND((Source!FY51/100)*((ROUND(Source!AF51*Source!I51, 2)+ROUND(Source!AE51*Source!I51, 2))), 2)</f>
        <v>294.62</v>
      </c>
      <c r="V89">
        <f>Source!Y51</f>
        <v>1885.56</v>
      </c>
    </row>
    <row r="90" spans="1:26" x14ac:dyDescent="0.2">
      <c r="C90" s="22" t="str">
        <f>"Объем: "&amp;Source!I51&amp;"=(23,4+"&amp;"24+"&amp;"23)/"&amp;"100"</f>
        <v>Объем: 0,704=(23,4+24+23)/100</v>
      </c>
    </row>
    <row r="91" spans="1:26" ht="14.25" x14ac:dyDescent="0.2">
      <c r="A91" s="44"/>
      <c r="B91" s="45"/>
      <c r="C91" s="45" t="s">
        <v>1008</v>
      </c>
      <c r="D91" s="26"/>
      <c r="E91" s="12"/>
      <c r="F91" s="27">
        <f>Source!AO51</f>
        <v>595.99</v>
      </c>
      <c r="G91" s="28" t="str">
        <f>Source!DG51</f>
        <v/>
      </c>
      <c r="H91" s="29">
        <f>ROUND(Source!AF51*Source!I51, 2)</f>
        <v>419.58</v>
      </c>
      <c r="I91" s="28"/>
      <c r="J91" s="28">
        <f>IF(Source!BA51&lt;&gt; 0, Source!BA51, 1)</f>
        <v>6.4</v>
      </c>
      <c r="K91" s="29">
        <f>Source!S51</f>
        <v>2685.29</v>
      </c>
      <c r="L91" s="30"/>
      <c r="R91">
        <f>H91</f>
        <v>419.58</v>
      </c>
    </row>
    <row r="92" spans="1:26" ht="14.25" x14ac:dyDescent="0.2">
      <c r="A92" s="44"/>
      <c r="B92" s="45"/>
      <c r="C92" s="45" t="s">
        <v>363</v>
      </c>
      <c r="D92" s="26"/>
      <c r="E92" s="12"/>
      <c r="F92" s="27">
        <f>Source!AM51</f>
        <v>45.01</v>
      </c>
      <c r="G92" s="28" t="str">
        <f>Source!DE51</f>
        <v/>
      </c>
      <c r="H92" s="29">
        <f>ROUND(Source!AD51*Source!I51, 2)</f>
        <v>31.69</v>
      </c>
      <c r="I92" s="28"/>
      <c r="J92" s="28">
        <f>IF(Source!BB51&lt;&gt; 0, Source!BB51, 1)</f>
        <v>6.4</v>
      </c>
      <c r="K92" s="29">
        <f>Source!Q51</f>
        <v>202.8</v>
      </c>
      <c r="L92" s="30"/>
    </row>
    <row r="93" spans="1:26" ht="14.25" x14ac:dyDescent="0.2">
      <c r="A93" s="44"/>
      <c r="B93" s="45"/>
      <c r="C93" s="45" t="s">
        <v>1009</v>
      </c>
      <c r="D93" s="26"/>
      <c r="E93" s="12"/>
      <c r="F93" s="27">
        <f>Source!AN51</f>
        <v>19.440000000000001</v>
      </c>
      <c r="G93" s="28" t="str">
        <f>Source!DF51</f>
        <v/>
      </c>
      <c r="H93" s="31">
        <f>ROUND(Source!AE51*Source!I51, 2)</f>
        <v>13.69</v>
      </c>
      <c r="I93" s="28"/>
      <c r="J93" s="28">
        <f>IF(Source!BS51&lt;&gt; 0, Source!BS51, 1)</f>
        <v>6.4</v>
      </c>
      <c r="K93" s="31">
        <f>Source!R51</f>
        <v>87.59</v>
      </c>
      <c r="L93" s="30"/>
      <c r="R93">
        <f>H93</f>
        <v>13.69</v>
      </c>
    </row>
    <row r="94" spans="1:26" ht="14.25" x14ac:dyDescent="0.2">
      <c r="A94" s="44"/>
      <c r="B94" s="45"/>
      <c r="C94" s="45" t="s">
        <v>1010</v>
      </c>
      <c r="D94" s="26" t="s">
        <v>1011</v>
      </c>
      <c r="E94" s="12">
        <f>Source!BZ51</f>
        <v>80</v>
      </c>
      <c r="F94" s="48"/>
      <c r="G94" s="28"/>
      <c r="H94" s="29">
        <f>SUM(S89:S97)</f>
        <v>346.62</v>
      </c>
      <c r="I94" s="32"/>
      <c r="J94" s="25">
        <f>Source!AT51</f>
        <v>80</v>
      </c>
      <c r="K94" s="29">
        <f>SUM(T89:T97)</f>
        <v>2218.3000000000002</v>
      </c>
      <c r="L94" s="30"/>
    </row>
    <row r="95" spans="1:26" ht="14.25" x14ac:dyDescent="0.2">
      <c r="A95" s="44"/>
      <c r="B95" s="45"/>
      <c r="C95" s="45" t="s">
        <v>1012</v>
      </c>
      <c r="D95" s="26" t="s">
        <v>1011</v>
      </c>
      <c r="E95" s="12">
        <f>Source!CA51</f>
        <v>68</v>
      </c>
      <c r="F95" s="48"/>
      <c r="G95" s="28"/>
      <c r="H95" s="29">
        <f>SUM(U89:U97)</f>
        <v>294.62</v>
      </c>
      <c r="I95" s="32"/>
      <c r="J95" s="25">
        <f>Source!AU51</f>
        <v>68</v>
      </c>
      <c r="K95" s="29">
        <f>SUM(V89:V97)</f>
        <v>1885.56</v>
      </c>
      <c r="L95" s="30"/>
    </row>
    <row r="96" spans="1:26" ht="14.25" x14ac:dyDescent="0.2">
      <c r="A96" s="44"/>
      <c r="B96" s="45"/>
      <c r="C96" s="45" t="s">
        <v>1013</v>
      </c>
      <c r="D96" s="26" t="s">
        <v>1014</v>
      </c>
      <c r="E96" s="12">
        <f>Source!AQ51</f>
        <v>69.87</v>
      </c>
      <c r="F96" s="27"/>
      <c r="G96" s="28" t="str">
        <f>Source!DI51</f>
        <v/>
      </c>
      <c r="H96" s="29"/>
      <c r="I96" s="28"/>
      <c r="J96" s="28"/>
      <c r="K96" s="29"/>
      <c r="L96" s="40">
        <f>Source!U51</f>
        <v>49.188479999999998</v>
      </c>
    </row>
    <row r="97" spans="1:26" ht="14.25" x14ac:dyDescent="0.2">
      <c r="A97" s="46" t="str">
        <f>Source!E53</f>
        <v>8,1</v>
      </c>
      <c r="B97" s="47" t="str">
        <f>Source!F53</f>
        <v>01.7.07.07</v>
      </c>
      <c r="C97" s="47" t="str">
        <f>Source!G53</f>
        <v>Строительный мусор</v>
      </c>
      <c r="D97" s="33" t="str">
        <f>Source!H53</f>
        <v>т</v>
      </c>
      <c r="E97" s="34">
        <f>Source!I53</f>
        <v>3.6608000000000001</v>
      </c>
      <c r="F97" s="35">
        <f>Source!AL53+Source!AM53+Source!AO53</f>
        <v>0</v>
      </c>
      <c r="G97" s="41" t="s">
        <v>6</v>
      </c>
      <c r="H97" s="37">
        <f>ROUND(Source!AC53*Source!I53, 2)+ROUND(Source!AD53*Source!I53, 2)+ROUND(Source!AF53*Source!I53, 2)</f>
        <v>0</v>
      </c>
      <c r="I97" s="36"/>
      <c r="J97" s="36">
        <f>IF(Source!BC53&lt;&gt; 0, Source!BC53, 1)</f>
        <v>6.4</v>
      </c>
      <c r="K97" s="37">
        <f>Source!O53</f>
        <v>0</v>
      </c>
      <c r="L97" s="42"/>
      <c r="S97">
        <f>ROUND((Source!FX53/100)*((ROUND(Source!AF53*Source!I53, 2)+ROUND(Source!AE53*Source!I53, 2))), 2)</f>
        <v>0</v>
      </c>
      <c r="T97">
        <f>Source!X53</f>
        <v>0</v>
      </c>
      <c r="U97">
        <f>ROUND((Source!FY53/100)*((ROUND(Source!AF53*Source!I53, 2)+ROUND(Source!AE53*Source!I53, 2))), 2)</f>
        <v>0</v>
      </c>
      <c r="V97">
        <f>Source!Y53</f>
        <v>0</v>
      </c>
      <c r="W97">
        <f>IF(Source!BI53&lt;=1,H97, 0)</f>
        <v>0</v>
      </c>
      <c r="X97">
        <f>IF(Source!BI53=2,H97, 0)</f>
        <v>0</v>
      </c>
      <c r="Y97">
        <f>IF(Source!BI53=3,H97, 0)</f>
        <v>0</v>
      </c>
      <c r="Z97">
        <f>IF(Source!BI53=4,H97, 0)</f>
        <v>0</v>
      </c>
    </row>
    <row r="98" spans="1:26" ht="15" x14ac:dyDescent="0.25">
      <c r="G98" s="50">
        <f>H91+H92+H94+H95+SUM(H97:H97)</f>
        <v>1092.51</v>
      </c>
      <c r="H98" s="50"/>
      <c r="J98" s="50">
        <f>K91+K92+K94+K95+SUM(K97:K97)</f>
        <v>6991.9500000000007</v>
      </c>
      <c r="K98" s="50"/>
      <c r="L98" s="39">
        <f>Source!U51</f>
        <v>49.188479999999998</v>
      </c>
      <c r="O98" s="23">
        <f>G98</f>
        <v>1092.51</v>
      </c>
      <c r="P98" s="23">
        <f>J98</f>
        <v>6991.9500000000007</v>
      </c>
      <c r="Q98" s="23">
        <f>L98</f>
        <v>49.188479999999998</v>
      </c>
      <c r="W98">
        <f>IF(Source!BI51&lt;=1,H91+H92+H94+H95, 0)</f>
        <v>1092.51</v>
      </c>
      <c r="X98">
        <f>IF(Source!BI51=2,H91+H92+H94+H95, 0)</f>
        <v>0</v>
      </c>
      <c r="Y98">
        <f>IF(Source!BI51=3,H91+H92+H94+H95, 0)</f>
        <v>0</v>
      </c>
      <c r="Z98">
        <f>IF(Source!BI51=4,H91+H92+H94+H95, 0)</f>
        <v>0</v>
      </c>
    </row>
    <row r="99" spans="1:26" ht="28.5" x14ac:dyDescent="0.2">
      <c r="A99" s="44" t="str">
        <f>Source!E55</f>
        <v>9</v>
      </c>
      <c r="B99" s="45" t="str">
        <f>Source!F55</f>
        <v>11-01-011-01</v>
      </c>
      <c r="C99" s="45" t="str">
        <f>Source!G55</f>
        <v>Демонтаж стяжек цементных толщиной 20 мм</v>
      </c>
      <c r="D99" s="26" t="str">
        <f>Source!H55</f>
        <v>100 м2</v>
      </c>
      <c r="E99" s="12">
        <f>Source!I55</f>
        <v>2.3140000000000001</v>
      </c>
      <c r="F99" s="27">
        <f>Source!AL55+Source!AM55+Source!AO55</f>
        <v>366.49</v>
      </c>
      <c r="G99" s="28"/>
      <c r="H99" s="29"/>
      <c r="I99" s="28" t="str">
        <f>Source!BO55</f>
        <v/>
      </c>
      <c r="J99" s="28"/>
      <c r="K99" s="29"/>
      <c r="L99" s="30"/>
      <c r="S99">
        <f>ROUND((Source!FX55/100)*((ROUND(Source!AF55*Source!I55, 2)+ROUND(Source!AE55*Source!I55, 2))), 2)</f>
        <v>678.03</v>
      </c>
      <c r="T99">
        <f>Source!X55</f>
        <v>4351.12</v>
      </c>
      <c r="U99">
        <f>ROUND((Source!FY55/100)*((ROUND(Source!AF55*Source!I55, 2)+ROUND(Source!AE55*Source!I55, 2))), 2)</f>
        <v>390.46</v>
      </c>
      <c r="V99">
        <f>Source!Y55</f>
        <v>2508.7600000000002</v>
      </c>
    </row>
    <row r="100" spans="1:26" ht="38.25" x14ac:dyDescent="0.2">
      <c r="C100" s="22" t="str">
        <f>"Объем: "&amp;Source!I55&amp;"=(23,5+"&amp;"23+"&amp;"23,4+"&amp;"24+"&amp;"32+"&amp;"24,1+"&amp;"45,9+"&amp;"12,5+"&amp;"23)/"&amp;"100"</f>
        <v>Объем: 2,314=(23,5+23+23,4+24+32+24,1+45,9+12,5+23)/100</v>
      </c>
    </row>
    <row r="101" spans="1:26" ht="14.25" x14ac:dyDescent="0.2">
      <c r="A101" s="44"/>
      <c r="B101" s="45"/>
      <c r="C101" s="45" t="s">
        <v>1008</v>
      </c>
      <c r="D101" s="26"/>
      <c r="E101" s="12"/>
      <c r="F101" s="27">
        <f>Source!AO55</f>
        <v>313.70999999999998</v>
      </c>
      <c r="G101" s="28" t="str">
        <f>Source!DG55</f>
        <v>)*0,8</v>
      </c>
      <c r="H101" s="29">
        <f>ROUND(Source!AF55*Source!I55, 2)</f>
        <v>580.74</v>
      </c>
      <c r="I101" s="28"/>
      <c r="J101" s="28">
        <f>IF(Source!BA55&lt;&gt; 0, Source!BA55, 1)</f>
        <v>6.4</v>
      </c>
      <c r="K101" s="29">
        <f>Source!S55</f>
        <v>3716.74</v>
      </c>
      <c r="L101" s="30"/>
      <c r="R101">
        <f>H101</f>
        <v>580.74</v>
      </c>
    </row>
    <row r="102" spans="1:26" ht="14.25" x14ac:dyDescent="0.2">
      <c r="A102" s="44"/>
      <c r="B102" s="45"/>
      <c r="C102" s="45" t="s">
        <v>363</v>
      </c>
      <c r="D102" s="26"/>
      <c r="E102" s="12"/>
      <c r="F102" s="27">
        <f>Source!AM55</f>
        <v>44.24</v>
      </c>
      <c r="G102" s="28" t="str">
        <f>Source!DE55</f>
        <v>)*0,8</v>
      </c>
      <c r="H102" s="29">
        <f>ROUND(Source!AD55*Source!I55, 2)</f>
        <v>81.900000000000006</v>
      </c>
      <c r="I102" s="28"/>
      <c r="J102" s="28">
        <f>IF(Source!BB55&lt;&gt; 0, Source!BB55, 1)</f>
        <v>6.4</v>
      </c>
      <c r="K102" s="29">
        <f>Source!Q55</f>
        <v>524.14</v>
      </c>
      <c r="L102" s="30"/>
    </row>
    <row r="103" spans="1:26" ht="14.25" x14ac:dyDescent="0.2">
      <c r="A103" s="44"/>
      <c r="B103" s="45"/>
      <c r="C103" s="45" t="s">
        <v>1009</v>
      </c>
      <c r="D103" s="26"/>
      <c r="E103" s="12"/>
      <c r="F103" s="27">
        <f>Source!AN55</f>
        <v>17.149999999999999</v>
      </c>
      <c r="G103" s="28" t="str">
        <f>Source!DF55</f>
        <v>)*0,8</v>
      </c>
      <c r="H103" s="31">
        <f>ROUND(Source!AE55*Source!I55, 2)</f>
        <v>31.75</v>
      </c>
      <c r="I103" s="28"/>
      <c r="J103" s="28">
        <f>IF(Source!BS55&lt;&gt; 0, Source!BS55, 1)</f>
        <v>6.4</v>
      </c>
      <c r="K103" s="31">
        <f>Source!R55</f>
        <v>203.19</v>
      </c>
      <c r="L103" s="30"/>
      <c r="R103">
        <f>H103</f>
        <v>31.75</v>
      </c>
    </row>
    <row r="104" spans="1:26" ht="14.25" x14ac:dyDescent="0.2">
      <c r="A104" s="44"/>
      <c r="B104" s="45"/>
      <c r="C104" s="45" t="s">
        <v>1010</v>
      </c>
      <c r="D104" s="26" t="s">
        <v>1011</v>
      </c>
      <c r="E104" s="12">
        <f>Source!BZ55</f>
        <v>123</v>
      </c>
      <c r="F104" s="53" t="str">
        <f>CONCATENATE(" )", Source!DL55, Source!FT55, "=", Source!FX55)</f>
        <v xml:space="preserve"> )*0,9=110,7</v>
      </c>
      <c r="G104" s="54"/>
      <c r="H104" s="29">
        <f>SUM(S99:S106)</f>
        <v>678.03</v>
      </c>
      <c r="I104" s="32"/>
      <c r="J104" s="25">
        <f>Source!AT55</f>
        <v>111</v>
      </c>
      <c r="K104" s="29">
        <f>SUM(T99:T106)</f>
        <v>4351.12</v>
      </c>
      <c r="L104" s="30"/>
    </row>
    <row r="105" spans="1:26" ht="14.25" x14ac:dyDescent="0.2">
      <c r="A105" s="44"/>
      <c r="B105" s="45"/>
      <c r="C105" s="45" t="s">
        <v>1012</v>
      </c>
      <c r="D105" s="26" t="s">
        <v>1011</v>
      </c>
      <c r="E105" s="12">
        <f>Source!CA55</f>
        <v>75</v>
      </c>
      <c r="F105" s="53" t="str">
        <f>CONCATENATE(" )", Source!DM55, Source!FU55, "=", Source!FY55)</f>
        <v xml:space="preserve"> )*0,85=63,75</v>
      </c>
      <c r="G105" s="54"/>
      <c r="H105" s="29">
        <f>SUM(U99:U106)</f>
        <v>390.46</v>
      </c>
      <c r="I105" s="32"/>
      <c r="J105" s="25">
        <f>Source!AU55</f>
        <v>64</v>
      </c>
      <c r="K105" s="29">
        <f>SUM(V99:V106)</f>
        <v>2508.7600000000002</v>
      </c>
      <c r="L105" s="30"/>
    </row>
    <row r="106" spans="1:26" ht="14.25" x14ac:dyDescent="0.2">
      <c r="A106" s="46"/>
      <c r="B106" s="47"/>
      <c r="C106" s="47" t="s">
        <v>1013</v>
      </c>
      <c r="D106" s="33" t="s">
        <v>1014</v>
      </c>
      <c r="E106" s="34">
        <f>Source!AQ55</f>
        <v>39.51</v>
      </c>
      <c r="F106" s="35"/>
      <c r="G106" s="36" t="str">
        <f>Source!DI55</f>
        <v>)*0,8</v>
      </c>
      <c r="H106" s="37"/>
      <c r="I106" s="36"/>
      <c r="J106" s="36"/>
      <c r="K106" s="37"/>
      <c r="L106" s="38">
        <f>Source!U55</f>
        <v>73.140912</v>
      </c>
    </row>
    <row r="107" spans="1:26" ht="15" x14ac:dyDescent="0.25">
      <c r="G107" s="50">
        <f>H101+H102+H104+H105</f>
        <v>1731.13</v>
      </c>
      <c r="H107" s="50"/>
      <c r="J107" s="50">
        <f>K101+K102+K104+K105</f>
        <v>11100.76</v>
      </c>
      <c r="K107" s="50"/>
      <c r="L107" s="39">
        <f>Source!U55</f>
        <v>73.140912</v>
      </c>
      <c r="O107" s="23">
        <f>G107</f>
        <v>1731.13</v>
      </c>
      <c r="P107" s="23">
        <f>J107</f>
        <v>11100.76</v>
      </c>
      <c r="Q107" s="23">
        <f>L107</f>
        <v>73.140912</v>
      </c>
      <c r="W107">
        <f>IF(Source!BI55&lt;=1,H101+H102+H104+H105, 0)</f>
        <v>1731.13</v>
      </c>
      <c r="X107">
        <f>IF(Source!BI55=2,H101+H102+H104+H105, 0)</f>
        <v>0</v>
      </c>
      <c r="Y107">
        <f>IF(Source!BI55=3,H101+H102+H104+H105, 0)</f>
        <v>0</v>
      </c>
      <c r="Z107">
        <f>IF(Source!BI55=4,H101+H102+H104+H105, 0)</f>
        <v>0</v>
      </c>
    </row>
    <row r="108" spans="1:26" ht="28.5" x14ac:dyDescent="0.2">
      <c r="A108" s="44" t="str">
        <f>Source!E57</f>
        <v>10</v>
      </c>
      <c r="B108" s="45" t="str">
        <f>Source!F57</f>
        <v>46-02-009-02</v>
      </c>
      <c r="C108" s="45" t="str">
        <f>Source!G57</f>
        <v>Отбивка штукатурки с поверхностей стен и потолков кирпичных</v>
      </c>
      <c r="D108" s="26" t="str">
        <f>Source!H57</f>
        <v>100 м2</v>
      </c>
      <c r="E108" s="12">
        <f>Source!I57</f>
        <v>1.24</v>
      </c>
      <c r="F108" s="27">
        <f>Source!AL57+Source!AM57+Source!AO57</f>
        <v>178</v>
      </c>
      <c r="G108" s="28"/>
      <c r="H108" s="29"/>
      <c r="I108" s="28" t="str">
        <f>Source!BO57</f>
        <v/>
      </c>
      <c r="J108" s="28"/>
      <c r="K108" s="29"/>
      <c r="L108" s="30"/>
      <c r="S108">
        <f>ROUND((Source!FX57/100)*((ROUND(Source!AF57*Source!I57, 2)+ROUND(Source!AE57*Source!I57, 2))), 2)</f>
        <v>218.51</v>
      </c>
      <c r="T108">
        <f>Source!X57</f>
        <v>1398.48</v>
      </c>
      <c r="U108">
        <f>ROUND((Source!FY57/100)*((ROUND(Source!AF57*Source!I57, 2)+ROUND(Source!AE57*Source!I57, 2))), 2)</f>
        <v>131.33000000000001</v>
      </c>
      <c r="V108">
        <f>Source!Y57</f>
        <v>847.57</v>
      </c>
    </row>
    <row r="109" spans="1:26" x14ac:dyDescent="0.2">
      <c r="C109" s="22" t="str">
        <f>"Объем: "&amp;Source!I57&amp;"=(62,8+"&amp;"61,2)/"&amp;"100"</f>
        <v>Объем: 1,24=(62,8+61,2)/100</v>
      </c>
    </row>
    <row r="110" spans="1:26" ht="14.25" x14ac:dyDescent="0.2">
      <c r="A110" s="44"/>
      <c r="B110" s="45"/>
      <c r="C110" s="45" t="s">
        <v>1008</v>
      </c>
      <c r="D110" s="26"/>
      <c r="E110" s="12"/>
      <c r="F110" s="27">
        <f>Source!AO57</f>
        <v>178</v>
      </c>
      <c r="G110" s="28" t="str">
        <f>Source!DG57</f>
        <v/>
      </c>
      <c r="H110" s="29">
        <f>ROUND(Source!AF57*Source!I57, 2)</f>
        <v>220.72</v>
      </c>
      <c r="I110" s="28"/>
      <c r="J110" s="28">
        <f>IF(Source!BA57&lt;&gt; 0, Source!BA57, 1)</f>
        <v>6.4</v>
      </c>
      <c r="K110" s="29">
        <f>Source!S57</f>
        <v>1412.61</v>
      </c>
      <c r="L110" s="30"/>
      <c r="R110">
        <f>H110</f>
        <v>220.72</v>
      </c>
    </row>
    <row r="111" spans="1:26" ht="14.25" x14ac:dyDescent="0.2">
      <c r="A111" s="44"/>
      <c r="B111" s="45"/>
      <c r="C111" s="45" t="s">
        <v>1010</v>
      </c>
      <c r="D111" s="26" t="s">
        <v>1011</v>
      </c>
      <c r="E111" s="12">
        <f>Source!BZ57</f>
        <v>110</v>
      </c>
      <c r="F111" s="53" t="str">
        <f>CONCATENATE(" )", Source!DL57, Source!FT57, "=", Source!FX57)</f>
        <v xml:space="preserve"> )*0,9=99</v>
      </c>
      <c r="G111" s="54"/>
      <c r="H111" s="29">
        <f>SUM(S108:S113)</f>
        <v>218.51</v>
      </c>
      <c r="I111" s="32"/>
      <c r="J111" s="25">
        <f>Source!AT57</f>
        <v>99</v>
      </c>
      <c r="K111" s="29">
        <f>SUM(T108:T113)</f>
        <v>1398.48</v>
      </c>
      <c r="L111" s="30"/>
    </row>
    <row r="112" spans="1:26" ht="14.25" x14ac:dyDescent="0.2">
      <c r="A112" s="44"/>
      <c r="B112" s="45"/>
      <c r="C112" s="45" t="s">
        <v>1012</v>
      </c>
      <c r="D112" s="26" t="s">
        <v>1011</v>
      </c>
      <c r="E112" s="12">
        <f>Source!CA57</f>
        <v>70</v>
      </c>
      <c r="F112" s="53" t="str">
        <f>CONCATENATE(" )", Source!DM57, Source!FU57, "=", Source!FY57)</f>
        <v xml:space="preserve"> )*0,85=59,5</v>
      </c>
      <c r="G112" s="54"/>
      <c r="H112" s="29">
        <f>SUM(U108:U113)</f>
        <v>131.33000000000001</v>
      </c>
      <c r="I112" s="32"/>
      <c r="J112" s="25">
        <f>Source!AU57</f>
        <v>60</v>
      </c>
      <c r="K112" s="29">
        <f>SUM(V108:V113)</f>
        <v>847.57</v>
      </c>
      <c r="L112" s="30"/>
    </row>
    <row r="113" spans="1:26" ht="14.25" x14ac:dyDescent="0.2">
      <c r="A113" s="46"/>
      <c r="B113" s="47"/>
      <c r="C113" s="47" t="s">
        <v>1013</v>
      </c>
      <c r="D113" s="33" t="s">
        <v>1014</v>
      </c>
      <c r="E113" s="34">
        <f>Source!AQ57</f>
        <v>22.82</v>
      </c>
      <c r="F113" s="35"/>
      <c r="G113" s="36" t="str">
        <f>Source!DI57</f>
        <v/>
      </c>
      <c r="H113" s="37"/>
      <c r="I113" s="36"/>
      <c r="J113" s="36"/>
      <c r="K113" s="37"/>
      <c r="L113" s="38">
        <f>Source!U57</f>
        <v>28.296800000000001</v>
      </c>
    </row>
    <row r="114" spans="1:26" ht="15" x14ac:dyDescent="0.25">
      <c r="G114" s="50">
        <f>H110+H111+H112</f>
        <v>570.56000000000006</v>
      </c>
      <c r="H114" s="50"/>
      <c r="J114" s="50">
        <f>K110+K111+K112</f>
        <v>3658.6600000000003</v>
      </c>
      <c r="K114" s="50"/>
      <c r="L114" s="39">
        <f>Source!U57</f>
        <v>28.296800000000001</v>
      </c>
      <c r="O114" s="23">
        <f>G114</f>
        <v>570.56000000000006</v>
      </c>
      <c r="P114" s="23">
        <f>J114</f>
        <v>3658.6600000000003</v>
      </c>
      <c r="Q114" s="23">
        <f>L114</f>
        <v>28.296800000000001</v>
      </c>
      <c r="W114">
        <f>IF(Source!BI57&lt;=1,H110+H111+H112, 0)</f>
        <v>570.56000000000006</v>
      </c>
      <c r="X114">
        <f>IF(Source!BI57=2,H110+H111+H112, 0)</f>
        <v>0</v>
      </c>
      <c r="Y114">
        <f>IF(Source!BI57=3,H110+H111+H112, 0)</f>
        <v>0</v>
      </c>
      <c r="Z114">
        <f>IF(Source!BI57=4,H110+H111+H112, 0)</f>
        <v>0</v>
      </c>
    </row>
    <row r="115" spans="1:26" ht="28.5" x14ac:dyDescent="0.2">
      <c r="A115" s="44" t="str">
        <f>Source!E59</f>
        <v>11</v>
      </c>
      <c r="B115" s="45" t="str">
        <f>Source!F59</f>
        <v>55-5-1</v>
      </c>
      <c r="C115" s="45" t="str">
        <f>Source!G59</f>
        <v>Разборка кирпичных перегородок на отдельные кирпичи</v>
      </c>
      <c r="D115" s="26" t="str">
        <f>Source!H59</f>
        <v>100 м2</v>
      </c>
      <c r="E115" s="12">
        <f>Source!I59</f>
        <v>0.42880000000000001</v>
      </c>
      <c r="F115" s="27">
        <f>Source!AL59+Source!AM59+Source!AO59</f>
        <v>1443.4</v>
      </c>
      <c r="G115" s="28"/>
      <c r="H115" s="29"/>
      <c r="I115" s="28" t="str">
        <f>Source!BO59</f>
        <v/>
      </c>
      <c r="J115" s="28"/>
      <c r="K115" s="29"/>
      <c r="L115" s="30"/>
      <c r="S115">
        <f>ROUND((Source!FX59/100)*((ROUND(Source!AF59*Source!I59, 2)+ROUND(Source!AE59*Source!I59, 2))), 2)</f>
        <v>459.65</v>
      </c>
      <c r="T115">
        <f>Source!X59</f>
        <v>2941.78</v>
      </c>
      <c r="U115">
        <f>ROUND((Source!FY59/100)*((ROUND(Source!AF59*Source!I59, 2)+ROUND(Source!AE59*Source!I59, 2))), 2)</f>
        <v>335.7</v>
      </c>
      <c r="V115">
        <f>Source!Y59</f>
        <v>2148.4899999999998</v>
      </c>
    </row>
    <row r="116" spans="1:26" x14ac:dyDescent="0.2">
      <c r="C116" s="22" t="str">
        <f>"Объем: "&amp;Source!I59&amp;"=(21,44+"&amp;"21,44)/"&amp;"100"</f>
        <v>Объем: 0,4288=(21,44+21,44)/100</v>
      </c>
    </row>
    <row r="117" spans="1:26" ht="14.25" x14ac:dyDescent="0.2">
      <c r="A117" s="44"/>
      <c r="B117" s="45"/>
      <c r="C117" s="45" t="s">
        <v>1008</v>
      </c>
      <c r="D117" s="26"/>
      <c r="E117" s="12"/>
      <c r="F117" s="27">
        <f>Source!AO59</f>
        <v>1204.44</v>
      </c>
      <c r="G117" s="28" t="str">
        <f>Source!DG59</f>
        <v/>
      </c>
      <c r="H117" s="29">
        <f>ROUND(Source!AF59*Source!I59, 2)</f>
        <v>516.46</v>
      </c>
      <c r="I117" s="28"/>
      <c r="J117" s="28">
        <f>IF(Source!BA59&lt;&gt; 0, Source!BA59, 1)</f>
        <v>6.4</v>
      </c>
      <c r="K117" s="29">
        <f>Source!S59</f>
        <v>3305.37</v>
      </c>
      <c r="L117" s="30"/>
      <c r="R117">
        <f>H117</f>
        <v>516.46</v>
      </c>
    </row>
    <row r="118" spans="1:26" ht="14.25" x14ac:dyDescent="0.2">
      <c r="A118" s="44"/>
      <c r="B118" s="45"/>
      <c r="C118" s="45" t="s">
        <v>363</v>
      </c>
      <c r="D118" s="26"/>
      <c r="E118" s="12"/>
      <c r="F118" s="27">
        <f>Source!AM59</f>
        <v>238.96</v>
      </c>
      <c r="G118" s="28" t="str">
        <f>Source!DE59</f>
        <v/>
      </c>
      <c r="H118" s="29">
        <f>ROUND(Source!AD59*Source!I59, 2)</f>
        <v>102.47</v>
      </c>
      <c r="I118" s="28"/>
      <c r="J118" s="28">
        <f>IF(Source!BB59&lt;&gt; 0, Source!BB59, 1)</f>
        <v>6.4</v>
      </c>
      <c r="K118" s="29">
        <f>Source!Q59</f>
        <v>655.78</v>
      </c>
      <c r="L118" s="30"/>
    </row>
    <row r="119" spans="1:26" ht="14.25" x14ac:dyDescent="0.2">
      <c r="A119" s="44"/>
      <c r="B119" s="45"/>
      <c r="C119" s="45" t="s">
        <v>1010</v>
      </c>
      <c r="D119" s="26" t="s">
        <v>1011</v>
      </c>
      <c r="E119" s="12">
        <f>Source!BZ59</f>
        <v>89</v>
      </c>
      <c r="F119" s="48"/>
      <c r="G119" s="28"/>
      <c r="H119" s="29">
        <f>SUM(S115:S122)</f>
        <v>459.65</v>
      </c>
      <c r="I119" s="32"/>
      <c r="J119" s="25">
        <f>Source!AT59</f>
        <v>89</v>
      </c>
      <c r="K119" s="29">
        <f>SUM(T115:T122)</f>
        <v>2941.78</v>
      </c>
      <c r="L119" s="30"/>
    </row>
    <row r="120" spans="1:26" ht="14.25" x14ac:dyDescent="0.2">
      <c r="A120" s="44"/>
      <c r="B120" s="45"/>
      <c r="C120" s="45" t="s">
        <v>1012</v>
      </c>
      <c r="D120" s="26" t="s">
        <v>1011</v>
      </c>
      <c r="E120" s="12">
        <f>Source!CA59</f>
        <v>65</v>
      </c>
      <c r="F120" s="48"/>
      <c r="G120" s="28"/>
      <c r="H120" s="29">
        <f>SUM(U115:U122)</f>
        <v>335.7</v>
      </c>
      <c r="I120" s="32"/>
      <c r="J120" s="25">
        <f>Source!AU59</f>
        <v>65</v>
      </c>
      <c r="K120" s="29">
        <f>SUM(V115:V122)</f>
        <v>2148.4899999999998</v>
      </c>
      <c r="L120" s="30"/>
    </row>
    <row r="121" spans="1:26" ht="14.25" x14ac:dyDescent="0.2">
      <c r="A121" s="44"/>
      <c r="B121" s="45"/>
      <c r="C121" s="45" t="s">
        <v>1013</v>
      </c>
      <c r="D121" s="26" t="s">
        <v>1014</v>
      </c>
      <c r="E121" s="12">
        <f>Source!AQ59</f>
        <v>141.19999999999999</v>
      </c>
      <c r="F121" s="27"/>
      <c r="G121" s="28" t="str">
        <f>Source!DI59</f>
        <v/>
      </c>
      <c r="H121" s="29"/>
      <c r="I121" s="28"/>
      <c r="J121" s="28"/>
      <c r="K121" s="29"/>
      <c r="L121" s="40">
        <f>Source!U59</f>
        <v>60.546559999999999</v>
      </c>
    </row>
    <row r="122" spans="1:26" ht="28.5" x14ac:dyDescent="0.2">
      <c r="A122" s="46" t="str">
        <f>Source!E61</f>
        <v>11,1</v>
      </c>
      <c r="B122" s="47" t="str">
        <f>Source!F61</f>
        <v>01.7.07.07</v>
      </c>
      <c r="C122" s="47" t="str">
        <f>Source!G61</f>
        <v>Строительный мусор и масса возвратных материалов</v>
      </c>
      <c r="D122" s="33" t="str">
        <f>Source!H61</f>
        <v>т</v>
      </c>
      <c r="E122" s="34">
        <f>Source!I61</f>
        <v>8.3187200000000008</v>
      </c>
      <c r="F122" s="35">
        <f>Source!AL61+Source!AM61+Source!AO61</f>
        <v>0</v>
      </c>
      <c r="G122" s="41" t="s">
        <v>6</v>
      </c>
      <c r="H122" s="37">
        <f>ROUND(Source!AC61*Source!I61, 2)+ROUND(Source!AD61*Source!I61, 2)+ROUND(Source!AF61*Source!I61, 2)</f>
        <v>0</v>
      </c>
      <c r="I122" s="36"/>
      <c r="J122" s="36">
        <f>IF(Source!BC61&lt;&gt; 0, Source!BC61, 1)</f>
        <v>6.4</v>
      </c>
      <c r="K122" s="37">
        <f>Source!O61</f>
        <v>0</v>
      </c>
      <c r="L122" s="42"/>
      <c r="S122">
        <f>ROUND((Source!FX61/100)*((ROUND(Source!AF61*Source!I61, 2)+ROUND(Source!AE61*Source!I61, 2))), 2)</f>
        <v>0</v>
      </c>
      <c r="T122">
        <f>Source!X61</f>
        <v>0</v>
      </c>
      <c r="U122">
        <f>ROUND((Source!FY61/100)*((ROUND(Source!AF61*Source!I61, 2)+ROUND(Source!AE61*Source!I61, 2))), 2)</f>
        <v>0</v>
      </c>
      <c r="V122">
        <f>Source!Y61</f>
        <v>0</v>
      </c>
      <c r="W122">
        <f>IF(Source!BI61&lt;=1,H122, 0)</f>
        <v>0</v>
      </c>
      <c r="X122">
        <f>IF(Source!BI61=2,H122, 0)</f>
        <v>0</v>
      </c>
      <c r="Y122">
        <f>IF(Source!BI61=3,H122, 0)</f>
        <v>0</v>
      </c>
      <c r="Z122">
        <f>IF(Source!BI61=4,H122, 0)</f>
        <v>0</v>
      </c>
    </row>
    <row r="123" spans="1:26" ht="15" x14ac:dyDescent="0.25">
      <c r="G123" s="50">
        <f>H117+H118+H119+H120+SUM(H122:H122)</f>
        <v>1414.28</v>
      </c>
      <c r="H123" s="50"/>
      <c r="J123" s="50">
        <f>K117+K118+K119+K120+SUM(K122:K122)</f>
        <v>9051.42</v>
      </c>
      <c r="K123" s="50"/>
      <c r="L123" s="39">
        <f>Source!U59</f>
        <v>60.546559999999999</v>
      </c>
      <c r="O123" s="23">
        <f>G123</f>
        <v>1414.28</v>
      </c>
      <c r="P123" s="23">
        <f>J123</f>
        <v>9051.42</v>
      </c>
      <c r="Q123" s="23">
        <f>L123</f>
        <v>60.546559999999999</v>
      </c>
      <c r="W123">
        <f>IF(Source!BI59&lt;=1,H117+H118+H119+H120, 0)</f>
        <v>1414.28</v>
      </c>
      <c r="X123">
        <f>IF(Source!BI59=2,H117+H118+H119+H120, 0)</f>
        <v>0</v>
      </c>
      <c r="Y123">
        <f>IF(Source!BI59=3,H117+H118+H119+H120, 0)</f>
        <v>0</v>
      </c>
      <c r="Z123">
        <f>IF(Source!BI59=4,H117+H118+H119+H120, 0)</f>
        <v>0</v>
      </c>
    </row>
    <row r="124" spans="1:26" ht="28.5" x14ac:dyDescent="0.2">
      <c r="A124" s="44" t="str">
        <f>Source!E63</f>
        <v>12</v>
      </c>
      <c r="B124" s="45" t="str">
        <f>Source!F63</f>
        <v>08-04-002-01</v>
      </c>
      <c r="C124" s="45" t="str">
        <f>Source!G63</f>
        <v>Демонтаж перегородок из стеклянных блоков при высоте этажа до 4 м</v>
      </c>
      <c r="D124" s="26" t="str">
        <f>Source!H63</f>
        <v>100 м2</v>
      </c>
      <c r="E124" s="12">
        <f>Source!I63</f>
        <v>0.1812</v>
      </c>
      <c r="F124" s="27">
        <f>Source!AL63+Source!AM63+Source!AO63</f>
        <v>20512.400000000001</v>
      </c>
      <c r="G124" s="28"/>
      <c r="H124" s="29"/>
      <c r="I124" s="28" t="str">
        <f>Source!BO63</f>
        <v/>
      </c>
      <c r="J124" s="28"/>
      <c r="K124" s="29"/>
      <c r="L124" s="30"/>
      <c r="S124">
        <f>ROUND((Source!FX63/100)*((ROUND(Source!AF63*Source!I63, 2)+ROUND(Source!AE63*Source!I63, 2))), 2)</f>
        <v>190.27</v>
      </c>
      <c r="T124">
        <f>Source!X63</f>
        <v>1219.99</v>
      </c>
      <c r="U124">
        <f>ROUND((Source!FY63/100)*((ROUND(Source!AF63*Source!I63, 2)+ROUND(Source!AE63*Source!I63, 2))), 2)</f>
        <v>117.84</v>
      </c>
      <c r="V124">
        <f>Source!Y63</f>
        <v>754.17</v>
      </c>
    </row>
    <row r="125" spans="1:26" x14ac:dyDescent="0.2">
      <c r="C125" s="22" t="str">
        <f>"Объем: "&amp;Source!I63&amp;"=(18,12)/"&amp;"100"</f>
        <v>Объем: 0,1812=(18,12)/100</v>
      </c>
    </row>
    <row r="126" spans="1:26" ht="14.25" x14ac:dyDescent="0.2">
      <c r="A126" s="44"/>
      <c r="B126" s="45"/>
      <c r="C126" s="45" t="s">
        <v>1008</v>
      </c>
      <c r="D126" s="26"/>
      <c r="E126" s="12"/>
      <c r="F126" s="27">
        <f>Source!AO63</f>
        <v>1157.52</v>
      </c>
      <c r="G126" s="28" t="str">
        <f>Source!DG63</f>
        <v>)*0,8</v>
      </c>
      <c r="H126" s="29">
        <f>ROUND(Source!AF63*Source!I63, 2)</f>
        <v>167.79</v>
      </c>
      <c r="I126" s="28"/>
      <c r="J126" s="28">
        <f>IF(Source!BA63&lt;&gt; 0, Source!BA63, 1)</f>
        <v>6.4</v>
      </c>
      <c r="K126" s="29">
        <f>Source!S63</f>
        <v>1073.8800000000001</v>
      </c>
      <c r="L126" s="30"/>
      <c r="R126">
        <f>H126</f>
        <v>167.79</v>
      </c>
    </row>
    <row r="127" spans="1:26" ht="14.25" x14ac:dyDescent="0.2">
      <c r="A127" s="44"/>
      <c r="B127" s="45"/>
      <c r="C127" s="45" t="s">
        <v>363</v>
      </c>
      <c r="D127" s="26"/>
      <c r="E127" s="12"/>
      <c r="F127" s="27">
        <f>Source!AM63</f>
        <v>234.39</v>
      </c>
      <c r="G127" s="28" t="str">
        <f>Source!DE63</f>
        <v>)*0,8</v>
      </c>
      <c r="H127" s="29">
        <f>ROUND(Source!AD63*Source!I63, 2)</f>
        <v>33.979999999999997</v>
      </c>
      <c r="I127" s="28"/>
      <c r="J127" s="28">
        <f>IF(Source!BB63&lt;&gt; 0, Source!BB63, 1)</f>
        <v>6.4</v>
      </c>
      <c r="K127" s="29">
        <f>Source!Q63</f>
        <v>217.45</v>
      </c>
      <c r="L127" s="30"/>
    </row>
    <row r="128" spans="1:26" ht="14.25" x14ac:dyDescent="0.2">
      <c r="A128" s="44"/>
      <c r="B128" s="45"/>
      <c r="C128" s="45" t="s">
        <v>1009</v>
      </c>
      <c r="D128" s="26"/>
      <c r="E128" s="12"/>
      <c r="F128" s="27">
        <f>Source!AN63</f>
        <v>37.94</v>
      </c>
      <c r="G128" s="28" t="str">
        <f>Source!DF63</f>
        <v>)*0,8</v>
      </c>
      <c r="H128" s="31">
        <f>ROUND(Source!AE63*Source!I63, 2)</f>
        <v>5.5</v>
      </c>
      <c r="I128" s="28"/>
      <c r="J128" s="28">
        <f>IF(Source!BS63&lt;&gt; 0, Source!BS63, 1)</f>
        <v>6.4</v>
      </c>
      <c r="K128" s="31">
        <f>Source!R63</f>
        <v>35.200000000000003</v>
      </c>
      <c r="L128" s="30"/>
      <c r="R128">
        <f>H128</f>
        <v>5.5</v>
      </c>
    </row>
    <row r="129" spans="1:26" ht="14.25" x14ac:dyDescent="0.2">
      <c r="A129" s="44"/>
      <c r="B129" s="45"/>
      <c r="C129" s="45" t="s">
        <v>1010</v>
      </c>
      <c r="D129" s="26" t="s">
        <v>1011</v>
      </c>
      <c r="E129" s="12">
        <f>Source!BZ63</f>
        <v>122</v>
      </c>
      <c r="F129" s="53" t="str">
        <f>CONCATENATE(" )", Source!DL63, Source!FT63, "=", Source!FX63)</f>
        <v xml:space="preserve"> )*0,9=109,8</v>
      </c>
      <c r="G129" s="54"/>
      <c r="H129" s="29">
        <f>SUM(S124:S131)</f>
        <v>190.27</v>
      </c>
      <c r="I129" s="32"/>
      <c r="J129" s="25">
        <f>Source!AT63</f>
        <v>110</v>
      </c>
      <c r="K129" s="29">
        <f>SUM(T124:T131)</f>
        <v>1219.99</v>
      </c>
      <c r="L129" s="30"/>
    </row>
    <row r="130" spans="1:26" ht="14.25" x14ac:dyDescent="0.2">
      <c r="A130" s="44"/>
      <c r="B130" s="45"/>
      <c r="C130" s="45" t="s">
        <v>1012</v>
      </c>
      <c r="D130" s="26" t="s">
        <v>1011</v>
      </c>
      <c r="E130" s="12">
        <f>Source!CA63</f>
        <v>80</v>
      </c>
      <c r="F130" s="53" t="str">
        <f>CONCATENATE(" )", Source!DM63, Source!FU63, "=", Source!FY63)</f>
        <v xml:space="preserve"> )*0,85=68</v>
      </c>
      <c r="G130" s="54"/>
      <c r="H130" s="29">
        <f>SUM(U124:U131)</f>
        <v>117.84</v>
      </c>
      <c r="I130" s="32"/>
      <c r="J130" s="25">
        <f>Source!AU63</f>
        <v>68</v>
      </c>
      <c r="K130" s="29">
        <f>SUM(V124:V131)</f>
        <v>754.17</v>
      </c>
      <c r="L130" s="30"/>
    </row>
    <row r="131" spans="1:26" ht="14.25" x14ac:dyDescent="0.2">
      <c r="A131" s="46"/>
      <c r="B131" s="47"/>
      <c r="C131" s="47" t="s">
        <v>1013</v>
      </c>
      <c r="D131" s="33" t="s">
        <v>1014</v>
      </c>
      <c r="E131" s="34">
        <f>Source!AQ63</f>
        <v>135.69999999999999</v>
      </c>
      <c r="F131" s="35"/>
      <c r="G131" s="36" t="str">
        <f>Source!DI63</f>
        <v>)*0,8</v>
      </c>
      <c r="H131" s="37"/>
      <c r="I131" s="36"/>
      <c r="J131" s="36"/>
      <c r="K131" s="37"/>
      <c r="L131" s="38">
        <f>Source!U63</f>
        <v>19.671071999999999</v>
      </c>
    </row>
    <row r="132" spans="1:26" ht="15" x14ac:dyDescent="0.25">
      <c r="G132" s="50">
        <f>H126+H127+H129+H130</f>
        <v>509.88</v>
      </c>
      <c r="H132" s="50"/>
      <c r="J132" s="50">
        <f>K126+K127+K129+K130</f>
        <v>3265.4900000000002</v>
      </c>
      <c r="K132" s="50"/>
      <c r="L132" s="39">
        <f>Source!U63</f>
        <v>19.671071999999999</v>
      </c>
      <c r="O132" s="23">
        <f>G132</f>
        <v>509.88</v>
      </c>
      <c r="P132" s="23">
        <f>J132</f>
        <v>3265.4900000000002</v>
      </c>
      <c r="Q132" s="23">
        <f>L132</f>
        <v>19.671071999999999</v>
      </c>
      <c r="W132">
        <f>IF(Source!BI63&lt;=1,H126+H127+H129+H130, 0)</f>
        <v>509.88</v>
      </c>
      <c r="X132">
        <f>IF(Source!BI63=2,H126+H127+H129+H130, 0)</f>
        <v>0</v>
      </c>
      <c r="Y132">
        <f>IF(Source!BI63=3,H126+H127+H129+H130, 0)</f>
        <v>0</v>
      </c>
      <c r="Z132">
        <f>IF(Source!BI63=4,H126+H127+H129+H130, 0)</f>
        <v>0</v>
      </c>
    </row>
    <row r="133" spans="1:26" ht="42.75" x14ac:dyDescent="0.2">
      <c r="A133" s="44" t="str">
        <f>Source!E65</f>
        <v>13</v>
      </c>
      <c r="B133" s="45" t="str">
        <f>Source!F65</f>
        <v>09-03-046-01</v>
      </c>
      <c r="C133" s="45" t="str">
        <f>Source!G65</f>
        <v>Демонтаж перегородок из алюминиевых сплавов сборно-разборных с остеклением</v>
      </c>
      <c r="D133" s="26" t="str">
        <f>Source!H65</f>
        <v>100 м2</v>
      </c>
      <c r="E133" s="12">
        <f>Source!I65</f>
        <v>0.2384</v>
      </c>
      <c r="F133" s="27">
        <f>Source!AL65+Source!AM65+Source!AO65</f>
        <v>4111.26</v>
      </c>
      <c r="G133" s="28"/>
      <c r="H133" s="29"/>
      <c r="I133" s="28" t="str">
        <f>Source!BO65</f>
        <v/>
      </c>
      <c r="J133" s="28"/>
      <c r="K133" s="29"/>
      <c r="L133" s="30"/>
      <c r="S133">
        <f>ROUND((Source!FX65/100)*((ROUND(Source!AF65*Source!I65, 2)+ROUND(Source!AE65*Source!I65, 2))), 2)</f>
        <v>446.16</v>
      </c>
      <c r="T133">
        <f>Source!X65</f>
        <v>2855.4</v>
      </c>
      <c r="U133">
        <f>ROUND((Source!FY65/100)*((ROUND(Source!AF65*Source!I65, 2)+ROUND(Source!AE65*Source!I65, 2))), 2)</f>
        <v>397.96</v>
      </c>
      <c r="V133">
        <f>Source!Y65</f>
        <v>2538.14</v>
      </c>
    </row>
    <row r="134" spans="1:26" x14ac:dyDescent="0.2">
      <c r="C134" s="22" t="str">
        <f>"Объем: "&amp;Source!I65&amp;"=(17,94+"&amp;"5,9)/"&amp;"100"</f>
        <v>Объем: 0,2384=(17,94+5,9)/100</v>
      </c>
    </row>
    <row r="135" spans="1:26" ht="14.25" x14ac:dyDescent="0.2">
      <c r="A135" s="44"/>
      <c r="B135" s="45"/>
      <c r="C135" s="45" t="s">
        <v>1008</v>
      </c>
      <c r="D135" s="26"/>
      <c r="E135" s="12"/>
      <c r="F135" s="27">
        <f>Source!AO65</f>
        <v>3267.69</v>
      </c>
      <c r="G135" s="28" t="str">
        <f>Source!DG65</f>
        <v>)*0,7</v>
      </c>
      <c r="H135" s="29">
        <f>ROUND(Source!AF65*Source!I65, 2)</f>
        <v>545.30999999999995</v>
      </c>
      <c r="I135" s="28"/>
      <c r="J135" s="28">
        <f>IF(Source!BA65&lt;&gt; 0, Source!BA65, 1)</f>
        <v>6.4</v>
      </c>
      <c r="K135" s="29">
        <f>Source!S65</f>
        <v>3490</v>
      </c>
      <c r="L135" s="30"/>
      <c r="R135">
        <f>H135</f>
        <v>545.30999999999995</v>
      </c>
    </row>
    <row r="136" spans="1:26" ht="14.25" x14ac:dyDescent="0.2">
      <c r="A136" s="44"/>
      <c r="B136" s="45"/>
      <c r="C136" s="45" t="s">
        <v>363</v>
      </c>
      <c r="D136" s="26"/>
      <c r="E136" s="12"/>
      <c r="F136" s="27">
        <f>Source!AM65</f>
        <v>567.69000000000005</v>
      </c>
      <c r="G136" s="28" t="str">
        <f>Source!DE65</f>
        <v>)*0,7</v>
      </c>
      <c r="H136" s="29">
        <f>ROUND(Source!AD65*Source!I65, 2)</f>
        <v>94.74</v>
      </c>
      <c r="I136" s="28"/>
      <c r="J136" s="28">
        <f>IF(Source!BB65&lt;&gt; 0, Source!BB65, 1)</f>
        <v>6.4</v>
      </c>
      <c r="K136" s="29">
        <f>Source!Q65</f>
        <v>606.30999999999995</v>
      </c>
      <c r="L136" s="30"/>
    </row>
    <row r="137" spans="1:26" ht="14.25" x14ac:dyDescent="0.2">
      <c r="A137" s="44"/>
      <c r="B137" s="45"/>
      <c r="C137" s="45" t="s">
        <v>1009</v>
      </c>
      <c r="D137" s="26"/>
      <c r="E137" s="12"/>
      <c r="F137" s="27">
        <f>Source!AN65</f>
        <v>32.950000000000003</v>
      </c>
      <c r="G137" s="28" t="str">
        <f>Source!DF65</f>
        <v>)*0,7</v>
      </c>
      <c r="H137" s="31">
        <f>ROUND(Source!AE65*Source!I65, 2)</f>
        <v>5.5</v>
      </c>
      <c r="I137" s="28"/>
      <c r="J137" s="28">
        <f>IF(Source!BS65&lt;&gt; 0, Source!BS65, 1)</f>
        <v>6.4</v>
      </c>
      <c r="K137" s="31">
        <f>Source!R65</f>
        <v>35.19</v>
      </c>
      <c r="L137" s="30"/>
      <c r="R137">
        <f>H137</f>
        <v>5.5</v>
      </c>
    </row>
    <row r="138" spans="1:26" ht="14.25" x14ac:dyDescent="0.2">
      <c r="A138" s="44"/>
      <c r="B138" s="45"/>
      <c r="C138" s="45" t="s">
        <v>1010</v>
      </c>
      <c r="D138" s="26" t="s">
        <v>1011</v>
      </c>
      <c r="E138" s="12">
        <f>Source!BZ65</f>
        <v>90</v>
      </c>
      <c r="F138" s="53" t="str">
        <f>CONCATENATE(" )", Source!DL65, Source!FT65, "=", Source!FX65)</f>
        <v xml:space="preserve"> )*0,9=81</v>
      </c>
      <c r="G138" s="54"/>
      <c r="H138" s="29">
        <f>SUM(S133:S140)</f>
        <v>446.16</v>
      </c>
      <c r="I138" s="32"/>
      <c r="J138" s="25">
        <f>Source!AT65</f>
        <v>81</v>
      </c>
      <c r="K138" s="29">
        <f>SUM(T133:T140)</f>
        <v>2855.4</v>
      </c>
      <c r="L138" s="30"/>
    </row>
    <row r="139" spans="1:26" ht="14.25" x14ac:dyDescent="0.2">
      <c r="A139" s="44"/>
      <c r="B139" s="45"/>
      <c r="C139" s="45" t="s">
        <v>1012</v>
      </c>
      <c r="D139" s="26" t="s">
        <v>1011</v>
      </c>
      <c r="E139" s="12">
        <f>Source!CA65</f>
        <v>85</v>
      </c>
      <c r="F139" s="53" t="str">
        <f>CONCATENATE(" )", Source!DM65, Source!FU65, "=", Source!FY65)</f>
        <v xml:space="preserve"> )*0,85=72,25</v>
      </c>
      <c r="G139" s="54"/>
      <c r="H139" s="29">
        <f>SUM(U133:U140)</f>
        <v>397.96</v>
      </c>
      <c r="I139" s="32"/>
      <c r="J139" s="25">
        <f>Source!AU65</f>
        <v>72</v>
      </c>
      <c r="K139" s="29">
        <f>SUM(V133:V140)</f>
        <v>2538.14</v>
      </c>
      <c r="L139" s="30"/>
    </row>
    <row r="140" spans="1:26" ht="14.25" x14ac:dyDescent="0.2">
      <c r="A140" s="46"/>
      <c r="B140" s="47"/>
      <c r="C140" s="47" t="s">
        <v>1013</v>
      </c>
      <c r="D140" s="33" t="s">
        <v>1014</v>
      </c>
      <c r="E140" s="34">
        <f>Source!AQ65</f>
        <v>324.82</v>
      </c>
      <c r="F140" s="35"/>
      <c r="G140" s="36" t="str">
        <f>Source!DI65</f>
        <v>)*0,7</v>
      </c>
      <c r="H140" s="37"/>
      <c r="I140" s="36"/>
      <c r="J140" s="36"/>
      <c r="K140" s="37"/>
      <c r="L140" s="38">
        <f>Source!U65</f>
        <v>54.205961599999995</v>
      </c>
    </row>
    <row r="141" spans="1:26" ht="15" x14ac:dyDescent="0.25">
      <c r="G141" s="50">
        <f>H135+H136+H138+H139</f>
        <v>1484.17</v>
      </c>
      <c r="H141" s="50"/>
      <c r="J141" s="50">
        <f>K135+K136+K138+K139</f>
        <v>9489.8499999999985</v>
      </c>
      <c r="K141" s="50"/>
      <c r="L141" s="39">
        <f>Source!U65</f>
        <v>54.205961599999995</v>
      </c>
      <c r="O141" s="23">
        <f>G141</f>
        <v>1484.17</v>
      </c>
      <c r="P141" s="23">
        <f>J141</f>
        <v>9489.8499999999985</v>
      </c>
      <c r="Q141" s="23">
        <f>L141</f>
        <v>54.205961599999995</v>
      </c>
      <c r="W141">
        <f>IF(Source!BI65&lt;=1,H135+H136+H138+H139, 0)</f>
        <v>1484.17</v>
      </c>
      <c r="X141">
        <f>IF(Source!BI65=2,H135+H136+H138+H139, 0)</f>
        <v>0</v>
      </c>
      <c r="Y141">
        <f>IF(Source!BI65=3,H135+H136+H138+H139, 0)</f>
        <v>0</v>
      </c>
      <c r="Z141">
        <f>IF(Source!BI65=4,H135+H136+H138+H139, 0)</f>
        <v>0</v>
      </c>
    </row>
    <row r="142" spans="1:26" ht="28.5" x14ac:dyDescent="0.2">
      <c r="A142" s="44" t="str">
        <f>Source!E67</f>
        <v>14</v>
      </c>
      <c r="B142" s="45" t="str">
        <f>Source!F67</f>
        <v>10-01-012-03</v>
      </c>
      <c r="C142" s="45" t="str">
        <f>Source!G67</f>
        <v>Демонтаж облицовки каркасных стен плитами древесностружечными 16 мм</v>
      </c>
      <c r="D142" s="26" t="str">
        <f>Source!H67</f>
        <v>100 м2</v>
      </c>
      <c r="E142" s="12">
        <f>Source!I67</f>
        <v>0.77200000000000002</v>
      </c>
      <c r="F142" s="27">
        <f>Source!AL67+Source!AM67+Source!AO67</f>
        <v>3058.3099999999995</v>
      </c>
      <c r="G142" s="28"/>
      <c r="H142" s="29"/>
      <c r="I142" s="28" t="str">
        <f>Source!BO67</f>
        <v/>
      </c>
      <c r="J142" s="28"/>
      <c r="K142" s="29"/>
      <c r="L142" s="30"/>
      <c r="S142">
        <f>ROUND((Source!FX67/100)*((ROUND(Source!AF67*Source!I67, 2)+ROUND(Source!AE67*Source!I67, 2))), 2)</f>
        <v>435.38</v>
      </c>
      <c r="T142">
        <f>Source!X67</f>
        <v>2781.19</v>
      </c>
      <c r="U142">
        <f>ROUND((Source!FY67/100)*((ROUND(Source!AF67*Source!I67, 2)+ROUND(Source!AE67*Source!I67, 2))), 2)</f>
        <v>219.53</v>
      </c>
      <c r="V142">
        <f>Source!Y67</f>
        <v>1416.83</v>
      </c>
    </row>
    <row r="143" spans="1:26" x14ac:dyDescent="0.2">
      <c r="C143" s="22" t="str">
        <f>"Объем: "&amp;Source!I67&amp;"=(77,2)/"&amp;"100"</f>
        <v>Объем: 0,772=(77,2)/100</v>
      </c>
    </row>
    <row r="144" spans="1:26" ht="14.25" x14ac:dyDescent="0.2">
      <c r="A144" s="44"/>
      <c r="B144" s="45"/>
      <c r="C144" s="45" t="s">
        <v>1008</v>
      </c>
      <c r="D144" s="26"/>
      <c r="E144" s="12"/>
      <c r="F144" s="27">
        <f>Source!AO67</f>
        <v>658.12</v>
      </c>
      <c r="G144" s="28" t="str">
        <f>Source!DG67</f>
        <v>)*0,8</v>
      </c>
      <c r="H144" s="29">
        <f>ROUND(Source!AF67*Source!I67, 2)</f>
        <v>406.45</v>
      </c>
      <c r="I144" s="28"/>
      <c r="J144" s="28">
        <f>IF(Source!BA67&lt;&gt; 0, Source!BA67, 1)</f>
        <v>6.4</v>
      </c>
      <c r="K144" s="29">
        <f>Source!S67</f>
        <v>2601.31</v>
      </c>
      <c r="L144" s="30"/>
      <c r="R144">
        <f>H144</f>
        <v>406.45</v>
      </c>
    </row>
    <row r="145" spans="1:26" ht="14.25" x14ac:dyDescent="0.2">
      <c r="A145" s="44"/>
      <c r="B145" s="45"/>
      <c r="C145" s="45" t="s">
        <v>363</v>
      </c>
      <c r="D145" s="26"/>
      <c r="E145" s="12"/>
      <c r="F145" s="27">
        <f>Source!AM67</f>
        <v>32.200000000000003</v>
      </c>
      <c r="G145" s="28" t="str">
        <f>Source!DE67</f>
        <v>)*0,8</v>
      </c>
      <c r="H145" s="29">
        <f>ROUND(Source!AD67*Source!I67, 2)</f>
        <v>19.89</v>
      </c>
      <c r="I145" s="28"/>
      <c r="J145" s="28">
        <f>IF(Source!BB67&lt;&gt; 0, Source!BB67, 1)</f>
        <v>6.4</v>
      </c>
      <c r="K145" s="29">
        <f>Source!Q67</f>
        <v>127.28</v>
      </c>
      <c r="L145" s="30"/>
    </row>
    <row r="146" spans="1:26" ht="14.25" x14ac:dyDescent="0.2">
      <c r="A146" s="44"/>
      <c r="B146" s="45"/>
      <c r="C146" s="45" t="s">
        <v>1009</v>
      </c>
      <c r="D146" s="26"/>
      <c r="E146" s="12"/>
      <c r="F146" s="27">
        <f>Source!AN67</f>
        <v>5.68</v>
      </c>
      <c r="G146" s="28" t="str">
        <f>Source!DF67</f>
        <v>)*0,8</v>
      </c>
      <c r="H146" s="31">
        <f>ROUND(Source!AE67*Source!I67, 2)</f>
        <v>3.51</v>
      </c>
      <c r="I146" s="28"/>
      <c r="J146" s="28">
        <f>IF(Source!BS67&lt;&gt; 0, Source!BS67, 1)</f>
        <v>6.4</v>
      </c>
      <c r="K146" s="31">
        <f>Source!R67</f>
        <v>22.45</v>
      </c>
      <c r="L146" s="30"/>
      <c r="R146">
        <f>H146</f>
        <v>3.51</v>
      </c>
    </row>
    <row r="147" spans="1:26" ht="14.25" x14ac:dyDescent="0.2">
      <c r="A147" s="44"/>
      <c r="B147" s="45"/>
      <c r="C147" s="45" t="s">
        <v>1010</v>
      </c>
      <c r="D147" s="26" t="s">
        <v>1011</v>
      </c>
      <c r="E147" s="12">
        <f>Source!BZ67</f>
        <v>118</v>
      </c>
      <c r="F147" s="53" t="str">
        <f>CONCATENATE(" )", Source!DL67, Source!FT67, "=", Source!FX67)</f>
        <v xml:space="preserve"> )*0,9=106,2</v>
      </c>
      <c r="G147" s="54"/>
      <c r="H147" s="29">
        <f>SUM(S142:S149)</f>
        <v>435.38</v>
      </c>
      <c r="I147" s="32"/>
      <c r="J147" s="25">
        <f>Source!AT67</f>
        <v>106</v>
      </c>
      <c r="K147" s="29">
        <f>SUM(T142:T149)</f>
        <v>2781.19</v>
      </c>
      <c r="L147" s="30"/>
    </row>
    <row r="148" spans="1:26" ht="14.25" x14ac:dyDescent="0.2">
      <c r="A148" s="44"/>
      <c r="B148" s="45"/>
      <c r="C148" s="45" t="s">
        <v>1012</v>
      </c>
      <c r="D148" s="26" t="s">
        <v>1011</v>
      </c>
      <c r="E148" s="12">
        <f>Source!CA67</f>
        <v>63</v>
      </c>
      <c r="F148" s="53" t="str">
        <f>CONCATENATE(" )", Source!DM67, Source!FU67, "=", Source!FY67)</f>
        <v xml:space="preserve"> )*0,85=53,55</v>
      </c>
      <c r="G148" s="54"/>
      <c r="H148" s="29">
        <f>SUM(U142:U149)</f>
        <v>219.53</v>
      </c>
      <c r="I148" s="32"/>
      <c r="J148" s="25">
        <f>Source!AU67</f>
        <v>54</v>
      </c>
      <c r="K148" s="29">
        <f>SUM(V142:V149)</f>
        <v>1416.83</v>
      </c>
      <c r="L148" s="30"/>
    </row>
    <row r="149" spans="1:26" ht="14.25" x14ac:dyDescent="0.2">
      <c r="A149" s="46"/>
      <c r="B149" s="47"/>
      <c r="C149" s="47" t="s">
        <v>1013</v>
      </c>
      <c r="D149" s="33" t="s">
        <v>1014</v>
      </c>
      <c r="E149" s="34">
        <f>Source!AQ67</f>
        <v>75.3</v>
      </c>
      <c r="F149" s="35"/>
      <c r="G149" s="36" t="str">
        <f>Source!DI67</f>
        <v>)*0,8</v>
      </c>
      <c r="H149" s="37"/>
      <c r="I149" s="36"/>
      <c r="J149" s="36"/>
      <c r="K149" s="37"/>
      <c r="L149" s="38">
        <f>Source!U67</f>
        <v>46.505280000000006</v>
      </c>
    </row>
    <row r="150" spans="1:26" ht="15" x14ac:dyDescent="0.25">
      <c r="G150" s="50">
        <f>H144+H145+H147+H148</f>
        <v>1081.25</v>
      </c>
      <c r="H150" s="50"/>
      <c r="J150" s="50">
        <f>K144+K145+K147+K148</f>
        <v>6926.6100000000006</v>
      </c>
      <c r="K150" s="50"/>
      <c r="L150" s="39">
        <f>Source!U67</f>
        <v>46.505280000000006</v>
      </c>
      <c r="O150" s="23">
        <f>G150</f>
        <v>1081.25</v>
      </c>
      <c r="P150" s="23">
        <f>J150</f>
        <v>6926.6100000000006</v>
      </c>
      <c r="Q150" s="23">
        <f>L150</f>
        <v>46.505280000000006</v>
      </c>
      <c r="W150">
        <f>IF(Source!BI67&lt;=1,H144+H145+H147+H148, 0)</f>
        <v>1081.25</v>
      </c>
      <c r="X150">
        <f>IF(Source!BI67=2,H144+H145+H147+H148, 0)</f>
        <v>0</v>
      </c>
      <c r="Y150">
        <f>IF(Source!BI67=3,H144+H145+H147+H148, 0)</f>
        <v>0</v>
      </c>
      <c r="Z150">
        <f>IF(Source!BI67=4,H144+H145+H147+H148, 0)</f>
        <v>0</v>
      </c>
    </row>
    <row r="151" spans="1:26" ht="28.5" x14ac:dyDescent="0.2">
      <c r="A151" s="44" t="str">
        <f>Source!E69</f>
        <v>15</v>
      </c>
      <c r="B151" s="45" t="str">
        <f>Source!F69</f>
        <v>46-04-007-06</v>
      </c>
      <c r="C151" s="45" t="str">
        <f>Source!G69</f>
        <v>Разборка облицовки стен из плит акмигран</v>
      </c>
      <c r="D151" s="26" t="str">
        <f>Source!H69</f>
        <v>100 м2</v>
      </c>
      <c r="E151" s="12">
        <f>Source!I69</f>
        <v>0.8296</v>
      </c>
      <c r="F151" s="27">
        <f>Source!AL69+Source!AM69+Source!AO69</f>
        <v>646.53</v>
      </c>
      <c r="G151" s="28"/>
      <c r="H151" s="29"/>
      <c r="I151" s="28" t="str">
        <f>Source!BO69</f>
        <v/>
      </c>
      <c r="J151" s="28"/>
      <c r="K151" s="29"/>
      <c r="L151" s="30"/>
      <c r="S151">
        <f>ROUND((Source!FX69/100)*((ROUND(Source!AF69*Source!I69, 2)+ROUND(Source!AE69*Source!I69, 2))), 2)</f>
        <v>498.91</v>
      </c>
      <c r="T151">
        <f>Source!X69</f>
        <v>3193.02</v>
      </c>
      <c r="U151">
        <f>ROUND((Source!FY69/100)*((ROUND(Source!AF69*Source!I69, 2)+ROUND(Source!AE69*Source!I69, 2))), 2)</f>
        <v>299.85000000000002</v>
      </c>
      <c r="V151">
        <f>Source!Y69</f>
        <v>1935.16</v>
      </c>
    </row>
    <row r="152" spans="1:26" x14ac:dyDescent="0.2">
      <c r="C152" s="22" t="str">
        <f>"Объем: "&amp;Source!I69&amp;"=(42,25+"&amp;"40,71)/"&amp;"100"</f>
        <v>Объем: 0,8296=(42,25+40,71)/100</v>
      </c>
    </row>
    <row r="153" spans="1:26" ht="14.25" x14ac:dyDescent="0.2">
      <c r="A153" s="44"/>
      <c r="B153" s="45"/>
      <c r="C153" s="45" t="s">
        <v>1008</v>
      </c>
      <c r="D153" s="26"/>
      <c r="E153" s="12"/>
      <c r="F153" s="27">
        <f>Source!AO69</f>
        <v>577.76</v>
      </c>
      <c r="G153" s="28" t="str">
        <f>Source!DG69</f>
        <v/>
      </c>
      <c r="H153" s="29">
        <f>ROUND(Source!AF69*Source!I69, 2)</f>
        <v>479.31</v>
      </c>
      <c r="I153" s="28"/>
      <c r="J153" s="28">
        <f>IF(Source!BA69&lt;&gt; 0, Source!BA69, 1)</f>
        <v>6.4</v>
      </c>
      <c r="K153" s="29">
        <f>Source!S69</f>
        <v>3067.58</v>
      </c>
      <c r="L153" s="30"/>
      <c r="R153">
        <f>H153</f>
        <v>479.31</v>
      </c>
    </row>
    <row r="154" spans="1:26" ht="14.25" x14ac:dyDescent="0.2">
      <c r="A154" s="44"/>
      <c r="B154" s="45"/>
      <c r="C154" s="45" t="s">
        <v>363</v>
      </c>
      <c r="D154" s="26"/>
      <c r="E154" s="12"/>
      <c r="F154" s="27">
        <f>Source!AM69</f>
        <v>68.77</v>
      </c>
      <c r="G154" s="28" t="str">
        <f>Source!DE69</f>
        <v/>
      </c>
      <c r="H154" s="29">
        <f>ROUND(Source!AD69*Source!I69, 2)</f>
        <v>57.05</v>
      </c>
      <c r="I154" s="28"/>
      <c r="J154" s="28">
        <f>IF(Source!BB69&lt;&gt; 0, Source!BB69, 1)</f>
        <v>6.4</v>
      </c>
      <c r="K154" s="29">
        <f>Source!Q69</f>
        <v>365.13</v>
      </c>
      <c r="L154" s="30"/>
    </row>
    <row r="155" spans="1:26" ht="14.25" x14ac:dyDescent="0.2">
      <c r="A155" s="44"/>
      <c r="B155" s="45"/>
      <c r="C155" s="45" t="s">
        <v>1009</v>
      </c>
      <c r="D155" s="26"/>
      <c r="E155" s="12"/>
      <c r="F155" s="27">
        <f>Source!AN69</f>
        <v>29.7</v>
      </c>
      <c r="G155" s="28" t="str">
        <f>Source!DF69</f>
        <v/>
      </c>
      <c r="H155" s="31">
        <f>ROUND(Source!AE69*Source!I69, 2)</f>
        <v>24.64</v>
      </c>
      <c r="I155" s="28"/>
      <c r="J155" s="28">
        <f>IF(Source!BS69&lt;&gt; 0, Source!BS69, 1)</f>
        <v>6.4</v>
      </c>
      <c r="K155" s="31">
        <f>Source!R69</f>
        <v>157.69</v>
      </c>
      <c r="L155" s="30"/>
      <c r="R155">
        <f>H155</f>
        <v>24.64</v>
      </c>
    </row>
    <row r="156" spans="1:26" ht="14.25" x14ac:dyDescent="0.2">
      <c r="A156" s="44"/>
      <c r="B156" s="45"/>
      <c r="C156" s="45" t="s">
        <v>1010</v>
      </c>
      <c r="D156" s="26" t="s">
        <v>1011</v>
      </c>
      <c r="E156" s="12">
        <f>Source!BZ69</f>
        <v>110</v>
      </c>
      <c r="F156" s="53" t="str">
        <f>CONCATENATE(" )", Source!DL69, Source!FT69, "=", Source!FX69)</f>
        <v xml:space="preserve"> )*0,9=99</v>
      </c>
      <c r="G156" s="54"/>
      <c r="H156" s="29">
        <f>SUM(S151:S158)</f>
        <v>498.91</v>
      </c>
      <c r="I156" s="32"/>
      <c r="J156" s="25">
        <f>Source!AT69</f>
        <v>99</v>
      </c>
      <c r="K156" s="29">
        <f>SUM(T151:T158)</f>
        <v>3193.02</v>
      </c>
      <c r="L156" s="30"/>
    </row>
    <row r="157" spans="1:26" ht="14.25" x14ac:dyDescent="0.2">
      <c r="A157" s="44"/>
      <c r="B157" s="45"/>
      <c r="C157" s="45" t="s">
        <v>1012</v>
      </c>
      <c r="D157" s="26" t="s">
        <v>1011</v>
      </c>
      <c r="E157" s="12">
        <f>Source!CA69</f>
        <v>70</v>
      </c>
      <c r="F157" s="53" t="str">
        <f>CONCATENATE(" )", Source!DM69, Source!FU69, "=", Source!FY69)</f>
        <v xml:space="preserve"> )*0,85=59,5</v>
      </c>
      <c r="G157" s="54"/>
      <c r="H157" s="29">
        <f>SUM(U151:U158)</f>
        <v>299.85000000000002</v>
      </c>
      <c r="I157" s="32"/>
      <c r="J157" s="25">
        <f>Source!AU69</f>
        <v>60</v>
      </c>
      <c r="K157" s="29">
        <f>SUM(V151:V158)</f>
        <v>1935.16</v>
      </c>
      <c r="L157" s="30"/>
    </row>
    <row r="158" spans="1:26" ht="14.25" x14ac:dyDescent="0.2">
      <c r="A158" s="46"/>
      <c r="B158" s="47"/>
      <c r="C158" s="47" t="s">
        <v>1013</v>
      </c>
      <c r="D158" s="33" t="s">
        <v>1014</v>
      </c>
      <c r="E158" s="34">
        <f>Source!AQ69</f>
        <v>66.87</v>
      </c>
      <c r="F158" s="35"/>
      <c r="G158" s="36" t="str">
        <f>Source!DI69</f>
        <v/>
      </c>
      <c r="H158" s="37"/>
      <c r="I158" s="36"/>
      <c r="J158" s="36"/>
      <c r="K158" s="37"/>
      <c r="L158" s="38">
        <f>Source!U69</f>
        <v>55.475352000000001</v>
      </c>
    </row>
    <row r="159" spans="1:26" ht="15" x14ac:dyDescent="0.25">
      <c r="G159" s="50">
        <f>H153+H154+H156+H157</f>
        <v>1335.12</v>
      </c>
      <c r="H159" s="50"/>
      <c r="J159" s="50">
        <f>K153+K154+K156+K157</f>
        <v>8560.89</v>
      </c>
      <c r="K159" s="50"/>
      <c r="L159" s="39">
        <f>Source!U69</f>
        <v>55.475352000000001</v>
      </c>
      <c r="O159" s="23">
        <f>G159</f>
        <v>1335.12</v>
      </c>
      <c r="P159" s="23">
        <f>J159</f>
        <v>8560.89</v>
      </c>
      <c r="Q159" s="23">
        <f>L159</f>
        <v>55.475352000000001</v>
      </c>
      <c r="W159">
        <f>IF(Source!BI69&lt;=1,H153+H154+H156+H157, 0)</f>
        <v>1335.12</v>
      </c>
      <c r="X159">
        <f>IF(Source!BI69=2,H153+H154+H156+H157, 0)</f>
        <v>0</v>
      </c>
      <c r="Y159">
        <f>IF(Source!BI69=3,H153+H154+H156+H157, 0)</f>
        <v>0</v>
      </c>
      <c r="Z159">
        <f>IF(Source!BI69=4,H153+H154+H156+H157, 0)</f>
        <v>0</v>
      </c>
    </row>
    <row r="160" spans="1:26" ht="28.5" x14ac:dyDescent="0.2">
      <c r="A160" s="44" t="str">
        <f>Source!E71</f>
        <v>16</v>
      </c>
      <c r="B160" s="45" t="str">
        <f>Source!F71</f>
        <v>15-01-047-16</v>
      </c>
      <c r="C160" s="45" t="str">
        <f>Source!G71</f>
        <v>Демонтаж потолков алюминиевых прим.</v>
      </c>
      <c r="D160" s="26" t="str">
        <f>Source!H71</f>
        <v>100 м2</v>
      </c>
      <c r="E160" s="12">
        <f>Source!I71</f>
        <v>0.45900000000000002</v>
      </c>
      <c r="F160" s="27">
        <f>Source!AL71+Source!AM71+Source!AO71</f>
        <v>29416.260000000002</v>
      </c>
      <c r="G160" s="28"/>
      <c r="H160" s="29"/>
      <c r="I160" s="28" t="str">
        <f>Source!BO71</f>
        <v/>
      </c>
      <c r="J160" s="28"/>
      <c r="K160" s="29"/>
      <c r="L160" s="30"/>
      <c r="S160">
        <f>ROUND((Source!FX71/100)*((ROUND(Source!AF71*Source!I71, 2)+ROUND(Source!AE71*Source!I71, 2))), 2)</f>
        <v>355.19</v>
      </c>
      <c r="T160">
        <f>Source!X71</f>
        <v>2285.2199999999998</v>
      </c>
      <c r="U160">
        <f>ROUND((Source!FY71/100)*((ROUND(Source!AF71*Source!I71, 2)+ROUND(Source!AE71*Source!I71, 2))), 2)</f>
        <v>175.71</v>
      </c>
      <c r="V160">
        <f>Source!Y71</f>
        <v>1130.58</v>
      </c>
    </row>
    <row r="161" spans="1:26" x14ac:dyDescent="0.2">
      <c r="C161" s="22" t="str">
        <f>"Объем: "&amp;Source!I71&amp;"=(45,9)/"&amp;"100"</f>
        <v>Объем: 0,459=(45,9)/100</v>
      </c>
    </row>
    <row r="162" spans="1:26" ht="14.25" x14ac:dyDescent="0.2">
      <c r="A162" s="44"/>
      <c r="B162" s="45"/>
      <c r="C162" s="45" t="s">
        <v>1008</v>
      </c>
      <c r="D162" s="26"/>
      <c r="E162" s="12"/>
      <c r="F162" s="27">
        <f>Source!AO71</f>
        <v>1018.58</v>
      </c>
      <c r="G162" s="28" t="str">
        <f>Source!DG71</f>
        <v>)*0,8</v>
      </c>
      <c r="H162" s="29">
        <f>ROUND(Source!AF71*Source!I71, 2)</f>
        <v>374.02</v>
      </c>
      <c r="I162" s="28"/>
      <c r="J162" s="28">
        <f>IF(Source!BA71&lt;&gt; 0, Source!BA71, 1)</f>
        <v>6.4</v>
      </c>
      <c r="K162" s="29">
        <f>Source!S71</f>
        <v>2393.7399999999998</v>
      </c>
      <c r="L162" s="30"/>
      <c r="R162">
        <f>H162</f>
        <v>374.02</v>
      </c>
    </row>
    <row r="163" spans="1:26" ht="14.25" x14ac:dyDescent="0.2">
      <c r="A163" s="44"/>
      <c r="B163" s="45"/>
      <c r="C163" s="45" t="s">
        <v>363</v>
      </c>
      <c r="D163" s="26"/>
      <c r="E163" s="12"/>
      <c r="F163" s="27">
        <f>Source!AM71</f>
        <v>148.97999999999999</v>
      </c>
      <c r="G163" s="28" t="str">
        <f>Source!DE71</f>
        <v>)*0,8</v>
      </c>
      <c r="H163" s="29">
        <f>ROUND(Source!AD71*Source!I71, 2)</f>
        <v>54.71</v>
      </c>
      <c r="I163" s="28"/>
      <c r="J163" s="28">
        <f>IF(Source!BB71&lt;&gt; 0, Source!BB71, 1)</f>
        <v>6.4</v>
      </c>
      <c r="K163" s="29">
        <f>Source!Q71</f>
        <v>350.11</v>
      </c>
      <c r="L163" s="30"/>
    </row>
    <row r="164" spans="1:26" ht="14.25" x14ac:dyDescent="0.2">
      <c r="A164" s="44"/>
      <c r="B164" s="45"/>
      <c r="C164" s="45" t="s">
        <v>1009</v>
      </c>
      <c r="D164" s="26"/>
      <c r="E164" s="12"/>
      <c r="F164" s="27">
        <f>Source!AN71</f>
        <v>5</v>
      </c>
      <c r="G164" s="28" t="str">
        <f>Source!DF71</f>
        <v>)*0,8</v>
      </c>
      <c r="H164" s="31">
        <f>ROUND(Source!AE71*Source!I71, 2)</f>
        <v>1.84</v>
      </c>
      <c r="I164" s="28"/>
      <c r="J164" s="28">
        <f>IF(Source!BS71&lt;&gt; 0, Source!BS71, 1)</f>
        <v>6.4</v>
      </c>
      <c r="K164" s="31">
        <f>Source!R71</f>
        <v>11.75</v>
      </c>
      <c r="L164" s="30"/>
      <c r="R164">
        <f>H164</f>
        <v>1.84</v>
      </c>
    </row>
    <row r="165" spans="1:26" ht="14.25" x14ac:dyDescent="0.2">
      <c r="A165" s="44"/>
      <c r="B165" s="45"/>
      <c r="C165" s="45" t="s">
        <v>1010</v>
      </c>
      <c r="D165" s="26" t="s">
        <v>1011</v>
      </c>
      <c r="E165" s="12">
        <f>Source!BZ71</f>
        <v>105</v>
      </c>
      <c r="F165" s="53" t="str">
        <f>CONCATENATE(" )", Source!DL71, Source!FT71, "=", Source!FX71)</f>
        <v xml:space="preserve"> )*0,9=94,5</v>
      </c>
      <c r="G165" s="54"/>
      <c r="H165" s="29">
        <f>SUM(S160:S167)</f>
        <v>355.19</v>
      </c>
      <c r="I165" s="32"/>
      <c r="J165" s="25">
        <f>Source!AT71</f>
        <v>95</v>
      </c>
      <c r="K165" s="29">
        <f>SUM(T160:T167)</f>
        <v>2285.2199999999998</v>
      </c>
      <c r="L165" s="30"/>
    </row>
    <row r="166" spans="1:26" ht="14.25" x14ac:dyDescent="0.2">
      <c r="A166" s="44"/>
      <c r="B166" s="45"/>
      <c r="C166" s="45" t="s">
        <v>1012</v>
      </c>
      <c r="D166" s="26" t="s">
        <v>1011</v>
      </c>
      <c r="E166" s="12">
        <f>Source!CA71</f>
        <v>55</v>
      </c>
      <c r="F166" s="53" t="str">
        <f>CONCATENATE(" )", Source!DM71, Source!FU71, "=", Source!FY71)</f>
        <v xml:space="preserve"> )*0,85=46,75</v>
      </c>
      <c r="G166" s="54"/>
      <c r="H166" s="29">
        <f>SUM(U160:U167)</f>
        <v>175.71</v>
      </c>
      <c r="I166" s="32"/>
      <c r="J166" s="25">
        <f>Source!AU71</f>
        <v>47</v>
      </c>
      <c r="K166" s="29">
        <f>SUM(V160:V167)</f>
        <v>1130.58</v>
      </c>
      <c r="L166" s="30"/>
    </row>
    <row r="167" spans="1:26" ht="14.25" x14ac:dyDescent="0.2">
      <c r="A167" s="46"/>
      <c r="B167" s="47"/>
      <c r="C167" s="47" t="s">
        <v>1013</v>
      </c>
      <c r="D167" s="33" t="s">
        <v>1014</v>
      </c>
      <c r="E167" s="34">
        <f>Source!AQ71</f>
        <v>108.36</v>
      </c>
      <c r="F167" s="35"/>
      <c r="G167" s="36" t="str">
        <f>Source!DI71</f>
        <v>)*0,8</v>
      </c>
      <c r="H167" s="37"/>
      <c r="I167" s="36"/>
      <c r="J167" s="36"/>
      <c r="K167" s="37"/>
      <c r="L167" s="38">
        <f>Source!U71</f>
        <v>39.789792000000006</v>
      </c>
    </row>
    <row r="168" spans="1:26" ht="15" x14ac:dyDescent="0.25">
      <c r="G168" s="50">
        <f>H162+H163+H165+H166</f>
        <v>959.63</v>
      </c>
      <c r="H168" s="50"/>
      <c r="J168" s="50">
        <f>K162+K163+K165+K166</f>
        <v>6159.65</v>
      </c>
      <c r="K168" s="50"/>
      <c r="L168" s="39">
        <f>Source!U71</f>
        <v>39.789792000000006</v>
      </c>
      <c r="O168" s="23">
        <f>G168</f>
        <v>959.63</v>
      </c>
      <c r="P168" s="23">
        <f>J168</f>
        <v>6159.65</v>
      </c>
      <c r="Q168" s="23">
        <f>L168</f>
        <v>39.789792000000006</v>
      </c>
      <c r="W168">
        <f>IF(Source!BI71&lt;=1,H162+H163+H165+H166, 0)</f>
        <v>959.63</v>
      </c>
      <c r="X168">
        <f>IF(Source!BI71=2,H162+H163+H165+H166, 0)</f>
        <v>0</v>
      </c>
      <c r="Y168">
        <f>IF(Source!BI71=3,H162+H163+H165+H166, 0)</f>
        <v>0</v>
      </c>
      <c r="Z168">
        <f>IF(Source!BI71=4,H162+H163+H165+H166, 0)</f>
        <v>0</v>
      </c>
    </row>
    <row r="169" spans="1:26" ht="28.5" x14ac:dyDescent="0.2">
      <c r="A169" s="44" t="str">
        <f>Source!E73</f>
        <v>17</v>
      </c>
      <c r="B169" s="45" t="str">
        <f>Source!F73</f>
        <v>20-02-002-01</v>
      </c>
      <c r="C169" s="45" t="str">
        <f>Source!G73</f>
        <v>Демонтаж решеток жалюзийных площадью в свету до 0,5 м2</v>
      </c>
      <c r="D169" s="26" t="str">
        <f>Source!H73</f>
        <v>ШТ</v>
      </c>
      <c r="E169" s="12">
        <f>Source!I73</f>
        <v>16</v>
      </c>
      <c r="F169" s="27">
        <f>Source!AL73+Source!AM73+Source!AO73</f>
        <v>18.670000000000002</v>
      </c>
      <c r="G169" s="28"/>
      <c r="H169" s="29"/>
      <c r="I169" s="28" t="str">
        <f>Source!BO73</f>
        <v/>
      </c>
      <c r="J169" s="28"/>
      <c r="K169" s="29"/>
      <c r="L169" s="30"/>
      <c r="S169">
        <f>ROUND((Source!FX73/100)*((ROUND(Source!AF73*Source!I73, 2)+ROUND(Source!AE73*Source!I73, 2))), 2)</f>
        <v>97.47</v>
      </c>
      <c r="T169">
        <f>Source!X73</f>
        <v>622.73</v>
      </c>
      <c r="U169">
        <f>ROUND((Source!FY73/100)*((ROUND(Source!AF73*Source!I73, 2)+ROUND(Source!AE73*Source!I73, 2))), 2)</f>
        <v>59.69</v>
      </c>
      <c r="V169">
        <f>Source!Y73</f>
        <v>384.47</v>
      </c>
    </row>
    <row r="170" spans="1:26" x14ac:dyDescent="0.2">
      <c r="C170" s="22" t="str">
        <f>"Объем: "&amp;Source!I73&amp;"=2+"&amp;"2+"&amp;"1+"&amp;"2+"&amp;"1+"&amp;"2+"&amp;"4+"&amp;"2"</f>
        <v>Объем: 16=2+2+1+2+1+2+4+2</v>
      </c>
    </row>
    <row r="171" spans="1:26" ht="14.25" x14ac:dyDescent="0.2">
      <c r="A171" s="44"/>
      <c r="B171" s="45"/>
      <c r="C171" s="45" t="s">
        <v>1008</v>
      </c>
      <c r="D171" s="26"/>
      <c r="E171" s="12"/>
      <c r="F171" s="27">
        <f>Source!AO73</f>
        <v>13.1</v>
      </c>
      <c r="G171" s="28" t="str">
        <f>Source!DG73</f>
        <v>)*0,4</v>
      </c>
      <c r="H171" s="29">
        <f>ROUND(Source!AF73*Source!I73, 2)</f>
        <v>83.84</v>
      </c>
      <c r="I171" s="28"/>
      <c r="J171" s="28">
        <f>IF(Source!BA73&lt;&gt; 0, Source!BA73, 1)</f>
        <v>6.4</v>
      </c>
      <c r="K171" s="29">
        <f>Source!S73</f>
        <v>536.58000000000004</v>
      </c>
      <c r="L171" s="30"/>
      <c r="R171">
        <f>H171</f>
        <v>83.84</v>
      </c>
    </row>
    <row r="172" spans="1:26" ht="14.25" x14ac:dyDescent="0.2">
      <c r="A172" s="44"/>
      <c r="B172" s="45"/>
      <c r="C172" s="45" t="s">
        <v>363</v>
      </c>
      <c r="D172" s="26"/>
      <c r="E172" s="12"/>
      <c r="F172" s="27">
        <f>Source!AM73</f>
        <v>1.63</v>
      </c>
      <c r="G172" s="28" t="str">
        <f>Source!DE73</f>
        <v>)*0,4</v>
      </c>
      <c r="H172" s="29">
        <f>ROUND(Source!AD73*Source!I73, 2)</f>
        <v>10.43</v>
      </c>
      <c r="I172" s="28"/>
      <c r="J172" s="28">
        <f>IF(Source!BB73&lt;&gt; 0, Source!BB73, 1)</f>
        <v>6.4</v>
      </c>
      <c r="K172" s="29">
        <f>Source!Q73</f>
        <v>66.760000000000005</v>
      </c>
      <c r="L172" s="30"/>
    </row>
    <row r="173" spans="1:26" ht="14.25" x14ac:dyDescent="0.2">
      <c r="A173" s="44"/>
      <c r="B173" s="45"/>
      <c r="C173" s="45" t="s">
        <v>1009</v>
      </c>
      <c r="D173" s="26"/>
      <c r="E173" s="12"/>
      <c r="F173" s="27">
        <f>Source!AN73</f>
        <v>0.12</v>
      </c>
      <c r="G173" s="28" t="str">
        <f>Source!DF73</f>
        <v>)*0,4</v>
      </c>
      <c r="H173" s="31">
        <f>ROUND(Source!AE73*Source!I73, 2)</f>
        <v>0.77</v>
      </c>
      <c r="I173" s="28"/>
      <c r="J173" s="28">
        <f>IF(Source!BS73&lt;&gt; 0, Source!BS73, 1)</f>
        <v>6.4</v>
      </c>
      <c r="K173" s="31">
        <f>Source!R73</f>
        <v>4.92</v>
      </c>
      <c r="L173" s="30"/>
      <c r="R173">
        <f>H173</f>
        <v>0.77</v>
      </c>
    </row>
    <row r="174" spans="1:26" ht="14.25" x14ac:dyDescent="0.2">
      <c r="A174" s="44"/>
      <c r="B174" s="45"/>
      <c r="C174" s="45" t="s">
        <v>1010</v>
      </c>
      <c r="D174" s="26" t="s">
        <v>1011</v>
      </c>
      <c r="E174" s="12">
        <f>Source!BZ73</f>
        <v>128</v>
      </c>
      <c r="F174" s="53" t="str">
        <f>CONCATENATE(" )", Source!DL73, Source!FT73, "=", Source!FX73)</f>
        <v xml:space="preserve"> )*0,9=115,2</v>
      </c>
      <c r="G174" s="54"/>
      <c r="H174" s="29">
        <f>SUM(S169:S176)</f>
        <v>97.47</v>
      </c>
      <c r="I174" s="32"/>
      <c r="J174" s="25">
        <f>Source!AT73</f>
        <v>115</v>
      </c>
      <c r="K174" s="29">
        <f>SUM(T169:T176)</f>
        <v>622.73</v>
      </c>
      <c r="L174" s="30"/>
    </row>
    <row r="175" spans="1:26" ht="14.25" x14ac:dyDescent="0.2">
      <c r="A175" s="44"/>
      <c r="B175" s="45"/>
      <c r="C175" s="45" t="s">
        <v>1012</v>
      </c>
      <c r="D175" s="26" t="s">
        <v>1011</v>
      </c>
      <c r="E175" s="12">
        <f>Source!CA73</f>
        <v>83</v>
      </c>
      <c r="F175" s="53" t="str">
        <f>CONCATENATE(" )", Source!DM73, Source!FU73, "=", Source!FY73)</f>
        <v xml:space="preserve"> )*0,85=70,55</v>
      </c>
      <c r="G175" s="54"/>
      <c r="H175" s="29">
        <f>SUM(U169:U176)</f>
        <v>59.69</v>
      </c>
      <c r="I175" s="32"/>
      <c r="J175" s="25">
        <f>Source!AU73</f>
        <v>71</v>
      </c>
      <c r="K175" s="29">
        <f>SUM(V169:V176)</f>
        <v>384.47</v>
      </c>
      <c r="L175" s="30"/>
    </row>
    <row r="176" spans="1:26" ht="14.25" x14ac:dyDescent="0.2">
      <c r="A176" s="46"/>
      <c r="B176" s="47"/>
      <c r="C176" s="47" t="s">
        <v>1013</v>
      </c>
      <c r="D176" s="33" t="s">
        <v>1014</v>
      </c>
      <c r="E176" s="34">
        <f>Source!AQ73</f>
        <v>1.46</v>
      </c>
      <c r="F176" s="35"/>
      <c r="G176" s="36" t="str">
        <f>Source!DI73</f>
        <v>)*0,4</v>
      </c>
      <c r="H176" s="37"/>
      <c r="I176" s="36"/>
      <c r="J176" s="36"/>
      <c r="K176" s="37"/>
      <c r="L176" s="38">
        <f>Source!U73</f>
        <v>9.3439999999999994</v>
      </c>
    </row>
    <row r="177" spans="1:26" ht="15" x14ac:dyDescent="0.25">
      <c r="G177" s="50">
        <f>H171+H172+H174+H175</f>
        <v>251.43</v>
      </c>
      <c r="H177" s="50"/>
      <c r="J177" s="50">
        <f>K171+K172+K174+K175</f>
        <v>1610.5400000000002</v>
      </c>
      <c r="K177" s="50"/>
      <c r="L177" s="39">
        <f>Source!U73</f>
        <v>9.3439999999999994</v>
      </c>
      <c r="O177" s="23">
        <f>G177</f>
        <v>251.43</v>
      </c>
      <c r="P177" s="23">
        <f>J177</f>
        <v>1610.5400000000002</v>
      </c>
      <c r="Q177" s="23">
        <f>L177</f>
        <v>9.3439999999999994</v>
      </c>
      <c r="W177">
        <f>IF(Source!BI73&lt;=1,H171+H172+H174+H175, 0)</f>
        <v>251.43</v>
      </c>
      <c r="X177">
        <f>IF(Source!BI73=2,H171+H172+H174+H175, 0)</f>
        <v>0</v>
      </c>
      <c r="Y177">
        <f>IF(Source!BI73=3,H171+H172+H174+H175, 0)</f>
        <v>0</v>
      </c>
      <c r="Z177">
        <f>IF(Source!BI73=4,H171+H172+H174+H175, 0)</f>
        <v>0</v>
      </c>
    </row>
    <row r="178" spans="1:26" ht="28.5" x14ac:dyDescent="0.2">
      <c r="A178" s="44" t="str">
        <f>Source!E75</f>
        <v>18</v>
      </c>
      <c r="B178" s="45" t="str">
        <f>Source!F75</f>
        <v>09-04-012-01</v>
      </c>
      <c r="C178" s="45" t="str">
        <f>Source!G75</f>
        <v>Установка металлических дверных блоков в готовые проемы</v>
      </c>
      <c r="D178" s="26" t="str">
        <f>Source!H75</f>
        <v>м2</v>
      </c>
      <c r="E178" s="12">
        <f>Source!I75</f>
        <v>27.11</v>
      </c>
      <c r="F178" s="27">
        <f>Source!AL75+Source!AM75+Source!AO75</f>
        <v>63.94</v>
      </c>
      <c r="G178" s="28"/>
      <c r="H178" s="29"/>
      <c r="I178" s="28" t="str">
        <f>Source!BO75</f>
        <v/>
      </c>
      <c r="J178" s="28"/>
      <c r="K178" s="29"/>
      <c r="L178" s="30"/>
      <c r="S178">
        <f>ROUND((Source!FX75/100)*((ROUND(Source!AF75*Source!I75, 2)+ROUND(Source!AE75*Source!I75, 2))), 2)</f>
        <v>655.35</v>
      </c>
      <c r="T178">
        <f>Source!X75</f>
        <v>4194.22</v>
      </c>
      <c r="U178">
        <f>ROUND((Source!FY75/100)*((ROUND(Source!AF75*Source!I75, 2)+ROUND(Source!AE75*Source!I75, 2))), 2)</f>
        <v>584.54999999999995</v>
      </c>
      <c r="V178">
        <f>Source!Y75</f>
        <v>3728.2</v>
      </c>
    </row>
    <row r="179" spans="1:26" x14ac:dyDescent="0.2">
      <c r="C179" s="22" t="str">
        <f>"Объем: "&amp;Source!I75&amp;"=3,45*"&amp;"5+"&amp;"5,72+"&amp;"4,14"</f>
        <v>Объем: 27,11=3,45*5+5,72+4,14</v>
      </c>
    </row>
    <row r="180" spans="1:26" ht="14.25" x14ac:dyDescent="0.2">
      <c r="A180" s="44"/>
      <c r="B180" s="45"/>
      <c r="C180" s="45" t="s">
        <v>1008</v>
      </c>
      <c r="D180" s="26"/>
      <c r="E180" s="12"/>
      <c r="F180" s="27">
        <f>Source!AO75</f>
        <v>23.81</v>
      </c>
      <c r="G180" s="28" t="str">
        <f>Source!DG75</f>
        <v>)*1,15</v>
      </c>
      <c r="H180" s="29">
        <f>ROUND(Source!AF75*Source!I75, 2)</f>
        <v>742.31</v>
      </c>
      <c r="I180" s="28"/>
      <c r="J180" s="28">
        <f>IF(Source!BA75&lt;&gt; 0, Source!BA75, 1)</f>
        <v>6.4</v>
      </c>
      <c r="K180" s="29">
        <f>Source!S75</f>
        <v>4750.8</v>
      </c>
      <c r="L180" s="30"/>
      <c r="R180">
        <f>H180</f>
        <v>742.31</v>
      </c>
    </row>
    <row r="181" spans="1:26" ht="14.25" x14ac:dyDescent="0.2">
      <c r="A181" s="44"/>
      <c r="B181" s="45"/>
      <c r="C181" s="45" t="s">
        <v>363</v>
      </c>
      <c r="D181" s="26"/>
      <c r="E181" s="12"/>
      <c r="F181" s="27">
        <f>Source!AM75</f>
        <v>14.41</v>
      </c>
      <c r="G181" s="28" t="str">
        <f>Source!DE75</f>
        <v>)*1,25</v>
      </c>
      <c r="H181" s="29">
        <f>ROUND(Source!AD75*Source!I75, 2)</f>
        <v>488.32</v>
      </c>
      <c r="I181" s="28"/>
      <c r="J181" s="28">
        <f>IF(Source!BB75&lt;&gt; 0, Source!BB75, 1)</f>
        <v>6.4</v>
      </c>
      <c r="K181" s="29">
        <f>Source!Q75</f>
        <v>3125.24</v>
      </c>
      <c r="L181" s="30"/>
    </row>
    <row r="182" spans="1:26" ht="14.25" x14ac:dyDescent="0.2">
      <c r="A182" s="44"/>
      <c r="B182" s="45"/>
      <c r="C182" s="45" t="s">
        <v>1009</v>
      </c>
      <c r="D182" s="26"/>
      <c r="E182" s="12"/>
      <c r="F182" s="27">
        <f>Source!AN75</f>
        <v>1.97</v>
      </c>
      <c r="G182" s="28" t="str">
        <f>Source!DF75</f>
        <v>)*1,25</v>
      </c>
      <c r="H182" s="31">
        <f>ROUND(Source!AE75*Source!I75, 2)</f>
        <v>66.760000000000005</v>
      </c>
      <c r="I182" s="28"/>
      <c r="J182" s="28">
        <f>IF(Source!BS75&lt;&gt; 0, Source!BS75, 1)</f>
        <v>6.4</v>
      </c>
      <c r="K182" s="31">
        <f>Source!R75</f>
        <v>427.25</v>
      </c>
      <c r="L182" s="30"/>
      <c r="R182">
        <f>H182</f>
        <v>66.760000000000005</v>
      </c>
    </row>
    <row r="183" spans="1:26" ht="14.25" x14ac:dyDescent="0.2">
      <c r="A183" s="44"/>
      <c r="B183" s="45"/>
      <c r="C183" s="45" t="s">
        <v>1015</v>
      </c>
      <c r="D183" s="26"/>
      <c r="E183" s="12"/>
      <c r="F183" s="27">
        <f>Source!AL75</f>
        <v>25.72</v>
      </c>
      <c r="G183" s="28" t="str">
        <f>Source!DD75</f>
        <v/>
      </c>
      <c r="H183" s="29">
        <f>ROUND(Source!AC75*Source!I75, 2)</f>
        <v>697.27</v>
      </c>
      <c r="I183" s="28"/>
      <c r="J183" s="28">
        <f>IF(Source!BC75&lt;&gt; 0, Source!BC75, 1)</f>
        <v>6.4</v>
      </c>
      <c r="K183" s="29">
        <f>Source!P75</f>
        <v>4462.5200000000004</v>
      </c>
      <c r="L183" s="30"/>
    </row>
    <row r="184" spans="1:26" ht="14.25" x14ac:dyDescent="0.2">
      <c r="A184" s="44"/>
      <c r="B184" s="45"/>
      <c r="C184" s="45" t="s">
        <v>1010</v>
      </c>
      <c r="D184" s="26" t="s">
        <v>1011</v>
      </c>
      <c r="E184" s="12">
        <f>Source!BZ75</f>
        <v>90</v>
      </c>
      <c r="F184" s="53" t="str">
        <f>CONCATENATE(" )", Source!DL75, Source!FT75, "=", Source!FX75)</f>
        <v xml:space="preserve"> )*0,9=81</v>
      </c>
      <c r="G184" s="54"/>
      <c r="H184" s="29">
        <f>SUM(S178:S191)</f>
        <v>655.35</v>
      </c>
      <c r="I184" s="32"/>
      <c r="J184" s="25">
        <f>Source!AT75</f>
        <v>81</v>
      </c>
      <c r="K184" s="29">
        <f>SUM(T178:T191)</f>
        <v>4194.22</v>
      </c>
      <c r="L184" s="30"/>
    </row>
    <row r="185" spans="1:26" ht="14.25" x14ac:dyDescent="0.2">
      <c r="A185" s="44"/>
      <c r="B185" s="45"/>
      <c r="C185" s="45" t="s">
        <v>1012</v>
      </c>
      <c r="D185" s="26" t="s">
        <v>1011</v>
      </c>
      <c r="E185" s="12">
        <f>Source!CA75</f>
        <v>85</v>
      </c>
      <c r="F185" s="53" t="str">
        <f>CONCATENATE(" )", Source!DM75, Source!FU75, "=", Source!FY75)</f>
        <v xml:space="preserve"> )*0,85=72,25</v>
      </c>
      <c r="G185" s="54"/>
      <c r="H185" s="29">
        <f>SUM(U178:U191)</f>
        <v>584.54999999999995</v>
      </c>
      <c r="I185" s="32"/>
      <c r="J185" s="25">
        <f>Source!AU75</f>
        <v>72</v>
      </c>
      <c r="K185" s="29">
        <f>SUM(V178:V191)</f>
        <v>3728.2</v>
      </c>
      <c r="L185" s="30"/>
    </row>
    <row r="186" spans="1:26" ht="14.25" x14ac:dyDescent="0.2">
      <c r="A186" s="44"/>
      <c r="B186" s="45"/>
      <c r="C186" s="45" t="s">
        <v>1013</v>
      </c>
      <c r="D186" s="26" t="s">
        <v>1014</v>
      </c>
      <c r="E186" s="12">
        <f>Source!AQ75</f>
        <v>2.4</v>
      </c>
      <c r="F186" s="27"/>
      <c r="G186" s="28" t="str">
        <f>Source!DI75</f>
        <v>)*1,15</v>
      </c>
      <c r="H186" s="29"/>
      <c r="I186" s="28"/>
      <c r="J186" s="28"/>
      <c r="K186" s="29"/>
      <c r="L186" s="40">
        <f>Source!U75</f>
        <v>74.823599999999999</v>
      </c>
    </row>
    <row r="187" spans="1:26" ht="42.75" x14ac:dyDescent="0.2">
      <c r="A187" s="44" t="str">
        <f>Source!E77</f>
        <v>18,1</v>
      </c>
      <c r="B187" s="45" t="str">
        <f>Source!F77</f>
        <v>01.7.04.07-0002</v>
      </c>
      <c r="C187" s="45" t="str">
        <f>Source!G77</f>
        <v>Скобяные изделия для блоков входных дверей в помещение двупольных</v>
      </c>
      <c r="D187" s="26" t="str">
        <f>Source!H77</f>
        <v>компл.</v>
      </c>
      <c r="E187" s="12">
        <f>Source!I77</f>
        <v>6</v>
      </c>
      <c r="F187" s="27">
        <f>Source!AL77+Source!AM77+Source!AO77</f>
        <v>94.68</v>
      </c>
      <c r="G187" s="43" t="s">
        <v>6</v>
      </c>
      <c r="H187" s="29">
        <f>ROUND(Source!AC77*Source!I77, 2)+ROUND(Source!AD77*Source!I77, 2)+ROUND(Source!AF77*Source!I77, 2)</f>
        <v>568.08000000000004</v>
      </c>
      <c r="I187" s="28"/>
      <c r="J187" s="28">
        <f>IF(Source!BC77&lt;&gt; 0, Source!BC77, 1)</f>
        <v>6.4</v>
      </c>
      <c r="K187" s="29">
        <f>Source!O77</f>
        <v>3635.71</v>
      </c>
      <c r="L187" s="30"/>
      <c r="S187">
        <f>ROUND((Source!FX77/100)*((ROUND(Source!AF77*Source!I77, 2)+ROUND(Source!AE77*Source!I77, 2))), 2)</f>
        <v>0</v>
      </c>
      <c r="T187">
        <f>Source!X77</f>
        <v>0</v>
      </c>
      <c r="U187">
        <f>ROUND((Source!FY77/100)*((ROUND(Source!AF77*Source!I77, 2)+ROUND(Source!AE77*Source!I77, 2))), 2)</f>
        <v>0</v>
      </c>
      <c r="V187">
        <f>Source!Y77</f>
        <v>0</v>
      </c>
      <c r="W187">
        <f>IF(Source!BI77&lt;=1,H187, 0)</f>
        <v>568.08000000000004</v>
      </c>
      <c r="X187">
        <f>IF(Source!BI77=2,H187, 0)</f>
        <v>0</v>
      </c>
      <c r="Y187">
        <f>IF(Source!BI77=3,H187, 0)</f>
        <v>0</v>
      </c>
      <c r="Z187">
        <f>IF(Source!BI77=4,H187, 0)</f>
        <v>0</v>
      </c>
    </row>
    <row r="188" spans="1:26" ht="42.75" x14ac:dyDescent="0.2">
      <c r="A188" s="44" t="str">
        <f>Source!E79</f>
        <v>18,2</v>
      </c>
      <c r="B188" s="45" t="str">
        <f>Source!F79</f>
        <v>01.7.04.07-0003</v>
      </c>
      <c r="C188" s="45" t="str">
        <f>Source!G79</f>
        <v>Скобяные изделия для блоков входных дверей в помещение однопольных</v>
      </c>
      <c r="D188" s="26" t="str">
        <f>Source!H79</f>
        <v>компл.</v>
      </c>
      <c r="E188" s="12">
        <f>Source!I79</f>
        <v>2</v>
      </c>
      <c r="F188" s="27">
        <f>Source!AL79+Source!AM79+Source!AO79</f>
        <v>94.68</v>
      </c>
      <c r="G188" s="43" t="s">
        <v>6</v>
      </c>
      <c r="H188" s="29">
        <f>ROUND(Source!AC79*Source!I79, 2)+ROUND(Source!AD79*Source!I79, 2)+ROUND(Source!AF79*Source!I79, 2)</f>
        <v>189.36</v>
      </c>
      <c r="I188" s="28"/>
      <c r="J188" s="28">
        <f>IF(Source!BC79&lt;&gt; 0, Source!BC79, 1)</f>
        <v>6.4</v>
      </c>
      <c r="K188" s="29">
        <f>Source!O79</f>
        <v>1211.9000000000001</v>
      </c>
      <c r="L188" s="30"/>
      <c r="S188">
        <f>ROUND((Source!FX79/100)*((ROUND(Source!AF79*Source!I79, 2)+ROUND(Source!AE79*Source!I79, 2))), 2)</f>
        <v>0</v>
      </c>
      <c r="T188">
        <f>Source!X79</f>
        <v>0</v>
      </c>
      <c r="U188">
        <f>ROUND((Source!FY79/100)*((ROUND(Source!AF79*Source!I79, 2)+ROUND(Source!AE79*Source!I79, 2))), 2)</f>
        <v>0</v>
      </c>
      <c r="V188">
        <f>Source!Y79</f>
        <v>0</v>
      </c>
      <c r="W188">
        <f>IF(Source!BI79&lt;=1,H188, 0)</f>
        <v>189.36</v>
      </c>
      <c r="X188">
        <f>IF(Source!BI79=2,H188, 0)</f>
        <v>0</v>
      </c>
      <c r="Y188">
        <f>IF(Source!BI79=3,H188, 0)</f>
        <v>0</v>
      </c>
      <c r="Z188">
        <f>IF(Source!BI79=4,H188, 0)</f>
        <v>0</v>
      </c>
    </row>
    <row r="189" spans="1:26" ht="28.5" x14ac:dyDescent="0.2">
      <c r="A189" s="44" t="str">
        <f>Source!E81</f>
        <v>18,3</v>
      </c>
      <c r="B189" s="45" t="str">
        <f>Source!F81</f>
        <v>07.1.01.03-0022</v>
      </c>
      <c r="C189" s="45" t="str">
        <f>Source!G81</f>
        <v>Двери стальные утепленные двупольные 2ДСУ</v>
      </c>
      <c r="D189" s="26" t="str">
        <f>Source!H81</f>
        <v>шт.</v>
      </c>
      <c r="E189" s="12">
        <f>Source!I81</f>
        <v>6</v>
      </c>
      <c r="F189" s="27">
        <f>Source!AL81+Source!AM81+Source!AO81</f>
        <v>3739.42</v>
      </c>
      <c r="G189" s="43" t="s">
        <v>6</v>
      </c>
      <c r="H189" s="29">
        <f>ROUND(Source!AC81*Source!I81, 2)+ROUND(Source!AD81*Source!I81, 2)+ROUND(Source!AF81*Source!I81, 2)</f>
        <v>22436.52</v>
      </c>
      <c r="I189" s="28"/>
      <c r="J189" s="28">
        <f>IF(Source!BC81&lt;&gt; 0, Source!BC81, 1)</f>
        <v>6.4</v>
      </c>
      <c r="K189" s="29">
        <f>Source!O81</f>
        <v>143593.73000000001</v>
      </c>
      <c r="L189" s="30"/>
      <c r="S189">
        <f>ROUND((Source!FX81/100)*((ROUND(Source!AF81*Source!I81, 2)+ROUND(Source!AE81*Source!I81, 2))), 2)</f>
        <v>0</v>
      </c>
      <c r="T189">
        <f>Source!X81</f>
        <v>0</v>
      </c>
      <c r="U189">
        <f>ROUND((Source!FY81/100)*((ROUND(Source!AF81*Source!I81, 2)+ROUND(Source!AE81*Source!I81, 2))), 2)</f>
        <v>0</v>
      </c>
      <c r="V189">
        <f>Source!Y81</f>
        <v>0</v>
      </c>
      <c r="W189">
        <f>IF(Source!BI81&lt;=1,H189, 0)</f>
        <v>22436.52</v>
      </c>
      <c r="X189">
        <f>IF(Source!BI81=2,H189, 0)</f>
        <v>0</v>
      </c>
      <c r="Y189">
        <f>IF(Source!BI81=3,H189, 0)</f>
        <v>0</v>
      </c>
      <c r="Z189">
        <f>IF(Source!BI81=4,H189, 0)</f>
        <v>0</v>
      </c>
    </row>
    <row r="190" spans="1:26" ht="42.75" x14ac:dyDescent="0.2">
      <c r="A190" s="44" t="str">
        <f>Source!E83</f>
        <v>18,4</v>
      </c>
      <c r="B190" s="45" t="str">
        <f>Source!F83</f>
        <v>07.1.01.03-0001</v>
      </c>
      <c r="C190" s="45" t="str">
        <f>Source!G83</f>
        <v>Блок дверной стальной утепленный однопольный ДСУ, площадь 2,1 м2 (ГОСТ 31173-2003)</v>
      </c>
      <c r="D190" s="26" t="str">
        <f>Source!H83</f>
        <v>м2</v>
      </c>
      <c r="E190" s="12">
        <f>Source!I83</f>
        <v>4.1399999999999997</v>
      </c>
      <c r="F190" s="27">
        <f>Source!AL83+Source!AM83+Source!AO83</f>
        <v>1799.14</v>
      </c>
      <c r="G190" s="43" t="s">
        <v>6</v>
      </c>
      <c r="H190" s="29">
        <f>ROUND(Source!AC83*Source!I83, 2)+ROUND(Source!AD83*Source!I83, 2)+ROUND(Source!AF83*Source!I83, 2)</f>
        <v>7448.44</v>
      </c>
      <c r="I190" s="28"/>
      <c r="J190" s="28">
        <f>IF(Source!BC83&lt;&gt; 0, Source!BC83, 1)</f>
        <v>6.4</v>
      </c>
      <c r="K190" s="29">
        <f>Source!O83</f>
        <v>47670.01</v>
      </c>
      <c r="L190" s="30"/>
      <c r="S190">
        <f>ROUND((Source!FX83/100)*((ROUND(Source!AF83*Source!I83, 2)+ROUND(Source!AE83*Source!I83, 2))), 2)</f>
        <v>0</v>
      </c>
      <c r="T190">
        <f>Source!X83</f>
        <v>0</v>
      </c>
      <c r="U190">
        <f>ROUND((Source!FY83/100)*((ROUND(Source!AF83*Source!I83, 2)+ROUND(Source!AE83*Source!I83, 2))), 2)</f>
        <v>0</v>
      </c>
      <c r="V190">
        <f>Source!Y83</f>
        <v>0</v>
      </c>
      <c r="W190">
        <f>IF(Source!BI83&lt;=1,H190, 0)</f>
        <v>7448.44</v>
      </c>
      <c r="X190">
        <f>IF(Source!BI83=2,H190, 0)</f>
        <v>0</v>
      </c>
      <c r="Y190">
        <f>IF(Source!BI83=3,H190, 0)</f>
        <v>0</v>
      </c>
      <c r="Z190">
        <f>IF(Source!BI83=4,H190, 0)</f>
        <v>0</v>
      </c>
    </row>
    <row r="191" spans="1:26" ht="28.5" x14ac:dyDescent="0.2">
      <c r="A191" s="46" t="str">
        <f>Source!E85</f>
        <v>18,5</v>
      </c>
      <c r="B191" s="47" t="str">
        <f>Source!F85</f>
        <v>01.7.04.11-0061</v>
      </c>
      <c r="C191" s="47" t="str">
        <f>Source!G85</f>
        <v>Щеколды</v>
      </c>
      <c r="D191" s="33" t="str">
        <f>Source!H85</f>
        <v>компл.</v>
      </c>
      <c r="E191" s="34">
        <f>Source!I85</f>
        <v>12</v>
      </c>
      <c r="F191" s="35">
        <f>Source!AL85+Source!AM85+Source!AO85</f>
        <v>33</v>
      </c>
      <c r="G191" s="41" t="s">
        <v>6</v>
      </c>
      <c r="H191" s="37">
        <f>ROUND(Source!AC85*Source!I85, 2)+ROUND(Source!AD85*Source!I85, 2)+ROUND(Source!AF85*Source!I85, 2)</f>
        <v>396</v>
      </c>
      <c r="I191" s="36"/>
      <c r="J191" s="36">
        <f>IF(Source!BC85&lt;&gt; 0, Source!BC85, 1)</f>
        <v>6.4</v>
      </c>
      <c r="K191" s="37">
        <f>Source!O85</f>
        <v>2534.4</v>
      </c>
      <c r="L191" s="42"/>
      <c r="S191">
        <f>ROUND((Source!FX85/100)*((ROUND(Source!AF85*Source!I85, 2)+ROUND(Source!AE85*Source!I85, 2))), 2)</f>
        <v>0</v>
      </c>
      <c r="T191">
        <f>Source!X85</f>
        <v>0</v>
      </c>
      <c r="U191">
        <f>ROUND((Source!FY85/100)*((ROUND(Source!AF85*Source!I85, 2)+ROUND(Source!AE85*Source!I85, 2))), 2)</f>
        <v>0</v>
      </c>
      <c r="V191">
        <f>Source!Y85</f>
        <v>0</v>
      </c>
      <c r="W191">
        <f>IF(Source!BI85&lt;=1,H191, 0)</f>
        <v>396</v>
      </c>
      <c r="X191">
        <f>IF(Source!BI85=2,H191, 0)</f>
        <v>0</v>
      </c>
      <c r="Y191">
        <f>IF(Source!BI85=3,H191, 0)</f>
        <v>0</v>
      </c>
      <c r="Z191">
        <f>IF(Source!BI85=4,H191, 0)</f>
        <v>0</v>
      </c>
    </row>
    <row r="192" spans="1:26" ht="15" x14ac:dyDescent="0.25">
      <c r="G192" s="50">
        <f>H180+H181+H183+H184+H185+SUM(H187:H191)</f>
        <v>34206.199999999997</v>
      </c>
      <c r="H192" s="50"/>
      <c r="J192" s="50">
        <f>K180+K181+K183+K184+K185+SUM(K187:K191)</f>
        <v>218906.73000000004</v>
      </c>
      <c r="K192" s="50"/>
      <c r="L192" s="39">
        <f>Source!U75</f>
        <v>74.823599999999999</v>
      </c>
      <c r="O192" s="23">
        <f>G192</f>
        <v>34206.199999999997</v>
      </c>
      <c r="P192" s="23">
        <f>J192</f>
        <v>218906.73000000004</v>
      </c>
      <c r="Q192" s="23">
        <f>L192</f>
        <v>74.823599999999999</v>
      </c>
      <c r="W192">
        <f>IF(Source!BI75&lt;=1,H180+H181+H183+H184+H185, 0)</f>
        <v>3167.8</v>
      </c>
      <c r="X192">
        <f>IF(Source!BI75=2,H180+H181+H183+H184+H185, 0)</f>
        <v>0</v>
      </c>
      <c r="Y192">
        <f>IF(Source!BI75=3,H180+H181+H183+H184+H185, 0)</f>
        <v>0</v>
      </c>
      <c r="Z192">
        <f>IF(Source!BI75=4,H180+H181+H183+H184+H185, 0)</f>
        <v>0</v>
      </c>
    </row>
    <row r="193" spans="1:26" ht="28.5" x14ac:dyDescent="0.2">
      <c r="A193" s="44" t="str">
        <f>Source!E87</f>
        <v>19</v>
      </c>
      <c r="B193" s="45" t="str">
        <f>Source!F87</f>
        <v>09-04-012-02</v>
      </c>
      <c r="C193" s="45" t="str">
        <f>Source!G87</f>
        <v>Установка дверного доводчика к металлическим дверям</v>
      </c>
      <c r="D193" s="26" t="str">
        <f>Source!H87</f>
        <v>ШТ</v>
      </c>
      <c r="E193" s="12">
        <f>Source!I87</f>
        <v>8</v>
      </c>
      <c r="F193" s="27">
        <f>Source!AL87+Source!AM87+Source!AO87</f>
        <v>13.84</v>
      </c>
      <c r="G193" s="28"/>
      <c r="H193" s="29"/>
      <c r="I193" s="28" t="str">
        <f>Source!BO87</f>
        <v/>
      </c>
      <c r="J193" s="28"/>
      <c r="K193" s="29"/>
      <c r="L193" s="30"/>
      <c r="S193">
        <f>ROUND((Source!FX87/100)*((ROUND(Source!AF87*Source!I87, 2)+ROUND(Source!AE87*Source!I87, 2))), 2)</f>
        <v>82.04</v>
      </c>
      <c r="T193">
        <f>Source!X87</f>
        <v>525.1</v>
      </c>
      <c r="U193">
        <f>ROUND((Source!FY87/100)*((ROUND(Source!AF87*Source!I87, 2)+ROUND(Source!AE87*Source!I87, 2))), 2)</f>
        <v>73.180000000000007</v>
      </c>
      <c r="V193">
        <f>Source!Y87</f>
        <v>466.75</v>
      </c>
    </row>
    <row r="194" spans="1:26" x14ac:dyDescent="0.2">
      <c r="C194" s="22" t="str">
        <f>"Объем: "&amp;Source!I87&amp;"=5+"&amp;"1+"&amp;"2"</f>
        <v>Объем: 8=5+1+2</v>
      </c>
    </row>
    <row r="195" spans="1:26" ht="14.25" x14ac:dyDescent="0.2">
      <c r="A195" s="44"/>
      <c r="B195" s="45"/>
      <c r="C195" s="45" t="s">
        <v>1008</v>
      </c>
      <c r="D195" s="26"/>
      <c r="E195" s="12"/>
      <c r="F195" s="27">
        <f>Source!AO87</f>
        <v>11.01</v>
      </c>
      <c r="G195" s="28" t="str">
        <f>Source!DG87</f>
        <v>)*1,15</v>
      </c>
      <c r="H195" s="29">
        <f>ROUND(Source!AF87*Source!I87, 2)</f>
        <v>101.29</v>
      </c>
      <c r="I195" s="28"/>
      <c r="J195" s="28">
        <f>IF(Source!BA87&lt;&gt; 0, Source!BA87, 1)</f>
        <v>6.4</v>
      </c>
      <c r="K195" s="29">
        <f>Source!S87</f>
        <v>648.27</v>
      </c>
      <c r="L195" s="30"/>
      <c r="R195">
        <f>H195</f>
        <v>101.29</v>
      </c>
    </row>
    <row r="196" spans="1:26" ht="14.25" x14ac:dyDescent="0.2">
      <c r="A196" s="44"/>
      <c r="B196" s="45"/>
      <c r="C196" s="45" t="s">
        <v>363</v>
      </c>
      <c r="D196" s="26"/>
      <c r="E196" s="12"/>
      <c r="F196" s="27">
        <f>Source!AM87</f>
        <v>2.11</v>
      </c>
      <c r="G196" s="28" t="str">
        <f>Source!DE87</f>
        <v>)*1,25</v>
      </c>
      <c r="H196" s="29">
        <f>ROUND(Source!AD87*Source!I87, 2)</f>
        <v>21.1</v>
      </c>
      <c r="I196" s="28"/>
      <c r="J196" s="28">
        <f>IF(Source!BB87&lt;&gt; 0, Source!BB87, 1)</f>
        <v>6.4</v>
      </c>
      <c r="K196" s="29">
        <f>Source!Q87</f>
        <v>135.04</v>
      </c>
      <c r="L196" s="30"/>
    </row>
    <row r="197" spans="1:26" ht="14.25" x14ac:dyDescent="0.2">
      <c r="A197" s="44"/>
      <c r="B197" s="45"/>
      <c r="C197" s="45" t="s">
        <v>1015</v>
      </c>
      <c r="D197" s="26"/>
      <c r="E197" s="12"/>
      <c r="F197" s="27">
        <f>Source!AL87</f>
        <v>0.72</v>
      </c>
      <c r="G197" s="28" t="str">
        <f>Source!DD87</f>
        <v/>
      </c>
      <c r="H197" s="29">
        <f>ROUND(Source!AC87*Source!I87, 2)</f>
        <v>5.76</v>
      </c>
      <c r="I197" s="28"/>
      <c r="J197" s="28">
        <f>IF(Source!BC87&lt;&gt; 0, Source!BC87, 1)</f>
        <v>6.4</v>
      </c>
      <c r="K197" s="29">
        <f>Source!P87</f>
        <v>36.86</v>
      </c>
      <c r="L197" s="30"/>
    </row>
    <row r="198" spans="1:26" ht="14.25" x14ac:dyDescent="0.2">
      <c r="A198" s="44"/>
      <c r="B198" s="45"/>
      <c r="C198" s="45" t="s">
        <v>1010</v>
      </c>
      <c r="D198" s="26" t="s">
        <v>1011</v>
      </c>
      <c r="E198" s="12">
        <f>Source!BZ87</f>
        <v>90</v>
      </c>
      <c r="F198" s="53" t="str">
        <f>CONCATENATE(" )", Source!DL87, Source!FT87, "=", Source!FX87)</f>
        <v xml:space="preserve"> )*0,9=81</v>
      </c>
      <c r="G198" s="54"/>
      <c r="H198" s="29">
        <f>SUM(S193:S201)</f>
        <v>82.04</v>
      </c>
      <c r="I198" s="32"/>
      <c r="J198" s="25">
        <f>Source!AT87</f>
        <v>81</v>
      </c>
      <c r="K198" s="29">
        <f>SUM(T193:T201)</f>
        <v>525.1</v>
      </c>
      <c r="L198" s="30"/>
    </row>
    <row r="199" spans="1:26" ht="14.25" x14ac:dyDescent="0.2">
      <c r="A199" s="44"/>
      <c r="B199" s="45"/>
      <c r="C199" s="45" t="s">
        <v>1012</v>
      </c>
      <c r="D199" s="26" t="s">
        <v>1011</v>
      </c>
      <c r="E199" s="12">
        <f>Source!CA87</f>
        <v>85</v>
      </c>
      <c r="F199" s="53" t="str">
        <f>CONCATENATE(" )", Source!DM87, Source!FU87, "=", Source!FY87)</f>
        <v xml:space="preserve"> )*0,85=72,25</v>
      </c>
      <c r="G199" s="54"/>
      <c r="H199" s="29">
        <f>SUM(U193:U201)</f>
        <v>73.180000000000007</v>
      </c>
      <c r="I199" s="32"/>
      <c r="J199" s="25">
        <f>Source!AU87</f>
        <v>72</v>
      </c>
      <c r="K199" s="29">
        <f>SUM(V193:V201)</f>
        <v>466.75</v>
      </c>
      <c r="L199" s="30"/>
    </row>
    <row r="200" spans="1:26" ht="14.25" x14ac:dyDescent="0.2">
      <c r="A200" s="44"/>
      <c r="B200" s="45"/>
      <c r="C200" s="45" t="s">
        <v>1013</v>
      </c>
      <c r="D200" s="26" t="s">
        <v>1014</v>
      </c>
      <c r="E200" s="12">
        <f>Source!AQ87</f>
        <v>1.1100000000000001</v>
      </c>
      <c r="F200" s="27"/>
      <c r="G200" s="28" t="str">
        <f>Source!DI87</f>
        <v>)*1,15</v>
      </c>
      <c r="H200" s="29"/>
      <c r="I200" s="28"/>
      <c r="J200" s="28"/>
      <c r="K200" s="29"/>
      <c r="L200" s="40">
        <f>Source!U87</f>
        <v>10.212</v>
      </c>
    </row>
    <row r="201" spans="1:26" ht="28.5" x14ac:dyDescent="0.2">
      <c r="A201" s="46" t="str">
        <f>Source!E89</f>
        <v>19,1</v>
      </c>
      <c r="B201" s="47" t="str">
        <f>Source!F89</f>
        <v>01.7.04.01-0001</v>
      </c>
      <c r="C201" s="47" t="str">
        <f>Source!G89</f>
        <v>Доводчик дверной DS 73 BC "Серия Premium", усилие закрывания EN2-5</v>
      </c>
      <c r="D201" s="33" t="str">
        <f>Source!H89</f>
        <v>шт.</v>
      </c>
      <c r="E201" s="34">
        <f>Source!I89</f>
        <v>8</v>
      </c>
      <c r="F201" s="35">
        <f>Source!AL89+Source!AM89+Source!AO89</f>
        <v>371.2</v>
      </c>
      <c r="G201" s="41" t="s">
        <v>6</v>
      </c>
      <c r="H201" s="37">
        <f>ROUND(Source!AC89*Source!I89, 2)+ROUND(Source!AD89*Source!I89, 2)+ROUND(Source!AF89*Source!I89, 2)</f>
        <v>2969.6</v>
      </c>
      <c r="I201" s="36"/>
      <c r="J201" s="36">
        <f>IF(Source!BC89&lt;&gt; 0, Source!BC89, 1)</f>
        <v>6.4</v>
      </c>
      <c r="K201" s="37">
        <f>Source!O89</f>
        <v>19005.439999999999</v>
      </c>
      <c r="L201" s="42"/>
      <c r="S201">
        <f>ROUND((Source!FX89/100)*((ROUND(Source!AF89*Source!I89, 2)+ROUND(Source!AE89*Source!I89, 2))), 2)</f>
        <v>0</v>
      </c>
      <c r="T201">
        <f>Source!X89</f>
        <v>0</v>
      </c>
      <c r="U201">
        <f>ROUND((Source!FY89/100)*((ROUND(Source!AF89*Source!I89, 2)+ROUND(Source!AE89*Source!I89, 2))), 2)</f>
        <v>0</v>
      </c>
      <c r="V201">
        <f>Source!Y89</f>
        <v>0</v>
      </c>
      <c r="W201">
        <f>IF(Source!BI89&lt;=1,H201, 0)</f>
        <v>2969.6</v>
      </c>
      <c r="X201">
        <f>IF(Source!BI89=2,H201, 0)</f>
        <v>0</v>
      </c>
      <c r="Y201">
        <f>IF(Source!BI89=3,H201, 0)</f>
        <v>0</v>
      </c>
      <c r="Z201">
        <f>IF(Source!BI89=4,H201, 0)</f>
        <v>0</v>
      </c>
    </row>
    <row r="202" spans="1:26" ht="15" x14ac:dyDescent="0.25">
      <c r="G202" s="50">
        <f>H195+H196+H197+H198+H199+SUM(H201:H201)</f>
        <v>3252.97</v>
      </c>
      <c r="H202" s="50"/>
      <c r="J202" s="50">
        <f>K195+K196+K197+K198+K199+SUM(K201:K201)</f>
        <v>20817.46</v>
      </c>
      <c r="K202" s="50"/>
      <c r="L202" s="39">
        <f>Source!U87</f>
        <v>10.212</v>
      </c>
      <c r="O202" s="23">
        <f>G202</f>
        <v>3252.97</v>
      </c>
      <c r="P202" s="23">
        <f>J202</f>
        <v>20817.46</v>
      </c>
      <c r="Q202" s="23">
        <f>L202</f>
        <v>10.212</v>
      </c>
      <c r="W202">
        <f>IF(Source!BI87&lt;=1,H195+H196+H197+H198+H199, 0)</f>
        <v>283.37</v>
      </c>
      <c r="X202">
        <f>IF(Source!BI87=2,H195+H196+H197+H198+H199, 0)</f>
        <v>0</v>
      </c>
      <c r="Y202">
        <f>IF(Source!BI87=3,H195+H196+H197+H198+H199, 0)</f>
        <v>0</v>
      </c>
      <c r="Z202">
        <f>IF(Source!BI87=4,H195+H196+H197+H198+H199, 0)</f>
        <v>0</v>
      </c>
    </row>
    <row r="203" spans="1:26" ht="42.75" x14ac:dyDescent="0.2">
      <c r="A203" s="44" t="str">
        <f>Source!E91</f>
        <v>20</v>
      </c>
      <c r="B203" s="45" t="str">
        <f>Source!F91</f>
        <v>08-04-003-01</v>
      </c>
      <c r="C203" s="45" t="str">
        <f>Source!G91</f>
        <v>Кладка перегородок из газобетонных блоков на клее толщиной 100 мм при высоте этажа до 4 м</v>
      </c>
      <c r="D203" s="26" t="str">
        <f>Source!H91</f>
        <v>100 м2</v>
      </c>
      <c r="E203" s="12">
        <f>Source!I91</f>
        <v>0.1812</v>
      </c>
      <c r="F203" s="27">
        <f>Source!AL91+Source!AM91+Source!AO91</f>
        <v>888.34999999999991</v>
      </c>
      <c r="G203" s="28"/>
      <c r="H203" s="29"/>
      <c r="I203" s="28" t="str">
        <f>Source!BO91</f>
        <v/>
      </c>
      <c r="J203" s="28"/>
      <c r="K203" s="29"/>
      <c r="L203" s="30"/>
      <c r="S203">
        <f>ROUND((Source!FX91/100)*((ROUND(Source!AF91*Source!I91, 2)+ROUND(Source!AE91*Source!I91, 2))), 2)</f>
        <v>122.65</v>
      </c>
      <c r="T203">
        <f>Source!X91</f>
        <v>786.37</v>
      </c>
      <c r="U203">
        <f>ROUND((Source!FY91/100)*((ROUND(Source!AF91*Source!I91, 2)+ROUND(Source!AE91*Source!I91, 2))), 2)</f>
        <v>75.959999999999994</v>
      </c>
      <c r="V203">
        <f>Source!Y91</f>
        <v>486.12</v>
      </c>
    </row>
    <row r="204" spans="1:26" x14ac:dyDescent="0.2">
      <c r="C204" s="22" t="str">
        <f>"Объем: "&amp;Source!I91&amp;"=(18,12)/"&amp;"100"</f>
        <v>Объем: 0,1812=(18,12)/100</v>
      </c>
    </row>
    <row r="205" spans="1:26" ht="14.25" x14ac:dyDescent="0.2">
      <c r="A205" s="44"/>
      <c r="B205" s="45"/>
      <c r="C205" s="45" t="s">
        <v>1008</v>
      </c>
      <c r="D205" s="26"/>
      <c r="E205" s="12"/>
      <c r="F205" s="27">
        <f>Source!AO91</f>
        <v>518.54</v>
      </c>
      <c r="G205" s="28" t="str">
        <f>Source!DG91</f>
        <v>)*1,15</v>
      </c>
      <c r="H205" s="29">
        <f>ROUND(Source!AF91*Source!I91, 2)</f>
        <v>108.05</v>
      </c>
      <c r="I205" s="28"/>
      <c r="J205" s="28">
        <f>IF(Source!BA91&lt;&gt; 0, Source!BA91, 1)</f>
        <v>6.4</v>
      </c>
      <c r="K205" s="29">
        <f>Source!S91</f>
        <v>691.54</v>
      </c>
      <c r="L205" s="30"/>
      <c r="R205">
        <f>H205</f>
        <v>108.05</v>
      </c>
    </row>
    <row r="206" spans="1:26" ht="14.25" x14ac:dyDescent="0.2">
      <c r="A206" s="44"/>
      <c r="B206" s="45"/>
      <c r="C206" s="45" t="s">
        <v>363</v>
      </c>
      <c r="D206" s="26"/>
      <c r="E206" s="12"/>
      <c r="F206" s="27">
        <f>Source!AM91</f>
        <v>110.33</v>
      </c>
      <c r="G206" s="28" t="str">
        <f>Source!DE91</f>
        <v>)*1,25</v>
      </c>
      <c r="H206" s="29">
        <f>ROUND(Source!AD91*Source!I91, 2)</f>
        <v>24.99</v>
      </c>
      <c r="I206" s="28"/>
      <c r="J206" s="28">
        <f>IF(Source!BB91&lt;&gt; 0, Source!BB91, 1)</f>
        <v>6.4</v>
      </c>
      <c r="K206" s="29">
        <f>Source!Q91</f>
        <v>159.93</v>
      </c>
      <c r="L206" s="30"/>
    </row>
    <row r="207" spans="1:26" ht="14.25" x14ac:dyDescent="0.2">
      <c r="A207" s="44"/>
      <c r="B207" s="45"/>
      <c r="C207" s="45" t="s">
        <v>1009</v>
      </c>
      <c r="D207" s="26"/>
      <c r="E207" s="12"/>
      <c r="F207" s="27">
        <f>Source!AN91</f>
        <v>16.100000000000001</v>
      </c>
      <c r="G207" s="28" t="str">
        <f>Source!DF91</f>
        <v>)*1,25</v>
      </c>
      <c r="H207" s="31">
        <f>ROUND(Source!AE91*Source!I91, 2)</f>
        <v>3.65</v>
      </c>
      <c r="I207" s="28"/>
      <c r="J207" s="28">
        <f>IF(Source!BS91&lt;&gt; 0, Source!BS91, 1)</f>
        <v>6.4</v>
      </c>
      <c r="K207" s="31">
        <f>Source!R91</f>
        <v>23.34</v>
      </c>
      <c r="L207" s="30"/>
      <c r="R207">
        <f>H207</f>
        <v>3.65</v>
      </c>
    </row>
    <row r="208" spans="1:26" ht="14.25" x14ac:dyDescent="0.2">
      <c r="A208" s="44"/>
      <c r="B208" s="45"/>
      <c r="C208" s="45" t="s">
        <v>1015</v>
      </c>
      <c r="D208" s="26"/>
      <c r="E208" s="12"/>
      <c r="F208" s="27">
        <f>Source!AL91</f>
        <v>259.48</v>
      </c>
      <c r="G208" s="28" t="str">
        <f>Source!DD91</f>
        <v/>
      </c>
      <c r="H208" s="29">
        <f>ROUND(Source!AC91*Source!I91, 2)</f>
        <v>47.02</v>
      </c>
      <c r="I208" s="28"/>
      <c r="J208" s="28">
        <f>IF(Source!BC91&lt;&gt; 0, Source!BC91, 1)</f>
        <v>6.4</v>
      </c>
      <c r="K208" s="29">
        <f>Source!P91</f>
        <v>300.91000000000003</v>
      </c>
      <c r="L208" s="30"/>
    </row>
    <row r="209" spans="1:26" ht="14.25" x14ac:dyDescent="0.2">
      <c r="A209" s="44"/>
      <c r="B209" s="45"/>
      <c r="C209" s="45" t="s">
        <v>1010</v>
      </c>
      <c r="D209" s="26" t="s">
        <v>1011</v>
      </c>
      <c r="E209" s="12">
        <f>Source!BZ91</f>
        <v>122</v>
      </c>
      <c r="F209" s="53" t="str">
        <f>CONCATENATE(" )", Source!DL91, Source!FT91, "=", Source!FX91)</f>
        <v xml:space="preserve"> )*0,9=109,8</v>
      </c>
      <c r="G209" s="54"/>
      <c r="H209" s="29">
        <f>SUM(S203:S213)</f>
        <v>122.65</v>
      </c>
      <c r="I209" s="32"/>
      <c r="J209" s="25">
        <f>Source!AT91</f>
        <v>110</v>
      </c>
      <c r="K209" s="29">
        <f>SUM(T203:T213)</f>
        <v>786.37</v>
      </c>
      <c r="L209" s="30"/>
    </row>
    <row r="210" spans="1:26" ht="14.25" x14ac:dyDescent="0.2">
      <c r="A210" s="44"/>
      <c r="B210" s="45"/>
      <c r="C210" s="45" t="s">
        <v>1012</v>
      </c>
      <c r="D210" s="26" t="s">
        <v>1011</v>
      </c>
      <c r="E210" s="12">
        <f>Source!CA91</f>
        <v>80</v>
      </c>
      <c r="F210" s="53" t="str">
        <f>CONCATENATE(" )", Source!DM91, Source!FU91, "=", Source!FY91)</f>
        <v xml:space="preserve"> )*0,85=68</v>
      </c>
      <c r="G210" s="54"/>
      <c r="H210" s="29">
        <f>SUM(U203:U213)</f>
        <v>75.959999999999994</v>
      </c>
      <c r="I210" s="32"/>
      <c r="J210" s="25">
        <f>Source!AU91</f>
        <v>68</v>
      </c>
      <c r="K210" s="29">
        <f>SUM(V203:V213)</f>
        <v>486.12</v>
      </c>
      <c r="L210" s="30"/>
    </row>
    <row r="211" spans="1:26" ht="14.25" x14ac:dyDescent="0.2">
      <c r="A211" s="44"/>
      <c r="B211" s="45"/>
      <c r="C211" s="45" t="s">
        <v>1013</v>
      </c>
      <c r="D211" s="26" t="s">
        <v>1014</v>
      </c>
      <c r="E211" s="12">
        <f>Source!AQ91</f>
        <v>62.4</v>
      </c>
      <c r="F211" s="27"/>
      <c r="G211" s="28" t="str">
        <f>Source!DI91</f>
        <v>)*1,15</v>
      </c>
      <c r="H211" s="29"/>
      <c r="I211" s="28"/>
      <c r="J211" s="28"/>
      <c r="K211" s="29"/>
      <c r="L211" s="40">
        <f>Source!U91</f>
        <v>13.002911999999998</v>
      </c>
    </row>
    <row r="212" spans="1:26" ht="28.5" x14ac:dyDescent="0.2">
      <c r="A212" s="44" t="str">
        <f>Source!E93</f>
        <v>20,1</v>
      </c>
      <c r="B212" s="45" t="str">
        <f>Source!F93</f>
        <v>05.2.02.07-0001</v>
      </c>
      <c r="C212" s="45" t="str">
        <f>Source!G93</f>
        <v>Блок пенобетонный, размером 10х25х60, D700</v>
      </c>
      <c r="D212" s="26" t="str">
        <f>Source!H93</f>
        <v>шт.</v>
      </c>
      <c r="E212" s="12">
        <f>Source!I93</f>
        <v>122</v>
      </c>
      <c r="F212" s="27">
        <f>Source!AL93+Source!AM93+Source!AO93</f>
        <v>22.79</v>
      </c>
      <c r="G212" s="43" t="s">
        <v>6</v>
      </c>
      <c r="H212" s="29">
        <f>ROUND(Source!AC93*Source!I93, 2)+ROUND(Source!AD93*Source!I93, 2)+ROUND(Source!AF93*Source!I93, 2)</f>
        <v>2780.38</v>
      </c>
      <c r="I212" s="28"/>
      <c r="J212" s="28">
        <f>IF(Source!BC93&lt;&gt; 0, Source!BC93, 1)</f>
        <v>6.4</v>
      </c>
      <c r="K212" s="29">
        <f>Source!O93</f>
        <v>17794.43</v>
      </c>
      <c r="L212" s="30"/>
      <c r="S212">
        <f>ROUND((Source!FX93/100)*((ROUND(Source!AF93*Source!I93, 2)+ROUND(Source!AE93*Source!I93, 2))), 2)</f>
        <v>0</v>
      </c>
      <c r="T212">
        <f>Source!X93</f>
        <v>0</v>
      </c>
      <c r="U212">
        <f>ROUND((Source!FY93/100)*((ROUND(Source!AF93*Source!I93, 2)+ROUND(Source!AE93*Source!I93, 2))), 2)</f>
        <v>0</v>
      </c>
      <c r="V212">
        <f>Source!Y93</f>
        <v>0</v>
      </c>
      <c r="W212">
        <f>IF(Source!BI93&lt;=1,H212, 0)</f>
        <v>2780.38</v>
      </c>
      <c r="X212">
        <f>IF(Source!BI93=2,H212, 0)</f>
        <v>0</v>
      </c>
      <c r="Y212">
        <f>IF(Source!BI93=3,H212, 0)</f>
        <v>0</v>
      </c>
      <c r="Z212">
        <f>IF(Source!BI93=4,H212, 0)</f>
        <v>0</v>
      </c>
    </row>
    <row r="213" spans="1:26" ht="28.5" x14ac:dyDescent="0.2">
      <c r="A213" s="46" t="str">
        <f>Source!E95</f>
        <v>20,2</v>
      </c>
      <c r="B213" s="47" t="str">
        <f>Source!F95</f>
        <v>04.3.02.09-1301</v>
      </c>
      <c r="C213" s="47" t="str">
        <f>Source!G95</f>
        <v>Сухая смесь цементная монтажно-кладочная М-200</v>
      </c>
      <c r="D213" s="33" t="str">
        <f>Source!H95</f>
        <v>т</v>
      </c>
      <c r="E213" s="34">
        <f>Source!I95</f>
        <v>3.8440000000000002E-2</v>
      </c>
      <c r="F213" s="35">
        <f>Source!AL95+Source!AM95+Source!AO95</f>
        <v>470.56</v>
      </c>
      <c r="G213" s="41" t="s">
        <v>6</v>
      </c>
      <c r="H213" s="37">
        <f>ROUND(Source!AC95*Source!I95, 2)+ROUND(Source!AD95*Source!I95, 2)+ROUND(Source!AF95*Source!I95, 2)</f>
        <v>18.09</v>
      </c>
      <c r="I213" s="36"/>
      <c r="J213" s="36">
        <f>IF(Source!BC95&lt;&gt; 0, Source!BC95, 1)</f>
        <v>6.4</v>
      </c>
      <c r="K213" s="37">
        <f>Source!O95</f>
        <v>115.77</v>
      </c>
      <c r="L213" s="42"/>
      <c r="S213">
        <f>ROUND((Source!FX95/100)*((ROUND(Source!AF95*Source!I95, 2)+ROUND(Source!AE95*Source!I95, 2))), 2)</f>
        <v>0</v>
      </c>
      <c r="T213">
        <f>Source!X95</f>
        <v>0</v>
      </c>
      <c r="U213">
        <f>ROUND((Source!FY95/100)*((ROUND(Source!AF95*Source!I95, 2)+ROUND(Source!AE95*Source!I95, 2))), 2)</f>
        <v>0</v>
      </c>
      <c r="V213">
        <f>Source!Y95</f>
        <v>0</v>
      </c>
      <c r="W213">
        <f>IF(Source!BI95&lt;=1,H213, 0)</f>
        <v>18.09</v>
      </c>
      <c r="X213">
        <f>IF(Source!BI95=2,H213, 0)</f>
        <v>0</v>
      </c>
      <c r="Y213">
        <f>IF(Source!BI95=3,H213, 0)</f>
        <v>0</v>
      </c>
      <c r="Z213">
        <f>IF(Source!BI95=4,H213, 0)</f>
        <v>0</v>
      </c>
    </row>
    <row r="214" spans="1:26" ht="15" x14ac:dyDescent="0.25">
      <c r="G214" s="50">
        <f>H205+H206+H208+H209+H210+SUM(H212:H213)</f>
        <v>3177.1400000000003</v>
      </c>
      <c r="H214" s="50"/>
      <c r="J214" s="50">
        <f>K205+K206+K208+K209+K210+SUM(K212:K213)</f>
        <v>20335.07</v>
      </c>
      <c r="K214" s="50"/>
      <c r="L214" s="39">
        <f>Source!U91</f>
        <v>13.002911999999998</v>
      </c>
      <c r="O214" s="23">
        <f>G214</f>
        <v>3177.1400000000003</v>
      </c>
      <c r="P214" s="23">
        <f>J214</f>
        <v>20335.07</v>
      </c>
      <c r="Q214" s="23">
        <f>L214</f>
        <v>13.002911999999998</v>
      </c>
      <c r="W214">
        <f>IF(Source!BI91&lt;=1,H205+H206+H208+H209+H210, 0)</f>
        <v>378.67</v>
      </c>
      <c r="X214">
        <f>IF(Source!BI91=2,H205+H206+H208+H209+H210, 0)</f>
        <v>0</v>
      </c>
      <c r="Y214">
        <f>IF(Source!BI91=3,H205+H206+H208+H209+H210, 0)</f>
        <v>0</v>
      </c>
      <c r="Z214">
        <f>IF(Source!BI91=4,H205+H206+H208+H209+H210, 0)</f>
        <v>0</v>
      </c>
    </row>
    <row r="215" spans="1:26" ht="57" x14ac:dyDescent="0.2">
      <c r="A215" s="44" t="str">
        <f>Source!E97</f>
        <v>21</v>
      </c>
      <c r="B215" s="45" t="str">
        <f>Source!F97</f>
        <v>15-02-019-03</v>
      </c>
      <c r="C215" s="45" t="str">
        <f>Source!G97</f>
        <v>Сплошное выравнивание внутренних поверхностей (однослойное оштукатуривание) из сухих растворных смесей толщиной до 10 мм стен</v>
      </c>
      <c r="D215" s="26" t="str">
        <f>Source!H97</f>
        <v>100 м2</v>
      </c>
      <c r="E215" s="12">
        <f>Source!I97</f>
        <v>1.6024</v>
      </c>
      <c r="F215" s="27">
        <f>Source!AL97+Source!AM97+Source!AO97</f>
        <v>295.40999999999997</v>
      </c>
      <c r="G215" s="28"/>
      <c r="H215" s="29"/>
      <c r="I215" s="28" t="str">
        <f>Source!BO97</f>
        <v/>
      </c>
      <c r="J215" s="28"/>
      <c r="K215" s="29"/>
      <c r="L215" s="30"/>
      <c r="S215">
        <f>ROUND((Source!FX97/100)*((ROUND(Source!AF97*Source!I97, 2)+ROUND(Source!AE97*Source!I97, 2))), 2)</f>
        <v>501.69</v>
      </c>
      <c r="T215">
        <f>Source!X97</f>
        <v>3227.83</v>
      </c>
      <c r="U215">
        <f>ROUND((Source!FY97/100)*((ROUND(Source!AF97*Source!I97, 2)+ROUND(Source!AE97*Source!I97, 2))), 2)</f>
        <v>248.19</v>
      </c>
      <c r="V215">
        <f>Source!Y97</f>
        <v>1596.93</v>
      </c>
    </row>
    <row r="216" spans="1:26" x14ac:dyDescent="0.2">
      <c r="C216" s="22" t="str">
        <f>"Объем: "&amp;Source!I97&amp;"=(62,8+"&amp;"36,24+"&amp;"61,2)/"&amp;"100"</f>
        <v>Объем: 1,6024=(62,8+36,24+61,2)/100</v>
      </c>
    </row>
    <row r="217" spans="1:26" ht="14.25" x14ac:dyDescent="0.2">
      <c r="A217" s="44"/>
      <c r="B217" s="45"/>
      <c r="C217" s="45" t="s">
        <v>1008</v>
      </c>
      <c r="D217" s="26"/>
      <c r="E217" s="12"/>
      <c r="F217" s="27">
        <f>Source!AO97</f>
        <v>277.14</v>
      </c>
      <c r="G217" s="28" t="str">
        <f>Source!DG97</f>
        <v>)*1,15</v>
      </c>
      <c r="H217" s="29">
        <f>ROUND(Source!AF97*Source!I97, 2)</f>
        <v>510.7</v>
      </c>
      <c r="I217" s="28"/>
      <c r="J217" s="28">
        <f>IF(Source!BA97&lt;&gt; 0, Source!BA97, 1)</f>
        <v>6.4</v>
      </c>
      <c r="K217" s="29">
        <f>Source!S97</f>
        <v>3268.5</v>
      </c>
      <c r="L217" s="30"/>
      <c r="R217">
        <f>H217</f>
        <v>510.7</v>
      </c>
    </row>
    <row r="218" spans="1:26" ht="14.25" x14ac:dyDescent="0.2">
      <c r="A218" s="44"/>
      <c r="B218" s="45"/>
      <c r="C218" s="45" t="s">
        <v>363</v>
      </c>
      <c r="D218" s="26"/>
      <c r="E218" s="12"/>
      <c r="F218" s="27">
        <f>Source!AM97</f>
        <v>17.03</v>
      </c>
      <c r="G218" s="28" t="str">
        <f>Source!DE97</f>
        <v>)*1,25</v>
      </c>
      <c r="H218" s="29">
        <f>ROUND(Source!AD97*Source!I97, 2)</f>
        <v>34.11</v>
      </c>
      <c r="I218" s="28"/>
      <c r="J218" s="28">
        <f>IF(Source!BB97&lt;&gt; 0, Source!BB97, 1)</f>
        <v>6.4</v>
      </c>
      <c r="K218" s="29">
        <f>Source!Q97</f>
        <v>218.31</v>
      </c>
      <c r="L218" s="30"/>
    </row>
    <row r="219" spans="1:26" ht="14.25" x14ac:dyDescent="0.2">
      <c r="A219" s="44"/>
      <c r="B219" s="45"/>
      <c r="C219" s="45" t="s">
        <v>1009</v>
      </c>
      <c r="D219" s="26"/>
      <c r="E219" s="12"/>
      <c r="F219" s="27">
        <f>Source!AN97</f>
        <v>10.08</v>
      </c>
      <c r="G219" s="28" t="str">
        <f>Source!DF97</f>
        <v>)*1,25</v>
      </c>
      <c r="H219" s="31">
        <f>ROUND(Source!AE97*Source!I97, 2)</f>
        <v>20.190000000000001</v>
      </c>
      <c r="I219" s="28"/>
      <c r="J219" s="28">
        <f>IF(Source!BS97&lt;&gt; 0, Source!BS97, 1)</f>
        <v>6.4</v>
      </c>
      <c r="K219" s="31">
        <f>Source!R97</f>
        <v>129.22</v>
      </c>
      <c r="L219" s="30"/>
      <c r="R219">
        <f>H219</f>
        <v>20.190000000000001</v>
      </c>
    </row>
    <row r="220" spans="1:26" ht="14.25" x14ac:dyDescent="0.2">
      <c r="A220" s="44"/>
      <c r="B220" s="45"/>
      <c r="C220" s="45" t="s">
        <v>1015</v>
      </c>
      <c r="D220" s="26"/>
      <c r="E220" s="12"/>
      <c r="F220" s="27">
        <f>Source!AL97</f>
        <v>1.24</v>
      </c>
      <c r="G220" s="28" t="str">
        <f>Source!DD97</f>
        <v/>
      </c>
      <c r="H220" s="29">
        <f>ROUND(Source!AC97*Source!I97, 2)</f>
        <v>1.99</v>
      </c>
      <c r="I220" s="28"/>
      <c r="J220" s="28">
        <f>IF(Source!BC97&lt;&gt; 0, Source!BC97, 1)</f>
        <v>6.4</v>
      </c>
      <c r="K220" s="29">
        <f>Source!P97</f>
        <v>12.72</v>
      </c>
      <c r="L220" s="30"/>
    </row>
    <row r="221" spans="1:26" ht="14.25" x14ac:dyDescent="0.2">
      <c r="A221" s="44"/>
      <c r="B221" s="45"/>
      <c r="C221" s="45" t="s">
        <v>1010</v>
      </c>
      <c r="D221" s="26" t="s">
        <v>1011</v>
      </c>
      <c r="E221" s="12">
        <f>Source!BZ97</f>
        <v>105</v>
      </c>
      <c r="F221" s="53" t="str">
        <f>CONCATENATE(" )", Source!DL97, Source!FT97, "=", Source!FX97)</f>
        <v xml:space="preserve"> )*0,9=94,5</v>
      </c>
      <c r="G221" s="54"/>
      <c r="H221" s="29">
        <f>SUM(S215:S225)</f>
        <v>501.69</v>
      </c>
      <c r="I221" s="32"/>
      <c r="J221" s="25">
        <f>Source!AT97</f>
        <v>95</v>
      </c>
      <c r="K221" s="29">
        <f>SUM(T215:T225)</f>
        <v>3227.83</v>
      </c>
      <c r="L221" s="30"/>
    </row>
    <row r="222" spans="1:26" ht="14.25" x14ac:dyDescent="0.2">
      <c r="A222" s="44"/>
      <c r="B222" s="45"/>
      <c r="C222" s="45" t="s">
        <v>1012</v>
      </c>
      <c r="D222" s="26" t="s">
        <v>1011</v>
      </c>
      <c r="E222" s="12">
        <f>Source!CA97</f>
        <v>55</v>
      </c>
      <c r="F222" s="53" t="str">
        <f>CONCATENATE(" )", Source!DM97, Source!FU97, "=", Source!FY97)</f>
        <v xml:space="preserve"> )*0,85=46,75</v>
      </c>
      <c r="G222" s="54"/>
      <c r="H222" s="29">
        <f>SUM(U215:U225)</f>
        <v>248.19</v>
      </c>
      <c r="I222" s="32"/>
      <c r="J222" s="25">
        <f>Source!AU97</f>
        <v>47</v>
      </c>
      <c r="K222" s="29">
        <f>SUM(V215:V225)</f>
        <v>1596.93</v>
      </c>
      <c r="L222" s="30"/>
    </row>
    <row r="223" spans="1:26" ht="14.25" x14ac:dyDescent="0.2">
      <c r="A223" s="44"/>
      <c r="B223" s="45"/>
      <c r="C223" s="45" t="s">
        <v>1013</v>
      </c>
      <c r="D223" s="26" t="s">
        <v>1014</v>
      </c>
      <c r="E223" s="12">
        <f>Source!AQ97</f>
        <v>32.49</v>
      </c>
      <c r="F223" s="27"/>
      <c r="G223" s="28" t="str">
        <f>Source!DI97</f>
        <v>)*1,15</v>
      </c>
      <c r="H223" s="29"/>
      <c r="I223" s="28"/>
      <c r="J223" s="28"/>
      <c r="K223" s="29"/>
      <c r="L223" s="40">
        <f>Source!U97</f>
        <v>59.871272400000002</v>
      </c>
    </row>
    <row r="224" spans="1:26" ht="28.5" x14ac:dyDescent="0.2">
      <c r="A224" s="44" t="str">
        <f>Source!E99</f>
        <v>21,1</v>
      </c>
      <c r="B224" s="45" t="str">
        <f>Source!F99</f>
        <v>04.3.02.05-0002</v>
      </c>
      <c r="C224" s="45" t="str">
        <f>Source!G99</f>
        <v>Смесь штукатурная «Ротбанд», КНАУФ</v>
      </c>
      <c r="D224" s="26" t="str">
        <f>Source!H99</f>
        <v>кг</v>
      </c>
      <c r="E224" s="12">
        <f>Source!I99</f>
        <v>1362.04</v>
      </c>
      <c r="F224" s="27">
        <f>Source!AL99+Source!AM99+Source!AO99</f>
        <v>2.0699999999999998</v>
      </c>
      <c r="G224" s="43" t="s">
        <v>6</v>
      </c>
      <c r="H224" s="29">
        <f>ROUND(Source!AC99*Source!I99, 2)+ROUND(Source!AD99*Source!I99, 2)+ROUND(Source!AF99*Source!I99, 2)</f>
        <v>2819.42</v>
      </c>
      <c r="I224" s="28"/>
      <c r="J224" s="28">
        <f>IF(Source!BC99&lt;&gt; 0, Source!BC99, 1)</f>
        <v>6.4</v>
      </c>
      <c r="K224" s="29">
        <f>Source!O99</f>
        <v>18044.310000000001</v>
      </c>
      <c r="L224" s="30"/>
      <c r="S224">
        <f>ROUND((Source!FX99/100)*((ROUND(Source!AF99*Source!I99, 2)+ROUND(Source!AE99*Source!I99, 2))), 2)</f>
        <v>0</v>
      </c>
      <c r="T224">
        <f>Source!X99</f>
        <v>0</v>
      </c>
      <c r="U224">
        <f>ROUND((Source!FY99/100)*((ROUND(Source!AF99*Source!I99, 2)+ROUND(Source!AE99*Source!I99, 2))), 2)</f>
        <v>0</v>
      </c>
      <c r="V224">
        <f>Source!Y99</f>
        <v>0</v>
      </c>
      <c r="W224">
        <f>IF(Source!BI99&lt;=1,H224, 0)</f>
        <v>2819.42</v>
      </c>
      <c r="X224">
        <f>IF(Source!BI99=2,H224, 0)</f>
        <v>0</v>
      </c>
      <c r="Y224">
        <f>IF(Source!BI99=3,H224, 0)</f>
        <v>0</v>
      </c>
      <c r="Z224">
        <f>IF(Source!BI99=4,H224, 0)</f>
        <v>0</v>
      </c>
    </row>
    <row r="225" spans="1:26" ht="28.5" x14ac:dyDescent="0.2">
      <c r="A225" s="46" t="str">
        <f>Source!E101</f>
        <v>21,2</v>
      </c>
      <c r="B225" s="47" t="str">
        <f>Source!F101</f>
        <v>14.3.01.01-0001</v>
      </c>
      <c r="C225" s="47" t="str">
        <f>Source!G101</f>
        <v>Грунтовка: «Бетоконтакт», КНАУФ</v>
      </c>
      <c r="D225" s="33" t="str">
        <f>Source!H101</f>
        <v>кг</v>
      </c>
      <c r="E225" s="34">
        <f>Source!I101</f>
        <v>20.831199999999999</v>
      </c>
      <c r="F225" s="35">
        <f>Source!AL101+Source!AM101+Source!AO101</f>
        <v>15.09</v>
      </c>
      <c r="G225" s="41" t="s">
        <v>6</v>
      </c>
      <c r="H225" s="37">
        <f>ROUND(Source!AC101*Source!I101, 2)+ROUND(Source!AD101*Source!I101, 2)+ROUND(Source!AF101*Source!I101, 2)</f>
        <v>314.33999999999997</v>
      </c>
      <c r="I225" s="36"/>
      <c r="J225" s="36">
        <f>IF(Source!BC101&lt;&gt; 0, Source!BC101, 1)</f>
        <v>6.4</v>
      </c>
      <c r="K225" s="37">
        <f>Source!O101</f>
        <v>2011.79</v>
      </c>
      <c r="L225" s="42"/>
      <c r="S225">
        <f>ROUND((Source!FX101/100)*((ROUND(Source!AF101*Source!I101, 2)+ROUND(Source!AE101*Source!I101, 2))), 2)</f>
        <v>0</v>
      </c>
      <c r="T225">
        <f>Source!X101</f>
        <v>0</v>
      </c>
      <c r="U225">
        <f>ROUND((Source!FY101/100)*((ROUND(Source!AF101*Source!I101, 2)+ROUND(Source!AE101*Source!I101, 2))), 2)</f>
        <v>0</v>
      </c>
      <c r="V225">
        <f>Source!Y101</f>
        <v>0</v>
      </c>
      <c r="W225">
        <f>IF(Source!BI101&lt;=1,H225, 0)</f>
        <v>314.33999999999997</v>
      </c>
      <c r="X225">
        <f>IF(Source!BI101=2,H225, 0)</f>
        <v>0</v>
      </c>
      <c r="Y225">
        <f>IF(Source!BI101=3,H225, 0)</f>
        <v>0</v>
      </c>
      <c r="Z225">
        <f>IF(Source!BI101=4,H225, 0)</f>
        <v>0</v>
      </c>
    </row>
    <row r="226" spans="1:26" ht="15" x14ac:dyDescent="0.25">
      <c r="G226" s="50">
        <f>H217+H218+H220+H221+H222+SUM(H224:H225)</f>
        <v>4430.4400000000005</v>
      </c>
      <c r="H226" s="50"/>
      <c r="J226" s="50">
        <f>K217+K218+K220+K221+K222+SUM(K224:K225)</f>
        <v>28380.39</v>
      </c>
      <c r="K226" s="50"/>
      <c r="L226" s="39">
        <f>Source!U97</f>
        <v>59.871272400000002</v>
      </c>
      <c r="O226" s="23">
        <f>G226</f>
        <v>4430.4400000000005</v>
      </c>
      <c r="P226" s="23">
        <f>J226</f>
        <v>28380.39</v>
      </c>
      <c r="Q226" s="23">
        <f>L226</f>
        <v>59.871272400000002</v>
      </c>
      <c r="W226">
        <f>IF(Source!BI97&lt;=1,H217+H218+H220+H221+H222, 0)</f>
        <v>1296.68</v>
      </c>
      <c r="X226">
        <f>IF(Source!BI97=2,H217+H218+H220+H221+H222, 0)</f>
        <v>0</v>
      </c>
      <c r="Y226">
        <f>IF(Source!BI97=3,H217+H218+H220+H221+H222, 0)</f>
        <v>0</v>
      </c>
      <c r="Z226">
        <f>IF(Source!BI97=4,H217+H218+H220+H221+H222, 0)</f>
        <v>0</v>
      </c>
    </row>
    <row r="227" spans="1:26" ht="71.25" x14ac:dyDescent="0.2">
      <c r="A227" s="44" t="str">
        <f>Source!E103</f>
        <v>22</v>
      </c>
      <c r="B227" s="45" t="str">
        <f>Source!F103</f>
        <v>15-02-019-05</v>
      </c>
      <c r="C227" s="45" t="str">
        <f>Source!G103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227" s="26" t="str">
        <f>Source!H103</f>
        <v>100 м2</v>
      </c>
      <c r="E227" s="12">
        <f>Source!I103</f>
        <v>0.22800000000000001</v>
      </c>
      <c r="F227" s="27">
        <f>Source!AL103+Source!AM103+Source!AO103</f>
        <v>739.34</v>
      </c>
      <c r="G227" s="28"/>
      <c r="H227" s="29"/>
      <c r="I227" s="28" t="str">
        <f>Source!BO103</f>
        <v/>
      </c>
      <c r="J227" s="28"/>
      <c r="K227" s="29"/>
      <c r="L227" s="30"/>
      <c r="S227">
        <f>ROUND((Source!FX103/100)*((ROUND(Source!AF103*Source!I103, 2)+ROUND(Source!AE103*Source!I103, 2))), 2)</f>
        <v>180.75</v>
      </c>
      <c r="T227">
        <f>Source!X103</f>
        <v>1162.92</v>
      </c>
      <c r="U227">
        <f>ROUND((Source!FY103/100)*((ROUND(Source!AF103*Source!I103, 2)+ROUND(Source!AE103*Source!I103, 2))), 2)</f>
        <v>89.42</v>
      </c>
      <c r="V227">
        <f>Source!Y103</f>
        <v>575.34</v>
      </c>
    </row>
    <row r="228" spans="1:26" x14ac:dyDescent="0.2">
      <c r="C228" s="22" t="str">
        <f>"Объем: "&amp;Source!I103&amp;"=(3,66*"&amp;"5+"&amp;"2,75+"&amp;"1,75)/"&amp;"100"</f>
        <v>Объем: 0,228=(3,66*5+2,75+1,75)/100</v>
      </c>
    </row>
    <row r="229" spans="1:26" ht="14.25" x14ac:dyDescent="0.2">
      <c r="A229" s="44"/>
      <c r="B229" s="45"/>
      <c r="C229" s="45" t="s">
        <v>1008</v>
      </c>
      <c r="D229" s="26"/>
      <c r="E229" s="12"/>
      <c r="F229" s="27">
        <f>Source!AO103</f>
        <v>713.71</v>
      </c>
      <c r="G229" s="28" t="str">
        <f>Source!DG103</f>
        <v>)*1,15</v>
      </c>
      <c r="H229" s="29">
        <f>ROUND(Source!AF103*Source!I103, 2)</f>
        <v>187.13</v>
      </c>
      <c r="I229" s="28"/>
      <c r="J229" s="28">
        <f>IF(Source!BA103&lt;&gt; 0, Source!BA103, 1)</f>
        <v>6.4</v>
      </c>
      <c r="K229" s="29">
        <f>Source!S103</f>
        <v>1197.6600000000001</v>
      </c>
      <c r="L229" s="30"/>
      <c r="R229">
        <f>H229</f>
        <v>187.13</v>
      </c>
    </row>
    <row r="230" spans="1:26" ht="14.25" x14ac:dyDescent="0.2">
      <c r="A230" s="44"/>
      <c r="B230" s="45"/>
      <c r="C230" s="45" t="s">
        <v>363</v>
      </c>
      <c r="D230" s="26"/>
      <c r="E230" s="12"/>
      <c r="F230" s="27">
        <f>Source!AM103</f>
        <v>23.82</v>
      </c>
      <c r="G230" s="28" t="str">
        <f>Source!DE103</f>
        <v>)*1,25</v>
      </c>
      <c r="H230" s="29">
        <f>ROUND(Source!AD103*Source!I103, 2)</f>
        <v>6.79</v>
      </c>
      <c r="I230" s="28"/>
      <c r="J230" s="28">
        <f>IF(Source!BB103&lt;&gt; 0, Source!BB103, 1)</f>
        <v>6.4</v>
      </c>
      <c r="K230" s="29">
        <f>Source!Q103</f>
        <v>43.45</v>
      </c>
      <c r="L230" s="30"/>
    </row>
    <row r="231" spans="1:26" ht="14.25" x14ac:dyDescent="0.2">
      <c r="A231" s="44"/>
      <c r="B231" s="45"/>
      <c r="C231" s="45" t="s">
        <v>1009</v>
      </c>
      <c r="D231" s="26"/>
      <c r="E231" s="12"/>
      <c r="F231" s="27">
        <f>Source!AN103</f>
        <v>14.51</v>
      </c>
      <c r="G231" s="28" t="str">
        <f>Source!DF103</f>
        <v>)*1,25</v>
      </c>
      <c r="H231" s="31">
        <f>ROUND(Source!AE103*Source!I103, 2)</f>
        <v>4.1399999999999997</v>
      </c>
      <c r="I231" s="28"/>
      <c r="J231" s="28">
        <f>IF(Source!BS103&lt;&gt; 0, Source!BS103, 1)</f>
        <v>6.4</v>
      </c>
      <c r="K231" s="31">
        <f>Source!R103</f>
        <v>26.47</v>
      </c>
      <c r="L231" s="30"/>
      <c r="R231">
        <f>H231</f>
        <v>4.1399999999999997</v>
      </c>
    </row>
    <row r="232" spans="1:26" ht="14.25" x14ac:dyDescent="0.2">
      <c r="A232" s="44"/>
      <c r="B232" s="45"/>
      <c r="C232" s="45" t="s">
        <v>1015</v>
      </c>
      <c r="D232" s="26"/>
      <c r="E232" s="12"/>
      <c r="F232" s="27">
        <f>Source!AL103</f>
        <v>1.81</v>
      </c>
      <c r="G232" s="28" t="str">
        <f>Source!DD103</f>
        <v/>
      </c>
      <c r="H232" s="29">
        <f>ROUND(Source!AC103*Source!I103, 2)</f>
        <v>0.41</v>
      </c>
      <c r="I232" s="28"/>
      <c r="J232" s="28">
        <f>IF(Source!BC103&lt;&gt; 0, Source!BC103, 1)</f>
        <v>6.4</v>
      </c>
      <c r="K232" s="29">
        <f>Source!P103</f>
        <v>2.64</v>
      </c>
      <c r="L232" s="30"/>
    </row>
    <row r="233" spans="1:26" ht="14.25" x14ac:dyDescent="0.2">
      <c r="A233" s="44"/>
      <c r="B233" s="45"/>
      <c r="C233" s="45" t="s">
        <v>1010</v>
      </c>
      <c r="D233" s="26" t="s">
        <v>1011</v>
      </c>
      <c r="E233" s="12">
        <f>Source!BZ103</f>
        <v>105</v>
      </c>
      <c r="F233" s="53" t="str">
        <f>CONCATENATE(" )", Source!DL103, Source!FT103, "=", Source!FX103)</f>
        <v xml:space="preserve"> )*0,9=94,5</v>
      </c>
      <c r="G233" s="54"/>
      <c r="H233" s="29">
        <f>SUM(S227:S237)</f>
        <v>180.75</v>
      </c>
      <c r="I233" s="32"/>
      <c r="J233" s="25">
        <f>Source!AT103</f>
        <v>95</v>
      </c>
      <c r="K233" s="29">
        <f>SUM(T227:T237)</f>
        <v>1162.92</v>
      </c>
      <c r="L233" s="30"/>
    </row>
    <row r="234" spans="1:26" ht="14.25" x14ac:dyDescent="0.2">
      <c r="A234" s="44"/>
      <c r="B234" s="45"/>
      <c r="C234" s="45" t="s">
        <v>1012</v>
      </c>
      <c r="D234" s="26" t="s">
        <v>1011</v>
      </c>
      <c r="E234" s="12">
        <f>Source!CA103</f>
        <v>55</v>
      </c>
      <c r="F234" s="53" t="str">
        <f>CONCATENATE(" )", Source!DM103, Source!FU103, "=", Source!FY103)</f>
        <v xml:space="preserve"> )*0,85=46,75</v>
      </c>
      <c r="G234" s="54"/>
      <c r="H234" s="29">
        <f>SUM(U227:U237)</f>
        <v>89.42</v>
      </c>
      <c r="I234" s="32"/>
      <c r="J234" s="25">
        <f>Source!AU103</f>
        <v>47</v>
      </c>
      <c r="K234" s="29">
        <f>SUM(V227:V237)</f>
        <v>575.34</v>
      </c>
      <c r="L234" s="30"/>
    </row>
    <row r="235" spans="1:26" ht="14.25" x14ac:dyDescent="0.2">
      <c r="A235" s="44"/>
      <c r="B235" s="45"/>
      <c r="C235" s="45" t="s">
        <v>1013</v>
      </c>
      <c r="D235" s="26" t="s">
        <v>1014</v>
      </c>
      <c r="E235" s="12">
        <f>Source!AQ103</f>
        <v>83.67</v>
      </c>
      <c r="F235" s="27"/>
      <c r="G235" s="28" t="str">
        <f>Source!DI103</f>
        <v>)*1,15</v>
      </c>
      <c r="H235" s="29"/>
      <c r="I235" s="28"/>
      <c r="J235" s="28"/>
      <c r="K235" s="29"/>
      <c r="L235" s="40">
        <f>Source!U103</f>
        <v>21.938274</v>
      </c>
    </row>
    <row r="236" spans="1:26" ht="28.5" x14ac:dyDescent="0.2">
      <c r="A236" s="44" t="str">
        <f>Source!E105</f>
        <v>22,1</v>
      </c>
      <c r="B236" s="45" t="str">
        <f>Source!F105</f>
        <v>04.3.02.05-0002</v>
      </c>
      <c r="C236" s="45" t="str">
        <f>Source!G105</f>
        <v>Смесь штукатурная «Ротбанд», КНАУФ</v>
      </c>
      <c r="D236" s="26" t="str">
        <f>Source!H105</f>
        <v>кг</v>
      </c>
      <c r="E236" s="12">
        <f>Source!I105</f>
        <v>280.44</v>
      </c>
      <c r="F236" s="27">
        <f>Source!AL105+Source!AM105+Source!AO105</f>
        <v>2.0699999999999998</v>
      </c>
      <c r="G236" s="43" t="s">
        <v>6</v>
      </c>
      <c r="H236" s="29">
        <f>ROUND(Source!AC105*Source!I105, 2)+ROUND(Source!AD105*Source!I105, 2)+ROUND(Source!AF105*Source!I105, 2)</f>
        <v>580.51</v>
      </c>
      <c r="I236" s="28"/>
      <c r="J236" s="28">
        <f>IF(Source!BC105&lt;&gt; 0, Source!BC105, 1)</f>
        <v>6.4</v>
      </c>
      <c r="K236" s="29">
        <f>Source!O105</f>
        <v>3715.27</v>
      </c>
      <c r="L236" s="30"/>
      <c r="S236">
        <f>ROUND((Source!FX105/100)*((ROUND(Source!AF105*Source!I105, 2)+ROUND(Source!AE105*Source!I105, 2))), 2)</f>
        <v>0</v>
      </c>
      <c r="T236">
        <f>Source!X105</f>
        <v>0</v>
      </c>
      <c r="U236">
        <f>ROUND((Source!FY105/100)*((ROUND(Source!AF105*Source!I105, 2)+ROUND(Source!AE105*Source!I105, 2))), 2)</f>
        <v>0</v>
      </c>
      <c r="V236">
        <f>Source!Y105</f>
        <v>0</v>
      </c>
      <c r="W236">
        <f>IF(Source!BI105&lt;=1,H236, 0)</f>
        <v>580.51</v>
      </c>
      <c r="X236">
        <f>IF(Source!BI105=2,H236, 0)</f>
        <v>0</v>
      </c>
      <c r="Y236">
        <f>IF(Source!BI105=3,H236, 0)</f>
        <v>0</v>
      </c>
      <c r="Z236">
        <f>IF(Source!BI105=4,H236, 0)</f>
        <v>0</v>
      </c>
    </row>
    <row r="237" spans="1:26" ht="28.5" x14ac:dyDescent="0.2">
      <c r="A237" s="46" t="str">
        <f>Source!E107</f>
        <v>22,2</v>
      </c>
      <c r="B237" s="47" t="str">
        <f>Source!F107</f>
        <v>14.3.01.01-0001</v>
      </c>
      <c r="C237" s="47" t="str">
        <f>Source!G107</f>
        <v>Грунтовка: «Бетоконтакт», КНАУФ</v>
      </c>
      <c r="D237" s="33" t="str">
        <f>Source!H107</f>
        <v>кг</v>
      </c>
      <c r="E237" s="34">
        <f>Source!I107</f>
        <v>2.964</v>
      </c>
      <c r="F237" s="35">
        <f>Source!AL107+Source!AM107+Source!AO107</f>
        <v>15.09</v>
      </c>
      <c r="G237" s="41" t="s">
        <v>6</v>
      </c>
      <c r="H237" s="37">
        <f>ROUND(Source!AC107*Source!I107, 2)+ROUND(Source!AD107*Source!I107, 2)+ROUND(Source!AF107*Source!I107, 2)</f>
        <v>44.73</v>
      </c>
      <c r="I237" s="36"/>
      <c r="J237" s="36">
        <f>IF(Source!BC107&lt;&gt; 0, Source!BC107, 1)</f>
        <v>6.4</v>
      </c>
      <c r="K237" s="37">
        <f>Source!O107</f>
        <v>286.25</v>
      </c>
      <c r="L237" s="42"/>
      <c r="S237">
        <f>ROUND((Source!FX107/100)*((ROUND(Source!AF107*Source!I107, 2)+ROUND(Source!AE107*Source!I107, 2))), 2)</f>
        <v>0</v>
      </c>
      <c r="T237">
        <f>Source!X107</f>
        <v>0</v>
      </c>
      <c r="U237">
        <f>ROUND((Source!FY107/100)*((ROUND(Source!AF107*Source!I107, 2)+ROUND(Source!AE107*Source!I107, 2))), 2)</f>
        <v>0</v>
      </c>
      <c r="V237">
        <f>Source!Y107</f>
        <v>0</v>
      </c>
      <c r="W237">
        <f>IF(Source!BI107&lt;=1,H237, 0)</f>
        <v>44.73</v>
      </c>
      <c r="X237">
        <f>IF(Source!BI107=2,H237, 0)</f>
        <v>0</v>
      </c>
      <c r="Y237">
        <f>IF(Source!BI107=3,H237, 0)</f>
        <v>0</v>
      </c>
      <c r="Z237">
        <f>IF(Source!BI107=4,H237, 0)</f>
        <v>0</v>
      </c>
    </row>
    <row r="238" spans="1:26" ht="15" x14ac:dyDescent="0.25">
      <c r="G238" s="50">
        <f>H229+H230+H232+H233+H234+SUM(H236:H237)</f>
        <v>1089.74</v>
      </c>
      <c r="H238" s="50"/>
      <c r="J238" s="50">
        <f>K229+K230+K232+K233+K234+SUM(K236:K237)</f>
        <v>6983.5300000000007</v>
      </c>
      <c r="K238" s="50"/>
      <c r="L238" s="39">
        <f>Source!U103</f>
        <v>21.938274</v>
      </c>
      <c r="O238" s="23">
        <f>G238</f>
        <v>1089.74</v>
      </c>
      <c r="P238" s="23">
        <f>J238</f>
        <v>6983.5300000000007</v>
      </c>
      <c r="Q238" s="23">
        <f>L238</f>
        <v>21.938274</v>
      </c>
      <c r="W238">
        <f>IF(Source!BI103&lt;=1,H229+H230+H232+H233+H234, 0)</f>
        <v>464.5</v>
      </c>
      <c r="X238">
        <f>IF(Source!BI103=2,H229+H230+H232+H233+H234, 0)</f>
        <v>0</v>
      </c>
      <c r="Y238">
        <f>IF(Source!BI103=3,H229+H230+H232+H233+H234, 0)</f>
        <v>0</v>
      </c>
      <c r="Z238">
        <f>IF(Source!BI103=4,H229+H230+H232+H233+H234, 0)</f>
        <v>0</v>
      </c>
    </row>
    <row r="239" spans="1:26" ht="42.75" x14ac:dyDescent="0.2">
      <c r="A239" s="44" t="str">
        <f>Source!E109</f>
        <v>23</v>
      </c>
      <c r="B239" s="45" t="str">
        <f>Source!F109</f>
        <v>11-01-011-08</v>
      </c>
      <c r="C239" s="45" t="str">
        <f>Source!G109</f>
        <v>Устройство стяжек из выравнивающей смеси типа "Ветонит" 5000, толщиной 5 мм</v>
      </c>
      <c r="D239" s="26" t="str">
        <f>Source!H109</f>
        <v>100 м2</v>
      </c>
      <c r="E239" s="12">
        <f>Source!I109</f>
        <v>2.3140000000000001</v>
      </c>
      <c r="F239" s="27">
        <f>Source!AL109+Source!AM109+Source!AO109</f>
        <v>11028.89</v>
      </c>
      <c r="G239" s="28"/>
      <c r="H239" s="29"/>
      <c r="I239" s="28" t="str">
        <f>Source!BO109</f>
        <v/>
      </c>
      <c r="J239" s="28"/>
      <c r="K239" s="29"/>
      <c r="L239" s="30"/>
      <c r="S239">
        <f>ROUND((Source!FX109/100)*((ROUND(Source!AF109*Source!I109, 2)+ROUND(Source!AE109*Source!I109, 2))), 2)</f>
        <v>952.89</v>
      </c>
      <c r="T239">
        <f>Source!X109</f>
        <v>6115.05</v>
      </c>
      <c r="U239">
        <f>ROUND((Source!FY109/100)*((ROUND(Source!AF109*Source!I109, 2)+ROUND(Source!AE109*Source!I109, 2))), 2)</f>
        <v>548.75</v>
      </c>
      <c r="V239">
        <f>Source!Y109</f>
        <v>3525.79</v>
      </c>
    </row>
    <row r="240" spans="1:26" ht="38.25" x14ac:dyDescent="0.2">
      <c r="C240" s="22" t="str">
        <f>"Объем: "&amp;Source!I109&amp;"=(23,5+"&amp;"23+"&amp;"23,4+"&amp;"24+"&amp;"32+"&amp;"24,1+"&amp;"45,9+"&amp;"12,5+"&amp;"23)/"&amp;"100"</f>
        <v>Объем: 2,314=(23,5+23+23,4+24+32+24,1+45,9+12,5+23)/100</v>
      </c>
    </row>
    <row r="241" spans="1:26" ht="14.25" x14ac:dyDescent="0.2">
      <c r="A241" s="44"/>
      <c r="B241" s="45"/>
      <c r="C241" s="45" t="s">
        <v>1008</v>
      </c>
      <c r="D241" s="26"/>
      <c r="E241" s="12"/>
      <c r="F241" s="27">
        <f>Source!AO109</f>
        <v>321.33</v>
      </c>
      <c r="G241" s="28" t="str">
        <f>Source!DG109</f>
        <v>)*1,15</v>
      </c>
      <c r="H241" s="29">
        <f>ROUND(Source!AF109*Source!I109, 2)</f>
        <v>855.09</v>
      </c>
      <c r="I241" s="28"/>
      <c r="J241" s="28">
        <f>IF(Source!BA109&lt;&gt; 0, Source!BA109, 1)</f>
        <v>6.4</v>
      </c>
      <c r="K241" s="29">
        <f>Source!S109</f>
        <v>5472.58</v>
      </c>
      <c r="L241" s="30"/>
      <c r="R241">
        <f>H241</f>
        <v>855.09</v>
      </c>
    </row>
    <row r="242" spans="1:26" ht="14.25" x14ac:dyDescent="0.2">
      <c r="A242" s="44"/>
      <c r="B242" s="45"/>
      <c r="C242" s="45" t="s">
        <v>363</v>
      </c>
      <c r="D242" s="26"/>
      <c r="E242" s="12"/>
      <c r="F242" s="27">
        <f>Source!AM109</f>
        <v>6.23</v>
      </c>
      <c r="G242" s="28" t="str">
        <f>Source!DE109</f>
        <v>)*1,25</v>
      </c>
      <c r="H242" s="29">
        <f>ROUND(Source!AD109*Source!I109, 2)</f>
        <v>18.02</v>
      </c>
      <c r="I242" s="28"/>
      <c r="J242" s="28">
        <f>IF(Source!BB109&lt;&gt; 0, Source!BB109, 1)</f>
        <v>6.4</v>
      </c>
      <c r="K242" s="29">
        <f>Source!Q109</f>
        <v>115.33</v>
      </c>
      <c r="L242" s="30"/>
    </row>
    <row r="243" spans="1:26" ht="14.25" x14ac:dyDescent="0.2">
      <c r="A243" s="44"/>
      <c r="B243" s="45"/>
      <c r="C243" s="45" t="s">
        <v>1009</v>
      </c>
      <c r="D243" s="26"/>
      <c r="E243" s="12"/>
      <c r="F243" s="27">
        <f>Source!AN109</f>
        <v>1.97</v>
      </c>
      <c r="G243" s="28" t="str">
        <f>Source!DF109</f>
        <v>)*1,25</v>
      </c>
      <c r="H243" s="31">
        <f>ROUND(Source!AE109*Source!I109, 2)</f>
        <v>5.7</v>
      </c>
      <c r="I243" s="28"/>
      <c r="J243" s="28">
        <f>IF(Source!BS109&lt;&gt; 0, Source!BS109, 1)</f>
        <v>6.4</v>
      </c>
      <c r="K243" s="31">
        <f>Source!R109</f>
        <v>36.47</v>
      </c>
      <c r="L243" s="30"/>
      <c r="R243">
        <f>H243</f>
        <v>5.7</v>
      </c>
    </row>
    <row r="244" spans="1:26" ht="14.25" x14ac:dyDescent="0.2">
      <c r="A244" s="44"/>
      <c r="B244" s="45"/>
      <c r="C244" s="45" t="s">
        <v>1015</v>
      </c>
      <c r="D244" s="26"/>
      <c r="E244" s="12"/>
      <c r="F244" s="27">
        <f>Source!AL109</f>
        <v>10701.33</v>
      </c>
      <c r="G244" s="28" t="str">
        <f>Source!DD109</f>
        <v/>
      </c>
      <c r="H244" s="29">
        <f>ROUND(Source!AC109*Source!I109, 2)</f>
        <v>24762.880000000001</v>
      </c>
      <c r="I244" s="28"/>
      <c r="J244" s="28">
        <f>IF(Source!BC109&lt;&gt; 0, Source!BC109, 1)</f>
        <v>6.4</v>
      </c>
      <c r="K244" s="29">
        <f>Source!P109</f>
        <v>158482.42000000001</v>
      </c>
      <c r="L244" s="30"/>
    </row>
    <row r="245" spans="1:26" ht="14.25" x14ac:dyDescent="0.2">
      <c r="A245" s="44"/>
      <c r="B245" s="45"/>
      <c r="C245" s="45" t="s">
        <v>1010</v>
      </c>
      <c r="D245" s="26" t="s">
        <v>1011</v>
      </c>
      <c r="E245" s="12">
        <f>Source!BZ109</f>
        <v>123</v>
      </c>
      <c r="F245" s="53" t="str">
        <f>CONCATENATE(" )", Source!DL109, Source!FT109, "=", Source!FX109)</f>
        <v xml:space="preserve"> )*0,9=110,7</v>
      </c>
      <c r="G245" s="54"/>
      <c r="H245" s="29">
        <f>SUM(S239:S247)</f>
        <v>952.89</v>
      </c>
      <c r="I245" s="32"/>
      <c r="J245" s="25">
        <f>Source!AT109</f>
        <v>111</v>
      </c>
      <c r="K245" s="29">
        <f>SUM(T239:T247)</f>
        <v>6115.05</v>
      </c>
      <c r="L245" s="30"/>
    </row>
    <row r="246" spans="1:26" ht="14.25" x14ac:dyDescent="0.2">
      <c r="A246" s="44"/>
      <c r="B246" s="45"/>
      <c r="C246" s="45" t="s">
        <v>1012</v>
      </c>
      <c r="D246" s="26" t="s">
        <v>1011</v>
      </c>
      <c r="E246" s="12">
        <f>Source!CA109</f>
        <v>75</v>
      </c>
      <c r="F246" s="53" t="str">
        <f>CONCATENATE(" )", Source!DM109, Source!FU109, "=", Source!FY109)</f>
        <v xml:space="preserve"> )*0,85=63,75</v>
      </c>
      <c r="G246" s="54"/>
      <c r="H246" s="29">
        <f>SUM(U239:U247)</f>
        <v>548.75</v>
      </c>
      <c r="I246" s="32"/>
      <c r="J246" s="25">
        <f>Source!AU109</f>
        <v>64</v>
      </c>
      <c r="K246" s="29">
        <f>SUM(V239:V247)</f>
        <v>3525.79</v>
      </c>
      <c r="L246" s="30"/>
    </row>
    <row r="247" spans="1:26" ht="14.25" x14ac:dyDescent="0.2">
      <c r="A247" s="46"/>
      <c r="B247" s="47"/>
      <c r="C247" s="47" t="s">
        <v>1013</v>
      </c>
      <c r="D247" s="33" t="s">
        <v>1014</v>
      </c>
      <c r="E247" s="34">
        <f>Source!AQ109</f>
        <v>37.67</v>
      </c>
      <c r="F247" s="35"/>
      <c r="G247" s="36" t="str">
        <f>Source!DI109</f>
        <v>)*1,15</v>
      </c>
      <c r="H247" s="37"/>
      <c r="I247" s="36"/>
      <c r="J247" s="36"/>
      <c r="K247" s="37"/>
      <c r="L247" s="38">
        <f>Source!U109</f>
        <v>100.24363699999999</v>
      </c>
    </row>
    <row r="248" spans="1:26" ht="15" x14ac:dyDescent="0.25">
      <c r="G248" s="50">
        <f>H241+H242+H244+H245+H246</f>
        <v>27137.63</v>
      </c>
      <c r="H248" s="50"/>
      <c r="J248" s="50">
        <f>K241+K242+K244+K245+K246</f>
        <v>173711.17</v>
      </c>
      <c r="K248" s="50"/>
      <c r="L248" s="39">
        <f>Source!U109</f>
        <v>100.24363699999999</v>
      </c>
      <c r="O248" s="23">
        <f>G248</f>
        <v>27137.63</v>
      </c>
      <c r="P248" s="23">
        <f>J248</f>
        <v>173711.17</v>
      </c>
      <c r="Q248" s="23">
        <f>L248</f>
        <v>100.24363699999999</v>
      </c>
      <c r="W248">
        <f>IF(Source!BI109&lt;=1,H241+H242+H244+H245+H246, 0)</f>
        <v>27137.63</v>
      </c>
      <c r="X248">
        <f>IF(Source!BI109=2,H241+H242+H244+H245+H246, 0)</f>
        <v>0</v>
      </c>
      <c r="Y248">
        <f>IF(Source!BI109=3,H241+H242+H244+H245+H246, 0)</f>
        <v>0</v>
      </c>
      <c r="Z248">
        <f>IF(Source!BI109=4,H241+H242+H244+H245+H246, 0)</f>
        <v>0</v>
      </c>
    </row>
    <row r="249" spans="1:26" ht="42.75" x14ac:dyDescent="0.2">
      <c r="A249" s="44" t="str">
        <f>Source!E111</f>
        <v>24</v>
      </c>
      <c r="B249" s="45" t="str">
        <f>Source!F111</f>
        <v>11-01-011-10</v>
      </c>
      <c r="C249" s="45" t="str">
        <f>Source!G111</f>
        <v>Устройство стяжек на каждый последующий слой толщиной 1 мм добавлять к расценке 11-01-011-08</v>
      </c>
      <c r="D249" s="26" t="str">
        <f>Source!H111</f>
        <v>100 м2</v>
      </c>
      <c r="E249" s="12">
        <f>Source!I111</f>
        <v>2.3140000000000001</v>
      </c>
      <c r="F249" s="27">
        <f>Source!AL111+Source!AM111+Source!AO111</f>
        <v>2070.6</v>
      </c>
      <c r="G249" s="28"/>
      <c r="H249" s="29"/>
      <c r="I249" s="28" t="str">
        <f>Source!BO111</f>
        <v/>
      </c>
      <c r="J249" s="28"/>
      <c r="K249" s="29"/>
      <c r="L249" s="30"/>
      <c r="S249">
        <f>ROUND((Source!FX111/100)*((ROUND(Source!AF111*Source!I111, 2)+ROUND(Source!AE111*Source!I111, 2))), 2)</f>
        <v>928.85</v>
      </c>
      <c r="T249">
        <f>Source!X111</f>
        <v>5960.7</v>
      </c>
      <c r="U249">
        <f>ROUND((Source!FY111/100)*((ROUND(Source!AF111*Source!I111, 2)+ROUND(Source!AE111*Source!I111, 2))), 2)</f>
        <v>534.91</v>
      </c>
      <c r="V249">
        <f>Source!Y111</f>
        <v>3436.8</v>
      </c>
    </row>
    <row r="250" spans="1:26" ht="14.25" x14ac:dyDescent="0.2">
      <c r="A250" s="44"/>
      <c r="B250" s="45"/>
      <c r="C250" s="45" t="s">
        <v>1008</v>
      </c>
      <c r="D250" s="26"/>
      <c r="E250" s="12"/>
      <c r="F250" s="27">
        <f>Source!AO111</f>
        <v>20.64</v>
      </c>
      <c r="G250" s="28" t="str">
        <f>Source!DG111</f>
        <v>)*1,15)*15</v>
      </c>
      <c r="H250" s="29">
        <f>ROUND(Source!AF111*Source!I111, 2)</f>
        <v>823.88</v>
      </c>
      <c r="I250" s="28"/>
      <c r="J250" s="28">
        <f>IF(Source!BA111&lt;&gt; 0, Source!BA111, 1)</f>
        <v>6.4</v>
      </c>
      <c r="K250" s="29">
        <f>Source!S111</f>
        <v>5272.81</v>
      </c>
      <c r="L250" s="30"/>
      <c r="R250">
        <f>H250</f>
        <v>823.88</v>
      </c>
    </row>
    <row r="251" spans="1:26" ht="14.25" x14ac:dyDescent="0.2">
      <c r="A251" s="44"/>
      <c r="B251" s="45"/>
      <c r="C251" s="45" t="s">
        <v>363</v>
      </c>
      <c r="D251" s="26"/>
      <c r="E251" s="12"/>
      <c r="F251" s="27">
        <f>Source!AM111</f>
        <v>1.21</v>
      </c>
      <c r="G251" s="28" t="str">
        <f>Source!DE111</f>
        <v>)*1,25)*15</v>
      </c>
      <c r="H251" s="29">
        <f>ROUND(Source!AD111*Source!I111, 2)</f>
        <v>52.5</v>
      </c>
      <c r="I251" s="28"/>
      <c r="J251" s="28">
        <f>IF(Source!BB111&lt;&gt; 0, Source!BB111, 1)</f>
        <v>6.4</v>
      </c>
      <c r="K251" s="29">
        <f>Source!Q111</f>
        <v>335.99</v>
      </c>
      <c r="L251" s="30"/>
    </row>
    <row r="252" spans="1:26" ht="14.25" x14ac:dyDescent="0.2">
      <c r="A252" s="44"/>
      <c r="B252" s="45"/>
      <c r="C252" s="45" t="s">
        <v>1009</v>
      </c>
      <c r="D252" s="26"/>
      <c r="E252" s="12"/>
      <c r="F252" s="27">
        <f>Source!AN111</f>
        <v>0.35</v>
      </c>
      <c r="G252" s="28" t="str">
        <f>Source!DF111</f>
        <v>)*1,25)*15</v>
      </c>
      <c r="H252" s="31">
        <f>ROUND(Source!AE111*Source!I111, 2)</f>
        <v>15.19</v>
      </c>
      <c r="I252" s="28"/>
      <c r="J252" s="28">
        <f>IF(Source!BS111&lt;&gt; 0, Source!BS111, 1)</f>
        <v>6.4</v>
      </c>
      <c r="K252" s="31">
        <f>Source!R111</f>
        <v>97.19</v>
      </c>
      <c r="L252" s="30"/>
      <c r="R252">
        <f>H252</f>
        <v>15.19</v>
      </c>
    </row>
    <row r="253" spans="1:26" ht="14.25" x14ac:dyDescent="0.2">
      <c r="A253" s="44"/>
      <c r="B253" s="45"/>
      <c r="C253" s="45" t="s">
        <v>1015</v>
      </c>
      <c r="D253" s="26"/>
      <c r="E253" s="12"/>
      <c r="F253" s="27">
        <f>Source!AL111</f>
        <v>2048.75</v>
      </c>
      <c r="G253" s="28" t="str">
        <f>Source!DD111</f>
        <v>)*15</v>
      </c>
      <c r="H253" s="29">
        <f>ROUND(Source!AC111*Source!I111, 2)</f>
        <v>71112.11</v>
      </c>
      <c r="I253" s="28"/>
      <c r="J253" s="28">
        <f>IF(Source!BC111&lt;&gt; 0, Source!BC111, 1)</f>
        <v>6.4</v>
      </c>
      <c r="K253" s="29">
        <f>Source!P111</f>
        <v>455117.52</v>
      </c>
      <c r="L253" s="30"/>
    </row>
    <row r="254" spans="1:26" ht="14.25" x14ac:dyDescent="0.2">
      <c r="A254" s="44"/>
      <c r="B254" s="45"/>
      <c r="C254" s="45" t="s">
        <v>1010</v>
      </c>
      <c r="D254" s="26" t="s">
        <v>1011</v>
      </c>
      <c r="E254" s="12">
        <f>Source!BZ111</f>
        <v>123</v>
      </c>
      <c r="F254" s="53" t="str">
        <f>CONCATENATE(" )", Source!DL111, Source!FT111, "=", Source!FX111)</f>
        <v xml:space="preserve"> )*0,9=110,7</v>
      </c>
      <c r="G254" s="54"/>
      <c r="H254" s="29">
        <f>SUM(S249:S256)</f>
        <v>928.85</v>
      </c>
      <c r="I254" s="32"/>
      <c r="J254" s="25">
        <f>Source!AT111</f>
        <v>111</v>
      </c>
      <c r="K254" s="29">
        <f>SUM(T249:T256)</f>
        <v>5960.7</v>
      </c>
      <c r="L254" s="30"/>
    </row>
    <row r="255" spans="1:26" ht="14.25" x14ac:dyDescent="0.2">
      <c r="A255" s="44"/>
      <c r="B255" s="45"/>
      <c r="C255" s="45" t="s">
        <v>1012</v>
      </c>
      <c r="D255" s="26" t="s">
        <v>1011</v>
      </c>
      <c r="E255" s="12">
        <f>Source!CA111</f>
        <v>75</v>
      </c>
      <c r="F255" s="53" t="str">
        <f>CONCATENATE(" )", Source!DM111, Source!FU111, "=", Source!FY111)</f>
        <v xml:space="preserve"> )*0,85=63,75</v>
      </c>
      <c r="G255" s="54"/>
      <c r="H255" s="29">
        <f>SUM(U249:U256)</f>
        <v>534.91</v>
      </c>
      <c r="I255" s="32"/>
      <c r="J255" s="25">
        <f>Source!AU111</f>
        <v>64</v>
      </c>
      <c r="K255" s="29">
        <f>SUM(V249:V256)</f>
        <v>3436.8</v>
      </c>
      <c r="L255" s="30"/>
    </row>
    <row r="256" spans="1:26" ht="14.25" x14ac:dyDescent="0.2">
      <c r="A256" s="46"/>
      <c r="B256" s="47"/>
      <c r="C256" s="47" t="s">
        <v>1013</v>
      </c>
      <c r="D256" s="33" t="s">
        <v>1014</v>
      </c>
      <c r="E256" s="34">
        <f>Source!AQ111</f>
        <v>2.42</v>
      </c>
      <c r="F256" s="35"/>
      <c r="G256" s="36" t="str">
        <f>Source!DI111</f>
        <v>)*1,15)*15</v>
      </c>
      <c r="H256" s="37"/>
      <c r="I256" s="36"/>
      <c r="J256" s="36"/>
      <c r="K256" s="37"/>
      <c r="L256" s="38">
        <f>Source!U111</f>
        <v>96.597929999999991</v>
      </c>
    </row>
    <row r="257" spans="1:26" ht="15" x14ac:dyDescent="0.25">
      <c r="G257" s="50">
        <f>H250+H251+H253+H254+H255</f>
        <v>73452.250000000015</v>
      </c>
      <c r="H257" s="50"/>
      <c r="J257" s="50">
        <f>K250+K251+K253+K254+K255</f>
        <v>470123.82</v>
      </c>
      <c r="K257" s="50"/>
      <c r="L257" s="39">
        <f>Source!U111</f>
        <v>96.597929999999991</v>
      </c>
      <c r="O257" s="23">
        <f>G257</f>
        <v>73452.250000000015</v>
      </c>
      <c r="P257" s="23">
        <f>J257</f>
        <v>470123.82</v>
      </c>
      <c r="Q257" s="23">
        <f>L257</f>
        <v>96.597929999999991</v>
      </c>
      <c r="W257">
        <f>IF(Source!BI111&lt;=1,H250+H251+H253+H254+H255, 0)</f>
        <v>73452.250000000015</v>
      </c>
      <c r="X257">
        <f>IF(Source!BI111=2,H250+H251+H253+H254+H255, 0)</f>
        <v>0</v>
      </c>
      <c r="Y257">
        <f>IF(Source!BI111=3,H250+H251+H253+H254+H255, 0)</f>
        <v>0</v>
      </c>
      <c r="Z257">
        <f>IF(Source!BI111=4,H250+H251+H253+H254+H255, 0)</f>
        <v>0</v>
      </c>
    </row>
    <row r="258" spans="1:26" ht="28.5" x14ac:dyDescent="0.2">
      <c r="A258" s="44" t="str">
        <f>Source!E113</f>
        <v>25</v>
      </c>
      <c r="B258" s="45" t="str">
        <f>Source!F113</f>
        <v>11-01-047-01</v>
      </c>
      <c r="C258" s="45" t="str">
        <f>Source!G113</f>
        <v>Устройство покрытий из плит керамогранитных размером 30х30 см</v>
      </c>
      <c r="D258" s="26" t="str">
        <f>Source!H113</f>
        <v>100 м2</v>
      </c>
      <c r="E258" s="12">
        <f>Source!I113</f>
        <v>2.3140000000000001</v>
      </c>
      <c r="F258" s="27">
        <f>Source!AL113+Source!AM113+Source!AO113</f>
        <v>21576.86</v>
      </c>
      <c r="G258" s="28"/>
      <c r="H258" s="29"/>
      <c r="I258" s="28" t="str">
        <f>Source!BO113</f>
        <v/>
      </c>
      <c r="J258" s="28"/>
      <c r="K258" s="29"/>
      <c r="L258" s="30"/>
      <c r="S258">
        <f>ROUND((Source!FX113/100)*((ROUND(Source!AF113*Source!I113, 2)+ROUND(Source!AE113*Source!I113, 2))), 2)</f>
        <v>8048.33</v>
      </c>
      <c r="T258">
        <f>Source!X113</f>
        <v>51648.91</v>
      </c>
      <c r="U258">
        <f>ROUND((Source!FY113/100)*((ROUND(Source!AF113*Source!I113, 2)+ROUND(Source!AE113*Source!I113, 2))), 2)</f>
        <v>4634.88</v>
      </c>
      <c r="V258">
        <f>Source!Y113</f>
        <v>29779.55</v>
      </c>
    </row>
    <row r="259" spans="1:26" ht="14.25" x14ac:dyDescent="0.2">
      <c r="A259" s="44"/>
      <c r="B259" s="45"/>
      <c r="C259" s="45" t="s">
        <v>1008</v>
      </c>
      <c r="D259" s="26"/>
      <c r="E259" s="12"/>
      <c r="F259" s="27">
        <f>Source!AO113</f>
        <v>2713.07</v>
      </c>
      <c r="G259" s="28" t="str">
        <f>Source!DG113</f>
        <v>)*1,15</v>
      </c>
      <c r="H259" s="29">
        <f>ROUND(Source!AF113*Source!I113, 2)</f>
        <v>7219.75</v>
      </c>
      <c r="I259" s="28"/>
      <c r="J259" s="28">
        <f>IF(Source!BA113&lt;&gt; 0, Source!BA113, 1)</f>
        <v>6.4</v>
      </c>
      <c r="K259" s="29">
        <f>Source!S113</f>
        <v>46206.400000000001</v>
      </c>
      <c r="L259" s="30"/>
      <c r="R259">
        <f>H259</f>
        <v>7219.75</v>
      </c>
    </row>
    <row r="260" spans="1:26" ht="14.25" x14ac:dyDescent="0.2">
      <c r="A260" s="44"/>
      <c r="B260" s="45"/>
      <c r="C260" s="45" t="s">
        <v>363</v>
      </c>
      <c r="D260" s="26"/>
      <c r="E260" s="12"/>
      <c r="F260" s="27">
        <f>Source!AM113</f>
        <v>24.15</v>
      </c>
      <c r="G260" s="28" t="str">
        <f>Source!DE113</f>
        <v>)*1,25</v>
      </c>
      <c r="H260" s="29">
        <f>ROUND(Source!AD113*Source!I113, 2)</f>
        <v>69.849999999999994</v>
      </c>
      <c r="I260" s="28"/>
      <c r="J260" s="28">
        <f>IF(Source!BB113&lt;&gt; 0, Source!BB113, 1)</f>
        <v>6.4</v>
      </c>
      <c r="K260" s="29">
        <f>Source!Q113</f>
        <v>447.06</v>
      </c>
      <c r="L260" s="30"/>
    </row>
    <row r="261" spans="1:26" ht="14.25" x14ac:dyDescent="0.2">
      <c r="A261" s="44"/>
      <c r="B261" s="45"/>
      <c r="C261" s="45" t="s">
        <v>1009</v>
      </c>
      <c r="D261" s="26"/>
      <c r="E261" s="12"/>
      <c r="F261" s="27">
        <f>Source!AN113</f>
        <v>17.510000000000002</v>
      </c>
      <c r="G261" s="28" t="str">
        <f>Source!DF113</f>
        <v>)*1,25</v>
      </c>
      <c r="H261" s="31">
        <f>ROUND(Source!AE113*Source!I113, 2)</f>
        <v>50.65</v>
      </c>
      <c r="I261" s="28"/>
      <c r="J261" s="28">
        <f>IF(Source!BS113&lt;&gt; 0, Source!BS113, 1)</f>
        <v>6.4</v>
      </c>
      <c r="K261" s="31">
        <f>Source!R113</f>
        <v>324.14999999999998</v>
      </c>
      <c r="L261" s="30"/>
      <c r="R261">
        <f>H261</f>
        <v>50.65</v>
      </c>
    </row>
    <row r="262" spans="1:26" ht="14.25" x14ac:dyDescent="0.2">
      <c r="A262" s="44"/>
      <c r="B262" s="45"/>
      <c r="C262" s="45" t="s">
        <v>1015</v>
      </c>
      <c r="D262" s="26"/>
      <c r="E262" s="12"/>
      <c r="F262" s="27">
        <f>Source!AL113</f>
        <v>18839.64</v>
      </c>
      <c r="G262" s="28" t="str">
        <f>Source!DD113</f>
        <v/>
      </c>
      <c r="H262" s="29">
        <f>ROUND(Source!AC113*Source!I113, 2)</f>
        <v>43594.93</v>
      </c>
      <c r="I262" s="28"/>
      <c r="J262" s="28">
        <f>IF(Source!BC113&lt;&gt; 0, Source!BC113, 1)</f>
        <v>6.4</v>
      </c>
      <c r="K262" s="29">
        <f>Source!P113</f>
        <v>279007.53000000003</v>
      </c>
      <c r="L262" s="30"/>
    </row>
    <row r="263" spans="1:26" ht="14.25" x14ac:dyDescent="0.2">
      <c r="A263" s="44"/>
      <c r="B263" s="45"/>
      <c r="C263" s="45" t="s">
        <v>1010</v>
      </c>
      <c r="D263" s="26" t="s">
        <v>1011</v>
      </c>
      <c r="E263" s="12">
        <f>Source!BZ113</f>
        <v>123</v>
      </c>
      <c r="F263" s="53" t="str">
        <f>CONCATENATE(" )", Source!DL113, Source!FT113, "=", Source!FX113)</f>
        <v xml:space="preserve"> )*0,9=110,7</v>
      </c>
      <c r="G263" s="54"/>
      <c r="H263" s="29">
        <f>SUM(S258:S268)</f>
        <v>8048.33</v>
      </c>
      <c r="I263" s="32"/>
      <c r="J263" s="25">
        <f>Source!AT113</f>
        <v>111</v>
      </c>
      <c r="K263" s="29">
        <f>SUM(T258:T268)</f>
        <v>51648.91</v>
      </c>
      <c r="L263" s="30"/>
    </row>
    <row r="264" spans="1:26" ht="14.25" x14ac:dyDescent="0.2">
      <c r="A264" s="44"/>
      <c r="B264" s="45"/>
      <c r="C264" s="45" t="s">
        <v>1012</v>
      </c>
      <c r="D264" s="26" t="s">
        <v>1011</v>
      </c>
      <c r="E264" s="12">
        <f>Source!CA113</f>
        <v>75</v>
      </c>
      <c r="F264" s="53" t="str">
        <f>CONCATENATE(" )", Source!DM113, Source!FU113, "=", Source!FY113)</f>
        <v xml:space="preserve"> )*0,85=63,75</v>
      </c>
      <c r="G264" s="54"/>
      <c r="H264" s="29">
        <f>SUM(U258:U268)</f>
        <v>4634.88</v>
      </c>
      <c r="I264" s="32"/>
      <c r="J264" s="25">
        <f>Source!AU113</f>
        <v>64</v>
      </c>
      <c r="K264" s="29">
        <f>SUM(V258:V268)</f>
        <v>29779.55</v>
      </c>
      <c r="L264" s="30"/>
    </row>
    <row r="265" spans="1:26" ht="14.25" x14ac:dyDescent="0.2">
      <c r="A265" s="44"/>
      <c r="B265" s="45"/>
      <c r="C265" s="45" t="s">
        <v>1013</v>
      </c>
      <c r="D265" s="26" t="s">
        <v>1014</v>
      </c>
      <c r="E265" s="12">
        <f>Source!AQ113</f>
        <v>310.42</v>
      </c>
      <c r="F265" s="27"/>
      <c r="G265" s="28" t="str">
        <f>Source!DI113</f>
        <v>)*1,15</v>
      </c>
      <c r="H265" s="29"/>
      <c r="I265" s="28"/>
      <c r="J265" s="28"/>
      <c r="K265" s="29"/>
      <c r="L265" s="40">
        <f>Source!U113</f>
        <v>826.05866200000003</v>
      </c>
    </row>
    <row r="266" spans="1:26" ht="42.75" x14ac:dyDescent="0.2">
      <c r="A266" s="44" t="str">
        <f>Source!E115</f>
        <v>25,1</v>
      </c>
      <c r="B266" s="45" t="str">
        <f>Source!F115</f>
        <v>14.3.01.01-0113</v>
      </c>
      <c r="C266" s="45" t="str">
        <f>Source!G115</f>
        <v>Грунтовка сильнопоглощающих поверхностей "БИРСС Грунт Универсал"</v>
      </c>
      <c r="D266" s="26" t="str">
        <f>Source!H115</f>
        <v>т</v>
      </c>
      <c r="E266" s="12">
        <f>Source!I115</f>
        <v>4.6280000000000002E-2</v>
      </c>
      <c r="F266" s="27">
        <f>Source!AL115+Source!AM115+Source!AO115</f>
        <v>7946.36</v>
      </c>
      <c r="G266" s="43" t="s">
        <v>6</v>
      </c>
      <c r="H266" s="29">
        <f>ROUND(Source!AC115*Source!I115, 2)+ROUND(Source!AD115*Source!I115, 2)+ROUND(Source!AF115*Source!I115, 2)</f>
        <v>367.76</v>
      </c>
      <c r="I266" s="28"/>
      <c r="J266" s="28">
        <f>IF(Source!BC115&lt;&gt; 0, Source!BC115, 1)</f>
        <v>6.4</v>
      </c>
      <c r="K266" s="29">
        <f>Source!O115</f>
        <v>2353.65</v>
      </c>
      <c r="L266" s="30"/>
      <c r="S266">
        <f>ROUND((Source!FX115/100)*((ROUND(Source!AF115*Source!I115, 2)+ROUND(Source!AE115*Source!I115, 2))), 2)</f>
        <v>0</v>
      </c>
      <c r="T266">
        <f>Source!X115</f>
        <v>0</v>
      </c>
      <c r="U266">
        <f>ROUND((Source!FY115/100)*((ROUND(Source!AF115*Source!I115, 2)+ROUND(Source!AE115*Source!I115, 2))), 2)</f>
        <v>0</v>
      </c>
      <c r="V266">
        <f>Source!Y115</f>
        <v>0</v>
      </c>
      <c r="W266">
        <f>IF(Source!BI115&lt;=1,H266, 0)</f>
        <v>367.76</v>
      </c>
      <c r="X266">
        <f>IF(Source!BI115=2,H266, 0)</f>
        <v>0</v>
      </c>
      <c r="Y266">
        <f>IF(Source!BI115=3,H266, 0)</f>
        <v>0</v>
      </c>
      <c r="Z266">
        <f>IF(Source!BI115=4,H266, 0)</f>
        <v>0</v>
      </c>
    </row>
    <row r="267" spans="1:26" ht="42.75" x14ac:dyDescent="0.2">
      <c r="A267" s="44" t="str">
        <f>Source!E117</f>
        <v>25,2</v>
      </c>
      <c r="B267" s="45" t="str">
        <f>Source!F117</f>
        <v>06.2.05.03-0003</v>
      </c>
      <c r="C267" s="45" t="str">
        <f>Source!G117</f>
        <v>Гранит керамический многоцветный неполированный, размером 400х400х9 мм</v>
      </c>
      <c r="D267" s="26" t="str">
        <f>Source!H117</f>
        <v>м2</v>
      </c>
      <c r="E267" s="12">
        <f>Source!I117</f>
        <v>-236.02800000000002</v>
      </c>
      <c r="F267" s="27">
        <f>Source!AL117+Source!AM117+Source!AO117</f>
        <v>140.44999999999999</v>
      </c>
      <c r="G267" s="43" t="s">
        <v>6</v>
      </c>
      <c r="H267" s="29">
        <f>ROUND(Source!AC117*Source!I117, 2)+ROUND(Source!AD117*Source!I117, 2)+ROUND(Source!AF117*Source!I117, 2)</f>
        <v>-33150.129999999997</v>
      </c>
      <c r="I267" s="28"/>
      <c r="J267" s="28">
        <f>IF(Source!BC117&lt;&gt; 0, Source!BC117, 1)</f>
        <v>6.4</v>
      </c>
      <c r="K267" s="29">
        <f>Source!O117</f>
        <v>-212160.85</v>
      </c>
      <c r="L267" s="30"/>
      <c r="S267">
        <f>ROUND((Source!FX117/100)*((ROUND(Source!AF117*Source!I117, 2)+ROUND(Source!AE117*Source!I117, 2))), 2)</f>
        <v>0</v>
      </c>
      <c r="T267">
        <f>Source!X117</f>
        <v>0</v>
      </c>
      <c r="U267">
        <f>ROUND((Source!FY117/100)*((ROUND(Source!AF117*Source!I117, 2)+ROUND(Source!AE117*Source!I117, 2))), 2)</f>
        <v>0</v>
      </c>
      <c r="V267">
        <f>Source!Y117</f>
        <v>0</v>
      </c>
      <c r="W267">
        <f>IF(Source!BI117&lt;=1,H267, 0)</f>
        <v>-33150.129999999997</v>
      </c>
      <c r="X267">
        <f>IF(Source!BI117=2,H267, 0)</f>
        <v>0</v>
      </c>
      <c r="Y267">
        <f>IF(Source!BI117=3,H267, 0)</f>
        <v>0</v>
      </c>
      <c r="Z267">
        <f>IF(Source!BI117=4,H267, 0)</f>
        <v>0</v>
      </c>
    </row>
    <row r="268" spans="1:26" ht="28.5" x14ac:dyDescent="0.2">
      <c r="A268" s="46" t="str">
        <f>Source!E119</f>
        <v>25,3</v>
      </c>
      <c r="B268" s="47" t="str">
        <f>Source!F119</f>
        <v>06.2.05.03-0052</v>
      </c>
      <c r="C268" s="47" t="str">
        <f>Source!G119</f>
        <v>Плитки керамогранитные размером 300х300х8 мм, светло-серые</v>
      </c>
      <c r="D268" s="33" t="str">
        <f>Source!H119</f>
        <v>м2</v>
      </c>
      <c r="E268" s="34">
        <f>Source!I119</f>
        <v>236.02800000000002</v>
      </c>
      <c r="F268" s="35">
        <f>Source!AL119+Source!AM119+Source!AO119</f>
        <v>47.83</v>
      </c>
      <c r="G268" s="41" t="s">
        <v>6</v>
      </c>
      <c r="H268" s="37">
        <f>ROUND(Source!AC119*Source!I119, 2)+ROUND(Source!AD119*Source!I119, 2)+ROUND(Source!AF119*Source!I119, 2)</f>
        <v>11289.22</v>
      </c>
      <c r="I268" s="36"/>
      <c r="J268" s="36">
        <f>IF(Source!BC119&lt;&gt; 0, Source!BC119, 1)</f>
        <v>6.4</v>
      </c>
      <c r="K268" s="37">
        <f>Source!O119</f>
        <v>72251</v>
      </c>
      <c r="L268" s="42"/>
      <c r="S268">
        <f>ROUND((Source!FX119/100)*((ROUND(Source!AF119*Source!I119, 2)+ROUND(Source!AE119*Source!I119, 2))), 2)</f>
        <v>0</v>
      </c>
      <c r="T268">
        <f>Source!X119</f>
        <v>0</v>
      </c>
      <c r="U268">
        <f>ROUND((Source!FY119/100)*((ROUND(Source!AF119*Source!I119, 2)+ROUND(Source!AE119*Source!I119, 2))), 2)</f>
        <v>0</v>
      </c>
      <c r="V268">
        <f>Source!Y119</f>
        <v>0</v>
      </c>
      <c r="W268">
        <f>IF(Source!BI119&lt;=1,H268, 0)</f>
        <v>11289.22</v>
      </c>
      <c r="X268">
        <f>IF(Source!BI119=2,H268, 0)</f>
        <v>0</v>
      </c>
      <c r="Y268">
        <f>IF(Source!BI119=3,H268, 0)</f>
        <v>0</v>
      </c>
      <c r="Z268">
        <f>IF(Source!BI119=4,H268, 0)</f>
        <v>0</v>
      </c>
    </row>
    <row r="269" spans="1:26" ht="15" x14ac:dyDescent="0.25">
      <c r="G269" s="50">
        <f>H259+H260+H262+H263+H264+SUM(H266:H268)</f>
        <v>42074.590000000004</v>
      </c>
      <c r="H269" s="50"/>
      <c r="J269" s="50">
        <f>K259+K260+K262+K263+K264+SUM(K266:K268)</f>
        <v>269533.25</v>
      </c>
      <c r="K269" s="50"/>
      <c r="L269" s="39">
        <f>Source!U113</f>
        <v>826.05866200000003</v>
      </c>
      <c r="O269" s="23">
        <f>G269</f>
        <v>42074.590000000004</v>
      </c>
      <c r="P269" s="23">
        <f>J269</f>
        <v>269533.25</v>
      </c>
      <c r="Q269" s="23">
        <f>L269</f>
        <v>826.05866200000003</v>
      </c>
      <c r="W269">
        <f>IF(Source!BI113&lt;=1,H259+H260+H262+H263+H264, 0)</f>
        <v>63567.74</v>
      </c>
      <c r="X269">
        <f>IF(Source!BI113=2,H259+H260+H262+H263+H264, 0)</f>
        <v>0</v>
      </c>
      <c r="Y269">
        <f>IF(Source!BI113=3,H259+H260+H262+H263+H264, 0)</f>
        <v>0</v>
      </c>
      <c r="Z269">
        <f>IF(Source!BI113=4,H259+H260+H262+H263+H264, 0)</f>
        <v>0</v>
      </c>
    </row>
    <row r="270" spans="1:26" ht="28.5" x14ac:dyDescent="0.2">
      <c r="A270" s="44" t="str">
        <f>Source!E121</f>
        <v>26</v>
      </c>
      <c r="B270" s="45" t="str">
        <f>Source!F121</f>
        <v>11-01-039-04</v>
      </c>
      <c r="C270" s="45" t="str">
        <f>Source!G121</f>
        <v>Устройство плинтусов из плиток керамических</v>
      </c>
      <c r="D270" s="26" t="str">
        <f>Source!H121</f>
        <v>100 м</v>
      </c>
      <c r="E270" s="12">
        <f>Source!I121</f>
        <v>1.6496999999999999</v>
      </c>
      <c r="F270" s="27">
        <f>Source!AL121+Source!AM121+Source!AO121</f>
        <v>232.03</v>
      </c>
      <c r="G270" s="28"/>
      <c r="H270" s="29"/>
      <c r="I270" s="28" t="str">
        <f>Source!BO121</f>
        <v/>
      </c>
      <c r="J270" s="28"/>
      <c r="K270" s="29"/>
      <c r="L270" s="30"/>
      <c r="S270">
        <f>ROUND((Source!FX121/100)*((ROUND(Source!AF121*Source!I121, 2)+ROUND(Source!AE121*Source!I121, 2))), 2)</f>
        <v>478.9</v>
      </c>
      <c r="T270">
        <f>Source!X121</f>
        <v>3073.25</v>
      </c>
      <c r="U270">
        <f>ROUND((Source!FY121/100)*((ROUND(Source!AF121*Source!I121, 2)+ROUND(Source!AE121*Source!I121, 2))), 2)</f>
        <v>275.79000000000002</v>
      </c>
      <c r="V270">
        <f>Source!Y121</f>
        <v>1771.96</v>
      </c>
    </row>
    <row r="271" spans="1:26" ht="38.25" x14ac:dyDescent="0.2">
      <c r="C271" s="22" t="str">
        <f>"Объем: "&amp;Source!I121&amp;"=(17,9+"&amp;"18,2+"&amp;"17,9+"&amp;"18,2+"&amp;"22,3+"&amp;"14,07+"&amp;"9,6+"&amp;"28,9+"&amp;"17,9)/"&amp;"100"</f>
        <v>Объем: 1,6497=(17,9+18,2+17,9+18,2+22,3+14,07+9,6+28,9+17,9)/100</v>
      </c>
    </row>
    <row r="272" spans="1:26" ht="14.25" x14ac:dyDescent="0.2">
      <c r="A272" s="44"/>
      <c r="B272" s="45"/>
      <c r="C272" s="45" t="s">
        <v>1008</v>
      </c>
      <c r="D272" s="26"/>
      <c r="E272" s="12"/>
      <c r="F272" s="27">
        <f>Source!AO121</f>
        <v>226.53</v>
      </c>
      <c r="G272" s="28" t="str">
        <f>Source!DG121</f>
        <v>)*1,15</v>
      </c>
      <c r="H272" s="29">
        <f>ROUND(Source!AF121*Source!I121, 2)</f>
        <v>429.76</v>
      </c>
      <c r="I272" s="28"/>
      <c r="J272" s="28">
        <f>IF(Source!BA121&lt;&gt; 0, Source!BA121, 1)</f>
        <v>6.4</v>
      </c>
      <c r="K272" s="29">
        <f>Source!S121</f>
        <v>2750.48</v>
      </c>
      <c r="L272" s="30"/>
      <c r="R272">
        <f>H272</f>
        <v>429.76</v>
      </c>
    </row>
    <row r="273" spans="1:26" ht="14.25" x14ac:dyDescent="0.2">
      <c r="A273" s="44"/>
      <c r="B273" s="45"/>
      <c r="C273" s="45" t="s">
        <v>363</v>
      </c>
      <c r="D273" s="26"/>
      <c r="E273" s="12"/>
      <c r="F273" s="27">
        <f>Source!AM121</f>
        <v>5.5</v>
      </c>
      <c r="G273" s="28" t="str">
        <f>Source!DE121</f>
        <v>)*1,25</v>
      </c>
      <c r="H273" s="29">
        <f>ROUND(Source!AD121*Source!I121, 2)</f>
        <v>11.34</v>
      </c>
      <c r="I273" s="28"/>
      <c r="J273" s="28">
        <f>IF(Source!BB121&lt;&gt; 0, Source!BB121, 1)</f>
        <v>6.4</v>
      </c>
      <c r="K273" s="29">
        <f>Source!Q121</f>
        <v>72.59</v>
      </c>
      <c r="L273" s="30"/>
    </row>
    <row r="274" spans="1:26" ht="14.25" x14ac:dyDescent="0.2">
      <c r="A274" s="44"/>
      <c r="B274" s="45"/>
      <c r="C274" s="45" t="s">
        <v>1009</v>
      </c>
      <c r="D274" s="26"/>
      <c r="E274" s="12"/>
      <c r="F274" s="27">
        <f>Source!AN121</f>
        <v>1.38</v>
      </c>
      <c r="G274" s="28" t="str">
        <f>Source!DF121</f>
        <v>)*1,25</v>
      </c>
      <c r="H274" s="31">
        <f>ROUND(Source!AE121*Source!I121, 2)</f>
        <v>2.85</v>
      </c>
      <c r="I274" s="28"/>
      <c r="J274" s="28">
        <f>IF(Source!BS121&lt;&gt; 0, Source!BS121, 1)</f>
        <v>6.4</v>
      </c>
      <c r="K274" s="31">
        <f>Source!R121</f>
        <v>18.21</v>
      </c>
      <c r="L274" s="30"/>
      <c r="R274">
        <f>H274</f>
        <v>2.85</v>
      </c>
    </row>
    <row r="275" spans="1:26" ht="14.25" x14ac:dyDescent="0.2">
      <c r="A275" s="44"/>
      <c r="B275" s="45"/>
      <c r="C275" s="45" t="s">
        <v>1010</v>
      </c>
      <c r="D275" s="26" t="s">
        <v>1011</v>
      </c>
      <c r="E275" s="12">
        <f>Source!BZ121</f>
        <v>123</v>
      </c>
      <c r="F275" s="53" t="str">
        <f>CONCATENATE(" )", Source!DL121, Source!FT121, "=", Source!FX121)</f>
        <v xml:space="preserve"> )*0,9=110,7</v>
      </c>
      <c r="G275" s="54"/>
      <c r="H275" s="29">
        <f>SUM(S270:S279)</f>
        <v>478.9</v>
      </c>
      <c r="I275" s="32"/>
      <c r="J275" s="25">
        <f>Source!AT121</f>
        <v>111</v>
      </c>
      <c r="K275" s="29">
        <f>SUM(T270:T279)</f>
        <v>3073.25</v>
      </c>
      <c r="L275" s="30"/>
    </row>
    <row r="276" spans="1:26" ht="14.25" x14ac:dyDescent="0.2">
      <c r="A276" s="44"/>
      <c r="B276" s="45"/>
      <c r="C276" s="45" t="s">
        <v>1012</v>
      </c>
      <c r="D276" s="26" t="s">
        <v>1011</v>
      </c>
      <c r="E276" s="12">
        <f>Source!CA121</f>
        <v>75</v>
      </c>
      <c r="F276" s="53" t="str">
        <f>CONCATENATE(" )", Source!DM121, Source!FU121, "=", Source!FY121)</f>
        <v xml:space="preserve"> )*0,85=63,75</v>
      </c>
      <c r="G276" s="54"/>
      <c r="H276" s="29">
        <f>SUM(U270:U279)</f>
        <v>275.79000000000002</v>
      </c>
      <c r="I276" s="32"/>
      <c r="J276" s="25">
        <f>Source!AU121</f>
        <v>64</v>
      </c>
      <c r="K276" s="29">
        <f>SUM(V270:V279)</f>
        <v>1771.96</v>
      </c>
      <c r="L276" s="30"/>
    </row>
    <row r="277" spans="1:26" ht="14.25" x14ac:dyDescent="0.2">
      <c r="A277" s="44"/>
      <c r="B277" s="45"/>
      <c r="C277" s="45" t="s">
        <v>1013</v>
      </c>
      <c r="D277" s="26" t="s">
        <v>1014</v>
      </c>
      <c r="E277" s="12">
        <f>Source!AQ121</f>
        <v>23.82</v>
      </c>
      <c r="F277" s="27"/>
      <c r="G277" s="28" t="str">
        <f>Source!DI121</f>
        <v>)*1,15</v>
      </c>
      <c r="H277" s="29"/>
      <c r="I277" s="28"/>
      <c r="J277" s="28"/>
      <c r="K277" s="29"/>
      <c r="L277" s="40">
        <f>Source!U121</f>
        <v>45.190232099999996</v>
      </c>
    </row>
    <row r="278" spans="1:26" ht="28.5" x14ac:dyDescent="0.2">
      <c r="A278" s="44" t="str">
        <f>Source!E123</f>
        <v>26,1</v>
      </c>
      <c r="B278" s="45" t="str">
        <f>Source!F123</f>
        <v>04.3.01.09-0001</v>
      </c>
      <c r="C278" s="45" t="str">
        <f>Source!G123</f>
        <v>Раствор готовый кладочный тяжелый цементный</v>
      </c>
      <c r="D278" s="26" t="str">
        <f>Source!H123</f>
        <v>м3</v>
      </c>
      <c r="E278" s="12">
        <f>Source!I123</f>
        <v>0.26395200000000002</v>
      </c>
      <c r="F278" s="27">
        <f>Source!AL123+Source!AM123+Source!AO123</f>
        <v>424.88</v>
      </c>
      <c r="G278" s="43" t="s">
        <v>6</v>
      </c>
      <c r="H278" s="29">
        <f>ROUND(Source!AC123*Source!I123, 2)+ROUND(Source!AD123*Source!I123, 2)+ROUND(Source!AF123*Source!I123, 2)</f>
        <v>112.15</v>
      </c>
      <c r="I278" s="28"/>
      <c r="J278" s="28">
        <f>IF(Source!BC123&lt;&gt; 0, Source!BC123, 1)</f>
        <v>6.4</v>
      </c>
      <c r="K278" s="29">
        <f>Source!O123</f>
        <v>717.75</v>
      </c>
      <c r="L278" s="30"/>
      <c r="S278">
        <f>ROUND((Source!FX123/100)*((ROUND(Source!AF123*Source!I123, 2)+ROUND(Source!AE123*Source!I123, 2))), 2)</f>
        <v>0</v>
      </c>
      <c r="T278">
        <f>Source!X123</f>
        <v>0</v>
      </c>
      <c r="U278">
        <f>ROUND((Source!FY123/100)*((ROUND(Source!AF123*Source!I123, 2)+ROUND(Source!AE123*Source!I123, 2))), 2)</f>
        <v>0</v>
      </c>
      <c r="V278">
        <f>Source!Y123</f>
        <v>0</v>
      </c>
      <c r="W278">
        <f>IF(Source!BI123&lt;=1,H278, 0)</f>
        <v>112.15</v>
      </c>
      <c r="X278">
        <f>IF(Source!BI123=2,H278, 0)</f>
        <v>0</v>
      </c>
      <c r="Y278">
        <f>IF(Source!BI123=3,H278, 0)</f>
        <v>0</v>
      </c>
      <c r="Z278">
        <f>IF(Source!BI123=4,H278, 0)</f>
        <v>0</v>
      </c>
    </row>
    <row r="279" spans="1:26" ht="28.5" x14ac:dyDescent="0.2">
      <c r="A279" s="46" t="str">
        <f>Source!E125</f>
        <v>26,2</v>
      </c>
      <c r="B279" s="47" t="str">
        <f>Source!F125</f>
        <v>06.2.05.03-0031</v>
      </c>
      <c r="C279" s="47" t="str">
        <f>Source!G125</f>
        <v>Плитки керамогранитные плинтусные прямые</v>
      </c>
      <c r="D279" s="33" t="str">
        <f>Source!H125</f>
        <v>м</v>
      </c>
      <c r="E279" s="34">
        <f>Source!I125</f>
        <v>166.61969999999999</v>
      </c>
      <c r="F279" s="35">
        <f>Source!AL125+Source!AM125+Source!AO125</f>
        <v>23.73</v>
      </c>
      <c r="G279" s="41" t="s">
        <v>6</v>
      </c>
      <c r="H279" s="37">
        <f>ROUND(Source!AC125*Source!I125, 2)+ROUND(Source!AD125*Source!I125, 2)+ROUND(Source!AF125*Source!I125, 2)</f>
        <v>3953.89</v>
      </c>
      <c r="I279" s="36"/>
      <c r="J279" s="36">
        <f>IF(Source!BC125&lt;&gt; 0, Source!BC125, 1)</f>
        <v>6.4</v>
      </c>
      <c r="K279" s="37">
        <f>Source!O125</f>
        <v>25304.87</v>
      </c>
      <c r="L279" s="42"/>
      <c r="S279">
        <f>ROUND((Source!FX125/100)*((ROUND(Source!AF125*Source!I125, 2)+ROUND(Source!AE125*Source!I125, 2))), 2)</f>
        <v>0</v>
      </c>
      <c r="T279">
        <f>Source!X125</f>
        <v>0</v>
      </c>
      <c r="U279">
        <f>ROUND((Source!FY125/100)*((ROUND(Source!AF125*Source!I125, 2)+ROUND(Source!AE125*Source!I125, 2))), 2)</f>
        <v>0</v>
      </c>
      <c r="V279">
        <f>Source!Y125</f>
        <v>0</v>
      </c>
      <c r="W279">
        <f>IF(Source!BI125&lt;=1,H279, 0)</f>
        <v>3953.89</v>
      </c>
      <c r="X279">
        <f>IF(Source!BI125=2,H279, 0)</f>
        <v>0</v>
      </c>
      <c r="Y279">
        <f>IF(Source!BI125=3,H279, 0)</f>
        <v>0</v>
      </c>
      <c r="Z279">
        <f>IF(Source!BI125=4,H279, 0)</f>
        <v>0</v>
      </c>
    </row>
    <row r="280" spans="1:26" ht="15" x14ac:dyDescent="0.25">
      <c r="G280" s="50">
        <f>H272+H273+H275+H276+SUM(H278:H279)</f>
        <v>5261.83</v>
      </c>
      <c r="H280" s="50"/>
      <c r="J280" s="50">
        <f>K272+K273+K275+K276+SUM(K278:K279)</f>
        <v>33690.9</v>
      </c>
      <c r="K280" s="50"/>
      <c r="L280" s="39">
        <f>Source!U121</f>
        <v>45.190232099999996</v>
      </c>
      <c r="O280" s="23">
        <f>G280</f>
        <v>5261.83</v>
      </c>
      <c r="P280" s="23">
        <f>J280</f>
        <v>33690.9</v>
      </c>
      <c r="Q280" s="23">
        <f>L280</f>
        <v>45.190232099999996</v>
      </c>
      <c r="W280">
        <f>IF(Source!BI121&lt;=1,H272+H273+H275+H276, 0)</f>
        <v>1195.79</v>
      </c>
      <c r="X280">
        <f>IF(Source!BI121=2,H272+H273+H275+H276, 0)</f>
        <v>0</v>
      </c>
      <c r="Y280">
        <f>IF(Source!BI121=3,H272+H273+H275+H276, 0)</f>
        <v>0</v>
      </c>
      <c r="Z280">
        <f>IF(Source!BI121=4,H272+H273+H275+H276, 0)</f>
        <v>0</v>
      </c>
    </row>
    <row r="281" spans="1:26" ht="85.5" x14ac:dyDescent="0.2">
      <c r="A281" s="44" t="str">
        <f>Source!E127</f>
        <v>27</v>
      </c>
      <c r="B281" s="45" t="str">
        <f>Source!F127</f>
        <v>15-01-019-05</v>
      </c>
      <c r="C281" s="45" t="str">
        <f>Source!G127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281" s="26" t="str">
        <f>Source!H127</f>
        <v>100 м2</v>
      </c>
      <c r="E281" s="12">
        <f>Source!I127</f>
        <v>3.9E-2</v>
      </c>
      <c r="F281" s="27">
        <f>Source!AL127+Source!AM127+Source!AO127</f>
        <v>1500.7</v>
      </c>
      <c r="G281" s="28"/>
      <c r="H281" s="29"/>
      <c r="I281" s="28" t="str">
        <f>Source!BO127</f>
        <v/>
      </c>
      <c r="J281" s="28"/>
      <c r="K281" s="29"/>
      <c r="L281" s="30"/>
      <c r="S281">
        <f>ROUND((Source!FX127/100)*((ROUND(Source!AF127*Source!I127, 2)+ROUND(Source!AE127*Source!I127, 2))), 2)</f>
        <v>62.93</v>
      </c>
      <c r="T281">
        <f>Source!X127</f>
        <v>404.89</v>
      </c>
      <c r="U281">
        <f>ROUND((Source!FY127/100)*((ROUND(Source!AF127*Source!I127, 2)+ROUND(Source!AE127*Source!I127, 2))), 2)</f>
        <v>31.13</v>
      </c>
      <c r="V281">
        <f>Source!Y127</f>
        <v>200.31</v>
      </c>
    </row>
    <row r="282" spans="1:26" x14ac:dyDescent="0.2">
      <c r="C282" s="22" t="str">
        <f>"Объем: "&amp;Source!I127&amp;"=(1,95+"&amp;"1,95)/"&amp;"100"</f>
        <v>Объем: 0,039=(1,95+1,95)/100</v>
      </c>
    </row>
    <row r="283" spans="1:26" ht="14.25" x14ac:dyDescent="0.2">
      <c r="A283" s="44"/>
      <c r="B283" s="45"/>
      <c r="C283" s="45" t="s">
        <v>1008</v>
      </c>
      <c r="D283" s="26"/>
      <c r="E283" s="12"/>
      <c r="F283" s="27">
        <f>Source!AO127</f>
        <v>1465.77</v>
      </c>
      <c r="G283" s="28" t="str">
        <f>Source!DG127</f>
        <v>)*1,15</v>
      </c>
      <c r="H283" s="29">
        <f>ROUND(Source!AF127*Source!I127, 2)</f>
        <v>65.739999999999995</v>
      </c>
      <c r="I283" s="28"/>
      <c r="J283" s="28">
        <f>IF(Source!BA127&lt;&gt; 0, Source!BA127, 1)</f>
        <v>6.4</v>
      </c>
      <c r="K283" s="29">
        <f>Source!S127</f>
        <v>420.73</v>
      </c>
      <c r="L283" s="30"/>
      <c r="R283">
        <f>H283</f>
        <v>65.739999999999995</v>
      </c>
    </row>
    <row r="284" spans="1:26" ht="14.25" x14ac:dyDescent="0.2">
      <c r="A284" s="44"/>
      <c r="B284" s="45"/>
      <c r="C284" s="45" t="s">
        <v>363</v>
      </c>
      <c r="D284" s="26"/>
      <c r="E284" s="12"/>
      <c r="F284" s="27">
        <f>Source!AM127</f>
        <v>31.75</v>
      </c>
      <c r="G284" s="28" t="str">
        <f>Source!DE127</f>
        <v>)*1,25</v>
      </c>
      <c r="H284" s="29">
        <f>ROUND(Source!AD127*Source!I127, 2)</f>
        <v>1.55</v>
      </c>
      <c r="I284" s="28"/>
      <c r="J284" s="28">
        <f>IF(Source!BB127&lt;&gt; 0, Source!BB127, 1)</f>
        <v>6.4</v>
      </c>
      <c r="K284" s="29">
        <f>Source!Q127</f>
        <v>9.91</v>
      </c>
      <c r="L284" s="30"/>
    </row>
    <row r="285" spans="1:26" ht="14.25" x14ac:dyDescent="0.2">
      <c r="A285" s="44"/>
      <c r="B285" s="45"/>
      <c r="C285" s="45" t="s">
        <v>1009</v>
      </c>
      <c r="D285" s="26"/>
      <c r="E285" s="12"/>
      <c r="F285" s="27">
        <f>Source!AN127</f>
        <v>17.53</v>
      </c>
      <c r="G285" s="28" t="str">
        <f>Source!DF127</f>
        <v>)*1,25</v>
      </c>
      <c r="H285" s="31">
        <f>ROUND(Source!AE127*Source!I127, 2)</f>
        <v>0.85</v>
      </c>
      <c r="I285" s="28"/>
      <c r="J285" s="28">
        <f>IF(Source!BS127&lt;&gt; 0, Source!BS127, 1)</f>
        <v>6.4</v>
      </c>
      <c r="K285" s="31">
        <f>Source!R127</f>
        <v>5.47</v>
      </c>
      <c r="L285" s="30"/>
      <c r="R285">
        <f>H285</f>
        <v>0.85</v>
      </c>
    </row>
    <row r="286" spans="1:26" ht="14.25" x14ac:dyDescent="0.2">
      <c r="A286" s="44"/>
      <c r="B286" s="45"/>
      <c r="C286" s="45" t="s">
        <v>1015</v>
      </c>
      <c r="D286" s="26"/>
      <c r="E286" s="12"/>
      <c r="F286" s="27">
        <f>Source!AL127</f>
        <v>3.18</v>
      </c>
      <c r="G286" s="28" t="str">
        <f>Source!DD127</f>
        <v/>
      </c>
      <c r="H286" s="29">
        <f>ROUND(Source!AC127*Source!I127, 2)</f>
        <v>0.12</v>
      </c>
      <c r="I286" s="28"/>
      <c r="J286" s="28">
        <f>IF(Source!BC127&lt;&gt; 0, Source!BC127, 1)</f>
        <v>6.4</v>
      </c>
      <c r="K286" s="29">
        <f>Source!P127</f>
        <v>0.79</v>
      </c>
      <c r="L286" s="30"/>
    </row>
    <row r="287" spans="1:26" ht="14.25" x14ac:dyDescent="0.2">
      <c r="A287" s="44"/>
      <c r="B287" s="45"/>
      <c r="C287" s="45" t="s">
        <v>1010</v>
      </c>
      <c r="D287" s="26" t="s">
        <v>1011</v>
      </c>
      <c r="E287" s="12">
        <f>Source!BZ127</f>
        <v>105</v>
      </c>
      <c r="F287" s="53" t="str">
        <f>CONCATENATE(" )", Source!DL127, Source!FT127, "=", Source!FX127)</f>
        <v xml:space="preserve"> )*0,9=94,5</v>
      </c>
      <c r="G287" s="54"/>
      <c r="H287" s="29">
        <f>SUM(S281:S292)</f>
        <v>62.93</v>
      </c>
      <c r="I287" s="32"/>
      <c r="J287" s="25">
        <f>Source!AT127</f>
        <v>95</v>
      </c>
      <c r="K287" s="29">
        <f>SUM(T281:T292)</f>
        <v>404.89</v>
      </c>
      <c r="L287" s="30"/>
    </row>
    <row r="288" spans="1:26" ht="14.25" x14ac:dyDescent="0.2">
      <c r="A288" s="44"/>
      <c r="B288" s="45"/>
      <c r="C288" s="45" t="s">
        <v>1012</v>
      </c>
      <c r="D288" s="26" t="s">
        <v>1011</v>
      </c>
      <c r="E288" s="12">
        <f>Source!CA127</f>
        <v>55</v>
      </c>
      <c r="F288" s="53" t="str">
        <f>CONCATENATE(" )", Source!DM127, Source!FU127, "=", Source!FY127)</f>
        <v xml:space="preserve"> )*0,85=46,75</v>
      </c>
      <c r="G288" s="54"/>
      <c r="H288" s="29">
        <f>SUM(U281:U292)</f>
        <v>31.13</v>
      </c>
      <c r="I288" s="32"/>
      <c r="J288" s="25">
        <f>Source!AU127</f>
        <v>47</v>
      </c>
      <c r="K288" s="29">
        <f>SUM(V281:V292)</f>
        <v>200.31</v>
      </c>
      <c r="L288" s="30"/>
    </row>
    <row r="289" spans="1:26" ht="14.25" x14ac:dyDescent="0.2">
      <c r="A289" s="44"/>
      <c r="B289" s="45"/>
      <c r="C289" s="45" t="s">
        <v>1013</v>
      </c>
      <c r="D289" s="26" t="s">
        <v>1014</v>
      </c>
      <c r="E289" s="12">
        <f>Source!AQ127</f>
        <v>159.66999999999999</v>
      </c>
      <c r="F289" s="27"/>
      <c r="G289" s="28" t="str">
        <f>Source!DI127</f>
        <v>)*1,15</v>
      </c>
      <c r="H289" s="29"/>
      <c r="I289" s="28"/>
      <c r="J289" s="28"/>
      <c r="K289" s="29"/>
      <c r="L289" s="40">
        <f>Source!U127</f>
        <v>7.1611994999999986</v>
      </c>
    </row>
    <row r="290" spans="1:26" ht="28.5" x14ac:dyDescent="0.2">
      <c r="A290" s="44" t="str">
        <f>Source!E129</f>
        <v>27,1</v>
      </c>
      <c r="B290" s="45" t="str">
        <f>Source!F129</f>
        <v>04.3.02.09-0741</v>
      </c>
      <c r="C290" s="45" t="str">
        <f>Source!G129</f>
        <v>Смесь сухая (фуга) АТЛАС разных цветов для заделки швов водостойкая</v>
      </c>
      <c r="D290" s="26" t="str">
        <f>Source!H129</f>
        <v>т</v>
      </c>
      <c r="E290" s="12">
        <f>Source!I129</f>
        <v>1.9499999999999999E-3</v>
      </c>
      <c r="F290" s="27">
        <f>Source!AL129+Source!AM129+Source!AO129</f>
        <v>9000</v>
      </c>
      <c r="G290" s="43" t="s">
        <v>6</v>
      </c>
      <c r="H290" s="29">
        <f>ROUND(Source!AC129*Source!I129, 2)+ROUND(Source!AD129*Source!I129, 2)+ROUND(Source!AF129*Source!I129, 2)</f>
        <v>17.55</v>
      </c>
      <c r="I290" s="28"/>
      <c r="J290" s="28">
        <f>IF(Source!BC129&lt;&gt; 0, Source!BC129, 1)</f>
        <v>6.4</v>
      </c>
      <c r="K290" s="29">
        <f>Source!O129</f>
        <v>112.32</v>
      </c>
      <c r="L290" s="30"/>
      <c r="S290">
        <f>ROUND((Source!FX129/100)*((ROUND(Source!AF129*Source!I129, 2)+ROUND(Source!AE129*Source!I129, 2))), 2)</f>
        <v>0</v>
      </c>
      <c r="T290">
        <f>Source!X129</f>
        <v>0</v>
      </c>
      <c r="U290">
        <f>ROUND((Source!FY129/100)*((ROUND(Source!AF129*Source!I129, 2)+ROUND(Source!AE129*Source!I129, 2))), 2)</f>
        <v>0</v>
      </c>
      <c r="V290">
        <f>Source!Y129</f>
        <v>0</v>
      </c>
      <c r="W290">
        <f>IF(Source!BI129&lt;=1,H290, 0)</f>
        <v>17.55</v>
      </c>
      <c r="X290">
        <f>IF(Source!BI129=2,H290, 0)</f>
        <v>0</v>
      </c>
      <c r="Y290">
        <f>IF(Source!BI129=3,H290, 0)</f>
        <v>0</v>
      </c>
      <c r="Z290">
        <f>IF(Source!BI129=4,H290, 0)</f>
        <v>0</v>
      </c>
    </row>
    <row r="291" spans="1:26" ht="57" x14ac:dyDescent="0.2">
      <c r="A291" s="44" t="str">
        <f>Source!E131</f>
        <v>27,2</v>
      </c>
      <c r="B291" s="45" t="str">
        <f>Source!F131</f>
        <v>06.2.01.02-0014</v>
      </c>
      <c r="C291" s="45" t="str">
        <f>Source!G131</f>
        <v>Плитки керамические глазурованные для внутренней облицовки стен гладкие с завалом цветные (однотонные)</v>
      </c>
      <c r="D291" s="26" t="str">
        <f>Source!H131</f>
        <v>м2</v>
      </c>
      <c r="E291" s="12">
        <f>Source!I131</f>
        <v>3.9</v>
      </c>
      <c r="F291" s="27">
        <f>Source!AL131+Source!AM131+Source!AO131</f>
        <v>115.01</v>
      </c>
      <c r="G291" s="43" t="s">
        <v>6</v>
      </c>
      <c r="H291" s="29">
        <f>ROUND(Source!AC131*Source!I131, 2)+ROUND(Source!AD131*Source!I131, 2)+ROUND(Source!AF131*Source!I131, 2)</f>
        <v>448.54</v>
      </c>
      <c r="I291" s="28"/>
      <c r="J291" s="28">
        <f>IF(Source!BC131&lt;&gt; 0, Source!BC131, 1)</f>
        <v>6.4</v>
      </c>
      <c r="K291" s="29">
        <f>Source!O131</f>
        <v>2870.65</v>
      </c>
      <c r="L291" s="30"/>
      <c r="S291">
        <f>ROUND((Source!FX131/100)*((ROUND(Source!AF131*Source!I131, 2)+ROUND(Source!AE131*Source!I131, 2))), 2)</f>
        <v>0</v>
      </c>
      <c r="T291">
        <f>Source!X131</f>
        <v>0</v>
      </c>
      <c r="U291">
        <f>ROUND((Source!FY131/100)*((ROUND(Source!AF131*Source!I131, 2)+ROUND(Source!AE131*Source!I131, 2))), 2)</f>
        <v>0</v>
      </c>
      <c r="V291">
        <f>Source!Y131</f>
        <v>0</v>
      </c>
      <c r="W291">
        <f>IF(Source!BI131&lt;=1,H291, 0)</f>
        <v>448.54</v>
      </c>
      <c r="X291">
        <f>IF(Source!BI131=2,H291, 0)</f>
        <v>0</v>
      </c>
      <c r="Y291">
        <f>IF(Source!BI131=3,H291, 0)</f>
        <v>0</v>
      </c>
      <c r="Z291">
        <f>IF(Source!BI131=4,H291, 0)</f>
        <v>0</v>
      </c>
    </row>
    <row r="292" spans="1:26" ht="28.5" x14ac:dyDescent="0.2">
      <c r="A292" s="46" t="str">
        <f>Source!E133</f>
        <v>27,3</v>
      </c>
      <c r="B292" s="47" t="str">
        <f>Source!F133</f>
        <v>14.1.06.02-0026</v>
      </c>
      <c r="C292" s="47" t="str">
        <f>Source!G133</f>
        <v>Клей плиточный «Ceresit» CM17</v>
      </c>
      <c r="D292" s="33" t="str">
        <f>Source!H133</f>
        <v>кг</v>
      </c>
      <c r="E292" s="34">
        <f>Source!I133</f>
        <v>14.625</v>
      </c>
      <c r="F292" s="35">
        <f>Source!AL133+Source!AM133+Source!AO133</f>
        <v>9.59</v>
      </c>
      <c r="G292" s="41" t="s">
        <v>6</v>
      </c>
      <c r="H292" s="37">
        <f>ROUND(Source!AC133*Source!I133, 2)+ROUND(Source!AD133*Source!I133, 2)+ROUND(Source!AF133*Source!I133, 2)</f>
        <v>140.25</v>
      </c>
      <c r="I292" s="36"/>
      <c r="J292" s="36">
        <f>IF(Source!BC133&lt;&gt; 0, Source!BC133, 1)</f>
        <v>6.4</v>
      </c>
      <c r="K292" s="37">
        <f>Source!O133</f>
        <v>897.62</v>
      </c>
      <c r="L292" s="42"/>
      <c r="S292">
        <f>ROUND((Source!FX133/100)*((ROUND(Source!AF133*Source!I133, 2)+ROUND(Source!AE133*Source!I133, 2))), 2)</f>
        <v>0</v>
      </c>
      <c r="T292">
        <f>Source!X133</f>
        <v>0</v>
      </c>
      <c r="U292">
        <f>ROUND((Source!FY133/100)*((ROUND(Source!AF133*Source!I133, 2)+ROUND(Source!AE133*Source!I133, 2))), 2)</f>
        <v>0</v>
      </c>
      <c r="V292">
        <f>Source!Y133</f>
        <v>0</v>
      </c>
      <c r="W292">
        <f>IF(Source!BI133&lt;=1,H292, 0)</f>
        <v>140.25</v>
      </c>
      <c r="X292">
        <f>IF(Source!BI133=2,H292, 0)</f>
        <v>0</v>
      </c>
      <c r="Y292">
        <f>IF(Source!BI133=3,H292, 0)</f>
        <v>0</v>
      </c>
      <c r="Z292">
        <f>IF(Source!BI133=4,H292, 0)</f>
        <v>0</v>
      </c>
    </row>
    <row r="293" spans="1:26" ht="15" x14ac:dyDescent="0.25">
      <c r="G293" s="50">
        <f>H283+H284+H286+H287+H288+SUM(H290:H292)</f>
        <v>767.81000000000006</v>
      </c>
      <c r="H293" s="50"/>
      <c r="J293" s="50">
        <f>K283+K284+K286+K287+K288+SUM(K290:K292)</f>
        <v>4917.22</v>
      </c>
      <c r="K293" s="50"/>
      <c r="L293" s="39">
        <f>Source!U127</f>
        <v>7.1611994999999986</v>
      </c>
      <c r="O293" s="23">
        <f>G293</f>
        <v>767.81000000000006</v>
      </c>
      <c r="P293" s="23">
        <f>J293</f>
        <v>4917.22</v>
      </c>
      <c r="Q293" s="23">
        <f>L293</f>
        <v>7.1611994999999986</v>
      </c>
      <c r="W293">
        <f>IF(Source!BI127&lt;=1,H283+H284+H286+H287+H288, 0)</f>
        <v>161.47</v>
      </c>
      <c r="X293">
        <f>IF(Source!BI127=2,H283+H284+H286+H287+H288, 0)</f>
        <v>0</v>
      </c>
      <c r="Y293">
        <f>IF(Source!BI127=3,H283+H284+H286+H287+H288, 0)</f>
        <v>0</v>
      </c>
      <c r="Z293">
        <f>IF(Source!BI127=4,H283+H284+H286+H287+H288, 0)</f>
        <v>0</v>
      </c>
    </row>
    <row r="294" spans="1:26" ht="71.25" x14ac:dyDescent="0.2">
      <c r="A294" s="44" t="str">
        <f>Source!E135</f>
        <v>28</v>
      </c>
      <c r="B294" s="45" t="str">
        <f>Source!F135</f>
        <v>61-2-7</v>
      </c>
      <c r="C294" s="45" t="str">
        <f>Source!G135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294" s="26" t="str">
        <f>Source!H135</f>
        <v>100 м2</v>
      </c>
      <c r="E294" s="12">
        <f>Source!I135</f>
        <v>0.94399999999999995</v>
      </c>
      <c r="F294" s="27">
        <f>Source!AL135+Source!AM135+Source!AO135</f>
        <v>3184.37</v>
      </c>
      <c r="G294" s="28"/>
      <c r="H294" s="29"/>
      <c r="I294" s="28" t="str">
        <f>Source!BO135</f>
        <v/>
      </c>
      <c r="J294" s="28"/>
      <c r="K294" s="29"/>
      <c r="L294" s="30"/>
      <c r="S294">
        <f>ROUND((Source!FX135/100)*((ROUND(Source!AF135*Source!I135, 2)+ROUND(Source!AE135*Source!I135, 2))), 2)</f>
        <v>1515.55</v>
      </c>
      <c r="T294">
        <f>Source!X135</f>
        <v>9699.56</v>
      </c>
      <c r="U294">
        <f>ROUND((Source!FY135/100)*((ROUND(Source!AF135*Source!I135, 2)+ROUND(Source!AE135*Source!I135, 2))), 2)</f>
        <v>959.21</v>
      </c>
      <c r="V294">
        <f>Source!Y135</f>
        <v>6138.96</v>
      </c>
    </row>
    <row r="295" spans="1:26" ht="38.25" x14ac:dyDescent="0.2">
      <c r="C295" s="22" t="str">
        <f>"Объем: "&amp;Source!I135&amp;"=(12,6+"&amp;"14,4+"&amp;"14,6+"&amp;"15,2+"&amp;"9,4+"&amp;"11,8+"&amp;"16,4)/"&amp;"100"</f>
        <v>Объем: 0,944=(12,6+14,4+14,6+15,2+9,4+11,8+16,4)/100</v>
      </c>
    </row>
    <row r="296" spans="1:26" ht="14.25" x14ac:dyDescent="0.2">
      <c r="A296" s="44"/>
      <c r="B296" s="45"/>
      <c r="C296" s="45" t="s">
        <v>1008</v>
      </c>
      <c r="D296" s="26"/>
      <c r="E296" s="12"/>
      <c r="F296" s="27">
        <f>Source!AO135</f>
        <v>2023.18</v>
      </c>
      <c r="G296" s="28" t="str">
        <f>Source!DG135</f>
        <v/>
      </c>
      <c r="H296" s="29">
        <f>ROUND(Source!AF135*Source!I135, 2)</f>
        <v>1909.88</v>
      </c>
      <c r="I296" s="28"/>
      <c r="J296" s="28">
        <f>IF(Source!BA135&lt;&gt; 0, Source!BA135, 1)</f>
        <v>6.4</v>
      </c>
      <c r="K296" s="29">
        <f>Source!S135</f>
        <v>12223.24</v>
      </c>
      <c r="L296" s="30"/>
      <c r="R296">
        <f>H296</f>
        <v>1909.88</v>
      </c>
    </row>
    <row r="297" spans="1:26" ht="14.25" x14ac:dyDescent="0.2">
      <c r="A297" s="44"/>
      <c r="B297" s="45"/>
      <c r="C297" s="45" t="s">
        <v>363</v>
      </c>
      <c r="D297" s="26"/>
      <c r="E297" s="12"/>
      <c r="F297" s="27">
        <f>Source!AM135</f>
        <v>20.94</v>
      </c>
      <c r="G297" s="28" t="str">
        <f>Source!DE135</f>
        <v/>
      </c>
      <c r="H297" s="29">
        <f>ROUND(Source!AD135*Source!I135, 2)</f>
        <v>19.77</v>
      </c>
      <c r="I297" s="28"/>
      <c r="J297" s="28">
        <f>IF(Source!BB135&lt;&gt; 0, Source!BB135, 1)</f>
        <v>6.4</v>
      </c>
      <c r="K297" s="29">
        <f>Source!Q135</f>
        <v>126.51</v>
      </c>
      <c r="L297" s="30"/>
    </row>
    <row r="298" spans="1:26" ht="14.25" x14ac:dyDescent="0.2">
      <c r="A298" s="44"/>
      <c r="B298" s="45"/>
      <c r="C298" s="45" t="s">
        <v>1009</v>
      </c>
      <c r="D298" s="26"/>
      <c r="E298" s="12"/>
      <c r="F298" s="27">
        <f>Source!AN135</f>
        <v>9.0500000000000007</v>
      </c>
      <c r="G298" s="28" t="str">
        <f>Source!DF135</f>
        <v/>
      </c>
      <c r="H298" s="31">
        <f>ROUND(Source!AE135*Source!I135, 2)</f>
        <v>8.5399999999999991</v>
      </c>
      <c r="I298" s="28"/>
      <c r="J298" s="28">
        <f>IF(Source!BS135&lt;&gt; 0, Source!BS135, 1)</f>
        <v>6.4</v>
      </c>
      <c r="K298" s="31">
        <f>Source!R135</f>
        <v>54.68</v>
      </c>
      <c r="L298" s="30"/>
      <c r="R298">
        <f>H298</f>
        <v>8.5399999999999991</v>
      </c>
    </row>
    <row r="299" spans="1:26" ht="14.25" x14ac:dyDescent="0.2">
      <c r="A299" s="44"/>
      <c r="B299" s="45"/>
      <c r="C299" s="45" t="s">
        <v>1015</v>
      </c>
      <c r="D299" s="26"/>
      <c r="E299" s="12"/>
      <c r="F299" s="27">
        <f>Source!AL135</f>
        <v>1140.25</v>
      </c>
      <c r="G299" s="28" t="str">
        <f>Source!DD135</f>
        <v/>
      </c>
      <c r="H299" s="29">
        <f>ROUND(Source!AC135*Source!I135, 2)</f>
        <v>1076.4000000000001</v>
      </c>
      <c r="I299" s="28"/>
      <c r="J299" s="28">
        <f>IF(Source!BC135&lt;&gt; 0, Source!BC135, 1)</f>
        <v>6.4</v>
      </c>
      <c r="K299" s="29">
        <f>Source!P135</f>
        <v>6888.93</v>
      </c>
      <c r="L299" s="30"/>
    </row>
    <row r="300" spans="1:26" ht="14.25" x14ac:dyDescent="0.2">
      <c r="A300" s="44"/>
      <c r="B300" s="45"/>
      <c r="C300" s="45" t="s">
        <v>1010</v>
      </c>
      <c r="D300" s="26" t="s">
        <v>1011</v>
      </c>
      <c r="E300" s="12">
        <f>Source!BZ135</f>
        <v>79</v>
      </c>
      <c r="F300" s="48"/>
      <c r="G300" s="28"/>
      <c r="H300" s="29">
        <f>SUM(S294:S303)</f>
        <v>1515.55</v>
      </c>
      <c r="I300" s="32"/>
      <c r="J300" s="25">
        <f>Source!AT135</f>
        <v>79</v>
      </c>
      <c r="K300" s="29">
        <f>SUM(T294:T303)</f>
        <v>9699.56</v>
      </c>
      <c r="L300" s="30"/>
    </row>
    <row r="301" spans="1:26" ht="14.25" x14ac:dyDescent="0.2">
      <c r="A301" s="44"/>
      <c r="B301" s="45"/>
      <c r="C301" s="45" t="s">
        <v>1012</v>
      </c>
      <c r="D301" s="26" t="s">
        <v>1011</v>
      </c>
      <c r="E301" s="12">
        <f>Source!CA135</f>
        <v>50</v>
      </c>
      <c r="F301" s="48"/>
      <c r="G301" s="28"/>
      <c r="H301" s="29">
        <f>SUM(U294:U303)</f>
        <v>959.21</v>
      </c>
      <c r="I301" s="32"/>
      <c r="J301" s="25">
        <f>Source!AU135</f>
        <v>50</v>
      </c>
      <c r="K301" s="29">
        <f>SUM(V294:V303)</f>
        <v>6138.96</v>
      </c>
      <c r="L301" s="30"/>
    </row>
    <row r="302" spans="1:26" ht="14.25" x14ac:dyDescent="0.2">
      <c r="A302" s="44"/>
      <c r="B302" s="45"/>
      <c r="C302" s="45" t="s">
        <v>1013</v>
      </c>
      <c r="D302" s="26" t="s">
        <v>1014</v>
      </c>
      <c r="E302" s="12">
        <f>Source!AQ135</f>
        <v>228.35</v>
      </c>
      <c r="F302" s="27"/>
      <c r="G302" s="28" t="str">
        <f>Source!DI135</f>
        <v/>
      </c>
      <c r="H302" s="29"/>
      <c r="I302" s="28"/>
      <c r="J302" s="28"/>
      <c r="K302" s="29"/>
      <c r="L302" s="40">
        <f>Source!U135</f>
        <v>215.5624</v>
      </c>
    </row>
    <row r="303" spans="1:26" ht="14.25" x14ac:dyDescent="0.2">
      <c r="A303" s="46" t="str">
        <f>Source!E137</f>
        <v>28,1</v>
      </c>
      <c r="B303" s="47" t="str">
        <f>Source!F137</f>
        <v>01.7.07.07</v>
      </c>
      <c r="C303" s="47" t="str">
        <f>Source!G137</f>
        <v>Строительный мусор</v>
      </c>
      <c r="D303" s="33" t="str">
        <f>Source!H137</f>
        <v>т</v>
      </c>
      <c r="E303" s="34">
        <f>Source!I137</f>
        <v>3.1907199999999998</v>
      </c>
      <c r="F303" s="35">
        <f>Source!AL137+Source!AM137+Source!AO137</f>
        <v>0</v>
      </c>
      <c r="G303" s="41" t="s">
        <v>6</v>
      </c>
      <c r="H303" s="37">
        <f>ROUND(Source!AC137*Source!I137, 2)+ROUND(Source!AD137*Source!I137, 2)+ROUND(Source!AF137*Source!I137, 2)</f>
        <v>0</v>
      </c>
      <c r="I303" s="36"/>
      <c r="J303" s="36">
        <f>IF(Source!BC137&lt;&gt; 0, Source!BC137, 1)</f>
        <v>6.4</v>
      </c>
      <c r="K303" s="37">
        <f>Source!O137</f>
        <v>0</v>
      </c>
      <c r="L303" s="42"/>
      <c r="S303">
        <f>ROUND((Source!FX137/100)*((ROUND(Source!AF137*Source!I137, 2)+ROUND(Source!AE137*Source!I137, 2))), 2)</f>
        <v>0</v>
      </c>
      <c r="T303">
        <f>Source!X137</f>
        <v>0</v>
      </c>
      <c r="U303">
        <f>ROUND((Source!FY137/100)*((ROUND(Source!AF137*Source!I137, 2)+ROUND(Source!AE137*Source!I137, 2))), 2)</f>
        <v>0</v>
      </c>
      <c r="V303">
        <f>Source!Y137</f>
        <v>0</v>
      </c>
      <c r="W303">
        <f>IF(Source!BI137&lt;=1,H303, 0)</f>
        <v>0</v>
      </c>
      <c r="X303">
        <f>IF(Source!BI137=2,H303, 0)</f>
        <v>0</v>
      </c>
      <c r="Y303">
        <f>IF(Source!BI137=3,H303, 0)</f>
        <v>0</v>
      </c>
      <c r="Z303">
        <f>IF(Source!BI137=4,H303, 0)</f>
        <v>0</v>
      </c>
    </row>
    <row r="304" spans="1:26" ht="15" x14ac:dyDescent="0.25">
      <c r="G304" s="50">
        <f>H296+H297+H299+H300+H301+SUM(H303:H303)</f>
        <v>5480.81</v>
      </c>
      <c r="H304" s="50"/>
      <c r="J304" s="50">
        <f>K296+K297+K299+K300+K301+SUM(K303:K303)</f>
        <v>35077.199999999997</v>
      </c>
      <c r="K304" s="50"/>
      <c r="L304" s="39">
        <f>Source!U135</f>
        <v>215.5624</v>
      </c>
      <c r="O304" s="23">
        <f>G304</f>
        <v>5480.81</v>
      </c>
      <c r="P304" s="23">
        <f>J304</f>
        <v>35077.199999999997</v>
      </c>
      <c r="Q304" s="23">
        <f>L304</f>
        <v>215.5624</v>
      </c>
      <c r="W304">
        <f>IF(Source!BI135&lt;=1,H296+H297+H299+H300+H301, 0)</f>
        <v>5480.81</v>
      </c>
      <c r="X304">
        <f>IF(Source!BI135=2,H296+H297+H299+H300+H301, 0)</f>
        <v>0</v>
      </c>
      <c r="Y304">
        <f>IF(Source!BI135=3,H296+H297+H299+H300+H301, 0)</f>
        <v>0</v>
      </c>
      <c r="Z304">
        <f>IF(Source!BI135=4,H296+H297+H299+H300+H301, 0)</f>
        <v>0</v>
      </c>
    </row>
    <row r="305" spans="1:26" ht="42.75" x14ac:dyDescent="0.2">
      <c r="A305" s="44" t="str">
        <f>Source!E139</f>
        <v>29</v>
      </c>
      <c r="B305" s="45" t="str">
        <f>Source!F139</f>
        <v>15-04-007-01</v>
      </c>
      <c r="C305" s="45" t="str">
        <f>Source!G139</f>
        <v>Окраска водно-дисперсионными акриловыми составами улучшенная по штукатурке стен</v>
      </c>
      <c r="D305" s="26" t="str">
        <f>Source!H139</f>
        <v>100 м2</v>
      </c>
      <c r="E305" s="12">
        <f>Source!I139</f>
        <v>1.6024</v>
      </c>
      <c r="F305" s="27">
        <f>Source!AL139+Source!AM139+Source!AO139</f>
        <v>1033.6799999999998</v>
      </c>
      <c r="G305" s="28"/>
      <c r="H305" s="29"/>
      <c r="I305" s="28" t="str">
        <f>Source!BO139</f>
        <v/>
      </c>
      <c r="J305" s="28"/>
      <c r="K305" s="29"/>
      <c r="L305" s="30"/>
      <c r="S305">
        <f>ROUND((Source!FX139/100)*((ROUND(Source!AF139*Source!I139, 2)+ROUND(Source!AE139*Source!I139, 2))), 2)</f>
        <v>666.71</v>
      </c>
      <c r="T305">
        <f>Source!X139</f>
        <v>4289.46</v>
      </c>
      <c r="U305">
        <f>ROUND((Source!FY139/100)*((ROUND(Source!AF139*Source!I139, 2)+ROUND(Source!AE139*Source!I139, 2))), 2)</f>
        <v>329.83</v>
      </c>
      <c r="V305">
        <f>Source!Y139</f>
        <v>2122.15</v>
      </c>
    </row>
    <row r="306" spans="1:26" x14ac:dyDescent="0.2">
      <c r="C306" s="22" t="str">
        <f>"Объем: "&amp;Source!I139&amp;"=(62,8+"&amp;"36,24+"&amp;"61,2)/"&amp;"100"</f>
        <v>Объем: 1,6024=(62,8+36,24+61,2)/100</v>
      </c>
    </row>
    <row r="307" spans="1:26" ht="14.25" x14ac:dyDescent="0.2">
      <c r="A307" s="44"/>
      <c r="B307" s="45"/>
      <c r="C307" s="45" t="s">
        <v>1008</v>
      </c>
      <c r="D307" s="26"/>
      <c r="E307" s="12"/>
      <c r="F307" s="27">
        <f>Source!AO139</f>
        <v>380.71</v>
      </c>
      <c r="G307" s="28" t="str">
        <f>Source!DG139</f>
        <v>)*1,15</v>
      </c>
      <c r="H307" s="29">
        <f>ROUND(Source!AF139*Source!I139, 2)</f>
        <v>701.56</v>
      </c>
      <c r="I307" s="28"/>
      <c r="J307" s="28">
        <f>IF(Source!BA139&lt;&gt; 0, Source!BA139, 1)</f>
        <v>6.4</v>
      </c>
      <c r="K307" s="29">
        <f>Source!S139</f>
        <v>4489.97</v>
      </c>
      <c r="L307" s="30"/>
      <c r="R307">
        <f>H307</f>
        <v>701.56</v>
      </c>
    </row>
    <row r="308" spans="1:26" ht="14.25" x14ac:dyDescent="0.2">
      <c r="A308" s="44"/>
      <c r="B308" s="45"/>
      <c r="C308" s="45" t="s">
        <v>363</v>
      </c>
      <c r="D308" s="26"/>
      <c r="E308" s="12"/>
      <c r="F308" s="27">
        <f>Source!AM139</f>
        <v>10.41</v>
      </c>
      <c r="G308" s="28" t="str">
        <f>Source!DE139</f>
        <v>)*1,25</v>
      </c>
      <c r="H308" s="29">
        <f>ROUND(Source!AD139*Source!I139, 2)</f>
        <v>20.85</v>
      </c>
      <c r="I308" s="28"/>
      <c r="J308" s="28">
        <f>IF(Source!BB139&lt;&gt; 0, Source!BB139, 1)</f>
        <v>6.4</v>
      </c>
      <c r="K308" s="29">
        <f>Source!Q139</f>
        <v>133.44999999999999</v>
      </c>
      <c r="L308" s="30"/>
    </row>
    <row r="309" spans="1:26" ht="14.25" x14ac:dyDescent="0.2">
      <c r="A309" s="44"/>
      <c r="B309" s="45"/>
      <c r="C309" s="45" t="s">
        <v>1009</v>
      </c>
      <c r="D309" s="26"/>
      <c r="E309" s="12"/>
      <c r="F309" s="27">
        <f>Source!AN139</f>
        <v>1.97</v>
      </c>
      <c r="G309" s="28" t="str">
        <f>Source!DF139</f>
        <v>)*1,25</v>
      </c>
      <c r="H309" s="31">
        <f>ROUND(Source!AE139*Source!I139, 2)</f>
        <v>3.95</v>
      </c>
      <c r="I309" s="28"/>
      <c r="J309" s="28">
        <f>IF(Source!BS139&lt;&gt; 0, Source!BS139, 1)</f>
        <v>6.4</v>
      </c>
      <c r="K309" s="31">
        <f>Source!R139</f>
        <v>25.25</v>
      </c>
      <c r="L309" s="30"/>
      <c r="R309">
        <f>H309</f>
        <v>3.95</v>
      </c>
    </row>
    <row r="310" spans="1:26" ht="14.25" x14ac:dyDescent="0.2">
      <c r="A310" s="44"/>
      <c r="B310" s="45"/>
      <c r="C310" s="45" t="s">
        <v>1015</v>
      </c>
      <c r="D310" s="26"/>
      <c r="E310" s="12"/>
      <c r="F310" s="27">
        <f>Source!AL139</f>
        <v>642.55999999999995</v>
      </c>
      <c r="G310" s="28" t="str">
        <f>Source!DD139</f>
        <v/>
      </c>
      <c r="H310" s="29">
        <f>ROUND(Source!AC139*Source!I139, 2)</f>
        <v>1029.6400000000001</v>
      </c>
      <c r="I310" s="28"/>
      <c r="J310" s="28">
        <f>IF(Source!BC139&lt;&gt; 0, Source!BC139, 1)</f>
        <v>6.4</v>
      </c>
      <c r="K310" s="29">
        <f>Source!P139</f>
        <v>6589.68</v>
      </c>
      <c r="L310" s="30"/>
    </row>
    <row r="311" spans="1:26" ht="14.25" x14ac:dyDescent="0.2">
      <c r="A311" s="44"/>
      <c r="B311" s="45"/>
      <c r="C311" s="45" t="s">
        <v>1010</v>
      </c>
      <c r="D311" s="26" t="s">
        <v>1011</v>
      </c>
      <c r="E311" s="12">
        <f>Source!BZ139</f>
        <v>105</v>
      </c>
      <c r="F311" s="53" t="str">
        <f>CONCATENATE(" )", Source!DL139, Source!FT139, "=", Source!FX139)</f>
        <v xml:space="preserve"> )*0,9=94,5</v>
      </c>
      <c r="G311" s="54"/>
      <c r="H311" s="29">
        <f>SUM(S305:S315)</f>
        <v>666.71</v>
      </c>
      <c r="I311" s="32"/>
      <c r="J311" s="25">
        <f>Source!AT139</f>
        <v>95</v>
      </c>
      <c r="K311" s="29">
        <f>SUM(T305:T315)</f>
        <v>4289.46</v>
      </c>
      <c r="L311" s="30"/>
    </row>
    <row r="312" spans="1:26" ht="14.25" x14ac:dyDescent="0.2">
      <c r="A312" s="44"/>
      <c r="B312" s="45"/>
      <c r="C312" s="45" t="s">
        <v>1012</v>
      </c>
      <c r="D312" s="26" t="s">
        <v>1011</v>
      </c>
      <c r="E312" s="12">
        <f>Source!CA139</f>
        <v>55</v>
      </c>
      <c r="F312" s="53" t="str">
        <f>CONCATENATE(" )", Source!DM139, Source!FU139, "=", Source!FY139)</f>
        <v xml:space="preserve"> )*0,85=46,75</v>
      </c>
      <c r="G312" s="54"/>
      <c r="H312" s="29">
        <f>SUM(U305:U315)</f>
        <v>329.83</v>
      </c>
      <c r="I312" s="32"/>
      <c r="J312" s="25">
        <f>Source!AU139</f>
        <v>47</v>
      </c>
      <c r="K312" s="29">
        <f>SUM(V305:V315)</f>
        <v>2122.15</v>
      </c>
      <c r="L312" s="30"/>
    </row>
    <row r="313" spans="1:26" ht="14.25" x14ac:dyDescent="0.2">
      <c r="A313" s="44"/>
      <c r="B313" s="45"/>
      <c r="C313" s="45" t="s">
        <v>1013</v>
      </c>
      <c r="D313" s="26" t="s">
        <v>1014</v>
      </c>
      <c r="E313" s="12">
        <f>Source!AQ139</f>
        <v>43.56</v>
      </c>
      <c r="F313" s="27"/>
      <c r="G313" s="28" t="str">
        <f>Source!DI139</f>
        <v>)*1,15</v>
      </c>
      <c r="H313" s="29"/>
      <c r="I313" s="28"/>
      <c r="J313" s="28"/>
      <c r="K313" s="29"/>
      <c r="L313" s="40">
        <f>Source!U139</f>
        <v>80.270625600000002</v>
      </c>
    </row>
    <row r="314" spans="1:26" ht="28.5" x14ac:dyDescent="0.2">
      <c r="A314" s="44" t="str">
        <f>Source!E141</f>
        <v>29,1</v>
      </c>
      <c r="B314" s="45" t="str">
        <f>Source!F141</f>
        <v>14.3.02.01-0015</v>
      </c>
      <c r="C314" s="45" t="str">
        <f>Source!G141</f>
        <v>Краска акриловая Alpina ULTRAWEISS, CAPAROL водно-дисперсионная</v>
      </c>
      <c r="D314" s="26" t="str">
        <f>Source!H141</f>
        <v>т</v>
      </c>
      <c r="E314" s="12">
        <f>Source!I141</f>
        <v>4.8071999999999997E-2</v>
      </c>
      <c r="F314" s="27">
        <f>Source!AL141+Source!AM141+Source!AO141</f>
        <v>13287.69</v>
      </c>
      <c r="G314" s="43" t="s">
        <v>6</v>
      </c>
      <c r="H314" s="29">
        <f>ROUND(Source!AC141*Source!I141, 2)+ROUND(Source!AD141*Source!I141, 2)+ROUND(Source!AF141*Source!I141, 2)</f>
        <v>638.77</v>
      </c>
      <c r="I314" s="28"/>
      <c r="J314" s="28">
        <f>IF(Source!BC141&lt;&gt; 0, Source!BC141, 1)</f>
        <v>6.4</v>
      </c>
      <c r="K314" s="29">
        <f>Source!O141</f>
        <v>4088.1</v>
      </c>
      <c r="L314" s="30"/>
      <c r="S314">
        <f>ROUND((Source!FX141/100)*((ROUND(Source!AF141*Source!I141, 2)+ROUND(Source!AE141*Source!I141, 2))), 2)</f>
        <v>0</v>
      </c>
      <c r="T314">
        <f>Source!X141</f>
        <v>0</v>
      </c>
      <c r="U314">
        <f>ROUND((Source!FY141/100)*((ROUND(Source!AF141*Source!I141, 2)+ROUND(Source!AE141*Source!I141, 2))), 2)</f>
        <v>0</v>
      </c>
      <c r="V314">
        <f>Source!Y141</f>
        <v>0</v>
      </c>
      <c r="W314">
        <f>IF(Source!BI141&lt;=1,H314, 0)</f>
        <v>638.77</v>
      </c>
      <c r="X314">
        <f>IF(Source!BI141=2,H314, 0)</f>
        <v>0</v>
      </c>
      <c r="Y314">
        <f>IF(Source!BI141=3,H314, 0)</f>
        <v>0</v>
      </c>
      <c r="Z314">
        <f>IF(Source!BI141=4,H314, 0)</f>
        <v>0</v>
      </c>
    </row>
    <row r="315" spans="1:26" ht="28.5" x14ac:dyDescent="0.2">
      <c r="A315" s="46" t="str">
        <f>Source!E143</f>
        <v>29,2</v>
      </c>
      <c r="B315" s="47" t="str">
        <f>Source!F143</f>
        <v>14.4.01.02-0023</v>
      </c>
      <c r="C315" s="47" t="str">
        <f>Source!G143</f>
        <v>Грунтовка акриловая CAPASOL, CAPAROL</v>
      </c>
      <c r="D315" s="33" t="str">
        <f>Source!H143</f>
        <v>л</v>
      </c>
      <c r="E315" s="34">
        <f>Source!I143</f>
        <v>22.754079999999998</v>
      </c>
      <c r="F315" s="35">
        <f>Source!AL143+Source!AM143+Source!AO143</f>
        <v>30.67</v>
      </c>
      <c r="G315" s="41" t="s">
        <v>6</v>
      </c>
      <c r="H315" s="37">
        <f>ROUND(Source!AC143*Source!I143, 2)+ROUND(Source!AD143*Source!I143, 2)+ROUND(Source!AF143*Source!I143, 2)</f>
        <v>697.87</v>
      </c>
      <c r="I315" s="36"/>
      <c r="J315" s="36">
        <f>IF(Source!BC143&lt;&gt; 0, Source!BC143, 1)</f>
        <v>6.4</v>
      </c>
      <c r="K315" s="37">
        <f>Source!O143</f>
        <v>4466.3500000000004</v>
      </c>
      <c r="L315" s="42"/>
      <c r="S315">
        <f>ROUND((Source!FX143/100)*((ROUND(Source!AF143*Source!I143, 2)+ROUND(Source!AE143*Source!I143, 2))), 2)</f>
        <v>0</v>
      </c>
      <c r="T315">
        <f>Source!X143</f>
        <v>0</v>
      </c>
      <c r="U315">
        <f>ROUND((Source!FY143/100)*((ROUND(Source!AF143*Source!I143, 2)+ROUND(Source!AE143*Source!I143, 2))), 2)</f>
        <v>0</v>
      </c>
      <c r="V315">
        <f>Source!Y143</f>
        <v>0</v>
      </c>
      <c r="W315">
        <f>IF(Source!BI143&lt;=1,H315, 0)</f>
        <v>697.87</v>
      </c>
      <c r="X315">
        <f>IF(Source!BI143=2,H315, 0)</f>
        <v>0</v>
      </c>
      <c r="Y315">
        <f>IF(Source!BI143=3,H315, 0)</f>
        <v>0</v>
      </c>
      <c r="Z315">
        <f>IF(Source!BI143=4,H315, 0)</f>
        <v>0</v>
      </c>
    </row>
    <row r="316" spans="1:26" ht="15" x14ac:dyDescent="0.25">
      <c r="G316" s="50">
        <f>H307+H308+H310+H311+H312+SUM(H314:H315)</f>
        <v>4085.23</v>
      </c>
      <c r="H316" s="50"/>
      <c r="J316" s="50">
        <f>K307+K308+K310+K311+K312+SUM(K314:K315)</f>
        <v>26179.160000000003</v>
      </c>
      <c r="K316" s="50"/>
      <c r="L316" s="39">
        <f>Source!U139</f>
        <v>80.270625600000002</v>
      </c>
      <c r="O316" s="23">
        <f>G316</f>
        <v>4085.23</v>
      </c>
      <c r="P316" s="23">
        <f>J316</f>
        <v>26179.160000000003</v>
      </c>
      <c r="Q316" s="23">
        <f>L316</f>
        <v>80.270625600000002</v>
      </c>
      <c r="W316">
        <f>IF(Source!BI139&lt;=1,H307+H308+H310+H311+H312, 0)</f>
        <v>2748.59</v>
      </c>
      <c r="X316">
        <f>IF(Source!BI139=2,H307+H308+H310+H311+H312, 0)</f>
        <v>0</v>
      </c>
      <c r="Y316">
        <f>IF(Source!BI139=3,H307+H308+H310+H311+H312, 0)</f>
        <v>0</v>
      </c>
      <c r="Z316">
        <f>IF(Source!BI139=4,H307+H308+H310+H311+H312, 0)</f>
        <v>0</v>
      </c>
    </row>
    <row r="317" spans="1:26" ht="42.75" x14ac:dyDescent="0.2">
      <c r="A317" s="44" t="str">
        <f>Source!E145</f>
        <v>30</v>
      </c>
      <c r="B317" s="45" t="str">
        <f>Source!F145</f>
        <v>15-04-006-01</v>
      </c>
      <c r="C317" s="45" t="str">
        <f>Source!G145</f>
        <v>Покрытие поверхностей грунтовкой глубокого проникновения за 1 раз потолков</v>
      </c>
      <c r="D317" s="26" t="str">
        <f>Source!H145</f>
        <v>100 м2</v>
      </c>
      <c r="E317" s="12">
        <f>Source!I145</f>
        <v>1.74</v>
      </c>
      <c r="F317" s="27">
        <f>Source!AL145+Source!AM145+Source!AO145</f>
        <v>79.070000000000007</v>
      </c>
      <c r="G317" s="28"/>
      <c r="H317" s="29"/>
      <c r="I317" s="28" t="str">
        <f>Source!BO145</f>
        <v/>
      </c>
      <c r="J317" s="28"/>
      <c r="K317" s="29"/>
      <c r="L317" s="30"/>
      <c r="S317">
        <f>ROUND((Source!FX145/100)*((ROUND(Source!AF145*Source!I145, 2)+ROUND(Source!AE145*Source!I145, 2))), 2)</f>
        <v>147.88</v>
      </c>
      <c r="T317">
        <f>Source!X145</f>
        <v>951.42</v>
      </c>
      <c r="U317">
        <f>ROUND((Source!FY145/100)*((ROUND(Source!AF145*Source!I145, 2)+ROUND(Source!AE145*Source!I145, 2))), 2)</f>
        <v>73.16</v>
      </c>
      <c r="V317">
        <f>Source!Y145</f>
        <v>470.7</v>
      </c>
    </row>
    <row r="318" spans="1:26" ht="14.25" x14ac:dyDescent="0.2">
      <c r="A318" s="44"/>
      <c r="B318" s="45"/>
      <c r="C318" s="45" t="s">
        <v>1008</v>
      </c>
      <c r="D318" s="26"/>
      <c r="E318" s="12"/>
      <c r="F318" s="27">
        <f>Source!AO145</f>
        <v>77.92</v>
      </c>
      <c r="G318" s="28" t="str">
        <f>Source!DG145</f>
        <v>)*1,15</v>
      </c>
      <c r="H318" s="29">
        <f>ROUND(Source!AF145*Source!I145, 2)</f>
        <v>155.91999999999999</v>
      </c>
      <c r="I318" s="28"/>
      <c r="J318" s="28">
        <f>IF(Source!BA145&lt;&gt; 0, Source!BA145, 1)</f>
        <v>6.4</v>
      </c>
      <c r="K318" s="29">
        <f>Source!S145</f>
        <v>997.87</v>
      </c>
      <c r="L318" s="30"/>
      <c r="R318">
        <f>H318</f>
        <v>155.91999999999999</v>
      </c>
    </row>
    <row r="319" spans="1:26" ht="14.25" x14ac:dyDescent="0.2">
      <c r="A319" s="44"/>
      <c r="B319" s="45"/>
      <c r="C319" s="45" t="s">
        <v>363</v>
      </c>
      <c r="D319" s="26"/>
      <c r="E319" s="12"/>
      <c r="F319" s="27">
        <f>Source!AM145</f>
        <v>0.97</v>
      </c>
      <c r="G319" s="28" t="str">
        <f>Source!DE145</f>
        <v>)*1,25</v>
      </c>
      <c r="H319" s="29">
        <f>ROUND(Source!AD145*Source!I145, 2)</f>
        <v>2.11</v>
      </c>
      <c r="I319" s="28"/>
      <c r="J319" s="28">
        <f>IF(Source!BB145&lt;&gt; 0, Source!BB145, 1)</f>
        <v>6.4</v>
      </c>
      <c r="K319" s="29">
        <f>Source!Q145</f>
        <v>13.5</v>
      </c>
      <c r="L319" s="30"/>
    </row>
    <row r="320" spans="1:26" ht="14.25" x14ac:dyDescent="0.2">
      <c r="A320" s="44"/>
      <c r="B320" s="45"/>
      <c r="C320" s="45" t="s">
        <v>1009</v>
      </c>
      <c r="D320" s="26"/>
      <c r="E320" s="12"/>
      <c r="F320" s="27">
        <f>Source!AN145</f>
        <v>0.26</v>
      </c>
      <c r="G320" s="28" t="str">
        <f>Source!DF145</f>
        <v>)*1,25</v>
      </c>
      <c r="H320" s="31">
        <f>ROUND(Source!AE145*Source!I145, 2)</f>
        <v>0.56999999999999995</v>
      </c>
      <c r="I320" s="28"/>
      <c r="J320" s="28">
        <f>IF(Source!BS145&lt;&gt; 0, Source!BS145, 1)</f>
        <v>6.4</v>
      </c>
      <c r="K320" s="31">
        <f>Source!R145</f>
        <v>3.62</v>
      </c>
      <c r="L320" s="30"/>
      <c r="R320">
        <f>H320</f>
        <v>0.56999999999999995</v>
      </c>
    </row>
    <row r="321" spans="1:26" ht="14.25" x14ac:dyDescent="0.2">
      <c r="A321" s="44"/>
      <c r="B321" s="45"/>
      <c r="C321" s="45" t="s">
        <v>1015</v>
      </c>
      <c r="D321" s="26"/>
      <c r="E321" s="12"/>
      <c r="F321" s="27">
        <f>Source!AL145</f>
        <v>0.18</v>
      </c>
      <c r="G321" s="28" t="str">
        <f>Source!DD145</f>
        <v/>
      </c>
      <c r="H321" s="29">
        <f>ROUND(Source!AC145*Source!I145, 2)</f>
        <v>0.31</v>
      </c>
      <c r="I321" s="28"/>
      <c r="J321" s="28">
        <f>IF(Source!BC145&lt;&gt; 0, Source!BC145, 1)</f>
        <v>6.4</v>
      </c>
      <c r="K321" s="29">
        <f>Source!P145</f>
        <v>2</v>
      </c>
      <c r="L321" s="30"/>
    </row>
    <row r="322" spans="1:26" ht="14.25" x14ac:dyDescent="0.2">
      <c r="A322" s="44"/>
      <c r="B322" s="45"/>
      <c r="C322" s="45" t="s">
        <v>1010</v>
      </c>
      <c r="D322" s="26" t="s">
        <v>1011</v>
      </c>
      <c r="E322" s="12">
        <f>Source!BZ145</f>
        <v>105</v>
      </c>
      <c r="F322" s="53" t="str">
        <f>CONCATENATE(" )", Source!DL145, Source!FT145, "=", Source!FX145)</f>
        <v xml:space="preserve"> )*0,9=94,5</v>
      </c>
      <c r="G322" s="54"/>
      <c r="H322" s="29">
        <f>SUM(S317:S325)</f>
        <v>147.88</v>
      </c>
      <c r="I322" s="32"/>
      <c r="J322" s="25">
        <f>Source!AT145</f>
        <v>95</v>
      </c>
      <c r="K322" s="29">
        <f>SUM(T317:T325)</f>
        <v>951.42</v>
      </c>
      <c r="L322" s="30"/>
    </row>
    <row r="323" spans="1:26" ht="14.25" x14ac:dyDescent="0.2">
      <c r="A323" s="44"/>
      <c r="B323" s="45"/>
      <c r="C323" s="45" t="s">
        <v>1012</v>
      </c>
      <c r="D323" s="26" t="s">
        <v>1011</v>
      </c>
      <c r="E323" s="12">
        <f>Source!CA145</f>
        <v>55</v>
      </c>
      <c r="F323" s="53" t="str">
        <f>CONCATENATE(" )", Source!DM145, Source!FU145, "=", Source!FY145)</f>
        <v xml:space="preserve"> )*0,85=46,75</v>
      </c>
      <c r="G323" s="54"/>
      <c r="H323" s="29">
        <f>SUM(U317:U325)</f>
        <v>73.16</v>
      </c>
      <c r="I323" s="32"/>
      <c r="J323" s="25">
        <f>Source!AU145</f>
        <v>47</v>
      </c>
      <c r="K323" s="29">
        <f>SUM(V317:V325)</f>
        <v>470.7</v>
      </c>
      <c r="L323" s="30"/>
    </row>
    <row r="324" spans="1:26" ht="14.25" x14ac:dyDescent="0.2">
      <c r="A324" s="44"/>
      <c r="B324" s="45"/>
      <c r="C324" s="45" t="s">
        <v>1013</v>
      </c>
      <c r="D324" s="26" t="s">
        <v>1014</v>
      </c>
      <c r="E324" s="12">
        <f>Source!AQ145</f>
        <v>8.1</v>
      </c>
      <c r="F324" s="27"/>
      <c r="G324" s="28" t="str">
        <f>Source!DI145</f>
        <v>)*1,15</v>
      </c>
      <c r="H324" s="29"/>
      <c r="I324" s="28"/>
      <c r="J324" s="28"/>
      <c r="K324" s="29"/>
      <c r="L324" s="40">
        <f>Source!U145</f>
        <v>16.208099999999998</v>
      </c>
    </row>
    <row r="325" spans="1:26" ht="28.5" x14ac:dyDescent="0.2">
      <c r="A325" s="46" t="str">
        <f>Source!E147</f>
        <v>30,1</v>
      </c>
      <c r="B325" s="47" t="str">
        <f>Source!F147</f>
        <v>14.4.01.02-0023</v>
      </c>
      <c r="C325" s="47" t="str">
        <f>Source!G147</f>
        <v>Грунтовка акриловая CAPASOL, CAPAROL</v>
      </c>
      <c r="D325" s="33" t="str">
        <f>Source!H147</f>
        <v>л</v>
      </c>
      <c r="E325" s="34">
        <f>Source!I147</f>
        <v>21.75</v>
      </c>
      <c r="F325" s="35">
        <f>Source!AL147+Source!AM147+Source!AO147</f>
        <v>30.67</v>
      </c>
      <c r="G325" s="41" t="s">
        <v>6</v>
      </c>
      <c r="H325" s="37">
        <f>ROUND(Source!AC147*Source!I147, 2)+ROUND(Source!AD147*Source!I147, 2)+ROUND(Source!AF147*Source!I147, 2)</f>
        <v>667.07</v>
      </c>
      <c r="I325" s="36"/>
      <c r="J325" s="36">
        <f>IF(Source!BC147&lt;&gt; 0, Source!BC147, 1)</f>
        <v>6.4</v>
      </c>
      <c r="K325" s="37">
        <f>Source!O147</f>
        <v>4269.26</v>
      </c>
      <c r="L325" s="42"/>
      <c r="S325">
        <f>ROUND((Source!FX147/100)*((ROUND(Source!AF147*Source!I147, 2)+ROUND(Source!AE147*Source!I147, 2))), 2)</f>
        <v>0</v>
      </c>
      <c r="T325">
        <f>Source!X147</f>
        <v>0</v>
      </c>
      <c r="U325">
        <f>ROUND((Source!FY147/100)*((ROUND(Source!AF147*Source!I147, 2)+ROUND(Source!AE147*Source!I147, 2))), 2)</f>
        <v>0</v>
      </c>
      <c r="V325">
        <f>Source!Y147</f>
        <v>0</v>
      </c>
      <c r="W325">
        <f>IF(Source!BI147&lt;=1,H325, 0)</f>
        <v>667.07</v>
      </c>
      <c r="X325">
        <f>IF(Source!BI147=2,H325, 0)</f>
        <v>0</v>
      </c>
      <c r="Y325">
        <f>IF(Source!BI147=3,H325, 0)</f>
        <v>0</v>
      </c>
      <c r="Z325">
        <f>IF(Source!BI147=4,H325, 0)</f>
        <v>0</v>
      </c>
    </row>
    <row r="326" spans="1:26" ht="15" x14ac:dyDescent="0.25">
      <c r="G326" s="50">
        <f>H318+H319+H321+H322+H323+SUM(H325:H325)</f>
        <v>1046.45</v>
      </c>
      <c r="H326" s="50"/>
      <c r="J326" s="50">
        <f>K318+K319+K321+K322+K323+SUM(K325:K325)</f>
        <v>6704.75</v>
      </c>
      <c r="K326" s="50"/>
      <c r="L326" s="39">
        <f>Source!U145</f>
        <v>16.208099999999998</v>
      </c>
      <c r="O326" s="23">
        <f>G326</f>
        <v>1046.45</v>
      </c>
      <c r="P326" s="23">
        <f>J326</f>
        <v>6704.75</v>
      </c>
      <c r="Q326" s="23">
        <f>L326</f>
        <v>16.208099999999998</v>
      </c>
      <c r="W326">
        <f>IF(Source!BI145&lt;=1,H318+H319+H321+H322+H323, 0)</f>
        <v>379.38</v>
      </c>
      <c r="X326">
        <f>IF(Source!BI145=2,H318+H319+H321+H322+H323, 0)</f>
        <v>0</v>
      </c>
      <c r="Y326">
        <f>IF(Source!BI145=3,H318+H319+H321+H322+H323, 0)</f>
        <v>0</v>
      </c>
      <c r="Z326">
        <f>IF(Source!BI145=4,H318+H319+H321+H322+H323, 0)</f>
        <v>0</v>
      </c>
    </row>
    <row r="327" spans="1:26" ht="71.25" x14ac:dyDescent="0.2">
      <c r="A327" s="44" t="str">
        <f>Source!E149</f>
        <v>31</v>
      </c>
      <c r="B327" s="45" t="str">
        <f>Source!F149</f>
        <v>62-17-1</v>
      </c>
      <c r="C327" s="45" t="str">
        <f>Source!G149</f>
        <v>Окрашивание водоэмульсионными составами поверхностей потолков, ранее окрашенных известковой или клеевой краской, с расчисткой старой краски более 35%</v>
      </c>
      <c r="D327" s="26" t="str">
        <f>Source!H149</f>
        <v>100 м2</v>
      </c>
      <c r="E327" s="12">
        <f>Source!I149</f>
        <v>1.74</v>
      </c>
      <c r="F327" s="27">
        <f>Source!AL149+Source!AM149+Source!AO149</f>
        <v>814.3900000000001</v>
      </c>
      <c r="G327" s="28"/>
      <c r="H327" s="29"/>
      <c r="I327" s="28" t="str">
        <f>Source!BO149</f>
        <v/>
      </c>
      <c r="J327" s="28"/>
      <c r="K327" s="29"/>
      <c r="L327" s="30"/>
      <c r="S327">
        <f>ROUND((Source!FX149/100)*((ROUND(Source!AF149*Source!I149, 2)+ROUND(Source!AE149*Source!I149, 2))), 2)</f>
        <v>412.01</v>
      </c>
      <c r="T327">
        <f>Source!X149</f>
        <v>2636.82</v>
      </c>
      <c r="U327">
        <f>ROUND((Source!FY149/100)*((ROUND(Source!AF149*Source!I149, 2)+ROUND(Source!AE149*Source!I149, 2))), 2)</f>
        <v>257.51</v>
      </c>
      <c r="V327">
        <f>Source!Y149</f>
        <v>1648.02</v>
      </c>
    </row>
    <row r="328" spans="1:26" ht="25.5" x14ac:dyDescent="0.2">
      <c r="C328" s="22" t="str">
        <f>"Объем: "&amp;Source!I149&amp;"=(23,5+"&amp;"23+"&amp;"23,4+"&amp;"25+"&amp;"32+"&amp;"24,1+"&amp;"23)/"&amp;"100"</f>
        <v>Объем: 1,74=(23,5+23+23,4+25+32+24,1+23)/100</v>
      </c>
    </row>
    <row r="329" spans="1:26" ht="14.25" x14ac:dyDescent="0.2">
      <c r="A329" s="44"/>
      <c r="B329" s="45"/>
      <c r="C329" s="45" t="s">
        <v>1008</v>
      </c>
      <c r="D329" s="26"/>
      <c r="E329" s="12"/>
      <c r="F329" s="27">
        <f>Source!AO149</f>
        <v>293.93</v>
      </c>
      <c r="G329" s="28" t="str">
        <f>Source!DG149</f>
        <v/>
      </c>
      <c r="H329" s="29">
        <f>ROUND(Source!AF149*Source!I149, 2)</f>
        <v>511.44</v>
      </c>
      <c r="I329" s="28"/>
      <c r="J329" s="28">
        <f>IF(Source!BA149&lt;&gt; 0, Source!BA149, 1)</f>
        <v>6.4</v>
      </c>
      <c r="K329" s="29">
        <f>Source!S149</f>
        <v>3273.2</v>
      </c>
      <c r="L329" s="30"/>
      <c r="R329">
        <f>H329</f>
        <v>511.44</v>
      </c>
    </row>
    <row r="330" spans="1:26" ht="14.25" x14ac:dyDescent="0.2">
      <c r="A330" s="44"/>
      <c r="B330" s="45"/>
      <c r="C330" s="45" t="s">
        <v>363</v>
      </c>
      <c r="D330" s="26"/>
      <c r="E330" s="12"/>
      <c r="F330" s="27">
        <f>Source!AM149</f>
        <v>7.07</v>
      </c>
      <c r="G330" s="28" t="str">
        <f>Source!DE149</f>
        <v/>
      </c>
      <c r="H330" s="29">
        <f>ROUND(Source!AD149*Source!I149, 2)</f>
        <v>12.3</v>
      </c>
      <c r="I330" s="28"/>
      <c r="J330" s="28">
        <f>IF(Source!BB149&lt;&gt; 0, Source!BB149, 1)</f>
        <v>6.4</v>
      </c>
      <c r="K330" s="29">
        <f>Source!Q149</f>
        <v>78.73</v>
      </c>
      <c r="L330" s="30"/>
    </row>
    <row r="331" spans="1:26" ht="14.25" x14ac:dyDescent="0.2">
      <c r="A331" s="44"/>
      <c r="B331" s="45"/>
      <c r="C331" s="45" t="s">
        <v>1009</v>
      </c>
      <c r="D331" s="26"/>
      <c r="E331" s="12"/>
      <c r="F331" s="27">
        <f>Source!AN149</f>
        <v>2.0499999999999998</v>
      </c>
      <c r="G331" s="28" t="str">
        <f>Source!DF149</f>
        <v/>
      </c>
      <c r="H331" s="31">
        <f>ROUND(Source!AE149*Source!I149, 2)</f>
        <v>3.57</v>
      </c>
      <c r="I331" s="28"/>
      <c r="J331" s="28">
        <f>IF(Source!BS149&lt;&gt; 0, Source!BS149, 1)</f>
        <v>6.4</v>
      </c>
      <c r="K331" s="31">
        <f>Source!R149</f>
        <v>22.83</v>
      </c>
      <c r="L331" s="30"/>
      <c r="R331">
        <f>H331</f>
        <v>3.57</v>
      </c>
    </row>
    <row r="332" spans="1:26" ht="14.25" x14ac:dyDescent="0.2">
      <c r="A332" s="44"/>
      <c r="B332" s="45"/>
      <c r="C332" s="45" t="s">
        <v>1015</v>
      </c>
      <c r="D332" s="26"/>
      <c r="E332" s="12"/>
      <c r="F332" s="27">
        <f>Source!AL149</f>
        <v>513.39</v>
      </c>
      <c r="G332" s="28" t="str">
        <f>Source!DD149</f>
        <v/>
      </c>
      <c r="H332" s="29">
        <f>ROUND(Source!AC149*Source!I149, 2)</f>
        <v>893.3</v>
      </c>
      <c r="I332" s="28"/>
      <c r="J332" s="28">
        <f>IF(Source!BC149&lt;&gt; 0, Source!BC149, 1)</f>
        <v>6.4</v>
      </c>
      <c r="K332" s="29">
        <f>Source!P149</f>
        <v>5717.11</v>
      </c>
      <c r="L332" s="30"/>
    </row>
    <row r="333" spans="1:26" ht="14.25" x14ac:dyDescent="0.2">
      <c r="A333" s="44"/>
      <c r="B333" s="45"/>
      <c r="C333" s="45" t="s">
        <v>1010</v>
      </c>
      <c r="D333" s="26" t="s">
        <v>1011</v>
      </c>
      <c r="E333" s="12">
        <f>Source!BZ149</f>
        <v>80</v>
      </c>
      <c r="F333" s="48"/>
      <c r="G333" s="28"/>
      <c r="H333" s="29">
        <f>SUM(S327:S336)</f>
        <v>412.01</v>
      </c>
      <c r="I333" s="32"/>
      <c r="J333" s="25">
        <f>Source!AT149</f>
        <v>80</v>
      </c>
      <c r="K333" s="29">
        <f>SUM(T327:T336)</f>
        <v>2636.82</v>
      </c>
      <c r="L333" s="30"/>
    </row>
    <row r="334" spans="1:26" ht="14.25" x14ac:dyDescent="0.2">
      <c r="A334" s="44"/>
      <c r="B334" s="45"/>
      <c r="C334" s="45" t="s">
        <v>1012</v>
      </c>
      <c r="D334" s="26" t="s">
        <v>1011</v>
      </c>
      <c r="E334" s="12">
        <f>Source!CA149</f>
        <v>50</v>
      </c>
      <c r="F334" s="48"/>
      <c r="G334" s="28"/>
      <c r="H334" s="29">
        <f>SUM(U327:U336)</f>
        <v>257.51</v>
      </c>
      <c r="I334" s="32"/>
      <c r="J334" s="25">
        <f>Source!AU149</f>
        <v>50</v>
      </c>
      <c r="K334" s="29">
        <f>SUM(V327:V336)</f>
        <v>1648.02</v>
      </c>
      <c r="L334" s="30"/>
    </row>
    <row r="335" spans="1:26" ht="14.25" x14ac:dyDescent="0.2">
      <c r="A335" s="44"/>
      <c r="B335" s="45"/>
      <c r="C335" s="45" t="s">
        <v>1013</v>
      </c>
      <c r="D335" s="26" t="s">
        <v>1014</v>
      </c>
      <c r="E335" s="12">
        <f>Source!AQ149</f>
        <v>34.020000000000003</v>
      </c>
      <c r="F335" s="27"/>
      <c r="G335" s="28" t="str">
        <f>Source!DI149</f>
        <v/>
      </c>
      <c r="H335" s="29"/>
      <c r="I335" s="28"/>
      <c r="J335" s="28"/>
      <c r="K335" s="29"/>
      <c r="L335" s="40">
        <f>Source!U149</f>
        <v>59.194800000000008</v>
      </c>
    </row>
    <row r="336" spans="1:26" ht="28.5" x14ac:dyDescent="0.2">
      <c r="A336" s="46" t="str">
        <f>Source!E151</f>
        <v>31,1</v>
      </c>
      <c r="B336" s="47" t="str">
        <f>Source!F151</f>
        <v>14.3.02.01-0015</v>
      </c>
      <c r="C336" s="47" t="str">
        <f>Source!G151</f>
        <v>Краска акриловая Alpina ULTRAWEISS, CAPAROL водно-дисперсионная</v>
      </c>
      <c r="D336" s="33" t="str">
        <f>Source!H151</f>
        <v>т</v>
      </c>
      <c r="E336" s="34">
        <f>Source!I151</f>
        <v>0.12353999999999998</v>
      </c>
      <c r="F336" s="35">
        <f>Source!AL151+Source!AM151+Source!AO151</f>
        <v>13287.69</v>
      </c>
      <c r="G336" s="41" t="s">
        <v>6</v>
      </c>
      <c r="H336" s="37">
        <f>ROUND(Source!AC151*Source!I151, 2)+ROUND(Source!AD151*Source!I151, 2)+ROUND(Source!AF151*Source!I151, 2)</f>
        <v>1641.56</v>
      </c>
      <c r="I336" s="36"/>
      <c r="J336" s="36">
        <f>IF(Source!BC151&lt;&gt; 0, Source!BC151, 1)</f>
        <v>6.4</v>
      </c>
      <c r="K336" s="37">
        <f>Source!O151</f>
        <v>10505.99</v>
      </c>
      <c r="L336" s="42"/>
      <c r="S336">
        <f>ROUND((Source!FX151/100)*((ROUND(Source!AF151*Source!I151, 2)+ROUND(Source!AE151*Source!I151, 2))), 2)</f>
        <v>0</v>
      </c>
      <c r="T336">
        <f>Source!X151</f>
        <v>0</v>
      </c>
      <c r="U336">
        <f>ROUND((Source!FY151/100)*((ROUND(Source!AF151*Source!I151, 2)+ROUND(Source!AE151*Source!I151, 2))), 2)</f>
        <v>0</v>
      </c>
      <c r="V336">
        <f>Source!Y151</f>
        <v>0</v>
      </c>
      <c r="W336">
        <f>IF(Source!BI151&lt;=1,H336, 0)</f>
        <v>1641.56</v>
      </c>
      <c r="X336">
        <f>IF(Source!BI151=2,H336, 0)</f>
        <v>0</v>
      </c>
      <c r="Y336">
        <f>IF(Source!BI151=3,H336, 0)</f>
        <v>0</v>
      </c>
      <c r="Z336">
        <f>IF(Source!BI151=4,H336, 0)</f>
        <v>0</v>
      </c>
    </row>
    <row r="337" spans="1:26" ht="15" x14ac:dyDescent="0.25">
      <c r="G337" s="50">
        <f>H329+H330+H332+H333+H334+SUM(H336:H336)</f>
        <v>3728.12</v>
      </c>
      <c r="H337" s="50"/>
      <c r="J337" s="50">
        <f>K329+K330+K332+K333+K334+SUM(K336:K336)</f>
        <v>23859.87</v>
      </c>
      <c r="K337" s="50"/>
      <c r="L337" s="39">
        <f>Source!U149</f>
        <v>59.194800000000008</v>
      </c>
      <c r="O337" s="23">
        <f>G337</f>
        <v>3728.12</v>
      </c>
      <c r="P337" s="23">
        <f>J337</f>
        <v>23859.87</v>
      </c>
      <c r="Q337" s="23">
        <f>L337</f>
        <v>59.194800000000008</v>
      </c>
      <c r="W337">
        <f>IF(Source!BI149&lt;=1,H329+H330+H332+H333+H334, 0)</f>
        <v>2086.56</v>
      </c>
      <c r="X337">
        <f>IF(Source!BI149=2,H329+H330+H332+H333+H334, 0)</f>
        <v>0</v>
      </c>
      <c r="Y337">
        <f>IF(Source!BI149=3,H329+H330+H332+H333+H334, 0)</f>
        <v>0</v>
      </c>
      <c r="Z337">
        <f>IF(Source!BI149=4,H329+H330+H332+H333+H334, 0)</f>
        <v>0</v>
      </c>
    </row>
    <row r="338" spans="1:26" ht="28.5" x14ac:dyDescent="0.2">
      <c r="A338" s="44" t="str">
        <f>Source!E153</f>
        <v>32</v>
      </c>
      <c r="B338" s="45" t="str">
        <f>Source!F153</f>
        <v>15-04-006-03</v>
      </c>
      <c r="C338" s="45" t="str">
        <f>Source!G153</f>
        <v>Покрытие поверхностей грунтовкой глубокого проникновения за 1 раз стен</v>
      </c>
      <c r="D338" s="26" t="str">
        <f>Source!H153</f>
        <v>100 м2</v>
      </c>
      <c r="E338" s="12">
        <f>Source!I153</f>
        <v>4.4802</v>
      </c>
      <c r="F338" s="27">
        <f>Source!AL153+Source!AM153+Source!AO153</f>
        <v>64.16</v>
      </c>
      <c r="G338" s="28"/>
      <c r="H338" s="29"/>
      <c r="I338" s="28" t="str">
        <f>Source!BO153</f>
        <v/>
      </c>
      <c r="J338" s="28"/>
      <c r="K338" s="29"/>
      <c r="L338" s="30"/>
      <c r="S338">
        <f>ROUND((Source!FX153/100)*((ROUND(Source!AF153*Source!I153, 2)+ROUND(Source!AE153*Source!I153, 2))), 2)</f>
        <v>308.16000000000003</v>
      </c>
      <c r="T338">
        <f>Source!X153</f>
        <v>1982.68</v>
      </c>
      <c r="U338">
        <f>ROUND((Source!FY153/100)*((ROUND(Source!AF153*Source!I153, 2)+ROUND(Source!AE153*Source!I153, 2))), 2)</f>
        <v>152.44999999999999</v>
      </c>
      <c r="V338">
        <f>Source!Y153</f>
        <v>980.9</v>
      </c>
    </row>
    <row r="339" spans="1:26" ht="14.25" x14ac:dyDescent="0.2">
      <c r="A339" s="44"/>
      <c r="B339" s="45"/>
      <c r="C339" s="45" t="s">
        <v>1008</v>
      </c>
      <c r="D339" s="26"/>
      <c r="E339" s="12"/>
      <c r="F339" s="27">
        <f>Source!AO153</f>
        <v>63.01</v>
      </c>
      <c r="G339" s="28" t="str">
        <f>Source!DG153</f>
        <v>)*1,15</v>
      </c>
      <c r="H339" s="29">
        <f>ROUND(Source!AF153*Source!I153, 2)</f>
        <v>324.64</v>
      </c>
      <c r="I339" s="28"/>
      <c r="J339" s="28">
        <f>IF(Source!BA153&lt;&gt; 0, Source!BA153, 1)</f>
        <v>6.4</v>
      </c>
      <c r="K339" s="29">
        <f>Source!S153</f>
        <v>2077.71</v>
      </c>
      <c r="L339" s="30"/>
      <c r="R339">
        <f>H339</f>
        <v>324.64</v>
      </c>
    </row>
    <row r="340" spans="1:26" ht="14.25" x14ac:dyDescent="0.2">
      <c r="A340" s="44"/>
      <c r="B340" s="45"/>
      <c r="C340" s="45" t="s">
        <v>363</v>
      </c>
      <c r="D340" s="26"/>
      <c r="E340" s="12"/>
      <c r="F340" s="27">
        <f>Source!AM153</f>
        <v>0.97</v>
      </c>
      <c r="G340" s="28" t="str">
        <f>Source!DE153</f>
        <v>)*1,25</v>
      </c>
      <c r="H340" s="29">
        <f>ROUND(Source!AD153*Source!I153, 2)</f>
        <v>5.43</v>
      </c>
      <c r="I340" s="28"/>
      <c r="J340" s="28">
        <f>IF(Source!BB153&lt;&gt; 0, Source!BB153, 1)</f>
        <v>6.4</v>
      </c>
      <c r="K340" s="29">
        <f>Source!Q153</f>
        <v>34.770000000000003</v>
      </c>
      <c r="L340" s="30"/>
    </row>
    <row r="341" spans="1:26" ht="14.25" x14ac:dyDescent="0.2">
      <c r="A341" s="44"/>
      <c r="B341" s="45"/>
      <c r="C341" s="45" t="s">
        <v>1009</v>
      </c>
      <c r="D341" s="26"/>
      <c r="E341" s="12"/>
      <c r="F341" s="27">
        <f>Source!AN153</f>
        <v>0.26</v>
      </c>
      <c r="G341" s="28" t="str">
        <f>Source!DF153</f>
        <v>)*1,25</v>
      </c>
      <c r="H341" s="31">
        <f>ROUND(Source!AE153*Source!I153, 2)</f>
        <v>1.46</v>
      </c>
      <c r="I341" s="28"/>
      <c r="J341" s="28">
        <f>IF(Source!BS153&lt;&gt; 0, Source!BS153, 1)</f>
        <v>6.4</v>
      </c>
      <c r="K341" s="31">
        <f>Source!R153</f>
        <v>9.32</v>
      </c>
      <c r="L341" s="30"/>
      <c r="R341">
        <f>H341</f>
        <v>1.46</v>
      </c>
    </row>
    <row r="342" spans="1:26" ht="14.25" x14ac:dyDescent="0.2">
      <c r="A342" s="44"/>
      <c r="B342" s="45"/>
      <c r="C342" s="45" t="s">
        <v>1015</v>
      </c>
      <c r="D342" s="26"/>
      <c r="E342" s="12"/>
      <c r="F342" s="27">
        <f>Source!AL153</f>
        <v>0.18</v>
      </c>
      <c r="G342" s="28" t="str">
        <f>Source!DD153</f>
        <v/>
      </c>
      <c r="H342" s="29">
        <f>ROUND(Source!AC153*Source!I153, 2)</f>
        <v>0.81</v>
      </c>
      <c r="I342" s="28"/>
      <c r="J342" s="28">
        <f>IF(Source!BC153&lt;&gt; 0, Source!BC153, 1)</f>
        <v>6.4</v>
      </c>
      <c r="K342" s="29">
        <f>Source!P153</f>
        <v>5.16</v>
      </c>
      <c r="L342" s="30"/>
    </row>
    <row r="343" spans="1:26" ht="14.25" x14ac:dyDescent="0.2">
      <c r="A343" s="44"/>
      <c r="B343" s="45"/>
      <c r="C343" s="45" t="s">
        <v>1010</v>
      </c>
      <c r="D343" s="26" t="s">
        <v>1011</v>
      </c>
      <c r="E343" s="12">
        <f>Source!BZ153</f>
        <v>105</v>
      </c>
      <c r="F343" s="53" t="str">
        <f>CONCATENATE(" )", Source!DL153, Source!FT153, "=", Source!FX153)</f>
        <v xml:space="preserve"> )*0,9=94,5</v>
      </c>
      <c r="G343" s="54"/>
      <c r="H343" s="29">
        <f>SUM(S338:S346)</f>
        <v>308.16000000000003</v>
      </c>
      <c r="I343" s="32"/>
      <c r="J343" s="25">
        <f>Source!AT153</f>
        <v>95</v>
      </c>
      <c r="K343" s="29">
        <f>SUM(T338:T346)</f>
        <v>1982.68</v>
      </c>
      <c r="L343" s="30"/>
    </row>
    <row r="344" spans="1:26" ht="14.25" x14ac:dyDescent="0.2">
      <c r="A344" s="44"/>
      <c r="B344" s="45"/>
      <c r="C344" s="45" t="s">
        <v>1012</v>
      </c>
      <c r="D344" s="26" t="s">
        <v>1011</v>
      </c>
      <c r="E344" s="12">
        <f>Source!CA153</f>
        <v>55</v>
      </c>
      <c r="F344" s="53" t="str">
        <f>CONCATENATE(" )", Source!DM153, Source!FU153, "=", Source!FY153)</f>
        <v xml:space="preserve"> )*0,85=46,75</v>
      </c>
      <c r="G344" s="54"/>
      <c r="H344" s="29">
        <f>SUM(U338:U346)</f>
        <v>152.44999999999999</v>
      </c>
      <c r="I344" s="32"/>
      <c r="J344" s="25">
        <f>Source!AU153</f>
        <v>47</v>
      </c>
      <c r="K344" s="29">
        <f>SUM(V338:V346)</f>
        <v>980.9</v>
      </c>
      <c r="L344" s="30"/>
    </row>
    <row r="345" spans="1:26" ht="14.25" x14ac:dyDescent="0.2">
      <c r="A345" s="44"/>
      <c r="B345" s="45"/>
      <c r="C345" s="45" t="s">
        <v>1013</v>
      </c>
      <c r="D345" s="26" t="s">
        <v>1014</v>
      </c>
      <c r="E345" s="12">
        <f>Source!AQ153</f>
        <v>6.55</v>
      </c>
      <c r="F345" s="27"/>
      <c r="G345" s="28" t="str">
        <f>Source!DI153</f>
        <v>)*1,15</v>
      </c>
      <c r="H345" s="29"/>
      <c r="I345" s="28"/>
      <c r="J345" s="28"/>
      <c r="K345" s="29"/>
      <c r="L345" s="40">
        <f>Source!U153</f>
        <v>33.747106499999994</v>
      </c>
    </row>
    <row r="346" spans="1:26" ht="28.5" x14ac:dyDescent="0.2">
      <c r="A346" s="46" t="str">
        <f>Source!E155</f>
        <v>32,1</v>
      </c>
      <c r="B346" s="47" t="str">
        <f>Source!F155</f>
        <v>14.4.01.02-0023</v>
      </c>
      <c r="C346" s="47" t="str">
        <f>Source!G155</f>
        <v>Грунтовка акриловая CAPASOL, CAPAROL</v>
      </c>
      <c r="D346" s="33" t="str">
        <f>Source!H155</f>
        <v>л</v>
      </c>
      <c r="E346" s="34">
        <f>Source!I155</f>
        <v>64.066860000000005</v>
      </c>
      <c r="F346" s="35">
        <f>Source!AL155+Source!AM155+Source!AO155</f>
        <v>30.67</v>
      </c>
      <c r="G346" s="41" t="s">
        <v>6</v>
      </c>
      <c r="H346" s="37">
        <f>ROUND(Source!AC155*Source!I155, 2)+ROUND(Source!AD155*Source!I155, 2)+ROUND(Source!AF155*Source!I155, 2)</f>
        <v>1964.93</v>
      </c>
      <c r="I346" s="36"/>
      <c r="J346" s="36">
        <f>IF(Source!BC155&lt;&gt; 0, Source!BC155, 1)</f>
        <v>6.4</v>
      </c>
      <c r="K346" s="37">
        <f>Source!O155</f>
        <v>12575.56</v>
      </c>
      <c r="L346" s="42"/>
      <c r="S346">
        <f>ROUND((Source!FX155/100)*((ROUND(Source!AF155*Source!I155, 2)+ROUND(Source!AE155*Source!I155, 2))), 2)</f>
        <v>0</v>
      </c>
      <c r="T346">
        <f>Source!X155</f>
        <v>0</v>
      </c>
      <c r="U346">
        <f>ROUND((Source!FY155/100)*((ROUND(Source!AF155*Source!I155, 2)+ROUND(Source!AE155*Source!I155, 2))), 2)</f>
        <v>0</v>
      </c>
      <c r="V346">
        <f>Source!Y155</f>
        <v>0</v>
      </c>
      <c r="W346">
        <f>IF(Source!BI155&lt;=1,H346, 0)</f>
        <v>1964.93</v>
      </c>
      <c r="X346">
        <f>IF(Source!BI155=2,H346, 0)</f>
        <v>0</v>
      </c>
      <c r="Y346">
        <f>IF(Source!BI155=3,H346, 0)</f>
        <v>0</v>
      </c>
      <c r="Z346">
        <f>IF(Source!BI155=4,H346, 0)</f>
        <v>0</v>
      </c>
    </row>
    <row r="347" spans="1:26" ht="15" x14ac:dyDescent="0.25">
      <c r="G347" s="50">
        <f>H339+H340+H342+H343+H344+SUM(H346:H346)</f>
        <v>2756.42</v>
      </c>
      <c r="H347" s="50"/>
      <c r="J347" s="50">
        <f>K339+K340+K342+K343+K344+SUM(K346:K346)</f>
        <v>17656.78</v>
      </c>
      <c r="K347" s="50"/>
      <c r="L347" s="39">
        <f>Source!U153</f>
        <v>33.747106499999994</v>
      </c>
      <c r="O347" s="23">
        <f>G347</f>
        <v>2756.42</v>
      </c>
      <c r="P347" s="23">
        <f>J347</f>
        <v>17656.78</v>
      </c>
      <c r="Q347" s="23">
        <f>L347</f>
        <v>33.747106499999994</v>
      </c>
      <c r="W347">
        <f>IF(Source!BI153&lt;=1,H339+H340+H342+H343+H344, 0)</f>
        <v>791.49</v>
      </c>
      <c r="X347">
        <f>IF(Source!BI153=2,H339+H340+H342+H343+H344, 0)</f>
        <v>0</v>
      </c>
      <c r="Y347">
        <f>IF(Source!BI153=3,H339+H340+H342+H343+H344, 0)</f>
        <v>0</v>
      </c>
      <c r="Z347">
        <f>IF(Source!BI153=4,H339+H340+H342+H343+H344, 0)</f>
        <v>0</v>
      </c>
    </row>
    <row r="348" spans="1:26" ht="57" x14ac:dyDescent="0.2">
      <c r="A348" s="44" t="str">
        <f>Source!E157</f>
        <v>33</v>
      </c>
      <c r="B348" s="45" t="str">
        <f>Source!F157</f>
        <v>62-16-5</v>
      </c>
      <c r="C348" s="45" t="str">
        <f>Source!G157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348" s="26" t="str">
        <f>Source!H157</f>
        <v>100 м2</v>
      </c>
      <c r="E348" s="12">
        <f>Source!I157</f>
        <v>4.4802</v>
      </c>
      <c r="F348" s="27">
        <f>Source!AL157+Source!AM157+Source!AO157</f>
        <v>796.1</v>
      </c>
      <c r="G348" s="28"/>
      <c r="H348" s="29"/>
      <c r="I348" s="28" t="str">
        <f>Source!BO157</f>
        <v/>
      </c>
      <c r="J348" s="28"/>
      <c r="K348" s="29"/>
      <c r="L348" s="30"/>
      <c r="S348">
        <f>ROUND((Source!FX157/100)*((ROUND(Source!AF157*Source!I157, 2)+ROUND(Source!AE157*Source!I157, 2))), 2)</f>
        <v>1056.82</v>
      </c>
      <c r="T348">
        <f>Source!X157</f>
        <v>6763.68</v>
      </c>
      <c r="U348">
        <f>ROUND((Source!FY157/100)*((ROUND(Source!AF157*Source!I157, 2)+ROUND(Source!AE157*Source!I157, 2))), 2)</f>
        <v>660.52</v>
      </c>
      <c r="V348">
        <f>Source!Y157</f>
        <v>4227.3</v>
      </c>
    </row>
    <row r="349" spans="1:26" ht="38.25" x14ac:dyDescent="0.2">
      <c r="C349" s="22" t="str">
        <f>"Объем: "&amp;Source!I157&amp;"=(62,44+"&amp;"63,53+"&amp;"63,31+"&amp;"69,53+"&amp;"46,28+"&amp;"65,73+"&amp;"77,2)/"&amp;"100"</f>
        <v>Объем: 4,4802=(62,44+63,53+63,31+69,53+46,28+65,73+77,2)/100</v>
      </c>
    </row>
    <row r="350" spans="1:26" ht="14.25" x14ac:dyDescent="0.2">
      <c r="A350" s="44"/>
      <c r="B350" s="45"/>
      <c r="C350" s="45" t="s">
        <v>1008</v>
      </c>
      <c r="D350" s="26"/>
      <c r="E350" s="12"/>
      <c r="F350" s="27">
        <f>Source!AO157</f>
        <v>292.81</v>
      </c>
      <c r="G350" s="28" t="str">
        <f>Source!DG157</f>
        <v/>
      </c>
      <c r="H350" s="29">
        <f>ROUND(Source!AF157*Source!I157, 2)</f>
        <v>1311.85</v>
      </c>
      <c r="I350" s="28"/>
      <c r="J350" s="28">
        <f>IF(Source!BA157&lt;&gt; 0, Source!BA157, 1)</f>
        <v>6.4</v>
      </c>
      <c r="K350" s="29">
        <f>Source!S157</f>
        <v>8395.82</v>
      </c>
      <c r="L350" s="30"/>
      <c r="R350">
        <f>H350</f>
        <v>1311.85</v>
      </c>
    </row>
    <row r="351" spans="1:26" ht="14.25" x14ac:dyDescent="0.2">
      <c r="A351" s="44"/>
      <c r="B351" s="45"/>
      <c r="C351" s="45" t="s">
        <v>363</v>
      </c>
      <c r="D351" s="26"/>
      <c r="E351" s="12"/>
      <c r="F351" s="27">
        <f>Source!AM157</f>
        <v>7.07</v>
      </c>
      <c r="G351" s="28" t="str">
        <f>Source!DE157</f>
        <v/>
      </c>
      <c r="H351" s="29">
        <f>ROUND(Source!AD157*Source!I157, 2)</f>
        <v>31.68</v>
      </c>
      <c r="I351" s="28"/>
      <c r="J351" s="28">
        <f>IF(Source!BB157&lt;&gt; 0, Source!BB157, 1)</f>
        <v>6.4</v>
      </c>
      <c r="K351" s="29">
        <f>Source!Q157</f>
        <v>202.72</v>
      </c>
      <c r="L351" s="30"/>
    </row>
    <row r="352" spans="1:26" ht="14.25" x14ac:dyDescent="0.2">
      <c r="A352" s="44"/>
      <c r="B352" s="45"/>
      <c r="C352" s="45" t="s">
        <v>1009</v>
      </c>
      <c r="D352" s="26"/>
      <c r="E352" s="12"/>
      <c r="F352" s="27">
        <f>Source!AN157</f>
        <v>2.0499999999999998</v>
      </c>
      <c r="G352" s="28" t="str">
        <f>Source!DF157</f>
        <v/>
      </c>
      <c r="H352" s="31">
        <f>ROUND(Source!AE157*Source!I157, 2)</f>
        <v>9.18</v>
      </c>
      <c r="I352" s="28"/>
      <c r="J352" s="28">
        <f>IF(Source!BS157&lt;&gt; 0, Source!BS157, 1)</f>
        <v>6.4</v>
      </c>
      <c r="K352" s="31">
        <f>Source!R157</f>
        <v>58.78</v>
      </c>
      <c r="L352" s="30"/>
      <c r="R352">
        <f>H352</f>
        <v>9.18</v>
      </c>
    </row>
    <row r="353" spans="1:26" ht="14.25" x14ac:dyDescent="0.2">
      <c r="A353" s="44"/>
      <c r="B353" s="45"/>
      <c r="C353" s="45" t="s">
        <v>1015</v>
      </c>
      <c r="D353" s="26"/>
      <c r="E353" s="12"/>
      <c r="F353" s="27">
        <f>Source!AL157</f>
        <v>496.22</v>
      </c>
      <c r="G353" s="28" t="str">
        <f>Source!DD157</f>
        <v/>
      </c>
      <c r="H353" s="29">
        <f>ROUND(Source!AC157*Source!I157, 2)</f>
        <v>2223.16</v>
      </c>
      <c r="I353" s="28"/>
      <c r="J353" s="28">
        <f>IF(Source!BC157&lt;&gt; 0, Source!BC157, 1)</f>
        <v>6.4</v>
      </c>
      <c r="K353" s="29">
        <f>Source!P157</f>
        <v>14228.26</v>
      </c>
      <c r="L353" s="30"/>
    </row>
    <row r="354" spans="1:26" ht="14.25" x14ac:dyDescent="0.2">
      <c r="A354" s="44"/>
      <c r="B354" s="45"/>
      <c r="C354" s="45" t="s">
        <v>1010</v>
      </c>
      <c r="D354" s="26" t="s">
        <v>1011</v>
      </c>
      <c r="E354" s="12">
        <f>Source!BZ157</f>
        <v>80</v>
      </c>
      <c r="F354" s="48"/>
      <c r="G354" s="28"/>
      <c r="H354" s="29">
        <f>SUM(S348:S357)</f>
        <v>1056.82</v>
      </c>
      <c r="I354" s="32"/>
      <c r="J354" s="25">
        <f>Source!AT157</f>
        <v>80</v>
      </c>
      <c r="K354" s="29">
        <f>SUM(T348:T357)</f>
        <v>6763.68</v>
      </c>
      <c r="L354" s="30"/>
    </row>
    <row r="355" spans="1:26" ht="14.25" x14ac:dyDescent="0.2">
      <c r="A355" s="44"/>
      <c r="B355" s="45"/>
      <c r="C355" s="45" t="s">
        <v>1012</v>
      </c>
      <c r="D355" s="26" t="s">
        <v>1011</v>
      </c>
      <c r="E355" s="12">
        <f>Source!CA157</f>
        <v>50</v>
      </c>
      <c r="F355" s="48"/>
      <c r="G355" s="28"/>
      <c r="H355" s="29">
        <f>SUM(U348:U357)</f>
        <v>660.52</v>
      </c>
      <c r="I355" s="32"/>
      <c r="J355" s="25">
        <f>Source!AU157</f>
        <v>50</v>
      </c>
      <c r="K355" s="29">
        <f>SUM(V348:V357)</f>
        <v>4227.3</v>
      </c>
      <c r="L355" s="30"/>
    </row>
    <row r="356" spans="1:26" ht="14.25" x14ac:dyDescent="0.2">
      <c r="A356" s="44"/>
      <c r="B356" s="45"/>
      <c r="C356" s="45" t="s">
        <v>1013</v>
      </c>
      <c r="D356" s="26" t="s">
        <v>1014</v>
      </c>
      <c r="E356" s="12">
        <f>Source!AQ157</f>
        <v>33.89</v>
      </c>
      <c r="F356" s="27"/>
      <c r="G356" s="28" t="str">
        <f>Source!DI157</f>
        <v/>
      </c>
      <c r="H356" s="29"/>
      <c r="I356" s="28"/>
      <c r="J356" s="28"/>
      <c r="K356" s="29"/>
      <c r="L356" s="40">
        <f>Source!U157</f>
        <v>151.833978</v>
      </c>
    </row>
    <row r="357" spans="1:26" ht="28.5" x14ac:dyDescent="0.2">
      <c r="A357" s="46" t="str">
        <f>Source!E159</f>
        <v>33,1</v>
      </c>
      <c r="B357" s="47" t="str">
        <f>Source!F159</f>
        <v>14.3.02.01-0015</v>
      </c>
      <c r="C357" s="47" t="str">
        <f>Source!G159</f>
        <v>Краска акриловая Alpina ULTRAWEISS, CAPAROL водно-дисперсионная</v>
      </c>
      <c r="D357" s="33" t="str">
        <f>Source!H159</f>
        <v>т</v>
      </c>
      <c r="E357" s="34">
        <f>Source!I159</f>
        <v>0.31809399999999999</v>
      </c>
      <c r="F357" s="35">
        <f>Source!AL159+Source!AM159+Source!AO159</f>
        <v>13287.69</v>
      </c>
      <c r="G357" s="41" t="s">
        <v>6</v>
      </c>
      <c r="H357" s="37">
        <f>ROUND(Source!AC159*Source!I159, 2)+ROUND(Source!AD159*Source!I159, 2)+ROUND(Source!AF159*Source!I159, 2)</f>
        <v>4226.7299999999996</v>
      </c>
      <c r="I357" s="36"/>
      <c r="J357" s="36">
        <f>IF(Source!BC159&lt;&gt; 0, Source!BC159, 1)</f>
        <v>6.4</v>
      </c>
      <c r="K357" s="37">
        <f>Source!O159</f>
        <v>27051.1</v>
      </c>
      <c r="L357" s="42"/>
      <c r="S357">
        <f>ROUND((Source!FX159/100)*((ROUND(Source!AF159*Source!I159, 2)+ROUND(Source!AE159*Source!I159, 2))), 2)</f>
        <v>0</v>
      </c>
      <c r="T357">
        <f>Source!X159</f>
        <v>0</v>
      </c>
      <c r="U357">
        <f>ROUND((Source!FY159/100)*((ROUND(Source!AF159*Source!I159, 2)+ROUND(Source!AE159*Source!I159, 2))), 2)</f>
        <v>0</v>
      </c>
      <c r="V357">
        <f>Source!Y159</f>
        <v>0</v>
      </c>
      <c r="W357">
        <f>IF(Source!BI159&lt;=1,H357, 0)</f>
        <v>4226.7299999999996</v>
      </c>
      <c r="X357">
        <f>IF(Source!BI159=2,H357, 0)</f>
        <v>0</v>
      </c>
      <c r="Y357">
        <f>IF(Source!BI159=3,H357, 0)</f>
        <v>0</v>
      </c>
      <c r="Z357">
        <f>IF(Source!BI159=4,H357, 0)</f>
        <v>0</v>
      </c>
    </row>
    <row r="358" spans="1:26" ht="15" x14ac:dyDescent="0.25">
      <c r="G358" s="50">
        <f>H350+H351+H353+H354+H355+SUM(H357:H357)</f>
        <v>9510.7599999999984</v>
      </c>
      <c r="H358" s="50"/>
      <c r="J358" s="50">
        <f>K350+K351+K353+K354+K355+SUM(K357:K357)</f>
        <v>60868.88</v>
      </c>
      <c r="K358" s="50"/>
      <c r="L358" s="39">
        <f>Source!U157</f>
        <v>151.833978</v>
      </c>
      <c r="O358" s="23">
        <f>G358</f>
        <v>9510.7599999999984</v>
      </c>
      <c r="P358" s="23">
        <f>J358</f>
        <v>60868.88</v>
      </c>
      <c r="Q358" s="23">
        <f>L358</f>
        <v>151.833978</v>
      </c>
      <c r="W358">
        <f>IF(Source!BI157&lt;=1,H350+H351+H353+H354+H355, 0)</f>
        <v>5284.0299999999988</v>
      </c>
      <c r="X358">
        <f>IF(Source!BI157=2,H350+H351+H353+H354+H355, 0)</f>
        <v>0</v>
      </c>
      <c r="Y358">
        <f>IF(Source!BI157=3,H350+H351+H353+H354+H355, 0)</f>
        <v>0</v>
      </c>
      <c r="Z358">
        <f>IF(Source!BI157=4,H350+H351+H353+H354+H355, 0)</f>
        <v>0</v>
      </c>
    </row>
    <row r="359" spans="1:26" ht="42.75" x14ac:dyDescent="0.2">
      <c r="A359" s="44" t="str">
        <f>Source!E161</f>
        <v>34</v>
      </c>
      <c r="B359" s="45" t="str">
        <f>Source!F161</f>
        <v>62-33-2</v>
      </c>
      <c r="C359" s="45" t="str">
        <f>Source!G161</f>
        <v>Окраска масляными составами ранее окрашенных поверхностей радиаторов и ребристых труб отопления за 2 раза</v>
      </c>
      <c r="D359" s="26" t="str">
        <f>Source!H161</f>
        <v>100 м2</v>
      </c>
      <c r="E359" s="12">
        <f>Source!I161</f>
        <v>6.1800000000000001E-2</v>
      </c>
      <c r="F359" s="27">
        <f>Source!AL161+Source!AM161+Source!AO161</f>
        <v>729.71</v>
      </c>
      <c r="G359" s="28"/>
      <c r="H359" s="29"/>
      <c r="I359" s="28" t="str">
        <f>Source!BO161</f>
        <v/>
      </c>
      <c r="J359" s="28"/>
      <c r="K359" s="29"/>
      <c r="L359" s="30"/>
      <c r="S359">
        <f>ROUND((Source!FX161/100)*((ROUND(Source!AF161*Source!I161, 2)+ROUND(Source!AE161*Source!I161, 2))), 2)</f>
        <v>28.5</v>
      </c>
      <c r="T359">
        <f>Source!X161</f>
        <v>182.4</v>
      </c>
      <c r="U359">
        <f>ROUND((Source!FY161/100)*((ROUND(Source!AF161*Source!I161, 2)+ROUND(Source!AE161*Source!I161, 2))), 2)</f>
        <v>17.82</v>
      </c>
      <c r="V359">
        <f>Source!Y161</f>
        <v>114</v>
      </c>
    </row>
    <row r="360" spans="1:26" ht="38.25" x14ac:dyDescent="0.2">
      <c r="C360" s="22" t="str">
        <f>"Объем: "&amp;Source!I161&amp;"=(0,66+"&amp;"0,66+"&amp;"0,84+"&amp;"0,84+"&amp;"0,96+"&amp;"0,96+"&amp;"1,26)/"&amp;"100"</f>
        <v>Объем: 0,0618=(0,66+0,66+0,84+0,84+0,96+0,96+1,26)/100</v>
      </c>
    </row>
    <row r="361" spans="1:26" ht="14.25" x14ac:dyDescent="0.2">
      <c r="A361" s="44"/>
      <c r="B361" s="45"/>
      <c r="C361" s="45" t="s">
        <v>1008</v>
      </c>
      <c r="D361" s="26"/>
      <c r="E361" s="12"/>
      <c r="F361" s="27">
        <f>Source!AO161</f>
        <v>576.32000000000005</v>
      </c>
      <c r="G361" s="28" t="str">
        <f>Source!DG161</f>
        <v/>
      </c>
      <c r="H361" s="29">
        <f>ROUND(Source!AF161*Source!I161, 2)</f>
        <v>35.619999999999997</v>
      </c>
      <c r="I361" s="28"/>
      <c r="J361" s="28">
        <f>IF(Source!BA161&lt;&gt; 0, Source!BA161, 1)</f>
        <v>6.4</v>
      </c>
      <c r="K361" s="29">
        <f>Source!S161</f>
        <v>227.95</v>
      </c>
      <c r="L361" s="30"/>
      <c r="R361">
        <f>H361</f>
        <v>35.619999999999997</v>
      </c>
    </row>
    <row r="362" spans="1:26" ht="14.25" x14ac:dyDescent="0.2">
      <c r="A362" s="44"/>
      <c r="B362" s="45"/>
      <c r="C362" s="45" t="s">
        <v>363</v>
      </c>
      <c r="D362" s="26"/>
      <c r="E362" s="12"/>
      <c r="F362" s="27">
        <f>Source!AM161</f>
        <v>0.66</v>
      </c>
      <c r="G362" s="28" t="str">
        <f>Source!DE161</f>
        <v/>
      </c>
      <c r="H362" s="29">
        <f>ROUND(Source!AD161*Source!I161, 2)</f>
        <v>0.04</v>
      </c>
      <c r="I362" s="28"/>
      <c r="J362" s="28">
        <f>IF(Source!BB161&lt;&gt; 0, Source!BB161, 1)</f>
        <v>6.4</v>
      </c>
      <c r="K362" s="29">
        <f>Source!Q161</f>
        <v>0.26</v>
      </c>
      <c r="L362" s="30"/>
    </row>
    <row r="363" spans="1:26" ht="14.25" x14ac:dyDescent="0.2">
      <c r="A363" s="44"/>
      <c r="B363" s="45"/>
      <c r="C363" s="45" t="s">
        <v>1009</v>
      </c>
      <c r="D363" s="26"/>
      <c r="E363" s="12"/>
      <c r="F363" s="27">
        <f>Source!AN161</f>
        <v>0.12</v>
      </c>
      <c r="G363" s="28" t="str">
        <f>Source!DF161</f>
        <v/>
      </c>
      <c r="H363" s="31">
        <f>ROUND(Source!AE161*Source!I161, 2)</f>
        <v>0.01</v>
      </c>
      <c r="I363" s="28"/>
      <c r="J363" s="28">
        <f>IF(Source!BS161&lt;&gt; 0, Source!BS161, 1)</f>
        <v>6.4</v>
      </c>
      <c r="K363" s="31">
        <f>Source!R161</f>
        <v>0.05</v>
      </c>
      <c r="L363" s="30"/>
      <c r="R363">
        <f>H363</f>
        <v>0.01</v>
      </c>
    </row>
    <row r="364" spans="1:26" ht="14.25" x14ac:dyDescent="0.2">
      <c r="A364" s="44"/>
      <c r="B364" s="45"/>
      <c r="C364" s="45" t="s">
        <v>1015</v>
      </c>
      <c r="D364" s="26"/>
      <c r="E364" s="12"/>
      <c r="F364" s="27">
        <f>Source!AL161</f>
        <v>152.72999999999999</v>
      </c>
      <c r="G364" s="28" t="str">
        <f>Source!DD161</f>
        <v/>
      </c>
      <c r="H364" s="29">
        <f>ROUND(Source!AC161*Source!I161, 2)</f>
        <v>9.44</v>
      </c>
      <c r="I364" s="28"/>
      <c r="J364" s="28">
        <f>IF(Source!BC161&lt;&gt; 0, Source!BC161, 1)</f>
        <v>6.4</v>
      </c>
      <c r="K364" s="29">
        <f>Source!P161</f>
        <v>60.41</v>
      </c>
      <c r="L364" s="30"/>
    </row>
    <row r="365" spans="1:26" ht="14.25" x14ac:dyDescent="0.2">
      <c r="A365" s="44"/>
      <c r="B365" s="45"/>
      <c r="C365" s="45" t="s">
        <v>1010</v>
      </c>
      <c r="D365" s="26" t="s">
        <v>1011</v>
      </c>
      <c r="E365" s="12">
        <f>Source!BZ161</f>
        <v>80</v>
      </c>
      <c r="F365" s="48"/>
      <c r="G365" s="28"/>
      <c r="H365" s="29">
        <f>SUM(S359:S368)</f>
        <v>28.5</v>
      </c>
      <c r="I365" s="32"/>
      <c r="J365" s="25">
        <f>Source!AT161</f>
        <v>80</v>
      </c>
      <c r="K365" s="29">
        <f>SUM(T359:T368)</f>
        <v>182.4</v>
      </c>
      <c r="L365" s="30"/>
    </row>
    <row r="366" spans="1:26" ht="14.25" x14ac:dyDescent="0.2">
      <c r="A366" s="44"/>
      <c r="B366" s="45"/>
      <c r="C366" s="45" t="s">
        <v>1012</v>
      </c>
      <c r="D366" s="26" t="s">
        <v>1011</v>
      </c>
      <c r="E366" s="12">
        <f>Source!CA161</f>
        <v>50</v>
      </c>
      <c r="F366" s="48"/>
      <c r="G366" s="28"/>
      <c r="H366" s="29">
        <f>SUM(U359:U368)</f>
        <v>17.82</v>
      </c>
      <c r="I366" s="32"/>
      <c r="J366" s="25">
        <f>Source!AU161</f>
        <v>50</v>
      </c>
      <c r="K366" s="29">
        <f>SUM(V359:V368)</f>
        <v>114</v>
      </c>
      <c r="L366" s="30"/>
    </row>
    <row r="367" spans="1:26" ht="14.25" x14ac:dyDescent="0.2">
      <c r="A367" s="44"/>
      <c r="B367" s="45"/>
      <c r="C367" s="45" t="s">
        <v>1013</v>
      </c>
      <c r="D367" s="26" t="s">
        <v>1014</v>
      </c>
      <c r="E367" s="12">
        <f>Source!AQ161</f>
        <v>65.94</v>
      </c>
      <c r="F367" s="27"/>
      <c r="G367" s="28" t="str">
        <f>Source!DI161</f>
        <v/>
      </c>
      <c r="H367" s="29"/>
      <c r="I367" s="28"/>
      <c r="J367" s="28"/>
      <c r="K367" s="29"/>
      <c r="L367" s="40">
        <f>Source!U161</f>
        <v>4.0750919999999997</v>
      </c>
    </row>
    <row r="368" spans="1:26" ht="28.5" x14ac:dyDescent="0.2">
      <c r="A368" s="46" t="str">
        <f>Source!E163</f>
        <v>34,1</v>
      </c>
      <c r="B368" s="47" t="str">
        <f>Source!F163</f>
        <v>14.4.04.08-0001</v>
      </c>
      <c r="C368" s="47" t="str">
        <f>Source!G163</f>
        <v>Эмаль ПФ-115 белая</v>
      </c>
      <c r="D368" s="33" t="str">
        <f>Source!H163</f>
        <v>кг</v>
      </c>
      <c r="E368" s="34">
        <f>Source!I163</f>
        <v>0.99497999999999986</v>
      </c>
      <c r="F368" s="35">
        <f>Source!AL163+Source!AM163+Source!AO163</f>
        <v>12.27</v>
      </c>
      <c r="G368" s="41" t="s">
        <v>6</v>
      </c>
      <c r="H368" s="37">
        <f>ROUND(Source!AC163*Source!I163, 2)+ROUND(Source!AD163*Source!I163, 2)+ROUND(Source!AF163*Source!I163, 2)</f>
        <v>12.21</v>
      </c>
      <c r="I368" s="36"/>
      <c r="J368" s="36">
        <f>IF(Source!BC163&lt;&gt; 0, Source!BC163, 1)</f>
        <v>6.4</v>
      </c>
      <c r="K368" s="37">
        <f>Source!O163</f>
        <v>78.13</v>
      </c>
      <c r="L368" s="42"/>
      <c r="S368">
        <f>ROUND((Source!FX163/100)*((ROUND(Source!AF163*Source!I163, 2)+ROUND(Source!AE163*Source!I163, 2))), 2)</f>
        <v>0</v>
      </c>
      <c r="T368">
        <f>Source!X163</f>
        <v>0</v>
      </c>
      <c r="U368">
        <f>ROUND((Source!FY163/100)*((ROUND(Source!AF163*Source!I163, 2)+ROUND(Source!AE163*Source!I163, 2))), 2)</f>
        <v>0</v>
      </c>
      <c r="V368">
        <f>Source!Y163</f>
        <v>0</v>
      </c>
      <c r="W368">
        <f>IF(Source!BI163&lt;=1,H368, 0)</f>
        <v>12.21</v>
      </c>
      <c r="X368">
        <f>IF(Source!BI163=2,H368, 0)</f>
        <v>0</v>
      </c>
      <c r="Y368">
        <f>IF(Source!BI163=3,H368, 0)</f>
        <v>0</v>
      </c>
      <c r="Z368">
        <f>IF(Source!BI163=4,H368, 0)</f>
        <v>0</v>
      </c>
    </row>
    <row r="369" spans="1:26" ht="15" x14ac:dyDescent="0.25">
      <c r="G369" s="50">
        <f>H361+H362+H364+H365+H366+SUM(H368:H368)</f>
        <v>103.63</v>
      </c>
      <c r="H369" s="50"/>
      <c r="J369" s="50">
        <f>K361+K362+K364+K365+K366+SUM(K368:K368)</f>
        <v>663.15</v>
      </c>
      <c r="K369" s="50"/>
      <c r="L369" s="39">
        <f>Source!U161</f>
        <v>4.0750919999999997</v>
      </c>
      <c r="O369" s="23">
        <f>G369</f>
        <v>103.63</v>
      </c>
      <c r="P369" s="23">
        <f>J369</f>
        <v>663.15</v>
      </c>
      <c r="Q369" s="23">
        <f>L369</f>
        <v>4.0750919999999997</v>
      </c>
      <c r="W369">
        <f>IF(Source!BI161&lt;=1,H361+H362+H364+H365+H366, 0)</f>
        <v>91.419999999999987</v>
      </c>
      <c r="X369">
        <f>IF(Source!BI161=2,H361+H362+H364+H365+H366, 0)</f>
        <v>0</v>
      </c>
      <c r="Y369">
        <f>IF(Source!BI161=3,H361+H362+H364+H365+H366, 0)</f>
        <v>0</v>
      </c>
      <c r="Z369">
        <f>IF(Source!BI161=4,H361+H362+H364+H365+H366, 0)</f>
        <v>0</v>
      </c>
    </row>
    <row r="370" spans="1:26" ht="42.75" x14ac:dyDescent="0.2">
      <c r="A370" s="44" t="str">
        <f>Source!E165</f>
        <v>35</v>
      </c>
      <c r="B370" s="45" t="str">
        <f>Source!F165</f>
        <v>62-32-2</v>
      </c>
      <c r="C370" s="45" t="str">
        <f>Source!G165</f>
        <v>Окраска масляными составами ранее окрашенных поверхностей труб стальных за 2 раза</v>
      </c>
      <c r="D370" s="26" t="str">
        <f>Source!H165</f>
        <v>100 м2</v>
      </c>
      <c r="E370" s="12">
        <f>Source!I165</f>
        <v>5.0700000000000002E-2</v>
      </c>
      <c r="F370" s="27">
        <f>Source!AL165+Source!AM165+Source!AO165</f>
        <v>805.43999999999994</v>
      </c>
      <c r="G370" s="28"/>
      <c r="H370" s="29"/>
      <c r="I370" s="28" t="str">
        <f>Source!BO165</f>
        <v/>
      </c>
      <c r="J370" s="28"/>
      <c r="K370" s="29"/>
      <c r="L370" s="30"/>
      <c r="S370">
        <f>ROUND((Source!FX165/100)*((ROUND(Source!AF165*Source!I165, 2)+ROUND(Source!AE165*Source!I165, 2))), 2)</f>
        <v>26.46</v>
      </c>
      <c r="T370">
        <f>Source!X165</f>
        <v>169.3</v>
      </c>
      <c r="U370">
        <f>ROUND((Source!FY165/100)*((ROUND(Source!AF165*Source!I165, 2)+ROUND(Source!AE165*Source!I165, 2))), 2)</f>
        <v>16.54</v>
      </c>
      <c r="V370">
        <f>Source!Y165</f>
        <v>105.81</v>
      </c>
    </row>
    <row r="371" spans="1:26" ht="38.25" x14ac:dyDescent="0.2">
      <c r="C371" s="22" t="str">
        <f>"Объем: "&amp;Source!I165&amp;"=(0,73+"&amp;"0,76+"&amp;"0,68+"&amp;"0,72+"&amp;"0,76+"&amp;"0,68+"&amp;"0,74)/"&amp;"100"</f>
        <v>Объем: 0,0507=(0,73+0,76+0,68+0,72+0,76+0,68+0,74)/100</v>
      </c>
    </row>
    <row r="372" spans="1:26" ht="14.25" x14ac:dyDescent="0.2">
      <c r="A372" s="44"/>
      <c r="B372" s="45"/>
      <c r="C372" s="45" t="s">
        <v>1008</v>
      </c>
      <c r="D372" s="26"/>
      <c r="E372" s="12"/>
      <c r="F372" s="27">
        <f>Source!AO165</f>
        <v>652.04999999999995</v>
      </c>
      <c r="G372" s="28" t="str">
        <f>Source!DG165</f>
        <v/>
      </c>
      <c r="H372" s="29">
        <f>ROUND(Source!AF165*Source!I165, 2)</f>
        <v>33.06</v>
      </c>
      <c r="I372" s="28"/>
      <c r="J372" s="28">
        <f>IF(Source!BA165&lt;&gt; 0, Source!BA165, 1)</f>
        <v>6.4</v>
      </c>
      <c r="K372" s="29">
        <f>Source!S165</f>
        <v>211.58</v>
      </c>
      <c r="L372" s="30"/>
      <c r="R372">
        <f>H372</f>
        <v>33.06</v>
      </c>
    </row>
    <row r="373" spans="1:26" ht="14.25" x14ac:dyDescent="0.2">
      <c r="A373" s="44"/>
      <c r="B373" s="45"/>
      <c r="C373" s="45" t="s">
        <v>363</v>
      </c>
      <c r="D373" s="26"/>
      <c r="E373" s="12"/>
      <c r="F373" s="27">
        <f>Source!AM165</f>
        <v>0.66</v>
      </c>
      <c r="G373" s="28" t="str">
        <f>Source!DE165</f>
        <v/>
      </c>
      <c r="H373" s="29">
        <f>ROUND(Source!AD165*Source!I165, 2)</f>
        <v>0.03</v>
      </c>
      <c r="I373" s="28"/>
      <c r="J373" s="28">
        <f>IF(Source!BB165&lt;&gt; 0, Source!BB165, 1)</f>
        <v>6.4</v>
      </c>
      <c r="K373" s="29">
        <f>Source!Q165</f>
        <v>0.21</v>
      </c>
      <c r="L373" s="30"/>
    </row>
    <row r="374" spans="1:26" ht="14.25" x14ac:dyDescent="0.2">
      <c r="A374" s="44"/>
      <c r="B374" s="45"/>
      <c r="C374" s="45" t="s">
        <v>1009</v>
      </c>
      <c r="D374" s="26"/>
      <c r="E374" s="12"/>
      <c r="F374" s="27">
        <f>Source!AN165</f>
        <v>0.12</v>
      </c>
      <c r="G374" s="28" t="str">
        <f>Source!DF165</f>
        <v/>
      </c>
      <c r="H374" s="31">
        <f>ROUND(Source!AE165*Source!I165, 2)</f>
        <v>0.01</v>
      </c>
      <c r="I374" s="28"/>
      <c r="J374" s="28">
        <f>IF(Source!BS165&lt;&gt; 0, Source!BS165, 1)</f>
        <v>6.4</v>
      </c>
      <c r="K374" s="31">
        <f>Source!R165</f>
        <v>0.04</v>
      </c>
      <c r="L374" s="30"/>
      <c r="R374">
        <f>H374</f>
        <v>0.01</v>
      </c>
    </row>
    <row r="375" spans="1:26" ht="14.25" x14ac:dyDescent="0.2">
      <c r="A375" s="44"/>
      <c r="B375" s="45"/>
      <c r="C375" s="45" t="s">
        <v>1015</v>
      </c>
      <c r="D375" s="26"/>
      <c r="E375" s="12"/>
      <c r="F375" s="27">
        <f>Source!AL165</f>
        <v>152.72999999999999</v>
      </c>
      <c r="G375" s="28" t="str">
        <f>Source!DD165</f>
        <v/>
      </c>
      <c r="H375" s="29">
        <f>ROUND(Source!AC165*Source!I165, 2)</f>
        <v>7.74</v>
      </c>
      <c r="I375" s="28"/>
      <c r="J375" s="28">
        <f>IF(Source!BC165&lt;&gt; 0, Source!BC165, 1)</f>
        <v>6.4</v>
      </c>
      <c r="K375" s="29">
        <f>Source!P165</f>
        <v>49.56</v>
      </c>
      <c r="L375" s="30"/>
    </row>
    <row r="376" spans="1:26" ht="14.25" x14ac:dyDescent="0.2">
      <c r="A376" s="44"/>
      <c r="B376" s="45"/>
      <c r="C376" s="45" t="s">
        <v>1010</v>
      </c>
      <c r="D376" s="26" t="s">
        <v>1011</v>
      </c>
      <c r="E376" s="12">
        <f>Source!BZ165</f>
        <v>80</v>
      </c>
      <c r="F376" s="48"/>
      <c r="G376" s="28"/>
      <c r="H376" s="29">
        <f>SUM(S370:S379)</f>
        <v>26.46</v>
      </c>
      <c r="I376" s="32"/>
      <c r="J376" s="25">
        <f>Source!AT165</f>
        <v>80</v>
      </c>
      <c r="K376" s="29">
        <f>SUM(T370:T379)</f>
        <v>169.3</v>
      </c>
      <c r="L376" s="30"/>
    </row>
    <row r="377" spans="1:26" ht="14.25" x14ac:dyDescent="0.2">
      <c r="A377" s="44"/>
      <c r="B377" s="45"/>
      <c r="C377" s="45" t="s">
        <v>1012</v>
      </c>
      <c r="D377" s="26" t="s">
        <v>1011</v>
      </c>
      <c r="E377" s="12">
        <f>Source!CA165</f>
        <v>50</v>
      </c>
      <c r="F377" s="48"/>
      <c r="G377" s="28"/>
      <c r="H377" s="29">
        <f>SUM(U370:U379)</f>
        <v>16.54</v>
      </c>
      <c r="I377" s="32"/>
      <c r="J377" s="25">
        <f>Source!AU165</f>
        <v>50</v>
      </c>
      <c r="K377" s="29">
        <f>SUM(V370:V379)</f>
        <v>105.81</v>
      </c>
      <c r="L377" s="30"/>
    </row>
    <row r="378" spans="1:26" ht="14.25" x14ac:dyDescent="0.2">
      <c r="A378" s="44"/>
      <c r="B378" s="45"/>
      <c r="C378" s="45" t="s">
        <v>1013</v>
      </c>
      <c r="D378" s="26" t="s">
        <v>1014</v>
      </c>
      <c r="E378" s="12">
        <f>Source!AQ165</f>
        <v>80.599999999999994</v>
      </c>
      <c r="F378" s="27"/>
      <c r="G378" s="28" t="str">
        <f>Source!DI165</f>
        <v/>
      </c>
      <c r="H378" s="29"/>
      <c r="I378" s="28"/>
      <c r="J378" s="28"/>
      <c r="K378" s="29"/>
      <c r="L378" s="40">
        <f>Source!U165</f>
        <v>4.0864199999999995</v>
      </c>
    </row>
    <row r="379" spans="1:26" ht="28.5" x14ac:dyDescent="0.2">
      <c r="A379" s="46" t="str">
        <f>Source!E167</f>
        <v>35,1</v>
      </c>
      <c r="B379" s="47" t="str">
        <f>Source!F167</f>
        <v>14.4.04.08-0001</v>
      </c>
      <c r="C379" s="47" t="str">
        <f>Source!G167</f>
        <v>Эмаль ПФ-115 белая</v>
      </c>
      <c r="D379" s="33" t="str">
        <f>Source!H167</f>
        <v>кг</v>
      </c>
      <c r="E379" s="34">
        <f>Source!I167</f>
        <v>0.81627000000000005</v>
      </c>
      <c r="F379" s="35">
        <f>Source!AL167+Source!AM167+Source!AO167</f>
        <v>12.27</v>
      </c>
      <c r="G379" s="41" t="s">
        <v>6</v>
      </c>
      <c r="H379" s="37">
        <f>ROUND(Source!AC167*Source!I167, 2)+ROUND(Source!AD167*Source!I167, 2)+ROUND(Source!AF167*Source!I167, 2)</f>
        <v>10.02</v>
      </c>
      <c r="I379" s="36"/>
      <c r="J379" s="36">
        <f>IF(Source!BC167&lt;&gt; 0, Source!BC167, 1)</f>
        <v>6.4</v>
      </c>
      <c r="K379" s="37">
        <f>Source!O167</f>
        <v>64.099999999999994</v>
      </c>
      <c r="L379" s="42"/>
      <c r="S379">
        <f>ROUND((Source!FX167/100)*((ROUND(Source!AF167*Source!I167, 2)+ROUND(Source!AE167*Source!I167, 2))), 2)</f>
        <v>0</v>
      </c>
      <c r="T379">
        <f>Source!X167</f>
        <v>0</v>
      </c>
      <c r="U379">
        <f>ROUND((Source!FY167/100)*((ROUND(Source!AF167*Source!I167, 2)+ROUND(Source!AE167*Source!I167, 2))), 2)</f>
        <v>0</v>
      </c>
      <c r="V379">
        <f>Source!Y167</f>
        <v>0</v>
      </c>
      <c r="W379">
        <f>IF(Source!BI167&lt;=1,H379, 0)</f>
        <v>10.02</v>
      </c>
      <c r="X379">
        <f>IF(Source!BI167=2,H379, 0)</f>
        <v>0</v>
      </c>
      <c r="Y379">
        <f>IF(Source!BI167=3,H379, 0)</f>
        <v>0</v>
      </c>
      <c r="Z379">
        <f>IF(Source!BI167=4,H379, 0)</f>
        <v>0</v>
      </c>
    </row>
    <row r="380" spans="1:26" ht="15" x14ac:dyDescent="0.25">
      <c r="G380" s="50">
        <f>H372+H373+H375+H376+H377+SUM(H379:H379)</f>
        <v>93.850000000000009</v>
      </c>
      <c r="H380" s="50"/>
      <c r="J380" s="50">
        <f>K372+K373+K375+K376+K377+SUM(K379:K379)</f>
        <v>600.56000000000006</v>
      </c>
      <c r="K380" s="50"/>
      <c r="L380" s="39">
        <f>Source!U165</f>
        <v>4.0864199999999995</v>
      </c>
      <c r="O380" s="23">
        <f>G380</f>
        <v>93.850000000000009</v>
      </c>
      <c r="P380" s="23">
        <f>J380</f>
        <v>600.56000000000006</v>
      </c>
      <c r="Q380" s="23">
        <f>L380</f>
        <v>4.0864199999999995</v>
      </c>
      <c r="W380">
        <f>IF(Source!BI165&lt;=1,H372+H373+H375+H376+H377, 0)</f>
        <v>83.830000000000013</v>
      </c>
      <c r="X380">
        <f>IF(Source!BI165=2,H372+H373+H375+H376+H377, 0)</f>
        <v>0</v>
      </c>
      <c r="Y380">
        <f>IF(Source!BI165=3,H372+H373+H375+H376+H377, 0)</f>
        <v>0</v>
      </c>
      <c r="Z380">
        <f>IF(Source!BI165=4,H372+H373+H375+H376+H377, 0)</f>
        <v>0</v>
      </c>
    </row>
    <row r="381" spans="1:26" ht="42.75" x14ac:dyDescent="0.2">
      <c r="A381" s="44" t="str">
        <f>Source!E169</f>
        <v>36</v>
      </c>
      <c r="B381" s="45" t="str">
        <f>Source!F169</f>
        <v>15-01-047-15</v>
      </c>
      <c r="C381" s="45" t="str">
        <f>Source!G169</f>
        <v>Устройство подвесных потолков типа &lt;Армстронг&gt; по каркасу из оцинкованного профиля</v>
      </c>
      <c r="D381" s="26" t="str">
        <f>Source!H169</f>
        <v>100 м2</v>
      </c>
      <c r="E381" s="12">
        <f>Source!I169</f>
        <v>0.58399999999999996</v>
      </c>
      <c r="F381" s="27">
        <f>Source!AL169+Source!AM169+Source!AO169</f>
        <v>6623.23</v>
      </c>
      <c r="G381" s="28"/>
      <c r="H381" s="29"/>
      <c r="I381" s="28" t="str">
        <f>Source!BO169</f>
        <v/>
      </c>
      <c r="J381" s="28"/>
      <c r="K381" s="29"/>
      <c r="L381" s="30"/>
      <c r="S381">
        <f>ROUND((Source!FX169/100)*((ROUND(Source!AF169*Source!I169, 2)+ROUND(Source!AE169*Source!I169, 2))), 2)</f>
        <v>654.98</v>
      </c>
      <c r="T381">
        <f>Source!X169</f>
        <v>4214.09</v>
      </c>
      <c r="U381">
        <f>ROUND((Source!FY169/100)*((ROUND(Source!AF169*Source!I169, 2)+ROUND(Source!AE169*Source!I169, 2))), 2)</f>
        <v>324.02</v>
      </c>
      <c r="V381">
        <f>Source!Y169</f>
        <v>2084.86</v>
      </c>
    </row>
    <row r="382" spans="1:26" x14ac:dyDescent="0.2">
      <c r="C382" s="22" t="str">
        <f>"Объем: "&amp;Source!I169&amp;"=(12,5+"&amp;"45,9)/"&amp;"100"</f>
        <v>Объем: 0,584=(12,5+45,9)/100</v>
      </c>
    </row>
    <row r="383" spans="1:26" ht="14.25" x14ac:dyDescent="0.2">
      <c r="A383" s="44"/>
      <c r="B383" s="45"/>
      <c r="C383" s="45" t="s">
        <v>1008</v>
      </c>
      <c r="D383" s="26"/>
      <c r="E383" s="12"/>
      <c r="F383" s="27">
        <f>Source!AO169</f>
        <v>963.12</v>
      </c>
      <c r="G383" s="28" t="str">
        <f>Source!DG169</f>
        <v>)*1,15</v>
      </c>
      <c r="H383" s="29">
        <f>ROUND(Source!AF169*Source!I169, 2)</f>
        <v>646.83000000000004</v>
      </c>
      <c r="I383" s="28"/>
      <c r="J383" s="28">
        <f>IF(Source!BA169&lt;&gt; 0, Source!BA169, 1)</f>
        <v>6.4</v>
      </c>
      <c r="K383" s="29">
        <f>Source!S169</f>
        <v>4139.72</v>
      </c>
      <c r="L383" s="30"/>
      <c r="R383">
        <f>H383</f>
        <v>646.83000000000004</v>
      </c>
    </row>
    <row r="384" spans="1:26" ht="14.25" x14ac:dyDescent="0.2">
      <c r="A384" s="44"/>
      <c r="B384" s="45"/>
      <c r="C384" s="45" t="s">
        <v>363</v>
      </c>
      <c r="D384" s="26"/>
      <c r="E384" s="12"/>
      <c r="F384" s="27">
        <f>Source!AM169</f>
        <v>324.70999999999998</v>
      </c>
      <c r="G384" s="28" t="str">
        <f>Source!DE169</f>
        <v>)*1,25</v>
      </c>
      <c r="H384" s="29">
        <f>ROUND(Source!AD169*Source!I169, 2)</f>
        <v>237.04</v>
      </c>
      <c r="I384" s="28"/>
      <c r="J384" s="28">
        <f>IF(Source!BB169&lt;&gt; 0, Source!BB169, 1)</f>
        <v>6.4</v>
      </c>
      <c r="K384" s="29">
        <f>Source!Q169</f>
        <v>1517.05</v>
      </c>
      <c r="L384" s="30"/>
    </row>
    <row r="385" spans="1:26" ht="14.25" x14ac:dyDescent="0.2">
      <c r="A385" s="44"/>
      <c r="B385" s="45"/>
      <c r="C385" s="45" t="s">
        <v>1009</v>
      </c>
      <c r="D385" s="26"/>
      <c r="E385" s="12"/>
      <c r="F385" s="27">
        <f>Source!AN169</f>
        <v>63.39</v>
      </c>
      <c r="G385" s="28" t="str">
        <f>Source!DF169</f>
        <v>)*1,25</v>
      </c>
      <c r="H385" s="31">
        <f>ROUND(Source!AE169*Source!I169, 2)</f>
        <v>46.27</v>
      </c>
      <c r="I385" s="28"/>
      <c r="J385" s="28">
        <f>IF(Source!BS169&lt;&gt; 0, Source!BS169, 1)</f>
        <v>6.4</v>
      </c>
      <c r="K385" s="31">
        <f>Source!R169</f>
        <v>296.16000000000003</v>
      </c>
      <c r="L385" s="30"/>
      <c r="R385">
        <f>H385</f>
        <v>46.27</v>
      </c>
    </row>
    <row r="386" spans="1:26" ht="14.25" x14ac:dyDescent="0.2">
      <c r="A386" s="44"/>
      <c r="B386" s="45"/>
      <c r="C386" s="45" t="s">
        <v>1015</v>
      </c>
      <c r="D386" s="26"/>
      <c r="E386" s="12"/>
      <c r="F386" s="27">
        <f>Source!AL169</f>
        <v>5335.4</v>
      </c>
      <c r="G386" s="28" t="str">
        <f>Source!DD169</f>
        <v/>
      </c>
      <c r="H386" s="29">
        <f>ROUND(Source!AC169*Source!I169, 2)</f>
        <v>3115.87</v>
      </c>
      <c r="I386" s="28"/>
      <c r="J386" s="28">
        <f>IF(Source!BC169&lt;&gt; 0, Source!BC169, 1)</f>
        <v>6.4</v>
      </c>
      <c r="K386" s="29">
        <f>Source!P169</f>
        <v>19941.59</v>
      </c>
      <c r="L386" s="30"/>
    </row>
    <row r="387" spans="1:26" ht="14.25" x14ac:dyDescent="0.2">
      <c r="A387" s="44"/>
      <c r="B387" s="45"/>
      <c r="C387" s="45" t="s">
        <v>1010</v>
      </c>
      <c r="D387" s="26" t="s">
        <v>1011</v>
      </c>
      <c r="E387" s="12">
        <f>Source!BZ169</f>
        <v>105</v>
      </c>
      <c r="F387" s="53" t="str">
        <f>CONCATENATE(" )", Source!DL169, Source!FT169, "=", Source!FX169)</f>
        <v xml:space="preserve"> )*0,9=94,5</v>
      </c>
      <c r="G387" s="54"/>
      <c r="H387" s="29">
        <f>SUM(S381:S389)</f>
        <v>654.98</v>
      </c>
      <c r="I387" s="32"/>
      <c r="J387" s="25">
        <f>Source!AT169</f>
        <v>95</v>
      </c>
      <c r="K387" s="29">
        <f>SUM(T381:T389)</f>
        <v>4214.09</v>
      </c>
      <c r="L387" s="30"/>
    </row>
    <row r="388" spans="1:26" ht="14.25" x14ac:dyDescent="0.2">
      <c r="A388" s="44"/>
      <c r="B388" s="45"/>
      <c r="C388" s="45" t="s">
        <v>1012</v>
      </c>
      <c r="D388" s="26" t="s">
        <v>1011</v>
      </c>
      <c r="E388" s="12">
        <f>Source!CA169</f>
        <v>55</v>
      </c>
      <c r="F388" s="53" t="str">
        <f>CONCATENATE(" )", Source!DM169, Source!FU169, "=", Source!FY169)</f>
        <v xml:space="preserve"> )*0,85=46,75</v>
      </c>
      <c r="G388" s="54"/>
      <c r="H388" s="29">
        <f>SUM(U381:U389)</f>
        <v>324.02</v>
      </c>
      <c r="I388" s="32"/>
      <c r="J388" s="25">
        <f>Source!AU169</f>
        <v>47</v>
      </c>
      <c r="K388" s="29">
        <f>SUM(V381:V389)</f>
        <v>2084.86</v>
      </c>
      <c r="L388" s="30"/>
    </row>
    <row r="389" spans="1:26" ht="14.25" x14ac:dyDescent="0.2">
      <c r="A389" s="46"/>
      <c r="B389" s="47"/>
      <c r="C389" s="47" t="s">
        <v>1013</v>
      </c>
      <c r="D389" s="33" t="s">
        <v>1014</v>
      </c>
      <c r="E389" s="34">
        <f>Source!AQ169</f>
        <v>102.46</v>
      </c>
      <c r="F389" s="35"/>
      <c r="G389" s="36" t="str">
        <f>Source!DI169</f>
        <v>)*1,15</v>
      </c>
      <c r="H389" s="37"/>
      <c r="I389" s="36"/>
      <c r="J389" s="36"/>
      <c r="K389" s="37"/>
      <c r="L389" s="38">
        <f>Source!U169</f>
        <v>68.812135999999981</v>
      </c>
    </row>
    <row r="390" spans="1:26" ht="15" x14ac:dyDescent="0.25">
      <c r="G390" s="50">
        <f>H383+H384+H386+H387+H388</f>
        <v>4978.74</v>
      </c>
      <c r="H390" s="50"/>
      <c r="J390" s="50">
        <f>K383+K384+K386+K387+K388</f>
        <v>31897.31</v>
      </c>
      <c r="K390" s="50"/>
      <c r="L390" s="39">
        <f>Source!U169</f>
        <v>68.812135999999981</v>
      </c>
      <c r="O390" s="23">
        <f>G390</f>
        <v>4978.74</v>
      </c>
      <c r="P390" s="23">
        <f>J390</f>
        <v>31897.31</v>
      </c>
      <c r="Q390" s="23">
        <f>L390</f>
        <v>68.812135999999981</v>
      </c>
      <c r="W390">
        <f>IF(Source!BI169&lt;=1,H383+H384+H386+H387+H388, 0)</f>
        <v>4978.74</v>
      </c>
      <c r="X390">
        <f>IF(Source!BI169=2,H383+H384+H386+H387+H388, 0)</f>
        <v>0</v>
      </c>
      <c r="Y390">
        <f>IF(Source!BI169=3,H383+H384+H386+H387+H388, 0)</f>
        <v>0</v>
      </c>
      <c r="Z390">
        <f>IF(Source!BI169=4,H383+H384+H386+H387+H388, 0)</f>
        <v>0</v>
      </c>
    </row>
    <row r="391" spans="1:26" ht="57" x14ac:dyDescent="0.2">
      <c r="A391" s="44" t="str">
        <f>Source!E171</f>
        <v>37</v>
      </c>
      <c r="B391" s="45" t="str">
        <f>Source!F171</f>
        <v>15-01-050-04</v>
      </c>
      <c r="C391" s="45" t="str">
        <f>Source!G171</f>
        <v>Облицовка оконных и дверных откосов декоративным бумажно-слоистым пластиком или листами из синтетических материалов на клее</v>
      </c>
      <c r="D391" s="26" t="str">
        <f>Source!H171</f>
        <v>100 м2</v>
      </c>
      <c r="E391" s="12">
        <f>Source!I171</f>
        <v>0.1134</v>
      </c>
      <c r="F391" s="27">
        <f>Source!AL171+Source!AM171+Source!AO171</f>
        <v>1563.91</v>
      </c>
      <c r="G391" s="28"/>
      <c r="H391" s="29"/>
      <c r="I391" s="28" t="str">
        <f>Source!BO171</f>
        <v/>
      </c>
      <c r="J391" s="28"/>
      <c r="K391" s="29"/>
      <c r="L391" s="30"/>
      <c r="S391">
        <f>ROUND((Source!FX171/100)*((ROUND(Source!AF171*Source!I171, 2)+ROUND(Source!AE171*Source!I171, 2))), 2)</f>
        <v>189.26</v>
      </c>
      <c r="T391">
        <f>Source!X171</f>
        <v>1217.6199999999999</v>
      </c>
      <c r="U391">
        <f>ROUND((Source!FY171/100)*((ROUND(Source!AF171*Source!I171, 2)+ROUND(Source!AE171*Source!I171, 2))), 2)</f>
        <v>93.63</v>
      </c>
      <c r="V391">
        <f>Source!Y171</f>
        <v>602.4</v>
      </c>
    </row>
    <row r="392" spans="1:26" x14ac:dyDescent="0.2">
      <c r="C392" s="22" t="str">
        <f>"Объем: "&amp;Source!I171&amp;"=(1,62*"&amp;"7)/"&amp;"100"</f>
        <v>Объем: 0,1134=(1,62*7)/100</v>
      </c>
    </row>
    <row r="393" spans="1:26" ht="14.25" x14ac:dyDescent="0.2">
      <c r="A393" s="44"/>
      <c r="B393" s="45"/>
      <c r="C393" s="45" t="s">
        <v>1008</v>
      </c>
      <c r="D393" s="26"/>
      <c r="E393" s="12"/>
      <c r="F393" s="27">
        <f>Source!AO171</f>
        <v>1528.19</v>
      </c>
      <c r="G393" s="28" t="str">
        <f>Source!DG171</f>
        <v>)*1,15</v>
      </c>
      <c r="H393" s="29">
        <f>ROUND(Source!AF171*Source!I171, 2)</f>
        <v>199.29</v>
      </c>
      <c r="I393" s="28"/>
      <c r="J393" s="28">
        <f>IF(Source!BA171&lt;&gt; 0, Source!BA171, 1)</f>
        <v>6.4</v>
      </c>
      <c r="K393" s="29">
        <f>Source!S171</f>
        <v>1275.46</v>
      </c>
      <c r="L393" s="30"/>
      <c r="R393">
        <f>H393</f>
        <v>199.29</v>
      </c>
    </row>
    <row r="394" spans="1:26" ht="14.25" x14ac:dyDescent="0.2">
      <c r="A394" s="44"/>
      <c r="B394" s="45"/>
      <c r="C394" s="45" t="s">
        <v>363</v>
      </c>
      <c r="D394" s="26"/>
      <c r="E394" s="12"/>
      <c r="F394" s="27">
        <f>Source!AM171</f>
        <v>35.36</v>
      </c>
      <c r="G394" s="28" t="str">
        <f>Source!DE171</f>
        <v>)*1,25</v>
      </c>
      <c r="H394" s="29">
        <f>ROUND(Source!AD171*Source!I171, 2)</f>
        <v>5.01</v>
      </c>
      <c r="I394" s="28"/>
      <c r="J394" s="28">
        <f>IF(Source!BB171&lt;&gt; 0, Source!BB171, 1)</f>
        <v>6.4</v>
      </c>
      <c r="K394" s="29">
        <f>Source!Q171</f>
        <v>32.08</v>
      </c>
      <c r="L394" s="30"/>
    </row>
    <row r="395" spans="1:26" ht="14.25" x14ac:dyDescent="0.2">
      <c r="A395" s="44"/>
      <c r="B395" s="45"/>
      <c r="C395" s="45" t="s">
        <v>1009</v>
      </c>
      <c r="D395" s="26"/>
      <c r="E395" s="12"/>
      <c r="F395" s="27">
        <f>Source!AN171</f>
        <v>6.88</v>
      </c>
      <c r="G395" s="28" t="str">
        <f>Source!DF171</f>
        <v>)*1,25</v>
      </c>
      <c r="H395" s="31">
        <f>ROUND(Source!AE171*Source!I171, 2)</f>
        <v>0.98</v>
      </c>
      <c r="I395" s="28"/>
      <c r="J395" s="28">
        <f>IF(Source!BS171&lt;&gt; 0, Source!BS171, 1)</f>
        <v>6.4</v>
      </c>
      <c r="K395" s="31">
        <f>Source!R171</f>
        <v>6.24</v>
      </c>
      <c r="L395" s="30"/>
      <c r="R395">
        <f>H395</f>
        <v>0.98</v>
      </c>
    </row>
    <row r="396" spans="1:26" ht="14.25" x14ac:dyDescent="0.2">
      <c r="A396" s="44"/>
      <c r="B396" s="45"/>
      <c r="C396" s="45" t="s">
        <v>1015</v>
      </c>
      <c r="D396" s="26"/>
      <c r="E396" s="12"/>
      <c r="F396" s="27">
        <f>Source!AL171</f>
        <v>0.36</v>
      </c>
      <c r="G396" s="28" t="str">
        <f>Source!DD171</f>
        <v/>
      </c>
      <c r="H396" s="29">
        <f>ROUND(Source!AC171*Source!I171, 2)</f>
        <v>0.04</v>
      </c>
      <c r="I396" s="28"/>
      <c r="J396" s="28">
        <f>IF(Source!BC171&lt;&gt; 0, Source!BC171, 1)</f>
        <v>6.4</v>
      </c>
      <c r="K396" s="29">
        <f>Source!P171</f>
        <v>0.26</v>
      </c>
      <c r="L396" s="30"/>
    </row>
    <row r="397" spans="1:26" ht="14.25" x14ac:dyDescent="0.2">
      <c r="A397" s="44"/>
      <c r="B397" s="45"/>
      <c r="C397" s="45" t="s">
        <v>1010</v>
      </c>
      <c r="D397" s="26" t="s">
        <v>1011</v>
      </c>
      <c r="E397" s="12">
        <f>Source!BZ171</f>
        <v>105</v>
      </c>
      <c r="F397" s="53" t="str">
        <f>CONCATENATE(" )", Source!DL171, Source!FT171, "=", Source!FX171)</f>
        <v xml:space="preserve"> )*0,9=94,5</v>
      </c>
      <c r="G397" s="54"/>
      <c r="H397" s="29">
        <f>SUM(S391:S400)</f>
        <v>189.26</v>
      </c>
      <c r="I397" s="32"/>
      <c r="J397" s="25">
        <f>Source!AT171</f>
        <v>95</v>
      </c>
      <c r="K397" s="29">
        <f>SUM(T391:T400)</f>
        <v>1217.6199999999999</v>
      </c>
      <c r="L397" s="30"/>
    </row>
    <row r="398" spans="1:26" ht="14.25" x14ac:dyDescent="0.2">
      <c r="A398" s="44"/>
      <c r="B398" s="45"/>
      <c r="C398" s="45" t="s">
        <v>1012</v>
      </c>
      <c r="D398" s="26" t="s">
        <v>1011</v>
      </c>
      <c r="E398" s="12">
        <f>Source!CA171</f>
        <v>55</v>
      </c>
      <c r="F398" s="53" t="str">
        <f>CONCATENATE(" )", Source!DM171, Source!FU171, "=", Source!FY171)</f>
        <v xml:space="preserve"> )*0,85=46,75</v>
      </c>
      <c r="G398" s="54"/>
      <c r="H398" s="29">
        <f>SUM(U391:U400)</f>
        <v>93.63</v>
      </c>
      <c r="I398" s="32"/>
      <c r="J398" s="25">
        <f>Source!AU171</f>
        <v>47</v>
      </c>
      <c r="K398" s="29">
        <f>SUM(V391:V400)</f>
        <v>602.4</v>
      </c>
      <c r="L398" s="30"/>
    </row>
    <row r="399" spans="1:26" ht="14.25" x14ac:dyDescent="0.2">
      <c r="A399" s="44"/>
      <c r="B399" s="45"/>
      <c r="C399" s="45" t="s">
        <v>1013</v>
      </c>
      <c r="D399" s="26" t="s">
        <v>1014</v>
      </c>
      <c r="E399" s="12">
        <f>Source!AQ171</f>
        <v>166.47</v>
      </c>
      <c r="F399" s="27"/>
      <c r="G399" s="28" t="str">
        <f>Source!DI171</f>
        <v>)*1,15</v>
      </c>
      <c r="H399" s="29"/>
      <c r="I399" s="28"/>
      <c r="J399" s="28"/>
      <c r="K399" s="29"/>
      <c r="L399" s="40">
        <f>Source!U171</f>
        <v>21.7093527</v>
      </c>
    </row>
    <row r="400" spans="1:26" ht="42.75" x14ac:dyDescent="0.2">
      <c r="A400" s="46" t="str">
        <f>Source!E173</f>
        <v>37,1</v>
      </c>
      <c r="B400" s="47" t="str">
        <f>Source!F173</f>
        <v>11.3.03.05-0002</v>
      </c>
      <c r="C400" s="47" t="str">
        <f>Source!G173</f>
        <v>Панели пластиковые для откосов "Реас Пласт" шириной 0,4 м, длиной 4,2 м, белые матовые, лакированные</v>
      </c>
      <c r="D400" s="33" t="str">
        <f>Source!H173</f>
        <v>м2</v>
      </c>
      <c r="E400" s="34">
        <f>Source!I173</f>
        <v>11.907</v>
      </c>
      <c r="F400" s="35">
        <f>Source!AL173+Source!AM173+Source!AO173</f>
        <v>38.56</v>
      </c>
      <c r="G400" s="41" t="s">
        <v>6</v>
      </c>
      <c r="H400" s="37">
        <f>ROUND(Source!AC173*Source!I173, 2)+ROUND(Source!AD173*Source!I173, 2)+ROUND(Source!AF173*Source!I173, 2)</f>
        <v>459.13</v>
      </c>
      <c r="I400" s="36"/>
      <c r="J400" s="36">
        <f>IF(Source!BC173&lt;&gt; 0, Source!BC173, 1)</f>
        <v>6.4</v>
      </c>
      <c r="K400" s="37">
        <f>Source!O173</f>
        <v>2938.46</v>
      </c>
      <c r="L400" s="42"/>
      <c r="S400">
        <f>ROUND((Source!FX173/100)*((ROUND(Source!AF173*Source!I173, 2)+ROUND(Source!AE173*Source!I173, 2))), 2)</f>
        <v>0</v>
      </c>
      <c r="T400">
        <f>Source!X173</f>
        <v>0</v>
      </c>
      <c r="U400">
        <f>ROUND((Source!FY173/100)*((ROUND(Source!AF173*Source!I173, 2)+ROUND(Source!AE173*Source!I173, 2))), 2)</f>
        <v>0</v>
      </c>
      <c r="V400">
        <f>Source!Y173</f>
        <v>0</v>
      </c>
      <c r="W400">
        <f>IF(Source!BI173&lt;=1,H400, 0)</f>
        <v>459.13</v>
      </c>
      <c r="X400">
        <f>IF(Source!BI173=2,H400, 0)</f>
        <v>0</v>
      </c>
      <c r="Y400">
        <f>IF(Source!BI173=3,H400, 0)</f>
        <v>0</v>
      </c>
      <c r="Z400">
        <f>IF(Source!BI173=4,H400, 0)</f>
        <v>0</v>
      </c>
    </row>
    <row r="401" spans="1:26" ht="15" x14ac:dyDescent="0.25">
      <c r="G401" s="50">
        <f>H393+H394+H396+H397+H398+SUM(H400:H400)</f>
        <v>946.3599999999999</v>
      </c>
      <c r="H401" s="50"/>
      <c r="J401" s="50">
        <f>K393+K394+K396+K397+K398+SUM(K400:K400)</f>
        <v>6066.2800000000007</v>
      </c>
      <c r="K401" s="50"/>
      <c r="L401" s="39">
        <f>Source!U171</f>
        <v>21.7093527</v>
      </c>
      <c r="O401" s="23">
        <f>G401</f>
        <v>946.3599999999999</v>
      </c>
      <c r="P401" s="23">
        <f>J401</f>
        <v>6066.2800000000007</v>
      </c>
      <c r="Q401" s="23">
        <f>L401</f>
        <v>21.7093527</v>
      </c>
      <c r="W401">
        <f>IF(Source!BI171&lt;=1,H393+H394+H396+H397+H398, 0)</f>
        <v>487.22999999999996</v>
      </c>
      <c r="X401">
        <f>IF(Source!BI171=2,H393+H394+H396+H397+H398, 0)</f>
        <v>0</v>
      </c>
      <c r="Y401">
        <f>IF(Source!BI171=3,H393+H394+H396+H397+H398, 0)</f>
        <v>0</v>
      </c>
      <c r="Z401">
        <f>IF(Source!BI171=4,H393+H394+H396+H397+H398, 0)</f>
        <v>0</v>
      </c>
    </row>
    <row r="402" spans="1:26" ht="28.5" x14ac:dyDescent="0.2">
      <c r="A402" s="44" t="str">
        <f>Source!E175</f>
        <v>38</v>
      </c>
      <c r="B402" s="45" t="str">
        <f>Source!F175</f>
        <v>10-01-036-01</v>
      </c>
      <c r="C402" s="45" t="str">
        <f>Source!G175</f>
        <v>Установка уголков ПВХ на клее</v>
      </c>
      <c r="D402" s="26" t="str">
        <f>Source!H175</f>
        <v>100 м</v>
      </c>
      <c r="E402" s="12">
        <f>Source!I175</f>
        <v>0.45500000000000002</v>
      </c>
      <c r="F402" s="27">
        <f>Source!AL175+Source!AM175+Source!AO175</f>
        <v>93.15</v>
      </c>
      <c r="G402" s="28"/>
      <c r="H402" s="29"/>
      <c r="I402" s="28" t="str">
        <f>Source!BO175</f>
        <v/>
      </c>
      <c r="J402" s="28"/>
      <c r="K402" s="29"/>
      <c r="L402" s="30"/>
      <c r="S402">
        <f>ROUND((Source!FX175/100)*((ROUND(Source!AF175*Source!I175, 2)+ROUND(Source!AE175*Source!I175, 2))), 2)</f>
        <v>31.75</v>
      </c>
      <c r="T402">
        <f>Source!X175</f>
        <v>202.86</v>
      </c>
      <c r="U402">
        <f>ROUND((Source!FY175/100)*((ROUND(Source!AF175*Source!I175, 2)+ROUND(Source!AE175*Source!I175, 2))), 2)</f>
        <v>16.010000000000002</v>
      </c>
      <c r="V402">
        <f>Source!Y175</f>
        <v>103.35</v>
      </c>
    </row>
    <row r="403" spans="1:26" x14ac:dyDescent="0.2">
      <c r="C403" s="22" t="str">
        <f>"Объем: "&amp;Source!I175&amp;"=6,5*"&amp;"7/"&amp;"100"</f>
        <v>Объем: 0,455=6,5*7/100</v>
      </c>
    </row>
    <row r="404" spans="1:26" ht="14.25" x14ac:dyDescent="0.2">
      <c r="A404" s="44"/>
      <c r="B404" s="45"/>
      <c r="C404" s="45" t="s">
        <v>1008</v>
      </c>
      <c r="D404" s="26"/>
      <c r="E404" s="12"/>
      <c r="F404" s="27">
        <f>Source!AO175</f>
        <v>57.15</v>
      </c>
      <c r="G404" s="28" t="str">
        <f>Source!DG175</f>
        <v>)*1,15</v>
      </c>
      <c r="H404" s="29">
        <f>ROUND(Source!AF175*Source!I175, 2)</f>
        <v>29.9</v>
      </c>
      <c r="I404" s="28"/>
      <c r="J404" s="28">
        <f>IF(Source!BA175&lt;&gt; 0, Source!BA175, 1)</f>
        <v>6.4</v>
      </c>
      <c r="K404" s="29">
        <f>Source!S175</f>
        <v>191.38</v>
      </c>
      <c r="L404" s="30"/>
      <c r="R404">
        <f>H404</f>
        <v>29.9</v>
      </c>
    </row>
    <row r="405" spans="1:26" ht="14.25" x14ac:dyDescent="0.2">
      <c r="A405" s="44"/>
      <c r="B405" s="45"/>
      <c r="C405" s="45" t="s">
        <v>1015</v>
      </c>
      <c r="D405" s="26"/>
      <c r="E405" s="12"/>
      <c r="F405" s="27">
        <f>Source!AL175</f>
        <v>36</v>
      </c>
      <c r="G405" s="28" t="str">
        <f>Source!DD175</f>
        <v/>
      </c>
      <c r="H405" s="29">
        <f>ROUND(Source!AC175*Source!I175, 2)</f>
        <v>16.38</v>
      </c>
      <c r="I405" s="28"/>
      <c r="J405" s="28">
        <f>IF(Source!BC175&lt;&gt; 0, Source!BC175, 1)</f>
        <v>6.4</v>
      </c>
      <c r="K405" s="29">
        <f>Source!P175</f>
        <v>104.83</v>
      </c>
      <c r="L405" s="30"/>
    </row>
    <row r="406" spans="1:26" ht="14.25" x14ac:dyDescent="0.2">
      <c r="A406" s="44"/>
      <c r="B406" s="45"/>
      <c r="C406" s="45" t="s">
        <v>1010</v>
      </c>
      <c r="D406" s="26" t="s">
        <v>1011</v>
      </c>
      <c r="E406" s="12">
        <f>Source!BZ175</f>
        <v>118</v>
      </c>
      <c r="F406" s="53" t="str">
        <f>CONCATENATE(" )", Source!DL175, Source!FT175, "=", Source!FX175)</f>
        <v xml:space="preserve"> )*0,9=106,2</v>
      </c>
      <c r="G406" s="54"/>
      <c r="H406" s="29">
        <f>SUM(S402:S409)</f>
        <v>31.75</v>
      </c>
      <c r="I406" s="32"/>
      <c r="J406" s="25">
        <f>Source!AT175</f>
        <v>106</v>
      </c>
      <c r="K406" s="29">
        <f>SUM(T402:T409)</f>
        <v>202.86</v>
      </c>
      <c r="L406" s="30"/>
    </row>
    <row r="407" spans="1:26" ht="14.25" x14ac:dyDescent="0.2">
      <c r="A407" s="44"/>
      <c r="B407" s="45"/>
      <c r="C407" s="45" t="s">
        <v>1012</v>
      </c>
      <c r="D407" s="26" t="s">
        <v>1011</v>
      </c>
      <c r="E407" s="12">
        <f>Source!CA175</f>
        <v>63</v>
      </c>
      <c r="F407" s="53" t="str">
        <f>CONCATENATE(" )", Source!DM175, Source!FU175, "=", Source!FY175)</f>
        <v xml:space="preserve"> )*0,85=53,55</v>
      </c>
      <c r="G407" s="54"/>
      <c r="H407" s="29">
        <f>SUM(U402:U409)</f>
        <v>16.010000000000002</v>
      </c>
      <c r="I407" s="32"/>
      <c r="J407" s="25">
        <f>Source!AU175</f>
        <v>54</v>
      </c>
      <c r="K407" s="29">
        <f>SUM(V402:V409)</f>
        <v>103.35</v>
      </c>
      <c r="L407" s="30"/>
    </row>
    <row r="408" spans="1:26" ht="14.25" x14ac:dyDescent="0.2">
      <c r="A408" s="44"/>
      <c r="B408" s="45"/>
      <c r="C408" s="45" t="s">
        <v>1013</v>
      </c>
      <c r="D408" s="26" t="s">
        <v>1014</v>
      </c>
      <c r="E408" s="12">
        <f>Source!AQ175</f>
        <v>6.7</v>
      </c>
      <c r="F408" s="27"/>
      <c r="G408" s="28" t="str">
        <f>Source!DI175</f>
        <v>)*1,15</v>
      </c>
      <c r="H408" s="29"/>
      <c r="I408" s="28"/>
      <c r="J408" s="28"/>
      <c r="K408" s="29"/>
      <c r="L408" s="40">
        <f>Source!U175</f>
        <v>3.5057749999999999</v>
      </c>
    </row>
    <row r="409" spans="1:26" ht="28.5" x14ac:dyDescent="0.2">
      <c r="A409" s="46" t="str">
        <f>Source!E177</f>
        <v>38,1</v>
      </c>
      <c r="B409" s="47" t="str">
        <f>Source!F177</f>
        <v>11.3.03.13-0042</v>
      </c>
      <c r="C409" s="47" t="str">
        <f>Source!G177</f>
        <v>Уголок ПВХ, размером 15х15 мм</v>
      </c>
      <c r="D409" s="33" t="str">
        <f>Source!H177</f>
        <v>10 м</v>
      </c>
      <c r="E409" s="34">
        <f>Source!I177</f>
        <v>4.55</v>
      </c>
      <c r="F409" s="35">
        <f>Source!AL177+Source!AM177+Source!AO177</f>
        <v>20.399999999999999</v>
      </c>
      <c r="G409" s="41" t="s">
        <v>6</v>
      </c>
      <c r="H409" s="37">
        <f>ROUND(Source!AC177*Source!I177, 2)+ROUND(Source!AD177*Source!I177, 2)+ROUND(Source!AF177*Source!I177, 2)</f>
        <v>92.82</v>
      </c>
      <c r="I409" s="36"/>
      <c r="J409" s="36">
        <f>IF(Source!BC177&lt;&gt; 0, Source!BC177, 1)</f>
        <v>6.4</v>
      </c>
      <c r="K409" s="37">
        <f>Source!O177</f>
        <v>594.04999999999995</v>
      </c>
      <c r="L409" s="42"/>
      <c r="S409">
        <f>ROUND((Source!FX177/100)*((ROUND(Source!AF177*Source!I177, 2)+ROUND(Source!AE177*Source!I177, 2))), 2)</f>
        <v>0</v>
      </c>
      <c r="T409">
        <f>Source!X177</f>
        <v>0</v>
      </c>
      <c r="U409">
        <f>ROUND((Source!FY177/100)*((ROUND(Source!AF177*Source!I177, 2)+ROUND(Source!AE177*Source!I177, 2))), 2)</f>
        <v>0</v>
      </c>
      <c r="V409">
        <f>Source!Y177</f>
        <v>0</v>
      </c>
      <c r="W409">
        <f>IF(Source!BI177&lt;=1,H409, 0)</f>
        <v>92.82</v>
      </c>
      <c r="X409">
        <f>IF(Source!BI177=2,H409, 0)</f>
        <v>0</v>
      </c>
      <c r="Y409">
        <f>IF(Source!BI177=3,H409, 0)</f>
        <v>0</v>
      </c>
      <c r="Z409">
        <f>IF(Source!BI177=4,H409, 0)</f>
        <v>0</v>
      </c>
    </row>
    <row r="410" spans="1:26" ht="15" x14ac:dyDescent="0.25">
      <c r="G410" s="50">
        <f>H404+H405+H406+H407+SUM(H409:H409)</f>
        <v>186.86</v>
      </c>
      <c r="H410" s="50"/>
      <c r="J410" s="50">
        <f>K404+K405+K406+K407+SUM(K409:K409)</f>
        <v>1196.4699999999998</v>
      </c>
      <c r="K410" s="50"/>
      <c r="L410" s="39">
        <f>Source!U175</f>
        <v>3.5057749999999999</v>
      </c>
      <c r="O410" s="23">
        <f>G410</f>
        <v>186.86</v>
      </c>
      <c r="P410" s="23">
        <f>J410</f>
        <v>1196.4699999999998</v>
      </c>
      <c r="Q410" s="23">
        <f>L410</f>
        <v>3.5057749999999999</v>
      </c>
      <c r="W410">
        <f>IF(Source!BI175&lt;=1,H404+H405+H406+H407, 0)</f>
        <v>94.04</v>
      </c>
      <c r="X410">
        <f>IF(Source!BI175=2,H404+H405+H406+H407, 0)</f>
        <v>0</v>
      </c>
      <c r="Y410">
        <f>IF(Source!BI175=3,H404+H405+H406+H407, 0)</f>
        <v>0</v>
      </c>
      <c r="Z410">
        <f>IF(Source!BI175=4,H404+H405+H406+H407, 0)</f>
        <v>0</v>
      </c>
    </row>
    <row r="411" spans="1:26" ht="28.5" x14ac:dyDescent="0.2">
      <c r="A411" s="44" t="str">
        <f>Source!E179</f>
        <v>39</v>
      </c>
      <c r="B411" s="45" t="str">
        <f>Source!F179</f>
        <v>10-01-059-01</v>
      </c>
      <c r="C411" s="45" t="str">
        <f>Source!G179</f>
        <v>Установка пожарных шкафов и др.</v>
      </c>
      <c r="D411" s="26" t="str">
        <f>Source!H179</f>
        <v>100 ШТ</v>
      </c>
      <c r="E411" s="12">
        <f>Source!I179</f>
        <v>0.01</v>
      </c>
      <c r="F411" s="27">
        <f>Source!AL179+Source!AM179+Source!AO179</f>
        <v>2452.4399999999996</v>
      </c>
      <c r="G411" s="28"/>
      <c r="H411" s="29"/>
      <c r="I411" s="28" t="str">
        <f>Source!BO179</f>
        <v/>
      </c>
      <c r="J411" s="28"/>
      <c r="K411" s="29"/>
      <c r="L411" s="30"/>
      <c r="S411">
        <f>ROUND((Source!FX179/100)*((ROUND(Source!AF179*Source!I179, 2)+ROUND(Source!AE179*Source!I179, 2))), 2)</f>
        <v>8.0500000000000007</v>
      </c>
      <c r="T411">
        <f>Source!X179</f>
        <v>51.43</v>
      </c>
      <c r="U411">
        <f>ROUND((Source!FY179/100)*((ROUND(Source!AF179*Source!I179, 2)+ROUND(Source!AE179*Source!I179, 2))), 2)</f>
        <v>4.0599999999999996</v>
      </c>
      <c r="V411">
        <f>Source!Y179</f>
        <v>26.2</v>
      </c>
    </row>
    <row r="412" spans="1:26" x14ac:dyDescent="0.2">
      <c r="C412" s="22" t="str">
        <f>"Объем: "&amp;Source!I179&amp;"=1/"&amp;"100"</f>
        <v>Объем: 0,01=1/100</v>
      </c>
    </row>
    <row r="413" spans="1:26" ht="14.25" x14ac:dyDescent="0.2">
      <c r="A413" s="44"/>
      <c r="B413" s="45"/>
      <c r="C413" s="45" t="s">
        <v>1008</v>
      </c>
      <c r="D413" s="26"/>
      <c r="E413" s="12"/>
      <c r="F413" s="27">
        <f>Source!AO179</f>
        <v>602.70000000000005</v>
      </c>
      <c r="G413" s="28" t="str">
        <f>Source!DG179</f>
        <v>)*1,15</v>
      </c>
      <c r="H413" s="29">
        <f>ROUND(Source!AF179*Source!I179, 2)</f>
        <v>6.93</v>
      </c>
      <c r="I413" s="28"/>
      <c r="J413" s="28">
        <f>IF(Source!BA179&lt;&gt; 0, Source!BA179, 1)</f>
        <v>6.4</v>
      </c>
      <c r="K413" s="29">
        <f>Source!S179</f>
        <v>44.36</v>
      </c>
      <c r="L413" s="30"/>
      <c r="R413">
        <f>H413</f>
        <v>6.93</v>
      </c>
    </row>
    <row r="414" spans="1:26" ht="14.25" x14ac:dyDescent="0.2">
      <c r="A414" s="44"/>
      <c r="B414" s="45"/>
      <c r="C414" s="45" t="s">
        <v>363</v>
      </c>
      <c r="D414" s="26"/>
      <c r="E414" s="12"/>
      <c r="F414" s="27">
        <f>Source!AM179</f>
        <v>216.38</v>
      </c>
      <c r="G414" s="28" t="str">
        <f>Source!DE179</f>
        <v>)*1,25</v>
      </c>
      <c r="H414" s="29">
        <f>ROUND(Source!AD179*Source!I179, 2)</f>
        <v>2.7</v>
      </c>
      <c r="I414" s="28"/>
      <c r="J414" s="28">
        <f>IF(Source!BB179&lt;&gt; 0, Source!BB179, 1)</f>
        <v>6.4</v>
      </c>
      <c r="K414" s="29">
        <f>Source!Q179</f>
        <v>17.309999999999999</v>
      </c>
      <c r="L414" s="30"/>
    </row>
    <row r="415" spans="1:26" ht="14.25" x14ac:dyDescent="0.2">
      <c r="A415" s="44"/>
      <c r="B415" s="45"/>
      <c r="C415" s="45" t="s">
        <v>1009</v>
      </c>
      <c r="D415" s="26"/>
      <c r="E415" s="12"/>
      <c r="F415" s="27">
        <f>Source!AN179</f>
        <v>52.01</v>
      </c>
      <c r="G415" s="28" t="str">
        <f>Source!DF179</f>
        <v>)*1,25</v>
      </c>
      <c r="H415" s="31">
        <f>ROUND(Source!AE179*Source!I179, 2)</f>
        <v>0.65</v>
      </c>
      <c r="I415" s="28"/>
      <c r="J415" s="28">
        <f>IF(Source!BS179&lt;&gt; 0, Source!BS179, 1)</f>
        <v>6.4</v>
      </c>
      <c r="K415" s="31">
        <f>Source!R179</f>
        <v>4.16</v>
      </c>
      <c r="L415" s="30"/>
      <c r="R415">
        <f>H415</f>
        <v>0.65</v>
      </c>
    </row>
    <row r="416" spans="1:26" ht="14.25" x14ac:dyDescent="0.2">
      <c r="A416" s="44"/>
      <c r="B416" s="45"/>
      <c r="C416" s="45" t="s">
        <v>1015</v>
      </c>
      <c r="D416" s="26"/>
      <c r="E416" s="12"/>
      <c r="F416" s="27">
        <f>Source!AL179</f>
        <v>1633.36</v>
      </c>
      <c r="G416" s="28" t="str">
        <f>Source!DD179</f>
        <v/>
      </c>
      <c r="H416" s="29">
        <f>ROUND(Source!AC179*Source!I179, 2)</f>
        <v>16.329999999999998</v>
      </c>
      <c r="I416" s="28"/>
      <c r="J416" s="28">
        <f>IF(Source!BC179&lt;&gt; 0, Source!BC179, 1)</f>
        <v>6.4</v>
      </c>
      <c r="K416" s="29">
        <f>Source!P179</f>
        <v>104.54</v>
      </c>
      <c r="L416" s="30"/>
    </row>
    <row r="417" spans="1:26" ht="14.25" x14ac:dyDescent="0.2">
      <c r="A417" s="44"/>
      <c r="B417" s="45"/>
      <c r="C417" s="45" t="s">
        <v>1010</v>
      </c>
      <c r="D417" s="26" t="s">
        <v>1011</v>
      </c>
      <c r="E417" s="12">
        <f>Source!BZ179</f>
        <v>118</v>
      </c>
      <c r="F417" s="53" t="str">
        <f>CONCATENATE(" )", Source!DL179, Source!FT179, "=", Source!FX179)</f>
        <v xml:space="preserve"> )*0,9=106,2</v>
      </c>
      <c r="G417" s="54"/>
      <c r="H417" s="29">
        <f>SUM(S411:S420)</f>
        <v>8.0500000000000007</v>
      </c>
      <c r="I417" s="32"/>
      <c r="J417" s="25">
        <f>Source!AT179</f>
        <v>106</v>
      </c>
      <c r="K417" s="29">
        <f>SUM(T411:T420)</f>
        <v>51.43</v>
      </c>
      <c r="L417" s="30"/>
    </row>
    <row r="418" spans="1:26" ht="14.25" x14ac:dyDescent="0.2">
      <c r="A418" s="44"/>
      <c r="B418" s="45"/>
      <c r="C418" s="45" t="s">
        <v>1012</v>
      </c>
      <c r="D418" s="26" t="s">
        <v>1011</v>
      </c>
      <c r="E418" s="12">
        <f>Source!CA179</f>
        <v>63</v>
      </c>
      <c r="F418" s="53" t="str">
        <f>CONCATENATE(" )", Source!DM179, Source!FU179, "=", Source!FY179)</f>
        <v xml:space="preserve"> )*0,85=53,55</v>
      </c>
      <c r="G418" s="54"/>
      <c r="H418" s="29">
        <f>SUM(U411:U420)</f>
        <v>4.0599999999999996</v>
      </c>
      <c r="I418" s="32"/>
      <c r="J418" s="25">
        <f>Source!AU179</f>
        <v>54</v>
      </c>
      <c r="K418" s="29">
        <f>SUM(V411:V420)</f>
        <v>26.2</v>
      </c>
      <c r="L418" s="30"/>
    </row>
    <row r="419" spans="1:26" ht="14.25" x14ac:dyDescent="0.2">
      <c r="A419" s="44"/>
      <c r="B419" s="45"/>
      <c r="C419" s="45" t="s">
        <v>1013</v>
      </c>
      <c r="D419" s="26" t="s">
        <v>1014</v>
      </c>
      <c r="E419" s="12">
        <f>Source!AQ179</f>
        <v>75.150000000000006</v>
      </c>
      <c r="F419" s="27"/>
      <c r="G419" s="28" t="str">
        <f>Source!DI179</f>
        <v>)*1,15</v>
      </c>
      <c r="H419" s="29"/>
      <c r="I419" s="28"/>
      <c r="J419" s="28"/>
      <c r="K419" s="29"/>
      <c r="L419" s="40">
        <f>Source!U179</f>
        <v>0.86422500000000002</v>
      </c>
    </row>
    <row r="420" spans="1:26" ht="28.5" x14ac:dyDescent="0.2">
      <c r="A420" s="46" t="str">
        <f>Source!E181</f>
        <v>39,1</v>
      </c>
      <c r="B420" s="47" t="str">
        <f>Source!F181</f>
        <v>18.3.02.02-0002</v>
      </c>
      <c r="C420" s="47" t="str">
        <f>Source!G181</f>
        <v>Шкаф пожарный ШПК-310 встроенный с окном</v>
      </c>
      <c r="D420" s="33" t="str">
        <f>Source!H181</f>
        <v>шт.</v>
      </c>
      <c r="E420" s="34">
        <f>Source!I181</f>
        <v>1</v>
      </c>
      <c r="F420" s="35">
        <f>Source!AL181+Source!AM181+Source!AO181</f>
        <v>226.31</v>
      </c>
      <c r="G420" s="41" t="s">
        <v>6</v>
      </c>
      <c r="H420" s="37">
        <f>ROUND(Source!AC181*Source!I181, 2)+ROUND(Source!AD181*Source!I181, 2)+ROUND(Source!AF181*Source!I181, 2)</f>
        <v>226.31</v>
      </c>
      <c r="I420" s="36"/>
      <c r="J420" s="36">
        <f>IF(Source!BC181&lt;&gt; 0, Source!BC181, 1)</f>
        <v>6.4</v>
      </c>
      <c r="K420" s="37">
        <f>Source!O181</f>
        <v>1448.38</v>
      </c>
      <c r="L420" s="42"/>
      <c r="S420">
        <f>ROUND((Source!FX181/100)*((ROUND(Source!AF181*Source!I181, 2)+ROUND(Source!AE181*Source!I181, 2))), 2)</f>
        <v>0</v>
      </c>
      <c r="T420">
        <f>Source!X181</f>
        <v>0</v>
      </c>
      <c r="U420">
        <f>ROUND((Source!FY181/100)*((ROUND(Source!AF181*Source!I181, 2)+ROUND(Source!AE181*Source!I181, 2))), 2)</f>
        <v>0</v>
      </c>
      <c r="V420">
        <f>Source!Y181</f>
        <v>0</v>
      </c>
      <c r="W420">
        <f>IF(Source!BI181&lt;=1,H420, 0)</f>
        <v>226.31</v>
      </c>
      <c r="X420">
        <f>IF(Source!BI181=2,H420, 0)</f>
        <v>0</v>
      </c>
      <c r="Y420">
        <f>IF(Source!BI181=3,H420, 0)</f>
        <v>0</v>
      </c>
      <c r="Z420">
        <f>IF(Source!BI181=4,H420, 0)</f>
        <v>0</v>
      </c>
    </row>
    <row r="421" spans="1:26" ht="15" x14ac:dyDescent="0.25">
      <c r="G421" s="50">
        <f>H413+H414+H416+H417+H418+SUM(H420:H420)</f>
        <v>264.38</v>
      </c>
      <c r="H421" s="50"/>
      <c r="J421" s="50">
        <f>K413+K414+K416+K417+K418+SUM(K420:K420)</f>
        <v>1692.22</v>
      </c>
      <c r="K421" s="50"/>
      <c r="L421" s="39">
        <f>Source!U179</f>
        <v>0.86422500000000002</v>
      </c>
      <c r="O421" s="23">
        <f>G421</f>
        <v>264.38</v>
      </c>
      <c r="P421" s="23">
        <f>J421</f>
        <v>1692.22</v>
      </c>
      <c r="Q421" s="23">
        <f>L421</f>
        <v>0.86422500000000002</v>
      </c>
      <c r="W421">
        <f>IF(Source!BI179&lt;=1,H413+H414+H416+H417+H418, 0)</f>
        <v>38.07</v>
      </c>
      <c r="X421">
        <f>IF(Source!BI179=2,H413+H414+H416+H417+H418, 0)</f>
        <v>0</v>
      </c>
      <c r="Y421">
        <f>IF(Source!BI179=3,H413+H414+H416+H417+H418, 0)</f>
        <v>0</v>
      </c>
      <c r="Z421">
        <f>IF(Source!BI179=4,H413+H414+H416+H417+H418, 0)</f>
        <v>0</v>
      </c>
    </row>
    <row r="422" spans="1:26" ht="28.5" x14ac:dyDescent="0.2">
      <c r="A422" s="44" t="str">
        <f>Source!E183</f>
        <v>40</v>
      </c>
      <c r="B422" s="45" t="str">
        <f>Source!F183</f>
        <v>20-02-002-01</v>
      </c>
      <c r="C422" s="45" t="str">
        <f>Source!G183</f>
        <v>Установка решеток жалюзийных площадью в свету до 0,5 м2</v>
      </c>
      <c r="D422" s="26" t="str">
        <f>Source!H183</f>
        <v>ШТ</v>
      </c>
      <c r="E422" s="12">
        <f>Source!I183</f>
        <v>16</v>
      </c>
      <c r="F422" s="27">
        <f>Source!AL183+Source!AM183+Source!AO183</f>
        <v>18.670000000000002</v>
      </c>
      <c r="G422" s="28"/>
      <c r="H422" s="29"/>
      <c r="I422" s="28" t="str">
        <f>Source!BO183</f>
        <v/>
      </c>
      <c r="J422" s="28"/>
      <c r="K422" s="29"/>
      <c r="L422" s="30"/>
      <c r="S422">
        <f>ROUND((Source!FX183/100)*((ROUND(Source!AF183*Source!I183, 2)+ROUND(Source!AE183*Source!I183, 2))), 2)</f>
        <v>280.44</v>
      </c>
      <c r="T422">
        <f>Source!X183</f>
        <v>1791.72</v>
      </c>
      <c r="U422">
        <f>ROUND((Source!FY183/100)*((ROUND(Source!AF183*Source!I183, 2)+ROUND(Source!AE183*Source!I183, 2))), 2)</f>
        <v>171.75</v>
      </c>
      <c r="V422">
        <f>Source!Y183</f>
        <v>1106.19</v>
      </c>
    </row>
    <row r="423" spans="1:26" x14ac:dyDescent="0.2">
      <c r="C423" s="22" t="str">
        <f>"Объем: "&amp;Source!I183&amp;"=2+"&amp;"2+"&amp;"1+"&amp;"2+"&amp;"1+"&amp;"2+"&amp;"4+"&amp;"2"</f>
        <v>Объем: 16=2+2+1+2+1+2+4+2</v>
      </c>
    </row>
    <row r="424" spans="1:26" ht="14.25" x14ac:dyDescent="0.2">
      <c r="A424" s="44"/>
      <c r="B424" s="45"/>
      <c r="C424" s="45" t="s">
        <v>1008</v>
      </c>
      <c r="D424" s="26"/>
      <c r="E424" s="12"/>
      <c r="F424" s="27">
        <f>Source!AO183</f>
        <v>13.1</v>
      </c>
      <c r="G424" s="28" t="str">
        <f>Source!DG183</f>
        <v>)*1,15</v>
      </c>
      <c r="H424" s="29">
        <f>ROUND(Source!AF183*Source!I183, 2)</f>
        <v>241.04</v>
      </c>
      <c r="I424" s="28"/>
      <c r="J424" s="28">
        <f>IF(Source!BA183&lt;&gt; 0, Source!BA183, 1)</f>
        <v>6.4</v>
      </c>
      <c r="K424" s="29">
        <f>Source!S183</f>
        <v>1542.66</v>
      </c>
      <c r="L424" s="30"/>
      <c r="R424">
        <f>H424</f>
        <v>241.04</v>
      </c>
    </row>
    <row r="425" spans="1:26" ht="14.25" x14ac:dyDescent="0.2">
      <c r="A425" s="44"/>
      <c r="B425" s="45"/>
      <c r="C425" s="45" t="s">
        <v>363</v>
      </c>
      <c r="D425" s="26"/>
      <c r="E425" s="12"/>
      <c r="F425" s="27">
        <f>Source!AM183</f>
        <v>1.63</v>
      </c>
      <c r="G425" s="28" t="str">
        <f>Source!DE183</f>
        <v>)*1,25</v>
      </c>
      <c r="H425" s="29">
        <f>ROUND(Source!AD183*Source!I183, 2)</f>
        <v>32.6</v>
      </c>
      <c r="I425" s="28"/>
      <c r="J425" s="28">
        <f>IF(Source!BB183&lt;&gt; 0, Source!BB183, 1)</f>
        <v>6.4</v>
      </c>
      <c r="K425" s="29">
        <f>Source!Q183</f>
        <v>208.64</v>
      </c>
      <c r="L425" s="30"/>
    </row>
    <row r="426" spans="1:26" ht="14.25" x14ac:dyDescent="0.2">
      <c r="A426" s="44"/>
      <c r="B426" s="45"/>
      <c r="C426" s="45" t="s">
        <v>1009</v>
      </c>
      <c r="D426" s="26"/>
      <c r="E426" s="12"/>
      <c r="F426" s="27">
        <f>Source!AN183</f>
        <v>0.12</v>
      </c>
      <c r="G426" s="28" t="str">
        <f>Source!DF183</f>
        <v>)*1,25</v>
      </c>
      <c r="H426" s="31">
        <f>ROUND(Source!AE183*Source!I183, 2)</f>
        <v>2.4</v>
      </c>
      <c r="I426" s="28"/>
      <c r="J426" s="28">
        <f>IF(Source!BS183&lt;&gt; 0, Source!BS183, 1)</f>
        <v>6.4</v>
      </c>
      <c r="K426" s="31">
        <f>Source!R183</f>
        <v>15.36</v>
      </c>
      <c r="L426" s="30"/>
      <c r="R426">
        <f>H426</f>
        <v>2.4</v>
      </c>
    </row>
    <row r="427" spans="1:26" ht="14.25" x14ac:dyDescent="0.2">
      <c r="A427" s="44"/>
      <c r="B427" s="45"/>
      <c r="C427" s="45" t="s">
        <v>1015</v>
      </c>
      <c r="D427" s="26"/>
      <c r="E427" s="12"/>
      <c r="F427" s="27">
        <f>Source!AL183</f>
        <v>3.94</v>
      </c>
      <c r="G427" s="28" t="str">
        <f>Source!DD183</f>
        <v/>
      </c>
      <c r="H427" s="29">
        <f>ROUND(Source!AC183*Source!I183, 2)</f>
        <v>63.04</v>
      </c>
      <c r="I427" s="28"/>
      <c r="J427" s="28">
        <f>IF(Source!BC183&lt;&gt; 0, Source!BC183, 1)</f>
        <v>6.4</v>
      </c>
      <c r="K427" s="29">
        <f>Source!P183</f>
        <v>403.46</v>
      </c>
      <c r="L427" s="30"/>
    </row>
    <row r="428" spans="1:26" ht="14.25" x14ac:dyDescent="0.2">
      <c r="A428" s="44"/>
      <c r="B428" s="45"/>
      <c r="C428" s="45" t="s">
        <v>1010</v>
      </c>
      <c r="D428" s="26" t="s">
        <v>1011</v>
      </c>
      <c r="E428" s="12">
        <f>Source!BZ183</f>
        <v>128</v>
      </c>
      <c r="F428" s="53" t="str">
        <f>CONCATENATE(" )", Source!DL183, Source!FT183, "=", Source!FX183)</f>
        <v xml:space="preserve"> )*0,9=115,2</v>
      </c>
      <c r="G428" s="54"/>
      <c r="H428" s="29">
        <f>SUM(S422:S431)</f>
        <v>280.44</v>
      </c>
      <c r="I428" s="32"/>
      <c r="J428" s="25">
        <f>Source!AT183</f>
        <v>115</v>
      </c>
      <c r="K428" s="29">
        <f>SUM(T422:T431)</f>
        <v>1791.72</v>
      </c>
      <c r="L428" s="30"/>
    </row>
    <row r="429" spans="1:26" ht="14.25" x14ac:dyDescent="0.2">
      <c r="A429" s="44"/>
      <c r="B429" s="45"/>
      <c r="C429" s="45" t="s">
        <v>1012</v>
      </c>
      <c r="D429" s="26" t="s">
        <v>1011</v>
      </c>
      <c r="E429" s="12">
        <f>Source!CA183</f>
        <v>83</v>
      </c>
      <c r="F429" s="53" t="str">
        <f>CONCATENATE(" )", Source!DM183, Source!FU183, "=", Source!FY183)</f>
        <v xml:space="preserve"> )*0,85=70,55</v>
      </c>
      <c r="G429" s="54"/>
      <c r="H429" s="29">
        <f>SUM(U422:U431)</f>
        <v>171.75</v>
      </c>
      <c r="I429" s="32"/>
      <c r="J429" s="25">
        <f>Source!AU183</f>
        <v>71</v>
      </c>
      <c r="K429" s="29">
        <f>SUM(V422:V431)</f>
        <v>1106.19</v>
      </c>
      <c r="L429" s="30"/>
    </row>
    <row r="430" spans="1:26" ht="14.25" x14ac:dyDescent="0.2">
      <c r="A430" s="44"/>
      <c r="B430" s="45"/>
      <c r="C430" s="45" t="s">
        <v>1013</v>
      </c>
      <c r="D430" s="26" t="s">
        <v>1014</v>
      </c>
      <c r="E430" s="12">
        <f>Source!AQ183</f>
        <v>1.46</v>
      </c>
      <c r="F430" s="27"/>
      <c r="G430" s="28" t="str">
        <f>Source!DI183</f>
        <v>)*1,15</v>
      </c>
      <c r="H430" s="29"/>
      <c r="I430" s="28"/>
      <c r="J430" s="28"/>
      <c r="K430" s="29"/>
      <c r="L430" s="40">
        <f>Source!U183</f>
        <v>26.863999999999997</v>
      </c>
    </row>
    <row r="431" spans="1:26" ht="28.5" x14ac:dyDescent="0.2">
      <c r="A431" s="46" t="str">
        <f>Source!E185</f>
        <v>40,1</v>
      </c>
      <c r="B431" s="47" t="str">
        <f>Source!F185</f>
        <v>19.2.03.07-0006</v>
      </c>
      <c r="C431" s="47" t="str">
        <f>Source!G185</f>
        <v>Решетка вентиляционная пластмассовая размером 300х300 мм</v>
      </c>
      <c r="D431" s="33" t="str">
        <f>Source!H185</f>
        <v>шт.</v>
      </c>
      <c r="E431" s="34">
        <f>Source!I185</f>
        <v>16</v>
      </c>
      <c r="F431" s="35">
        <f>Source!AL185+Source!AM185+Source!AO185</f>
        <v>18.670000000000002</v>
      </c>
      <c r="G431" s="41" t="s">
        <v>6</v>
      </c>
      <c r="H431" s="37">
        <f>ROUND(Source!AC185*Source!I185, 2)+ROUND(Source!AD185*Source!I185, 2)+ROUND(Source!AF185*Source!I185, 2)</f>
        <v>298.72000000000003</v>
      </c>
      <c r="I431" s="36"/>
      <c r="J431" s="36">
        <f>IF(Source!BC185&lt;&gt; 0, Source!BC185, 1)</f>
        <v>6.4</v>
      </c>
      <c r="K431" s="37">
        <f>Source!O185</f>
        <v>1911.81</v>
      </c>
      <c r="L431" s="42"/>
      <c r="S431">
        <f>ROUND((Source!FX185/100)*((ROUND(Source!AF185*Source!I185, 2)+ROUND(Source!AE185*Source!I185, 2))), 2)</f>
        <v>0</v>
      </c>
      <c r="T431">
        <f>Source!X185</f>
        <v>0</v>
      </c>
      <c r="U431">
        <f>ROUND((Source!FY185/100)*((ROUND(Source!AF185*Source!I185, 2)+ROUND(Source!AE185*Source!I185, 2))), 2)</f>
        <v>0</v>
      </c>
      <c r="V431">
        <f>Source!Y185</f>
        <v>0</v>
      </c>
      <c r="W431">
        <f>IF(Source!BI185&lt;=1,H431, 0)</f>
        <v>298.72000000000003</v>
      </c>
      <c r="X431">
        <f>IF(Source!BI185=2,H431, 0)</f>
        <v>0</v>
      </c>
      <c r="Y431">
        <f>IF(Source!BI185=3,H431, 0)</f>
        <v>0</v>
      </c>
      <c r="Z431">
        <f>IF(Source!BI185=4,H431, 0)</f>
        <v>0</v>
      </c>
    </row>
    <row r="432" spans="1:26" ht="15" x14ac:dyDescent="0.25">
      <c r="G432" s="50">
        <f>H424+H425+H427+H428+H429+SUM(H431:H431)</f>
        <v>1087.5900000000001</v>
      </c>
      <c r="H432" s="50"/>
      <c r="J432" s="50">
        <f>K424+K425+K427+K428+K429+SUM(K431:K431)</f>
        <v>6964.48</v>
      </c>
      <c r="K432" s="50"/>
      <c r="L432" s="39">
        <f>Source!U183</f>
        <v>26.863999999999997</v>
      </c>
      <c r="O432" s="23">
        <f>G432</f>
        <v>1087.5900000000001</v>
      </c>
      <c r="P432" s="23">
        <f>J432</f>
        <v>6964.48</v>
      </c>
      <c r="Q432" s="23">
        <f>L432</f>
        <v>26.863999999999997</v>
      </c>
      <c r="W432">
        <f>IF(Source!BI183&lt;=1,H424+H425+H427+H428+H429, 0)</f>
        <v>788.87</v>
      </c>
      <c r="X432">
        <f>IF(Source!BI183=2,H424+H425+H427+H428+H429, 0)</f>
        <v>0</v>
      </c>
      <c r="Y432">
        <f>IF(Source!BI183=3,H424+H425+H427+H428+H429, 0)</f>
        <v>0</v>
      </c>
      <c r="Z432">
        <f>IF(Source!BI183=4,H424+H425+H427+H428+H429, 0)</f>
        <v>0</v>
      </c>
    </row>
    <row r="434" spans="1:26" ht="15" x14ac:dyDescent="0.25">
      <c r="A434" s="52" t="str">
        <f>CONCATENATE("Итого по разделу: ",IF(Source!G187&lt;&gt;"Новый раздел", Source!G187, ""))</f>
        <v>Итого по разделу: Общестроительные работы</v>
      </c>
      <c r="B434" s="52"/>
      <c r="C434" s="52"/>
      <c r="D434" s="52"/>
      <c r="E434" s="52"/>
      <c r="F434" s="52"/>
      <c r="G434" s="51">
        <f>SUM(O25:O433)</f>
        <v>241625.33000000002</v>
      </c>
      <c r="H434" s="51"/>
      <c r="I434" s="24"/>
      <c r="J434" s="51">
        <f>SUM(P25:P433)</f>
        <v>1546926.9</v>
      </c>
      <c r="K434" s="51"/>
      <c r="L434" s="39">
        <f>SUM(Q25:Q433)</f>
        <v>2461.8469664000008</v>
      </c>
    </row>
    <row r="435" spans="1:26" ht="14.25" x14ac:dyDescent="0.2">
      <c r="C435" s="56" t="str">
        <f>Source!H216</f>
        <v>НДС 18%</v>
      </c>
      <c r="D435" s="56"/>
      <c r="E435" s="56"/>
      <c r="F435" s="56"/>
      <c r="G435" s="56"/>
      <c r="H435" s="56"/>
      <c r="I435" s="56"/>
      <c r="J435" s="57">
        <f>IF(Source!P216=0, "", Source!P216)</f>
        <v>278446.84000000003</v>
      </c>
      <c r="K435" s="57"/>
    </row>
    <row r="436" spans="1:26" ht="14.25" x14ac:dyDescent="0.2">
      <c r="C436" s="56" t="str">
        <f>Source!H217</f>
        <v>Всего по смете</v>
      </c>
      <c r="D436" s="56"/>
      <c r="E436" s="56"/>
      <c r="F436" s="56"/>
      <c r="G436" s="56"/>
      <c r="H436" s="56"/>
      <c r="I436" s="56"/>
      <c r="J436" s="57">
        <f>IF(Source!P217=0, "", Source!P217)</f>
        <v>1825373.74</v>
      </c>
      <c r="K436" s="57"/>
    </row>
    <row r="438" spans="1:26" ht="16.5" x14ac:dyDescent="0.25">
      <c r="A438" s="55" t="str">
        <f>CONCATENATE("Раздел: ",IF(Source!G219&lt;&gt;"Новый раздел", Source!G219, ""))</f>
        <v>Раздел: Электромонтажные работы</v>
      </c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</row>
    <row r="439" spans="1:26" ht="28.5" x14ac:dyDescent="0.2">
      <c r="A439" s="44" t="str">
        <f>Source!E224</f>
        <v>41</v>
      </c>
      <c r="B439" s="45" t="str">
        <f>Source!F224</f>
        <v>67-4-5</v>
      </c>
      <c r="C439" s="45" t="str">
        <f>Source!G224</f>
        <v>Демонтаж светильников светодидных с последующей установкой</v>
      </c>
      <c r="D439" s="26" t="str">
        <f>Source!H224</f>
        <v>100 ШТ</v>
      </c>
      <c r="E439" s="12">
        <f>Source!I224</f>
        <v>0.74</v>
      </c>
      <c r="F439" s="27">
        <f>Source!AL224+Source!AM224+Source!AO224</f>
        <v>145.97999999999999</v>
      </c>
      <c r="G439" s="28"/>
      <c r="H439" s="29"/>
      <c r="I439" s="28" t="str">
        <f>Source!BO224</f>
        <v/>
      </c>
      <c r="J439" s="28"/>
      <c r="K439" s="29"/>
      <c r="L439" s="30"/>
      <c r="S439">
        <f>ROUND((Source!FX224/100)*((ROUND(Source!AF224*Source!I224, 2)+ROUND(Source!AE224*Source!I224, 2))), 2)</f>
        <v>90.93</v>
      </c>
      <c r="T439">
        <f>Source!X224</f>
        <v>581.94000000000005</v>
      </c>
      <c r="U439">
        <f>ROUND((Source!FY224/100)*((ROUND(Source!AF224*Source!I224, 2)+ROUND(Source!AE224*Source!I224, 2))), 2)</f>
        <v>69.540000000000006</v>
      </c>
      <c r="V439">
        <f>Source!Y224</f>
        <v>445.01</v>
      </c>
    </row>
    <row r="440" spans="1:26" x14ac:dyDescent="0.2">
      <c r="C440" s="22" t="str">
        <f>"Объем: "&amp;Source!I224&amp;"=(10*"&amp;"5+"&amp;"12+"&amp;"8+"&amp;"4)/"&amp;"100"</f>
        <v>Объем: 0,74=(10*5+12+8+4)/100</v>
      </c>
    </row>
    <row r="441" spans="1:26" ht="14.25" x14ac:dyDescent="0.2">
      <c r="A441" s="44"/>
      <c r="B441" s="45"/>
      <c r="C441" s="45" t="s">
        <v>1008</v>
      </c>
      <c r="D441" s="26"/>
      <c r="E441" s="12"/>
      <c r="F441" s="27">
        <f>Source!AO224</f>
        <v>143.47999999999999</v>
      </c>
      <c r="G441" s="28" t="str">
        <f>Source!DG224</f>
        <v/>
      </c>
      <c r="H441" s="29">
        <f>ROUND(Source!AF224*Source!I224, 2)</f>
        <v>106.18</v>
      </c>
      <c r="I441" s="28"/>
      <c r="J441" s="28">
        <f>IF(Source!BA224&lt;&gt; 0, Source!BA224, 1)</f>
        <v>6.4</v>
      </c>
      <c r="K441" s="29">
        <f>Source!S224</f>
        <v>679.52</v>
      </c>
      <c r="L441" s="30"/>
      <c r="R441">
        <f>H441</f>
        <v>106.18</v>
      </c>
    </row>
    <row r="442" spans="1:26" ht="14.25" x14ac:dyDescent="0.2">
      <c r="A442" s="44"/>
      <c r="B442" s="45"/>
      <c r="C442" s="45" t="s">
        <v>363</v>
      </c>
      <c r="D442" s="26"/>
      <c r="E442" s="12"/>
      <c r="F442" s="27">
        <f>Source!AM224</f>
        <v>2.5</v>
      </c>
      <c r="G442" s="28" t="str">
        <f>Source!DE224</f>
        <v/>
      </c>
      <c r="H442" s="29">
        <f>ROUND(Source!AD224*Source!I224, 2)</f>
        <v>1.85</v>
      </c>
      <c r="I442" s="28"/>
      <c r="J442" s="28">
        <f>IF(Source!BB224&lt;&gt; 0, Source!BB224, 1)</f>
        <v>6.4</v>
      </c>
      <c r="K442" s="29">
        <f>Source!Q224</f>
        <v>11.84</v>
      </c>
      <c r="L442" s="30"/>
    </row>
    <row r="443" spans="1:26" ht="14.25" x14ac:dyDescent="0.2">
      <c r="A443" s="44"/>
      <c r="B443" s="45"/>
      <c r="C443" s="45" t="s">
        <v>1009</v>
      </c>
      <c r="D443" s="26"/>
      <c r="E443" s="12"/>
      <c r="F443" s="27">
        <f>Source!AN224</f>
        <v>1.08</v>
      </c>
      <c r="G443" s="28" t="str">
        <f>Source!DF224</f>
        <v/>
      </c>
      <c r="H443" s="31">
        <f>ROUND(Source!AE224*Source!I224, 2)</f>
        <v>0.8</v>
      </c>
      <c r="I443" s="28"/>
      <c r="J443" s="28">
        <f>IF(Source!BS224&lt;&gt; 0, Source!BS224, 1)</f>
        <v>6.4</v>
      </c>
      <c r="K443" s="31">
        <f>Source!R224</f>
        <v>5.1100000000000003</v>
      </c>
      <c r="L443" s="30"/>
      <c r="R443">
        <f>H443</f>
        <v>0.8</v>
      </c>
    </row>
    <row r="444" spans="1:26" ht="14.25" x14ac:dyDescent="0.2">
      <c r="A444" s="44"/>
      <c r="B444" s="45"/>
      <c r="C444" s="45" t="s">
        <v>1010</v>
      </c>
      <c r="D444" s="26" t="s">
        <v>1011</v>
      </c>
      <c r="E444" s="12">
        <f>Source!BZ224</f>
        <v>85</v>
      </c>
      <c r="F444" s="48"/>
      <c r="G444" s="28"/>
      <c r="H444" s="29">
        <f>SUM(S439:S446)</f>
        <v>90.93</v>
      </c>
      <c r="I444" s="32"/>
      <c r="J444" s="25">
        <f>Source!AT224</f>
        <v>85</v>
      </c>
      <c r="K444" s="29">
        <f>SUM(T439:T446)</f>
        <v>581.94000000000005</v>
      </c>
      <c r="L444" s="30"/>
    </row>
    <row r="445" spans="1:26" ht="14.25" x14ac:dyDescent="0.2">
      <c r="A445" s="44"/>
      <c r="B445" s="45"/>
      <c r="C445" s="45" t="s">
        <v>1012</v>
      </c>
      <c r="D445" s="26" t="s">
        <v>1011</v>
      </c>
      <c r="E445" s="12">
        <f>Source!CA224</f>
        <v>65</v>
      </c>
      <c r="F445" s="48"/>
      <c r="G445" s="28"/>
      <c r="H445" s="29">
        <f>SUM(U439:U446)</f>
        <v>69.540000000000006</v>
      </c>
      <c r="I445" s="32"/>
      <c r="J445" s="25">
        <f>Source!AU224</f>
        <v>65</v>
      </c>
      <c r="K445" s="29">
        <f>SUM(V439:V446)</f>
        <v>445.01</v>
      </c>
      <c r="L445" s="30"/>
    </row>
    <row r="446" spans="1:26" ht="14.25" x14ac:dyDescent="0.2">
      <c r="A446" s="46"/>
      <c r="B446" s="47"/>
      <c r="C446" s="47" t="s">
        <v>1013</v>
      </c>
      <c r="D446" s="33" t="s">
        <v>1014</v>
      </c>
      <c r="E446" s="34">
        <f>Source!AQ224</f>
        <v>17.89</v>
      </c>
      <c r="F446" s="35"/>
      <c r="G446" s="36" t="str">
        <f>Source!DI224</f>
        <v/>
      </c>
      <c r="H446" s="37"/>
      <c r="I446" s="36"/>
      <c r="J446" s="36"/>
      <c r="K446" s="37"/>
      <c r="L446" s="38">
        <f>Source!U224</f>
        <v>13.2386</v>
      </c>
    </row>
    <row r="447" spans="1:26" ht="15" x14ac:dyDescent="0.25">
      <c r="G447" s="50">
        <f>H441+H442+H444+H445</f>
        <v>268.5</v>
      </c>
      <c r="H447" s="50"/>
      <c r="J447" s="50">
        <f>K441+K442+K444+K445</f>
        <v>1718.3100000000002</v>
      </c>
      <c r="K447" s="50"/>
      <c r="L447" s="39">
        <f>Source!U224</f>
        <v>13.2386</v>
      </c>
      <c r="O447" s="23">
        <f>G447</f>
        <v>268.5</v>
      </c>
      <c r="P447" s="23">
        <f>J447</f>
        <v>1718.3100000000002</v>
      </c>
      <c r="Q447" s="23">
        <f>L447</f>
        <v>13.2386</v>
      </c>
      <c r="W447">
        <f>IF(Source!BI224&lt;=1,H441+H442+H444+H445, 0)</f>
        <v>268.5</v>
      </c>
      <c r="X447">
        <f>IF(Source!BI224=2,H441+H442+H444+H445, 0)</f>
        <v>0</v>
      </c>
      <c r="Y447">
        <f>IF(Source!BI224=3,H441+H442+H444+H445, 0)</f>
        <v>0</v>
      </c>
      <c r="Z447">
        <f>IF(Source!BI224=4,H441+H442+H444+H445, 0)</f>
        <v>0</v>
      </c>
    </row>
    <row r="448" spans="1:26" ht="14.25" x14ac:dyDescent="0.2">
      <c r="A448" s="44" t="str">
        <f>Source!E226</f>
        <v>42</v>
      </c>
      <c r="B448" s="45" t="str">
        <f>Source!F226</f>
        <v>67-4-1</v>
      </c>
      <c r="C448" s="45" t="str">
        <f>Source!G226</f>
        <v>Демонтаж выключателей, розеток</v>
      </c>
      <c r="D448" s="26" t="str">
        <f>Source!H226</f>
        <v>100 ШТ</v>
      </c>
      <c r="E448" s="12">
        <f>Source!I226</f>
        <v>0.56000000000000005</v>
      </c>
      <c r="F448" s="27">
        <f>Source!AL226+Source!AM226+Source!AO226</f>
        <v>45.55</v>
      </c>
      <c r="G448" s="28"/>
      <c r="H448" s="29"/>
      <c r="I448" s="28" t="str">
        <f>Source!BO226</f>
        <v/>
      </c>
      <c r="J448" s="28"/>
      <c r="K448" s="29"/>
      <c r="L448" s="30"/>
      <c r="S448">
        <f>ROUND((Source!FX226/100)*((ROUND(Source!AF226*Source!I226, 2)+ROUND(Source!AE226*Source!I226, 2))), 2)</f>
        <v>21.68</v>
      </c>
      <c r="T448">
        <f>Source!X226</f>
        <v>138.76</v>
      </c>
      <c r="U448">
        <f>ROUND((Source!FY226/100)*((ROUND(Source!AF226*Source!I226, 2)+ROUND(Source!AE226*Source!I226, 2))), 2)</f>
        <v>16.579999999999998</v>
      </c>
      <c r="V448">
        <f>Source!Y226</f>
        <v>106.11</v>
      </c>
    </row>
    <row r="449" spans="1:26" x14ac:dyDescent="0.2">
      <c r="C449" s="22" t="str">
        <f>"Объем: "&amp;Source!I226&amp;"=(8+"&amp;"48)/"&amp;"100"</f>
        <v>Объем: 0,56=(8+48)/100</v>
      </c>
    </row>
    <row r="450" spans="1:26" ht="14.25" x14ac:dyDescent="0.2">
      <c r="A450" s="44"/>
      <c r="B450" s="45"/>
      <c r="C450" s="45" t="s">
        <v>1008</v>
      </c>
      <c r="D450" s="26"/>
      <c r="E450" s="12"/>
      <c r="F450" s="27">
        <f>Source!AO226</f>
        <v>45.55</v>
      </c>
      <c r="G450" s="28" t="str">
        <f>Source!DG226</f>
        <v/>
      </c>
      <c r="H450" s="29">
        <f>ROUND(Source!AF226*Source!I226, 2)</f>
        <v>25.51</v>
      </c>
      <c r="I450" s="28"/>
      <c r="J450" s="28">
        <f>IF(Source!BA226&lt;&gt; 0, Source!BA226, 1)</f>
        <v>6.4</v>
      </c>
      <c r="K450" s="29">
        <f>Source!S226</f>
        <v>163.25</v>
      </c>
      <c r="L450" s="30"/>
      <c r="R450">
        <f>H450</f>
        <v>25.51</v>
      </c>
    </row>
    <row r="451" spans="1:26" ht="14.25" x14ac:dyDescent="0.2">
      <c r="A451" s="44"/>
      <c r="B451" s="45"/>
      <c r="C451" s="45" t="s">
        <v>1010</v>
      </c>
      <c r="D451" s="26" t="s">
        <v>1011</v>
      </c>
      <c r="E451" s="12">
        <f>Source!BZ226</f>
        <v>85</v>
      </c>
      <c r="F451" s="48"/>
      <c r="G451" s="28"/>
      <c r="H451" s="29">
        <f>SUM(S448:S453)</f>
        <v>21.68</v>
      </c>
      <c r="I451" s="32"/>
      <c r="J451" s="25">
        <f>Source!AT226</f>
        <v>85</v>
      </c>
      <c r="K451" s="29">
        <f>SUM(T448:T453)</f>
        <v>138.76</v>
      </c>
      <c r="L451" s="30"/>
    </row>
    <row r="452" spans="1:26" ht="14.25" x14ac:dyDescent="0.2">
      <c r="A452" s="44"/>
      <c r="B452" s="45"/>
      <c r="C452" s="45" t="s">
        <v>1012</v>
      </c>
      <c r="D452" s="26" t="s">
        <v>1011</v>
      </c>
      <c r="E452" s="12">
        <f>Source!CA226</f>
        <v>65</v>
      </c>
      <c r="F452" s="48"/>
      <c r="G452" s="28"/>
      <c r="H452" s="29">
        <f>SUM(U448:U453)</f>
        <v>16.579999999999998</v>
      </c>
      <c r="I452" s="32"/>
      <c r="J452" s="25">
        <f>Source!AU226</f>
        <v>65</v>
      </c>
      <c r="K452" s="29">
        <f>SUM(V448:V453)</f>
        <v>106.11</v>
      </c>
      <c r="L452" s="30"/>
    </row>
    <row r="453" spans="1:26" ht="14.25" x14ac:dyDescent="0.2">
      <c r="A453" s="46"/>
      <c r="B453" s="47"/>
      <c r="C453" s="47" t="s">
        <v>1013</v>
      </c>
      <c r="D453" s="33" t="s">
        <v>1014</v>
      </c>
      <c r="E453" s="34">
        <f>Source!AQ226</f>
        <v>5.84</v>
      </c>
      <c r="F453" s="35"/>
      <c r="G453" s="36" t="str">
        <f>Source!DI226</f>
        <v/>
      </c>
      <c r="H453" s="37"/>
      <c r="I453" s="36"/>
      <c r="J453" s="36"/>
      <c r="K453" s="37"/>
      <c r="L453" s="38">
        <f>Source!U226</f>
        <v>3.2704000000000004</v>
      </c>
    </row>
    <row r="454" spans="1:26" ht="15" x14ac:dyDescent="0.25">
      <c r="G454" s="50">
        <f>H450+H451+H452</f>
        <v>63.769999999999996</v>
      </c>
      <c r="H454" s="50"/>
      <c r="J454" s="50">
        <f>K450+K451+K452</f>
        <v>408.12</v>
      </c>
      <c r="K454" s="50"/>
      <c r="L454" s="39">
        <f>Source!U226</f>
        <v>3.2704000000000004</v>
      </c>
      <c r="O454" s="23">
        <f>G454</f>
        <v>63.769999999999996</v>
      </c>
      <c r="P454" s="23">
        <f>J454</f>
        <v>408.12</v>
      </c>
      <c r="Q454" s="23">
        <f>L454</f>
        <v>3.2704000000000004</v>
      </c>
      <c r="W454">
        <f>IF(Source!BI226&lt;=1,H450+H451+H452, 0)</f>
        <v>63.769999999999996</v>
      </c>
      <c r="X454">
        <f>IF(Source!BI226=2,H450+H451+H452, 0)</f>
        <v>0</v>
      </c>
      <c r="Y454">
        <f>IF(Source!BI226=3,H450+H451+H452, 0)</f>
        <v>0</v>
      </c>
      <c r="Z454">
        <f>IF(Source!BI226=4,H450+H451+H452, 0)</f>
        <v>0</v>
      </c>
    </row>
    <row r="455" spans="1:26" ht="57" x14ac:dyDescent="0.2">
      <c r="A455" s="44" t="str">
        <f>Source!E228</f>
        <v>43</v>
      </c>
      <c r="B455" s="45" t="str">
        <f>Source!F228</f>
        <v>м10-08-002-03</v>
      </c>
      <c r="C455" s="45" t="str">
        <f>Source!G228</f>
        <v>Демонтаж извещатель ПС автоматический тепловой, дымовой, световой во взрывозащищенном исполнении с последующей установкой</v>
      </c>
      <c r="D455" s="26" t="str">
        <f>Source!H228</f>
        <v>ШТ</v>
      </c>
      <c r="E455" s="12">
        <f>Source!I228</f>
        <v>6</v>
      </c>
      <c r="F455" s="27">
        <f>Source!AL228+Source!AM228+Source!AO228</f>
        <v>23.03</v>
      </c>
      <c r="G455" s="28"/>
      <c r="H455" s="29"/>
      <c r="I455" s="28" t="str">
        <f>Source!BO228</f>
        <v/>
      </c>
      <c r="J455" s="28"/>
      <c r="K455" s="29"/>
      <c r="L455" s="30"/>
      <c r="S455">
        <f>ROUND((Source!FX228/100)*((ROUND(Source!AF228*Source!I228, 2)+ROUND(Source!AE228*Source!I228, 2))), 2)</f>
        <v>57.2</v>
      </c>
      <c r="T455">
        <f>Source!X228</f>
        <v>366.06</v>
      </c>
      <c r="U455">
        <f>ROUND((Source!FY228/100)*((ROUND(Source!AF228*Source!I228, 2)+ROUND(Source!AE228*Source!I228, 2))), 2)</f>
        <v>42.9</v>
      </c>
      <c r="V455">
        <f>Source!Y228</f>
        <v>274.54000000000002</v>
      </c>
    </row>
    <row r="456" spans="1:26" x14ac:dyDescent="0.2">
      <c r="C456" s="22" t="str">
        <f>"Объем: "&amp;Source!I228&amp;"=2+"&amp;"4"</f>
        <v>Объем: 6=2+4</v>
      </c>
    </row>
    <row r="457" spans="1:26" ht="14.25" x14ac:dyDescent="0.2">
      <c r="A457" s="44"/>
      <c r="B457" s="45"/>
      <c r="C457" s="45" t="s">
        <v>1008</v>
      </c>
      <c r="D457" s="26"/>
      <c r="E457" s="12"/>
      <c r="F457" s="27">
        <f>Source!AO228</f>
        <v>19.86</v>
      </c>
      <c r="G457" s="28" t="str">
        <f>Source!DG228</f>
        <v>)*0,6</v>
      </c>
      <c r="H457" s="29">
        <f>ROUND(Source!AF228*Source!I228, 2)</f>
        <v>71.5</v>
      </c>
      <c r="I457" s="28"/>
      <c r="J457" s="28">
        <f>IF(Source!BA228&lt;&gt; 0, Source!BA228, 1)</f>
        <v>6.4</v>
      </c>
      <c r="K457" s="29">
        <f>Source!S228</f>
        <v>457.57</v>
      </c>
      <c r="L457" s="30"/>
      <c r="R457">
        <f>H457</f>
        <v>71.5</v>
      </c>
    </row>
    <row r="458" spans="1:26" ht="14.25" x14ac:dyDescent="0.2">
      <c r="A458" s="44"/>
      <c r="B458" s="45"/>
      <c r="C458" s="45" t="s">
        <v>1010</v>
      </c>
      <c r="D458" s="26" t="s">
        <v>1011</v>
      </c>
      <c r="E458" s="12">
        <f>Source!BZ228</f>
        <v>80</v>
      </c>
      <c r="F458" s="48"/>
      <c r="G458" s="28"/>
      <c r="H458" s="29">
        <f>SUM(S455:S460)</f>
        <v>57.2</v>
      </c>
      <c r="I458" s="32"/>
      <c r="J458" s="25">
        <f>Source!AT228</f>
        <v>80</v>
      </c>
      <c r="K458" s="29">
        <f>SUM(T455:T460)</f>
        <v>366.06</v>
      </c>
      <c r="L458" s="30"/>
    </row>
    <row r="459" spans="1:26" ht="14.25" x14ac:dyDescent="0.2">
      <c r="A459" s="44"/>
      <c r="B459" s="45"/>
      <c r="C459" s="45" t="s">
        <v>1012</v>
      </c>
      <c r="D459" s="26" t="s">
        <v>1011</v>
      </c>
      <c r="E459" s="12">
        <f>Source!CA228</f>
        <v>60</v>
      </c>
      <c r="F459" s="48"/>
      <c r="G459" s="28"/>
      <c r="H459" s="29">
        <f>SUM(U455:U460)</f>
        <v>42.9</v>
      </c>
      <c r="I459" s="32"/>
      <c r="J459" s="25">
        <f>Source!AU228</f>
        <v>60</v>
      </c>
      <c r="K459" s="29">
        <f>SUM(V455:V460)</f>
        <v>274.54000000000002</v>
      </c>
      <c r="L459" s="30"/>
    </row>
    <row r="460" spans="1:26" ht="14.25" x14ac:dyDescent="0.2">
      <c r="A460" s="46"/>
      <c r="B460" s="47"/>
      <c r="C460" s="47" t="s">
        <v>1013</v>
      </c>
      <c r="D460" s="33" t="s">
        <v>1014</v>
      </c>
      <c r="E460" s="34">
        <f>Source!AQ228</f>
        <v>1.68</v>
      </c>
      <c r="F460" s="35"/>
      <c r="G460" s="36" t="str">
        <f>Source!DI228</f>
        <v>)*0,6</v>
      </c>
      <c r="H460" s="37"/>
      <c r="I460" s="36"/>
      <c r="J460" s="36"/>
      <c r="K460" s="37"/>
      <c r="L460" s="38">
        <f>Source!U228</f>
        <v>6.048</v>
      </c>
    </row>
    <row r="461" spans="1:26" ht="15" x14ac:dyDescent="0.25">
      <c r="G461" s="50">
        <f>H457+H458+H459</f>
        <v>171.6</v>
      </c>
      <c r="H461" s="50"/>
      <c r="J461" s="50">
        <f>K457+K458+K459</f>
        <v>1098.17</v>
      </c>
      <c r="K461" s="50"/>
      <c r="L461" s="39">
        <f>Source!U228</f>
        <v>6.048</v>
      </c>
      <c r="O461" s="23">
        <f>G461</f>
        <v>171.6</v>
      </c>
      <c r="P461" s="23">
        <f>J461</f>
        <v>1098.17</v>
      </c>
      <c r="Q461" s="23">
        <f>L461</f>
        <v>6.048</v>
      </c>
      <c r="W461">
        <f>IF(Source!BI228&lt;=1,H457+H458+H459, 0)</f>
        <v>0</v>
      </c>
      <c r="X461">
        <f>IF(Source!BI228=2,H457+H458+H459, 0)</f>
        <v>171.6</v>
      </c>
      <c r="Y461">
        <f>IF(Source!BI228=3,H457+H458+H459, 0)</f>
        <v>0</v>
      </c>
      <c r="Z461">
        <f>IF(Source!BI228=4,H457+H458+H459, 0)</f>
        <v>0</v>
      </c>
    </row>
    <row r="462" spans="1:26" ht="28.5" x14ac:dyDescent="0.2">
      <c r="A462" s="44" t="str">
        <f>Source!E230</f>
        <v>44</v>
      </c>
      <c r="B462" s="45" t="str">
        <f>Source!F230</f>
        <v>м08-10-010-01</v>
      </c>
      <c r="C462" s="45" t="str">
        <f>Source!G230</f>
        <v>Прокладка труб гофрированных ПВХ для защиты проводов и кабелей</v>
      </c>
      <c r="D462" s="26" t="str">
        <f>Source!H230</f>
        <v>100 м</v>
      </c>
      <c r="E462" s="12">
        <f>Source!I230</f>
        <v>0.26</v>
      </c>
      <c r="F462" s="27">
        <f>Source!AL230+Source!AM230+Source!AO230</f>
        <v>156.32999999999998</v>
      </c>
      <c r="G462" s="28"/>
      <c r="H462" s="29"/>
      <c r="I462" s="28" t="str">
        <f>Source!BO230</f>
        <v/>
      </c>
      <c r="J462" s="28"/>
      <c r="K462" s="29"/>
      <c r="L462" s="30"/>
      <c r="S462">
        <f>ROUND((Source!FX230/100)*((ROUND(Source!AF230*Source!I230, 2)+ROUND(Source!AE230*Source!I230, 2))), 2)</f>
        <v>34.47</v>
      </c>
      <c r="T462">
        <f>Source!X230</f>
        <v>220.58</v>
      </c>
      <c r="U462">
        <f>ROUND((Source!FY230/100)*((ROUND(Source!AF230*Source!I230, 2)+ROUND(Source!AE230*Source!I230, 2))), 2)</f>
        <v>23.58</v>
      </c>
      <c r="V462">
        <f>Source!Y230</f>
        <v>150.91999999999999</v>
      </c>
    </row>
    <row r="463" spans="1:26" x14ac:dyDescent="0.2">
      <c r="C463" s="22" t="str">
        <f>"Объем: "&amp;Source!I230&amp;"=(6+"&amp;"20)/"&amp;"100"</f>
        <v>Объем: 0,26=(6+20)/100</v>
      </c>
    </row>
    <row r="464" spans="1:26" ht="14.25" x14ac:dyDescent="0.2">
      <c r="A464" s="44"/>
      <c r="B464" s="45"/>
      <c r="C464" s="45" t="s">
        <v>1008</v>
      </c>
      <c r="D464" s="26"/>
      <c r="E464" s="12"/>
      <c r="F464" s="27">
        <f>Source!AO230</f>
        <v>139.54</v>
      </c>
      <c r="G464" s="28" t="str">
        <f>Source!DG230</f>
        <v/>
      </c>
      <c r="H464" s="29">
        <f>ROUND(Source!AF230*Source!I230, 2)</f>
        <v>36.28</v>
      </c>
      <c r="I464" s="28"/>
      <c r="J464" s="28">
        <f>IF(Source!BA230&lt;&gt; 0, Source!BA230, 1)</f>
        <v>6.4</v>
      </c>
      <c r="K464" s="29">
        <f>Source!S230</f>
        <v>232.19</v>
      </c>
      <c r="L464" s="30"/>
      <c r="R464">
        <f>H464</f>
        <v>36.28</v>
      </c>
    </row>
    <row r="465" spans="1:26" ht="14.25" x14ac:dyDescent="0.2">
      <c r="A465" s="44"/>
      <c r="B465" s="45"/>
      <c r="C465" s="45" t="s">
        <v>1015</v>
      </c>
      <c r="D465" s="26"/>
      <c r="E465" s="12"/>
      <c r="F465" s="27">
        <f>Source!AL230</f>
        <v>16.79</v>
      </c>
      <c r="G465" s="28" t="str">
        <f>Source!DD230</f>
        <v/>
      </c>
      <c r="H465" s="29">
        <f>ROUND(Source!AC230*Source!I230, 2)</f>
        <v>4.37</v>
      </c>
      <c r="I465" s="28"/>
      <c r="J465" s="28">
        <f>IF(Source!BC230&lt;&gt; 0, Source!BC230, 1)</f>
        <v>6.4</v>
      </c>
      <c r="K465" s="29">
        <f>Source!P230</f>
        <v>27.94</v>
      </c>
      <c r="L465" s="30"/>
    </row>
    <row r="466" spans="1:26" ht="14.25" x14ac:dyDescent="0.2">
      <c r="A466" s="44"/>
      <c r="B466" s="45"/>
      <c r="C466" s="45" t="s">
        <v>1010</v>
      </c>
      <c r="D466" s="26" t="s">
        <v>1011</v>
      </c>
      <c r="E466" s="12">
        <f>Source!BZ230</f>
        <v>95</v>
      </c>
      <c r="F466" s="48"/>
      <c r="G466" s="28"/>
      <c r="H466" s="29">
        <f>SUM(S462:S470)</f>
        <v>34.47</v>
      </c>
      <c r="I466" s="32"/>
      <c r="J466" s="25">
        <f>Source!AT230</f>
        <v>95</v>
      </c>
      <c r="K466" s="29">
        <f>SUM(T462:T470)</f>
        <v>220.58</v>
      </c>
      <c r="L466" s="30"/>
    </row>
    <row r="467" spans="1:26" ht="14.25" x14ac:dyDescent="0.2">
      <c r="A467" s="44"/>
      <c r="B467" s="45"/>
      <c r="C467" s="45" t="s">
        <v>1012</v>
      </c>
      <c r="D467" s="26" t="s">
        <v>1011</v>
      </c>
      <c r="E467" s="12">
        <f>Source!CA230</f>
        <v>65</v>
      </c>
      <c r="F467" s="48"/>
      <c r="G467" s="28"/>
      <c r="H467" s="29">
        <f>SUM(U462:U470)</f>
        <v>23.58</v>
      </c>
      <c r="I467" s="32"/>
      <c r="J467" s="25">
        <f>Source!AU230</f>
        <v>65</v>
      </c>
      <c r="K467" s="29">
        <f>SUM(V462:V470)</f>
        <v>150.91999999999999</v>
      </c>
      <c r="L467" s="30"/>
    </row>
    <row r="468" spans="1:26" ht="14.25" x14ac:dyDescent="0.2">
      <c r="A468" s="44"/>
      <c r="B468" s="45"/>
      <c r="C468" s="45" t="s">
        <v>1013</v>
      </c>
      <c r="D468" s="26" t="s">
        <v>1014</v>
      </c>
      <c r="E468" s="12">
        <f>Source!AQ230</f>
        <v>15.2</v>
      </c>
      <c r="F468" s="27"/>
      <c r="G468" s="28" t="str">
        <f>Source!DI230</f>
        <v/>
      </c>
      <c r="H468" s="29"/>
      <c r="I468" s="28"/>
      <c r="J468" s="28"/>
      <c r="K468" s="29"/>
      <c r="L468" s="40">
        <f>Source!U230</f>
        <v>3.952</v>
      </c>
    </row>
    <row r="469" spans="1:26" ht="42.75" x14ac:dyDescent="0.2">
      <c r="A469" s="44" t="str">
        <f>Source!E232</f>
        <v>44,1</v>
      </c>
      <c r="B469" s="45" t="str">
        <f>Source!F232</f>
        <v>24.3.01.02-0022</v>
      </c>
      <c r="C469" s="45" t="str">
        <f>Source!G232</f>
        <v>Трубы гибкие гофрированные легкие из самозатухающего ПВХ (IP55) серии FL, с зондом, диаметром 20 мм</v>
      </c>
      <c r="D469" s="26" t="str">
        <f>Source!H232</f>
        <v>10 м</v>
      </c>
      <c r="E469" s="12">
        <f>Source!I232</f>
        <v>2.6259999999999999</v>
      </c>
      <c r="F469" s="27">
        <f>Source!AL232+Source!AM232+Source!AO232</f>
        <v>21.2</v>
      </c>
      <c r="G469" s="43" t="s">
        <v>6</v>
      </c>
      <c r="H469" s="29">
        <f>ROUND(Source!AC232*Source!I232, 2)+ROUND(Source!AD232*Source!I232, 2)+ROUND(Source!AF232*Source!I232, 2)</f>
        <v>55.67</v>
      </c>
      <c r="I469" s="28"/>
      <c r="J469" s="28">
        <f>IF(Source!BC232&lt;&gt; 0, Source!BC232, 1)</f>
        <v>6.4</v>
      </c>
      <c r="K469" s="29">
        <f>Source!O232</f>
        <v>356.3</v>
      </c>
      <c r="L469" s="30"/>
      <c r="S469">
        <f>ROUND((Source!FX232/100)*((ROUND(Source!AF232*Source!I232, 2)+ROUND(Source!AE232*Source!I232, 2))), 2)</f>
        <v>0</v>
      </c>
      <c r="T469">
        <f>Source!X232</f>
        <v>0</v>
      </c>
      <c r="U469">
        <f>ROUND((Source!FY232/100)*((ROUND(Source!AF232*Source!I232, 2)+ROUND(Source!AE232*Source!I232, 2))), 2)</f>
        <v>0</v>
      </c>
      <c r="V469">
        <f>Source!Y232</f>
        <v>0</v>
      </c>
      <c r="W469">
        <f>IF(Source!BI232&lt;=1,H469, 0)</f>
        <v>0</v>
      </c>
      <c r="X469">
        <f>IF(Source!BI232=2,H469, 0)</f>
        <v>55.67</v>
      </c>
      <c r="Y469">
        <f>IF(Source!BI232=3,H469, 0)</f>
        <v>0</v>
      </c>
      <c r="Z469">
        <f>IF(Source!BI232=4,H469, 0)</f>
        <v>0</v>
      </c>
    </row>
    <row r="470" spans="1:26" ht="28.5" x14ac:dyDescent="0.2">
      <c r="A470" s="46" t="str">
        <f>Source!E234</f>
        <v>44,2</v>
      </c>
      <c r="B470" s="47" t="str">
        <f>Source!F234</f>
        <v>23.8.03.02-0002</v>
      </c>
      <c r="C470" s="47" t="str">
        <f>Source!G234</f>
        <v>Клипса для крепежа гофротрубы, диаметром 20 мм</v>
      </c>
      <c r="D470" s="33" t="str">
        <f>Source!H234</f>
        <v>10 шт.</v>
      </c>
      <c r="E470" s="34">
        <f>Source!I234</f>
        <v>4.55</v>
      </c>
      <c r="F470" s="35">
        <f>Source!AL234+Source!AM234+Source!AO234</f>
        <v>2.9</v>
      </c>
      <c r="G470" s="41" t="s">
        <v>6</v>
      </c>
      <c r="H470" s="37">
        <f>ROUND(Source!AC234*Source!I234, 2)+ROUND(Source!AD234*Source!I234, 2)+ROUND(Source!AF234*Source!I234, 2)</f>
        <v>13.2</v>
      </c>
      <c r="I470" s="36"/>
      <c r="J470" s="36">
        <f>IF(Source!BC234&lt;&gt; 0, Source!BC234, 1)</f>
        <v>6.4</v>
      </c>
      <c r="K470" s="37">
        <f>Source!O234</f>
        <v>84.45</v>
      </c>
      <c r="L470" s="42"/>
      <c r="S470">
        <f>ROUND((Source!FX234/100)*((ROUND(Source!AF234*Source!I234, 2)+ROUND(Source!AE234*Source!I234, 2))), 2)</f>
        <v>0</v>
      </c>
      <c r="T470">
        <f>Source!X234</f>
        <v>0</v>
      </c>
      <c r="U470">
        <f>ROUND((Source!FY234/100)*((ROUND(Source!AF234*Source!I234, 2)+ROUND(Source!AE234*Source!I234, 2))), 2)</f>
        <v>0</v>
      </c>
      <c r="V470">
        <f>Source!Y234</f>
        <v>0</v>
      </c>
      <c r="W470">
        <f>IF(Source!BI234&lt;=1,H470, 0)</f>
        <v>0</v>
      </c>
      <c r="X470">
        <f>IF(Source!BI234=2,H470, 0)</f>
        <v>13.2</v>
      </c>
      <c r="Y470">
        <f>IF(Source!BI234=3,H470, 0)</f>
        <v>0</v>
      </c>
      <c r="Z470">
        <f>IF(Source!BI234=4,H470, 0)</f>
        <v>0</v>
      </c>
    </row>
    <row r="471" spans="1:26" ht="15" x14ac:dyDescent="0.25">
      <c r="G471" s="50">
        <f>H464+H465+H466+H467+SUM(H469:H470)</f>
        <v>167.57</v>
      </c>
      <c r="H471" s="50"/>
      <c r="J471" s="50">
        <f>K464+K465+K466+K467+SUM(K469:K470)</f>
        <v>1072.3800000000001</v>
      </c>
      <c r="K471" s="50"/>
      <c r="L471" s="39">
        <f>Source!U230</f>
        <v>3.952</v>
      </c>
      <c r="O471" s="23">
        <f>G471</f>
        <v>167.57</v>
      </c>
      <c r="P471" s="23">
        <f>J471</f>
        <v>1072.3800000000001</v>
      </c>
      <c r="Q471" s="23">
        <f>L471</f>
        <v>3.952</v>
      </c>
      <c r="W471">
        <f>IF(Source!BI230&lt;=1,H464+H465+H466+H467, 0)</f>
        <v>0</v>
      </c>
      <c r="X471">
        <f>IF(Source!BI230=2,H464+H465+H466+H467, 0)</f>
        <v>98.7</v>
      </c>
      <c r="Y471">
        <f>IF(Source!BI230=3,H464+H465+H466+H467, 0)</f>
        <v>0</v>
      </c>
      <c r="Z471">
        <f>IF(Source!BI230=4,H464+H465+H466+H467, 0)</f>
        <v>0</v>
      </c>
    </row>
    <row r="472" spans="1:26" ht="71.25" x14ac:dyDescent="0.2">
      <c r="A472" s="44" t="str">
        <f>Source!E236</f>
        <v>45</v>
      </c>
      <c r="B472" s="45" t="str">
        <f>Source!F236</f>
        <v>м08-02-412-03</v>
      </c>
      <c r="C472" s="45" t="str">
        <f>Source!G236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472" s="26" t="str">
        <f>Source!H236</f>
        <v>100 м</v>
      </c>
      <c r="E472" s="12">
        <f>Source!I236</f>
        <v>0.26</v>
      </c>
      <c r="F472" s="27">
        <f>Source!AL236+Source!AM236+Source!AO236</f>
        <v>87.15</v>
      </c>
      <c r="G472" s="28"/>
      <c r="H472" s="29"/>
      <c r="I472" s="28" t="str">
        <f>Source!BO236</f>
        <v/>
      </c>
      <c r="J472" s="28"/>
      <c r="K472" s="29"/>
      <c r="L472" s="30"/>
      <c r="S472">
        <f>ROUND((Source!FX236/100)*((ROUND(Source!AF236*Source!I236, 2)+ROUND(Source!AE236*Source!I236, 2))), 2)</f>
        <v>14.79</v>
      </c>
      <c r="T472">
        <f>Source!X236</f>
        <v>94.67</v>
      </c>
      <c r="U472">
        <f>ROUND((Source!FY236/100)*((ROUND(Source!AF236*Source!I236, 2)+ROUND(Source!AE236*Source!I236, 2))), 2)</f>
        <v>10.119999999999999</v>
      </c>
      <c r="V472">
        <f>Source!Y236</f>
        <v>64.77</v>
      </c>
    </row>
    <row r="473" spans="1:26" x14ac:dyDescent="0.2">
      <c r="C473" s="22" t="str">
        <f>"Объем: "&amp;Source!I236&amp;"=26/"&amp;"100"</f>
        <v>Объем: 0,26=26/100</v>
      </c>
    </row>
    <row r="474" spans="1:26" ht="14.25" x14ac:dyDescent="0.2">
      <c r="A474" s="44"/>
      <c r="B474" s="45"/>
      <c r="C474" s="45" t="s">
        <v>1008</v>
      </c>
      <c r="D474" s="26"/>
      <c r="E474" s="12"/>
      <c r="F474" s="27">
        <f>Source!AO236</f>
        <v>59.13</v>
      </c>
      <c r="G474" s="28" t="str">
        <f>Source!DG236</f>
        <v/>
      </c>
      <c r="H474" s="29">
        <f>ROUND(Source!AF236*Source!I236, 2)</f>
        <v>15.37</v>
      </c>
      <c r="I474" s="28"/>
      <c r="J474" s="28">
        <f>IF(Source!BA236&lt;&gt; 0, Source!BA236, 1)</f>
        <v>6.4</v>
      </c>
      <c r="K474" s="29">
        <f>Source!S236</f>
        <v>98.39</v>
      </c>
      <c r="L474" s="30"/>
      <c r="R474">
        <f>H474</f>
        <v>15.37</v>
      </c>
    </row>
    <row r="475" spans="1:26" ht="14.25" x14ac:dyDescent="0.2">
      <c r="A475" s="44"/>
      <c r="B475" s="45"/>
      <c r="C475" s="45" t="s">
        <v>363</v>
      </c>
      <c r="D475" s="26"/>
      <c r="E475" s="12"/>
      <c r="F475" s="27">
        <f>Source!AM236</f>
        <v>5.33</v>
      </c>
      <c r="G475" s="28" t="str">
        <f>Source!DE236</f>
        <v/>
      </c>
      <c r="H475" s="29">
        <f>ROUND(Source!AD236*Source!I236, 2)</f>
        <v>1.39</v>
      </c>
      <c r="I475" s="28"/>
      <c r="J475" s="28">
        <f>IF(Source!BB236&lt;&gt; 0, Source!BB236, 1)</f>
        <v>6.4</v>
      </c>
      <c r="K475" s="29">
        <f>Source!Q236</f>
        <v>8.8699999999999992</v>
      </c>
      <c r="L475" s="30"/>
    </row>
    <row r="476" spans="1:26" ht="14.25" x14ac:dyDescent="0.2">
      <c r="A476" s="44"/>
      <c r="B476" s="45"/>
      <c r="C476" s="45" t="s">
        <v>1009</v>
      </c>
      <c r="D476" s="26"/>
      <c r="E476" s="12"/>
      <c r="F476" s="27">
        <f>Source!AN236</f>
        <v>0.76</v>
      </c>
      <c r="G476" s="28" t="str">
        <f>Source!DF236</f>
        <v/>
      </c>
      <c r="H476" s="31">
        <f>ROUND(Source!AE236*Source!I236, 2)</f>
        <v>0.2</v>
      </c>
      <c r="I476" s="28"/>
      <c r="J476" s="28">
        <f>IF(Source!BS236&lt;&gt; 0, Source!BS236, 1)</f>
        <v>6.4</v>
      </c>
      <c r="K476" s="31">
        <f>Source!R236</f>
        <v>1.26</v>
      </c>
      <c r="L476" s="30"/>
      <c r="R476">
        <f>H476</f>
        <v>0.2</v>
      </c>
    </row>
    <row r="477" spans="1:26" ht="14.25" x14ac:dyDescent="0.2">
      <c r="A477" s="44"/>
      <c r="B477" s="45"/>
      <c r="C477" s="45" t="s">
        <v>1015</v>
      </c>
      <c r="D477" s="26"/>
      <c r="E477" s="12"/>
      <c r="F477" s="27">
        <f>Source!AL236</f>
        <v>22.69</v>
      </c>
      <c r="G477" s="28" t="str">
        <f>Source!DD236</f>
        <v/>
      </c>
      <c r="H477" s="29">
        <f>ROUND(Source!AC236*Source!I236, 2)</f>
        <v>5.9</v>
      </c>
      <c r="I477" s="28"/>
      <c r="J477" s="28">
        <f>IF(Source!BC236&lt;&gt; 0, Source!BC236, 1)</f>
        <v>6.4</v>
      </c>
      <c r="K477" s="29">
        <f>Source!P236</f>
        <v>37.76</v>
      </c>
      <c r="L477" s="30"/>
    </row>
    <row r="478" spans="1:26" ht="14.25" x14ac:dyDescent="0.2">
      <c r="A478" s="44"/>
      <c r="B478" s="45"/>
      <c r="C478" s="45" t="s">
        <v>1010</v>
      </c>
      <c r="D478" s="26" t="s">
        <v>1011</v>
      </c>
      <c r="E478" s="12">
        <f>Source!BZ236</f>
        <v>95</v>
      </c>
      <c r="F478" s="48"/>
      <c r="G478" s="28"/>
      <c r="H478" s="29">
        <f>SUM(S472:S481)</f>
        <v>14.79</v>
      </c>
      <c r="I478" s="32"/>
      <c r="J478" s="25">
        <f>Source!AT236</f>
        <v>95</v>
      </c>
      <c r="K478" s="29">
        <f>SUM(T472:T481)</f>
        <v>94.67</v>
      </c>
      <c r="L478" s="30"/>
    </row>
    <row r="479" spans="1:26" ht="14.25" x14ac:dyDescent="0.2">
      <c r="A479" s="44"/>
      <c r="B479" s="45"/>
      <c r="C479" s="45" t="s">
        <v>1012</v>
      </c>
      <c r="D479" s="26" t="s">
        <v>1011</v>
      </c>
      <c r="E479" s="12">
        <f>Source!CA236</f>
        <v>65</v>
      </c>
      <c r="F479" s="48"/>
      <c r="G479" s="28"/>
      <c r="H479" s="29">
        <f>SUM(U472:U481)</f>
        <v>10.119999999999999</v>
      </c>
      <c r="I479" s="32"/>
      <c r="J479" s="25">
        <f>Source!AU236</f>
        <v>65</v>
      </c>
      <c r="K479" s="29">
        <f>SUM(V472:V481)</f>
        <v>64.77</v>
      </c>
      <c r="L479" s="30"/>
    </row>
    <row r="480" spans="1:26" ht="14.25" x14ac:dyDescent="0.2">
      <c r="A480" s="44"/>
      <c r="B480" s="45"/>
      <c r="C480" s="45" t="s">
        <v>1013</v>
      </c>
      <c r="D480" s="26" t="s">
        <v>1014</v>
      </c>
      <c r="E480" s="12">
        <f>Source!AQ236</f>
        <v>6.29</v>
      </c>
      <c r="F480" s="27"/>
      <c r="G480" s="28" t="str">
        <f>Source!DI236</f>
        <v/>
      </c>
      <c r="H480" s="29"/>
      <c r="I480" s="28"/>
      <c r="J480" s="28"/>
      <c r="K480" s="29"/>
      <c r="L480" s="40">
        <f>Source!U236</f>
        <v>1.6354</v>
      </c>
    </row>
    <row r="481" spans="1:26" ht="85.5" x14ac:dyDescent="0.2">
      <c r="A481" s="46" t="str">
        <f>Source!E238</f>
        <v>45,1</v>
      </c>
      <c r="B481" s="47" t="str">
        <f>Source!F238</f>
        <v>21.1.06.09-0100</v>
      </c>
      <c r="C481" s="47" t="str">
        <f>Source!G238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481" s="33" t="str">
        <f>Source!H238</f>
        <v>1000 м</v>
      </c>
      <c r="E481" s="34">
        <f>Source!I238</f>
        <v>2.8000000000000001E-2</v>
      </c>
      <c r="F481" s="35">
        <f>Source!AL238+Source!AM238+Source!AO238</f>
        <v>4814.0200000000004</v>
      </c>
      <c r="G481" s="41" t="s">
        <v>6</v>
      </c>
      <c r="H481" s="37">
        <f>ROUND(Source!AC238*Source!I238, 2)+ROUND(Source!AD238*Source!I238, 2)+ROUND(Source!AF238*Source!I238, 2)</f>
        <v>134.79</v>
      </c>
      <c r="I481" s="36"/>
      <c r="J481" s="36">
        <f>IF(Source!BC238&lt;&gt; 0, Source!BC238, 1)</f>
        <v>6.4</v>
      </c>
      <c r="K481" s="37">
        <f>Source!O238</f>
        <v>862.67</v>
      </c>
      <c r="L481" s="42"/>
      <c r="S481">
        <f>ROUND((Source!FX238/100)*((ROUND(Source!AF238*Source!I238, 2)+ROUND(Source!AE238*Source!I238, 2))), 2)</f>
        <v>0</v>
      </c>
      <c r="T481">
        <f>Source!X238</f>
        <v>0</v>
      </c>
      <c r="U481">
        <f>ROUND((Source!FY238/100)*((ROUND(Source!AF238*Source!I238, 2)+ROUND(Source!AE238*Source!I238, 2))), 2)</f>
        <v>0</v>
      </c>
      <c r="V481">
        <f>Source!Y238</f>
        <v>0</v>
      </c>
      <c r="W481">
        <f>IF(Source!BI238&lt;=1,H481, 0)</f>
        <v>0</v>
      </c>
      <c r="X481">
        <f>IF(Source!BI238=2,H481, 0)</f>
        <v>134.79</v>
      </c>
      <c r="Y481">
        <f>IF(Source!BI238=3,H481, 0)</f>
        <v>0</v>
      </c>
      <c r="Z481">
        <f>IF(Source!BI238=4,H481, 0)</f>
        <v>0</v>
      </c>
    </row>
    <row r="482" spans="1:26" ht="15" x14ac:dyDescent="0.25">
      <c r="G482" s="50">
        <f>H474+H475+H477+H478+H479+SUM(H481:H481)</f>
        <v>182.35999999999999</v>
      </c>
      <c r="H482" s="50"/>
      <c r="J482" s="50">
        <f>K474+K475+K477+K478+K479+SUM(K481:K481)</f>
        <v>1167.1299999999999</v>
      </c>
      <c r="K482" s="50"/>
      <c r="L482" s="39">
        <f>Source!U236</f>
        <v>1.6354</v>
      </c>
      <c r="O482" s="23">
        <f>G482</f>
        <v>182.35999999999999</v>
      </c>
      <c r="P482" s="23">
        <f>J482</f>
        <v>1167.1299999999999</v>
      </c>
      <c r="Q482" s="23">
        <f>L482</f>
        <v>1.6354</v>
      </c>
      <c r="W482">
        <f>IF(Source!BI236&lt;=1,H474+H475+H477+H478+H479, 0)</f>
        <v>0</v>
      </c>
      <c r="X482">
        <f>IF(Source!BI236=2,H474+H475+H477+H478+H479, 0)</f>
        <v>47.569999999999993</v>
      </c>
      <c r="Y482">
        <f>IF(Source!BI236=3,H474+H475+H477+H478+H479, 0)</f>
        <v>0</v>
      </c>
      <c r="Z482">
        <f>IF(Source!BI236=4,H474+H475+H477+H478+H479, 0)</f>
        <v>0</v>
      </c>
    </row>
    <row r="483" spans="1:26" ht="28.5" x14ac:dyDescent="0.2">
      <c r="A483" s="44" t="str">
        <f>Source!E240</f>
        <v>46</v>
      </c>
      <c r="B483" s="45" t="str">
        <f>Source!F240</f>
        <v>м08-02-390-01</v>
      </c>
      <c r="C483" s="45" t="str">
        <f>Source!G240</f>
        <v>Короба пластмассовые шириной до 40 мм</v>
      </c>
      <c r="D483" s="26" t="str">
        <f>Source!H240</f>
        <v>100 м</v>
      </c>
      <c r="E483" s="12">
        <f>Source!I240</f>
        <v>0.56999999999999995</v>
      </c>
      <c r="F483" s="27">
        <f>Source!AL240+Source!AM240+Source!AO240</f>
        <v>206.76</v>
      </c>
      <c r="G483" s="28"/>
      <c r="H483" s="29"/>
      <c r="I483" s="28" t="str">
        <f>Source!BO240</f>
        <v/>
      </c>
      <c r="J483" s="28"/>
      <c r="K483" s="29"/>
      <c r="L483" s="30"/>
      <c r="S483">
        <f>ROUND((Source!FX240/100)*((ROUND(Source!AF240*Source!I240, 2)+ROUND(Source!AE240*Source!I240, 2))), 2)</f>
        <v>83.96</v>
      </c>
      <c r="T483">
        <f>Source!X240</f>
        <v>537.38</v>
      </c>
      <c r="U483">
        <f>ROUND((Source!FY240/100)*((ROUND(Source!AF240*Source!I240, 2)+ROUND(Source!AE240*Source!I240, 2))), 2)</f>
        <v>57.45</v>
      </c>
      <c r="V483">
        <f>Source!Y240</f>
        <v>367.68</v>
      </c>
    </row>
    <row r="484" spans="1:26" x14ac:dyDescent="0.2">
      <c r="C484" s="22" t="str">
        <f>"Объем: "&amp;Source!I240&amp;"=(8+"&amp;"8+"&amp;"8+"&amp;"8+"&amp;"15+"&amp;"10)/"&amp;"100"</f>
        <v>Объем: 0,57=(8+8+8+8+15+10)/100</v>
      </c>
    </row>
    <row r="485" spans="1:26" ht="14.25" x14ac:dyDescent="0.2">
      <c r="A485" s="44"/>
      <c r="B485" s="45"/>
      <c r="C485" s="45" t="s">
        <v>1008</v>
      </c>
      <c r="D485" s="26"/>
      <c r="E485" s="12"/>
      <c r="F485" s="27">
        <f>Source!AO240</f>
        <v>154.91999999999999</v>
      </c>
      <c r="G485" s="28" t="str">
        <f>Source!DG240</f>
        <v/>
      </c>
      <c r="H485" s="29">
        <f>ROUND(Source!AF240*Source!I240, 2)</f>
        <v>88.3</v>
      </c>
      <c r="I485" s="28"/>
      <c r="J485" s="28">
        <f>IF(Source!BA240&lt;&gt; 0, Source!BA240, 1)</f>
        <v>6.4</v>
      </c>
      <c r="K485" s="29">
        <f>Source!S240</f>
        <v>565.15</v>
      </c>
      <c r="L485" s="30"/>
      <c r="R485">
        <f>H485</f>
        <v>88.3</v>
      </c>
    </row>
    <row r="486" spans="1:26" ht="14.25" x14ac:dyDescent="0.2">
      <c r="A486" s="44"/>
      <c r="B486" s="45"/>
      <c r="C486" s="45" t="s">
        <v>363</v>
      </c>
      <c r="D486" s="26"/>
      <c r="E486" s="12"/>
      <c r="F486" s="27">
        <f>Source!AM240</f>
        <v>0.31</v>
      </c>
      <c r="G486" s="28" t="str">
        <f>Source!DE240</f>
        <v/>
      </c>
      <c r="H486" s="29">
        <f>ROUND(Source!AD240*Source!I240, 2)</f>
        <v>0.18</v>
      </c>
      <c r="I486" s="28"/>
      <c r="J486" s="28">
        <f>IF(Source!BB240&lt;&gt; 0, Source!BB240, 1)</f>
        <v>6.4</v>
      </c>
      <c r="K486" s="29">
        <f>Source!Q240</f>
        <v>1.1299999999999999</v>
      </c>
      <c r="L486" s="30"/>
    </row>
    <row r="487" spans="1:26" ht="14.25" x14ac:dyDescent="0.2">
      <c r="A487" s="44"/>
      <c r="B487" s="45"/>
      <c r="C487" s="45" t="s">
        <v>1009</v>
      </c>
      <c r="D487" s="26"/>
      <c r="E487" s="12"/>
      <c r="F487" s="27">
        <f>Source!AN240</f>
        <v>0.14000000000000001</v>
      </c>
      <c r="G487" s="28" t="str">
        <f>Source!DF240</f>
        <v/>
      </c>
      <c r="H487" s="31">
        <f>ROUND(Source!AE240*Source!I240, 2)</f>
        <v>0.08</v>
      </c>
      <c r="I487" s="28"/>
      <c r="J487" s="28">
        <f>IF(Source!BS240&lt;&gt; 0, Source!BS240, 1)</f>
        <v>6.4</v>
      </c>
      <c r="K487" s="31">
        <f>Source!R240</f>
        <v>0.51</v>
      </c>
      <c r="L487" s="30"/>
      <c r="R487">
        <f>H487</f>
        <v>0.08</v>
      </c>
    </row>
    <row r="488" spans="1:26" ht="14.25" x14ac:dyDescent="0.2">
      <c r="A488" s="44"/>
      <c r="B488" s="45"/>
      <c r="C488" s="45" t="s">
        <v>1015</v>
      </c>
      <c r="D488" s="26"/>
      <c r="E488" s="12"/>
      <c r="F488" s="27">
        <f>Source!AL240</f>
        <v>51.53</v>
      </c>
      <c r="G488" s="28" t="str">
        <f>Source!DD240</f>
        <v/>
      </c>
      <c r="H488" s="29">
        <f>ROUND(Source!AC240*Source!I240, 2)</f>
        <v>29.37</v>
      </c>
      <c r="I488" s="28"/>
      <c r="J488" s="28">
        <f>IF(Source!BC240&lt;&gt; 0, Source!BC240, 1)</f>
        <v>6.4</v>
      </c>
      <c r="K488" s="29">
        <f>Source!P240</f>
        <v>187.98</v>
      </c>
      <c r="L488" s="30"/>
    </row>
    <row r="489" spans="1:26" ht="14.25" x14ac:dyDescent="0.2">
      <c r="A489" s="44"/>
      <c r="B489" s="45"/>
      <c r="C489" s="45" t="s">
        <v>1010</v>
      </c>
      <c r="D489" s="26" t="s">
        <v>1011</v>
      </c>
      <c r="E489" s="12">
        <f>Source!BZ240</f>
        <v>95</v>
      </c>
      <c r="F489" s="48"/>
      <c r="G489" s="28"/>
      <c r="H489" s="29">
        <f>SUM(S483:S492)</f>
        <v>83.96</v>
      </c>
      <c r="I489" s="32"/>
      <c r="J489" s="25">
        <f>Source!AT240</f>
        <v>95</v>
      </c>
      <c r="K489" s="29">
        <f>SUM(T483:T492)</f>
        <v>537.38</v>
      </c>
      <c r="L489" s="30"/>
    </row>
    <row r="490" spans="1:26" ht="14.25" x14ac:dyDescent="0.2">
      <c r="A490" s="44"/>
      <c r="B490" s="45"/>
      <c r="C490" s="45" t="s">
        <v>1012</v>
      </c>
      <c r="D490" s="26" t="s">
        <v>1011</v>
      </c>
      <c r="E490" s="12">
        <f>Source!CA240</f>
        <v>65</v>
      </c>
      <c r="F490" s="48"/>
      <c r="G490" s="28"/>
      <c r="H490" s="29">
        <f>SUM(U483:U492)</f>
        <v>57.45</v>
      </c>
      <c r="I490" s="32"/>
      <c r="J490" s="25">
        <f>Source!AU240</f>
        <v>65</v>
      </c>
      <c r="K490" s="29">
        <f>SUM(V483:V492)</f>
        <v>367.68</v>
      </c>
      <c r="L490" s="30"/>
    </row>
    <row r="491" spans="1:26" ht="14.25" x14ac:dyDescent="0.2">
      <c r="A491" s="44"/>
      <c r="B491" s="45"/>
      <c r="C491" s="45" t="s">
        <v>1013</v>
      </c>
      <c r="D491" s="26" t="s">
        <v>1014</v>
      </c>
      <c r="E491" s="12">
        <f>Source!AQ240</f>
        <v>16.29</v>
      </c>
      <c r="F491" s="27"/>
      <c r="G491" s="28" t="str">
        <f>Source!DI240</f>
        <v/>
      </c>
      <c r="H491" s="29"/>
      <c r="I491" s="28"/>
      <c r="J491" s="28"/>
      <c r="K491" s="29"/>
      <c r="L491" s="40">
        <f>Source!U240</f>
        <v>9.2852999999999994</v>
      </c>
    </row>
    <row r="492" spans="1:26" ht="28.5" x14ac:dyDescent="0.2">
      <c r="A492" s="46" t="str">
        <f>Source!E242</f>
        <v>46,1</v>
      </c>
      <c r="B492" s="47" t="str">
        <f>Source!F242</f>
        <v>20.2.05.04-0023</v>
      </c>
      <c r="C492" s="47" t="str">
        <f>Source!G242</f>
        <v>Кабель-канал (короб) "Электропласт" 16x10 мм</v>
      </c>
      <c r="D492" s="33" t="str">
        <f>Source!H242</f>
        <v>100 м</v>
      </c>
      <c r="E492" s="34">
        <f>Source!I242</f>
        <v>0.56999999999999995</v>
      </c>
      <c r="F492" s="35">
        <f>Source!AL242+Source!AM242+Source!AO242</f>
        <v>118</v>
      </c>
      <c r="G492" s="41" t="s">
        <v>6</v>
      </c>
      <c r="H492" s="37">
        <f>ROUND(Source!AC242*Source!I242, 2)+ROUND(Source!AD242*Source!I242, 2)+ROUND(Source!AF242*Source!I242, 2)</f>
        <v>67.260000000000005</v>
      </c>
      <c r="I492" s="36"/>
      <c r="J492" s="36">
        <f>IF(Source!BC242&lt;&gt; 0, Source!BC242, 1)</f>
        <v>6.4</v>
      </c>
      <c r="K492" s="37">
        <f>Source!O242</f>
        <v>430.46</v>
      </c>
      <c r="L492" s="42"/>
      <c r="S492">
        <f>ROUND((Source!FX242/100)*((ROUND(Source!AF242*Source!I242, 2)+ROUND(Source!AE242*Source!I242, 2))), 2)</f>
        <v>0</v>
      </c>
      <c r="T492">
        <f>Source!X242</f>
        <v>0</v>
      </c>
      <c r="U492">
        <f>ROUND((Source!FY242/100)*((ROUND(Source!AF242*Source!I242, 2)+ROUND(Source!AE242*Source!I242, 2))), 2)</f>
        <v>0</v>
      </c>
      <c r="V492">
        <f>Source!Y242</f>
        <v>0</v>
      </c>
      <c r="W492">
        <f>IF(Source!BI242&lt;=1,H492, 0)</f>
        <v>0</v>
      </c>
      <c r="X492">
        <f>IF(Source!BI242=2,H492, 0)</f>
        <v>67.260000000000005</v>
      </c>
      <c r="Y492">
        <f>IF(Source!BI242=3,H492, 0)</f>
        <v>0</v>
      </c>
      <c r="Z492">
        <f>IF(Source!BI242=4,H492, 0)</f>
        <v>0</v>
      </c>
    </row>
    <row r="493" spans="1:26" ht="15" x14ac:dyDescent="0.25">
      <c r="G493" s="50">
        <f>H485+H486+H488+H489+H490+SUM(H492:H492)</f>
        <v>326.52</v>
      </c>
      <c r="H493" s="50"/>
      <c r="J493" s="50">
        <f>K485+K486+K488+K489+K490+SUM(K492:K492)</f>
        <v>2089.7799999999997</v>
      </c>
      <c r="K493" s="50"/>
      <c r="L493" s="39">
        <f>Source!U240</f>
        <v>9.2852999999999994</v>
      </c>
      <c r="O493" s="23">
        <f>G493</f>
        <v>326.52</v>
      </c>
      <c r="P493" s="23">
        <f>J493</f>
        <v>2089.7799999999997</v>
      </c>
      <c r="Q493" s="23">
        <f>L493</f>
        <v>9.2852999999999994</v>
      </c>
      <c r="W493">
        <f>IF(Source!BI240&lt;=1,H485+H486+H488+H489+H490, 0)</f>
        <v>0</v>
      </c>
      <c r="X493">
        <f>IF(Source!BI240=2,H485+H486+H488+H489+H490, 0)</f>
        <v>259.26</v>
      </c>
      <c r="Y493">
        <f>IF(Source!BI240=3,H485+H486+H488+H489+H490, 0)</f>
        <v>0</v>
      </c>
      <c r="Z493">
        <f>IF(Source!BI240=4,H485+H486+H488+H489+H490, 0)</f>
        <v>0</v>
      </c>
    </row>
    <row r="494" spans="1:26" ht="28.5" x14ac:dyDescent="0.2">
      <c r="A494" s="44" t="str">
        <f>Source!E244</f>
        <v>47</v>
      </c>
      <c r="B494" s="45" t="str">
        <f>Source!F244</f>
        <v>м08-02-390-03</v>
      </c>
      <c r="C494" s="45" t="str">
        <f>Source!G244</f>
        <v>Короба пластмассовые шириной до 120 мм</v>
      </c>
      <c r="D494" s="26" t="str">
        <f>Source!H244</f>
        <v>100 м</v>
      </c>
      <c r="E494" s="12">
        <f>Source!I244</f>
        <v>1.22</v>
      </c>
      <c r="F494" s="27">
        <f>Source!AL244+Source!AM244+Source!AO244</f>
        <v>286.92</v>
      </c>
      <c r="G494" s="28"/>
      <c r="H494" s="29"/>
      <c r="I494" s="28" t="str">
        <f>Source!BO244</f>
        <v/>
      </c>
      <c r="J494" s="28"/>
      <c r="K494" s="29"/>
      <c r="L494" s="30"/>
      <c r="S494">
        <f>ROUND((Source!FX244/100)*((ROUND(Source!AF244*Source!I244, 2)+ROUND(Source!AE244*Source!I244, 2))), 2)</f>
        <v>224.24</v>
      </c>
      <c r="T494">
        <f>Source!X244</f>
        <v>1435.16</v>
      </c>
      <c r="U494">
        <f>ROUND((Source!FY244/100)*((ROUND(Source!AF244*Source!I244, 2)+ROUND(Source!AE244*Source!I244, 2))), 2)</f>
        <v>153.43</v>
      </c>
      <c r="V494">
        <f>Source!Y244</f>
        <v>981.95</v>
      </c>
    </row>
    <row r="495" spans="1:26" ht="25.5" x14ac:dyDescent="0.2">
      <c r="C495" s="22" t="str">
        <f>"Объем: "&amp;Source!I244&amp;"=(13+"&amp;"15+"&amp;"21+"&amp;"21+"&amp;"20+"&amp;"18+"&amp;"4+"&amp;"10)/"&amp;"100"</f>
        <v>Объем: 1,22=(13+15+21+21+20+18+4+10)/100</v>
      </c>
    </row>
    <row r="496" spans="1:26" ht="14.25" x14ac:dyDescent="0.2">
      <c r="A496" s="44"/>
      <c r="B496" s="45"/>
      <c r="C496" s="45" t="s">
        <v>1008</v>
      </c>
      <c r="D496" s="26"/>
      <c r="E496" s="12"/>
      <c r="F496" s="27">
        <f>Source!AO244</f>
        <v>193.34</v>
      </c>
      <c r="G496" s="28" t="str">
        <f>Source!DG244</f>
        <v/>
      </c>
      <c r="H496" s="29">
        <f>ROUND(Source!AF244*Source!I244, 2)</f>
        <v>235.87</v>
      </c>
      <c r="I496" s="28"/>
      <c r="J496" s="28">
        <f>IF(Source!BA244&lt;&gt; 0, Source!BA244, 1)</f>
        <v>6.4</v>
      </c>
      <c r="K496" s="29">
        <f>Source!S244</f>
        <v>1509.6</v>
      </c>
      <c r="L496" s="30"/>
      <c r="R496">
        <f>H496</f>
        <v>235.87</v>
      </c>
    </row>
    <row r="497" spans="1:26" ht="14.25" x14ac:dyDescent="0.2">
      <c r="A497" s="44"/>
      <c r="B497" s="45"/>
      <c r="C497" s="45" t="s">
        <v>363</v>
      </c>
      <c r="D497" s="26"/>
      <c r="E497" s="12"/>
      <c r="F497" s="27">
        <f>Source!AM244</f>
        <v>0.31</v>
      </c>
      <c r="G497" s="28" t="str">
        <f>Source!DE244</f>
        <v/>
      </c>
      <c r="H497" s="29">
        <f>ROUND(Source!AD244*Source!I244, 2)</f>
        <v>0.38</v>
      </c>
      <c r="I497" s="28"/>
      <c r="J497" s="28">
        <f>IF(Source!BB244&lt;&gt; 0, Source!BB244, 1)</f>
        <v>6.4</v>
      </c>
      <c r="K497" s="29">
        <f>Source!Q244</f>
        <v>2.42</v>
      </c>
      <c r="L497" s="30"/>
    </row>
    <row r="498" spans="1:26" ht="14.25" x14ac:dyDescent="0.2">
      <c r="A498" s="44"/>
      <c r="B498" s="45"/>
      <c r="C498" s="45" t="s">
        <v>1009</v>
      </c>
      <c r="D498" s="26"/>
      <c r="E498" s="12"/>
      <c r="F498" s="27">
        <f>Source!AN244</f>
        <v>0.14000000000000001</v>
      </c>
      <c r="G498" s="28" t="str">
        <f>Source!DF244</f>
        <v/>
      </c>
      <c r="H498" s="31">
        <f>ROUND(Source!AE244*Source!I244, 2)</f>
        <v>0.17</v>
      </c>
      <c r="I498" s="28"/>
      <c r="J498" s="28">
        <f>IF(Source!BS244&lt;&gt; 0, Source!BS244, 1)</f>
        <v>6.4</v>
      </c>
      <c r="K498" s="31">
        <f>Source!R244</f>
        <v>1.0900000000000001</v>
      </c>
      <c r="L498" s="30"/>
      <c r="R498">
        <f>H498</f>
        <v>0.17</v>
      </c>
    </row>
    <row r="499" spans="1:26" ht="14.25" x14ac:dyDescent="0.2">
      <c r="A499" s="44"/>
      <c r="B499" s="45"/>
      <c r="C499" s="45" t="s">
        <v>1015</v>
      </c>
      <c r="D499" s="26"/>
      <c r="E499" s="12"/>
      <c r="F499" s="27">
        <f>Source!AL244</f>
        <v>93.27</v>
      </c>
      <c r="G499" s="28" t="str">
        <f>Source!DD244</f>
        <v/>
      </c>
      <c r="H499" s="29">
        <f>ROUND(Source!AC244*Source!I244, 2)</f>
        <v>113.79</v>
      </c>
      <c r="I499" s="28"/>
      <c r="J499" s="28">
        <f>IF(Source!BC244&lt;&gt; 0, Source!BC244, 1)</f>
        <v>6.4</v>
      </c>
      <c r="K499" s="29">
        <f>Source!P244</f>
        <v>728.25</v>
      </c>
      <c r="L499" s="30"/>
    </row>
    <row r="500" spans="1:26" ht="14.25" x14ac:dyDescent="0.2">
      <c r="A500" s="44"/>
      <c r="B500" s="45"/>
      <c r="C500" s="45" t="s">
        <v>1010</v>
      </c>
      <c r="D500" s="26" t="s">
        <v>1011</v>
      </c>
      <c r="E500" s="12">
        <f>Source!BZ244</f>
        <v>95</v>
      </c>
      <c r="F500" s="48"/>
      <c r="G500" s="28"/>
      <c r="H500" s="29">
        <f>SUM(S494:S503)</f>
        <v>224.24</v>
      </c>
      <c r="I500" s="32"/>
      <c r="J500" s="25">
        <f>Source!AT244</f>
        <v>95</v>
      </c>
      <c r="K500" s="29">
        <f>SUM(T494:T503)</f>
        <v>1435.16</v>
      </c>
      <c r="L500" s="30"/>
    </row>
    <row r="501" spans="1:26" ht="14.25" x14ac:dyDescent="0.2">
      <c r="A501" s="44"/>
      <c r="B501" s="45"/>
      <c r="C501" s="45" t="s">
        <v>1012</v>
      </c>
      <c r="D501" s="26" t="s">
        <v>1011</v>
      </c>
      <c r="E501" s="12">
        <f>Source!CA244</f>
        <v>65</v>
      </c>
      <c r="F501" s="48"/>
      <c r="G501" s="28"/>
      <c r="H501" s="29">
        <f>SUM(U494:U503)</f>
        <v>153.43</v>
      </c>
      <c r="I501" s="32"/>
      <c r="J501" s="25">
        <f>Source!AU244</f>
        <v>65</v>
      </c>
      <c r="K501" s="29">
        <f>SUM(V494:V503)</f>
        <v>981.95</v>
      </c>
      <c r="L501" s="30"/>
    </row>
    <row r="502" spans="1:26" ht="14.25" x14ac:dyDescent="0.2">
      <c r="A502" s="44"/>
      <c r="B502" s="45"/>
      <c r="C502" s="45" t="s">
        <v>1013</v>
      </c>
      <c r="D502" s="26" t="s">
        <v>1014</v>
      </c>
      <c r="E502" s="12">
        <f>Source!AQ244</f>
        <v>20.329999999999998</v>
      </c>
      <c r="F502" s="27"/>
      <c r="G502" s="28" t="str">
        <f>Source!DI244</f>
        <v/>
      </c>
      <c r="H502" s="29"/>
      <c r="I502" s="28"/>
      <c r="J502" s="28"/>
      <c r="K502" s="29"/>
      <c r="L502" s="40">
        <f>Source!U244</f>
        <v>24.802599999999998</v>
      </c>
    </row>
    <row r="503" spans="1:26" ht="28.5" x14ac:dyDescent="0.2">
      <c r="A503" s="46" t="str">
        <f>Source!E246</f>
        <v>47,1</v>
      </c>
      <c r="B503" s="47" t="str">
        <f>Source!F246</f>
        <v>20.2.05.04-0033</v>
      </c>
      <c r="C503" s="47" t="str">
        <f>Source!G246</f>
        <v>Кабель-канал (короб) "Электропласт" 100x40 мм</v>
      </c>
      <c r="D503" s="33" t="str">
        <f>Source!H246</f>
        <v>100 м</v>
      </c>
      <c r="E503" s="34">
        <f>Source!I246</f>
        <v>1.22</v>
      </c>
      <c r="F503" s="35">
        <f>Source!AL246+Source!AM246+Source!AO246</f>
        <v>1174</v>
      </c>
      <c r="G503" s="41" t="s">
        <v>6</v>
      </c>
      <c r="H503" s="37">
        <f>ROUND(Source!AC246*Source!I246, 2)+ROUND(Source!AD246*Source!I246, 2)+ROUND(Source!AF246*Source!I246, 2)</f>
        <v>1432.28</v>
      </c>
      <c r="I503" s="36"/>
      <c r="J503" s="36">
        <f>IF(Source!BC246&lt;&gt; 0, Source!BC246, 1)</f>
        <v>6.4</v>
      </c>
      <c r="K503" s="37">
        <f>Source!O246</f>
        <v>9166.59</v>
      </c>
      <c r="L503" s="42"/>
      <c r="S503">
        <f>ROUND((Source!FX246/100)*((ROUND(Source!AF246*Source!I246, 2)+ROUND(Source!AE246*Source!I246, 2))), 2)</f>
        <v>0</v>
      </c>
      <c r="T503">
        <f>Source!X246</f>
        <v>0</v>
      </c>
      <c r="U503">
        <f>ROUND((Source!FY246/100)*((ROUND(Source!AF246*Source!I246, 2)+ROUND(Source!AE246*Source!I246, 2))), 2)</f>
        <v>0</v>
      </c>
      <c r="V503">
        <f>Source!Y246</f>
        <v>0</v>
      </c>
      <c r="W503">
        <f>IF(Source!BI246&lt;=1,H503, 0)</f>
        <v>0</v>
      </c>
      <c r="X503">
        <f>IF(Source!BI246=2,H503, 0)</f>
        <v>1432.28</v>
      </c>
      <c r="Y503">
        <f>IF(Source!BI246=3,H503, 0)</f>
        <v>0</v>
      </c>
      <c r="Z503">
        <f>IF(Source!BI246=4,H503, 0)</f>
        <v>0</v>
      </c>
    </row>
    <row r="504" spans="1:26" ht="15" x14ac:dyDescent="0.25">
      <c r="G504" s="50">
        <f>H496+H497+H499+H500+H501+SUM(H503:H503)</f>
        <v>2159.9899999999998</v>
      </c>
      <c r="H504" s="50"/>
      <c r="J504" s="50">
        <f>K496+K497+K499+K500+K501+SUM(K503:K503)</f>
        <v>13823.970000000001</v>
      </c>
      <c r="K504" s="50"/>
      <c r="L504" s="39">
        <f>Source!U244</f>
        <v>24.802599999999998</v>
      </c>
      <c r="O504" s="23">
        <f>G504</f>
        <v>2159.9899999999998</v>
      </c>
      <c r="P504" s="23">
        <f>J504</f>
        <v>13823.970000000001</v>
      </c>
      <c r="Q504" s="23">
        <f>L504</f>
        <v>24.802599999999998</v>
      </c>
      <c r="W504">
        <f>IF(Source!BI244&lt;=1,H496+H497+H499+H500+H501, 0)</f>
        <v>0</v>
      </c>
      <c r="X504">
        <f>IF(Source!BI244=2,H496+H497+H499+H500+H501, 0)</f>
        <v>727.71</v>
      </c>
      <c r="Y504">
        <f>IF(Source!BI244=3,H496+H497+H499+H500+H501, 0)</f>
        <v>0</v>
      </c>
      <c r="Z504">
        <f>IF(Source!BI244=4,H496+H497+H499+H500+H501, 0)</f>
        <v>0</v>
      </c>
    </row>
    <row r="505" spans="1:26" ht="28.5" x14ac:dyDescent="0.2">
      <c r="A505" s="44" t="str">
        <f>Source!E248</f>
        <v>48</v>
      </c>
      <c r="B505" s="45" t="str">
        <f>Source!F248</f>
        <v>м08-02-399-02</v>
      </c>
      <c r="C505" s="45" t="str">
        <f>Source!G248</f>
        <v>Провод в коробах, сечением до 35 мм2</v>
      </c>
      <c r="D505" s="26" t="str">
        <f>Source!H248</f>
        <v>100 м</v>
      </c>
      <c r="E505" s="12">
        <f>Source!I248</f>
        <v>3.71</v>
      </c>
      <c r="F505" s="27">
        <f>Source!AL248+Source!AM248+Source!AO248</f>
        <v>50.72</v>
      </c>
      <c r="G505" s="28"/>
      <c r="H505" s="29"/>
      <c r="I505" s="28" t="str">
        <f>Source!BO248</f>
        <v/>
      </c>
      <c r="J505" s="28"/>
      <c r="K505" s="29"/>
      <c r="L505" s="30"/>
      <c r="S505">
        <f>ROUND((Source!FX248/100)*((ROUND(Source!AF248*Source!I248, 2)+ROUND(Source!AE248*Source!I248, 2))), 2)</f>
        <v>125.47</v>
      </c>
      <c r="T505">
        <f>Source!X248</f>
        <v>803.02</v>
      </c>
      <c r="U505">
        <f>ROUND((Source!FY248/100)*((ROUND(Source!AF248*Source!I248, 2)+ROUND(Source!AE248*Source!I248, 2))), 2)</f>
        <v>85.85</v>
      </c>
      <c r="V505">
        <f>Source!Y248</f>
        <v>549.42999999999995</v>
      </c>
    </row>
    <row r="506" spans="1:26" x14ac:dyDescent="0.2">
      <c r="C506" s="22" t="str">
        <f>"Объем: "&amp;Source!I248&amp;"=(81+"&amp;"122+"&amp;"92+"&amp;"76)/"&amp;"100"</f>
        <v>Объем: 3,71=(81+122+92+76)/100</v>
      </c>
    </row>
    <row r="507" spans="1:26" ht="14.25" x14ac:dyDescent="0.2">
      <c r="A507" s="44"/>
      <c r="B507" s="45"/>
      <c r="C507" s="45" t="s">
        <v>1008</v>
      </c>
      <c r="D507" s="26"/>
      <c r="E507" s="12"/>
      <c r="F507" s="27">
        <f>Source!AO248</f>
        <v>35.340000000000003</v>
      </c>
      <c r="G507" s="28" t="str">
        <f>Source!DG248</f>
        <v/>
      </c>
      <c r="H507" s="29">
        <f>ROUND(Source!AF248*Source!I248, 2)</f>
        <v>131.11000000000001</v>
      </c>
      <c r="I507" s="28"/>
      <c r="J507" s="28">
        <f>IF(Source!BA248&lt;&gt; 0, Source!BA248, 1)</f>
        <v>6.4</v>
      </c>
      <c r="K507" s="29">
        <f>Source!S248</f>
        <v>839.11</v>
      </c>
      <c r="L507" s="30"/>
      <c r="R507">
        <f>H507</f>
        <v>131.11000000000001</v>
      </c>
    </row>
    <row r="508" spans="1:26" ht="14.25" x14ac:dyDescent="0.2">
      <c r="A508" s="44"/>
      <c r="B508" s="45"/>
      <c r="C508" s="45" t="s">
        <v>363</v>
      </c>
      <c r="D508" s="26"/>
      <c r="E508" s="12"/>
      <c r="F508" s="27">
        <f>Source!AM248</f>
        <v>1.78</v>
      </c>
      <c r="G508" s="28" t="str">
        <f>Source!DE248</f>
        <v/>
      </c>
      <c r="H508" s="29">
        <f>ROUND(Source!AD248*Source!I248, 2)</f>
        <v>6.6</v>
      </c>
      <c r="I508" s="28"/>
      <c r="J508" s="28">
        <f>IF(Source!BB248&lt;&gt; 0, Source!BB248, 1)</f>
        <v>6.4</v>
      </c>
      <c r="K508" s="29">
        <f>Source!Q248</f>
        <v>42.26</v>
      </c>
      <c r="L508" s="30"/>
    </row>
    <row r="509" spans="1:26" ht="14.25" x14ac:dyDescent="0.2">
      <c r="A509" s="44"/>
      <c r="B509" s="45"/>
      <c r="C509" s="45" t="s">
        <v>1009</v>
      </c>
      <c r="D509" s="26"/>
      <c r="E509" s="12"/>
      <c r="F509" s="27">
        <f>Source!AN248</f>
        <v>0.26</v>
      </c>
      <c r="G509" s="28" t="str">
        <f>Source!DF248</f>
        <v/>
      </c>
      <c r="H509" s="31">
        <f>ROUND(Source!AE248*Source!I248, 2)</f>
        <v>0.96</v>
      </c>
      <c r="I509" s="28"/>
      <c r="J509" s="28">
        <f>IF(Source!BS248&lt;&gt; 0, Source!BS248, 1)</f>
        <v>6.4</v>
      </c>
      <c r="K509" s="31">
        <f>Source!R248</f>
        <v>6.17</v>
      </c>
      <c r="L509" s="30"/>
      <c r="R509">
        <f>H509</f>
        <v>0.96</v>
      </c>
    </row>
    <row r="510" spans="1:26" ht="14.25" x14ac:dyDescent="0.2">
      <c r="A510" s="44"/>
      <c r="B510" s="45"/>
      <c r="C510" s="45" t="s">
        <v>1015</v>
      </c>
      <c r="D510" s="26"/>
      <c r="E510" s="12"/>
      <c r="F510" s="27">
        <f>Source!AL248</f>
        <v>13.6</v>
      </c>
      <c r="G510" s="28" t="str">
        <f>Source!DD248</f>
        <v/>
      </c>
      <c r="H510" s="29">
        <f>ROUND(Source!AC248*Source!I248, 2)</f>
        <v>50.46</v>
      </c>
      <c r="I510" s="28"/>
      <c r="J510" s="28">
        <f>IF(Source!BC248&lt;&gt; 0, Source!BC248, 1)</f>
        <v>6.4</v>
      </c>
      <c r="K510" s="29">
        <f>Source!P248</f>
        <v>322.92</v>
      </c>
      <c r="L510" s="30"/>
    </row>
    <row r="511" spans="1:26" ht="14.25" x14ac:dyDescent="0.2">
      <c r="A511" s="44"/>
      <c r="B511" s="45"/>
      <c r="C511" s="45" t="s">
        <v>1010</v>
      </c>
      <c r="D511" s="26" t="s">
        <v>1011</v>
      </c>
      <c r="E511" s="12">
        <f>Source!BZ248</f>
        <v>95</v>
      </c>
      <c r="F511" s="48"/>
      <c r="G511" s="28"/>
      <c r="H511" s="29">
        <f>SUM(S505:S515)</f>
        <v>125.47</v>
      </c>
      <c r="I511" s="32"/>
      <c r="J511" s="25">
        <f>Source!AT248</f>
        <v>95</v>
      </c>
      <c r="K511" s="29">
        <f>SUM(T505:T515)</f>
        <v>803.02</v>
      </c>
      <c r="L511" s="30"/>
    </row>
    <row r="512" spans="1:26" ht="14.25" x14ac:dyDescent="0.2">
      <c r="A512" s="44"/>
      <c r="B512" s="45"/>
      <c r="C512" s="45" t="s">
        <v>1012</v>
      </c>
      <c r="D512" s="26" t="s">
        <v>1011</v>
      </c>
      <c r="E512" s="12">
        <f>Source!CA248</f>
        <v>65</v>
      </c>
      <c r="F512" s="48"/>
      <c r="G512" s="28"/>
      <c r="H512" s="29">
        <f>SUM(U505:U515)</f>
        <v>85.85</v>
      </c>
      <c r="I512" s="32"/>
      <c r="J512" s="25">
        <f>Source!AU248</f>
        <v>65</v>
      </c>
      <c r="K512" s="29">
        <f>SUM(V505:V515)</f>
        <v>549.42999999999995</v>
      </c>
      <c r="L512" s="30"/>
    </row>
    <row r="513" spans="1:26" ht="14.25" x14ac:dyDescent="0.2">
      <c r="A513" s="44"/>
      <c r="B513" s="45"/>
      <c r="C513" s="45" t="s">
        <v>1013</v>
      </c>
      <c r="D513" s="26" t="s">
        <v>1014</v>
      </c>
      <c r="E513" s="12">
        <f>Source!AQ248</f>
        <v>3.76</v>
      </c>
      <c r="F513" s="27"/>
      <c r="G513" s="28" t="str">
        <f>Source!DI248</f>
        <v/>
      </c>
      <c r="H513" s="29"/>
      <c r="I513" s="28"/>
      <c r="J513" s="28"/>
      <c r="K513" s="29"/>
      <c r="L513" s="40">
        <f>Source!U248</f>
        <v>13.949599999999998</v>
      </c>
    </row>
    <row r="514" spans="1:26" ht="85.5" x14ac:dyDescent="0.2">
      <c r="A514" s="44" t="str">
        <f>Source!E250</f>
        <v>48,1</v>
      </c>
      <c r="B514" s="45" t="str">
        <f>Source!F250</f>
        <v>21.1.06.09-0100</v>
      </c>
      <c r="C514" s="45" t="str">
        <f>Source!G250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514" s="26" t="str">
        <f>Source!H250</f>
        <v>1000 м</v>
      </c>
      <c r="E514" s="12">
        <f>Source!I250</f>
        <v>0.29299999999999998</v>
      </c>
      <c r="F514" s="27">
        <f>Source!AL250+Source!AM250+Source!AO250</f>
        <v>4814.0200000000004</v>
      </c>
      <c r="G514" s="43" t="s">
        <v>6</v>
      </c>
      <c r="H514" s="29">
        <f>ROUND(Source!AC250*Source!I250, 2)+ROUND(Source!AD250*Source!I250, 2)+ROUND(Source!AF250*Source!I250, 2)</f>
        <v>1410.51</v>
      </c>
      <c r="I514" s="28"/>
      <c r="J514" s="28">
        <f>IF(Source!BC250&lt;&gt; 0, Source!BC250, 1)</f>
        <v>6.4</v>
      </c>
      <c r="K514" s="29">
        <f>Source!O250</f>
        <v>9027.25</v>
      </c>
      <c r="L514" s="30"/>
      <c r="S514">
        <f>ROUND((Source!FX250/100)*((ROUND(Source!AF250*Source!I250, 2)+ROUND(Source!AE250*Source!I250, 2))), 2)</f>
        <v>0</v>
      </c>
      <c r="T514">
        <f>Source!X250</f>
        <v>0</v>
      </c>
      <c r="U514">
        <f>ROUND((Source!FY250/100)*((ROUND(Source!AF250*Source!I250, 2)+ROUND(Source!AE250*Source!I250, 2))), 2)</f>
        <v>0</v>
      </c>
      <c r="V514">
        <f>Source!Y250</f>
        <v>0</v>
      </c>
      <c r="W514">
        <f>IF(Source!BI250&lt;=1,H514, 0)</f>
        <v>0</v>
      </c>
      <c r="X514">
        <f>IF(Source!BI250=2,H514, 0)</f>
        <v>1410.51</v>
      </c>
      <c r="Y514">
        <f>IF(Source!BI250=3,H514, 0)</f>
        <v>0</v>
      </c>
      <c r="Z514">
        <f>IF(Source!BI250=4,H514, 0)</f>
        <v>0</v>
      </c>
    </row>
    <row r="515" spans="1:26" ht="85.5" x14ac:dyDescent="0.2">
      <c r="A515" s="46" t="str">
        <f>Source!E252</f>
        <v>48,2</v>
      </c>
      <c r="B515" s="47" t="str">
        <f>Source!F252</f>
        <v>21.1.06.09-0110</v>
      </c>
      <c r="C515" s="47" t="str">
        <f>Source!G252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- 4 и сечением 4 мм2</v>
      </c>
      <c r="D515" s="33" t="str">
        <f>Source!H252</f>
        <v>1000 м</v>
      </c>
      <c r="E515" s="34">
        <f>Source!I252</f>
        <v>8.2000000000000003E-2</v>
      </c>
      <c r="F515" s="35">
        <f>Source!AL252+Source!AM252+Source!AO252</f>
        <v>10008.44</v>
      </c>
      <c r="G515" s="41" t="s">
        <v>6</v>
      </c>
      <c r="H515" s="37">
        <f>ROUND(Source!AC252*Source!I252, 2)+ROUND(Source!AD252*Source!I252, 2)+ROUND(Source!AF252*Source!I252, 2)</f>
        <v>820.69</v>
      </c>
      <c r="I515" s="36"/>
      <c r="J515" s="36">
        <f>IF(Source!BC252&lt;&gt; 0, Source!BC252, 1)</f>
        <v>6.4</v>
      </c>
      <c r="K515" s="37">
        <f>Source!O252</f>
        <v>5252.43</v>
      </c>
      <c r="L515" s="42"/>
      <c r="S515">
        <f>ROUND((Source!FX252/100)*((ROUND(Source!AF252*Source!I252, 2)+ROUND(Source!AE252*Source!I252, 2))), 2)</f>
        <v>0</v>
      </c>
      <c r="T515">
        <f>Source!X252</f>
        <v>0</v>
      </c>
      <c r="U515">
        <f>ROUND((Source!FY252/100)*((ROUND(Source!AF252*Source!I252, 2)+ROUND(Source!AE252*Source!I252, 2))), 2)</f>
        <v>0</v>
      </c>
      <c r="V515">
        <f>Source!Y252</f>
        <v>0</v>
      </c>
      <c r="W515">
        <f>IF(Source!BI252&lt;=1,H515, 0)</f>
        <v>0</v>
      </c>
      <c r="X515">
        <f>IF(Source!BI252=2,H515, 0)</f>
        <v>820.69</v>
      </c>
      <c r="Y515">
        <f>IF(Source!BI252=3,H515, 0)</f>
        <v>0</v>
      </c>
      <c r="Z515">
        <f>IF(Source!BI252=4,H515, 0)</f>
        <v>0</v>
      </c>
    </row>
    <row r="516" spans="1:26" ht="15" x14ac:dyDescent="0.25">
      <c r="G516" s="50">
        <f>H507+H508+H510+H511+H512+SUM(H514:H515)</f>
        <v>2630.6899999999996</v>
      </c>
      <c r="H516" s="50"/>
      <c r="J516" s="50">
        <f>K507+K508+K510+K511+K512+SUM(K514:K515)</f>
        <v>16836.419999999998</v>
      </c>
      <c r="K516" s="50"/>
      <c r="L516" s="39">
        <f>Source!U248</f>
        <v>13.949599999999998</v>
      </c>
      <c r="O516" s="23">
        <f>G516</f>
        <v>2630.6899999999996</v>
      </c>
      <c r="P516" s="23">
        <f>J516</f>
        <v>16836.419999999998</v>
      </c>
      <c r="Q516" s="23">
        <f>L516</f>
        <v>13.949599999999998</v>
      </c>
      <c r="W516">
        <f>IF(Source!BI248&lt;=1,H507+H508+H510+H511+H512, 0)</f>
        <v>0</v>
      </c>
      <c r="X516">
        <f>IF(Source!BI248=2,H507+H508+H510+H511+H512, 0)</f>
        <v>399.49</v>
      </c>
      <c r="Y516">
        <f>IF(Source!BI248=3,H507+H508+H510+H511+H512, 0)</f>
        <v>0</v>
      </c>
      <c r="Z516">
        <f>IF(Source!BI248=4,H507+H508+H510+H511+H512, 0)</f>
        <v>0</v>
      </c>
    </row>
    <row r="517" spans="1:26" ht="42.75" x14ac:dyDescent="0.2">
      <c r="A517" s="44" t="str">
        <f>Source!E254</f>
        <v>49</v>
      </c>
      <c r="B517" s="45" t="str">
        <f>Source!F254</f>
        <v>м08-03-591-04</v>
      </c>
      <c r="C517" s="45" t="str">
        <f>Source!G254</f>
        <v>Выключатель двухклавишный неутопленного типа при открытой проводке</v>
      </c>
      <c r="D517" s="26" t="str">
        <f>Source!H254</f>
        <v>100 ШТ</v>
      </c>
      <c r="E517" s="12">
        <f>Source!I254</f>
        <v>0.08</v>
      </c>
      <c r="F517" s="27">
        <f>Source!AL254+Source!AM254+Source!AO254</f>
        <v>456.35</v>
      </c>
      <c r="G517" s="28"/>
      <c r="H517" s="29"/>
      <c r="I517" s="28" t="str">
        <f>Source!BO254</f>
        <v/>
      </c>
      <c r="J517" s="28"/>
      <c r="K517" s="29"/>
      <c r="L517" s="30"/>
      <c r="S517">
        <f>ROUND((Source!FX254/100)*((ROUND(Source!AF254*Source!I254, 2)+ROUND(Source!AE254*Source!I254, 2))), 2)</f>
        <v>26.53</v>
      </c>
      <c r="T517">
        <f>Source!X254</f>
        <v>169.82</v>
      </c>
      <c r="U517">
        <f>ROUND((Source!FY254/100)*((ROUND(Source!AF254*Source!I254, 2)+ROUND(Source!AE254*Source!I254, 2))), 2)</f>
        <v>18.149999999999999</v>
      </c>
      <c r="V517">
        <f>Source!Y254</f>
        <v>116.19</v>
      </c>
    </row>
    <row r="518" spans="1:26" x14ac:dyDescent="0.2">
      <c r="C518" s="22" t="str">
        <f>"Объем: "&amp;Source!I254&amp;"=8/"&amp;"100"</f>
        <v>Объем: 0,08=8/100</v>
      </c>
    </row>
    <row r="519" spans="1:26" ht="14.25" x14ac:dyDescent="0.2">
      <c r="A519" s="44"/>
      <c r="B519" s="45"/>
      <c r="C519" s="45" t="s">
        <v>1008</v>
      </c>
      <c r="D519" s="26"/>
      <c r="E519" s="12"/>
      <c r="F519" s="27">
        <f>Source!AO254</f>
        <v>348.49</v>
      </c>
      <c r="G519" s="28" t="str">
        <f>Source!DG254</f>
        <v/>
      </c>
      <c r="H519" s="29">
        <f>ROUND(Source!AF254*Source!I254, 2)</f>
        <v>27.88</v>
      </c>
      <c r="I519" s="28"/>
      <c r="J519" s="28">
        <f>IF(Source!BA254&lt;&gt; 0, Source!BA254, 1)</f>
        <v>6.4</v>
      </c>
      <c r="K519" s="29">
        <f>Source!S254</f>
        <v>178.43</v>
      </c>
      <c r="L519" s="30"/>
      <c r="R519">
        <f>H519</f>
        <v>27.88</v>
      </c>
    </row>
    <row r="520" spans="1:26" ht="14.25" x14ac:dyDescent="0.2">
      <c r="A520" s="44"/>
      <c r="B520" s="45"/>
      <c r="C520" s="45" t="s">
        <v>363</v>
      </c>
      <c r="D520" s="26"/>
      <c r="E520" s="12"/>
      <c r="F520" s="27">
        <f>Source!AM254</f>
        <v>4.67</v>
      </c>
      <c r="G520" s="28" t="str">
        <f>Source!DE254</f>
        <v/>
      </c>
      <c r="H520" s="29">
        <f>ROUND(Source!AD254*Source!I254, 2)</f>
        <v>0.37</v>
      </c>
      <c r="I520" s="28"/>
      <c r="J520" s="28">
        <f>IF(Source!BB254&lt;&gt; 0, Source!BB254, 1)</f>
        <v>6.4</v>
      </c>
      <c r="K520" s="29">
        <f>Source!Q254</f>
        <v>2.39</v>
      </c>
      <c r="L520" s="30"/>
    </row>
    <row r="521" spans="1:26" ht="14.25" x14ac:dyDescent="0.2">
      <c r="A521" s="44"/>
      <c r="B521" s="45"/>
      <c r="C521" s="45" t="s">
        <v>1009</v>
      </c>
      <c r="D521" s="26"/>
      <c r="E521" s="12"/>
      <c r="F521" s="27">
        <f>Source!AN254</f>
        <v>0.64</v>
      </c>
      <c r="G521" s="28" t="str">
        <f>Source!DF254</f>
        <v/>
      </c>
      <c r="H521" s="31">
        <f>ROUND(Source!AE254*Source!I254, 2)</f>
        <v>0.05</v>
      </c>
      <c r="I521" s="28"/>
      <c r="J521" s="28">
        <f>IF(Source!BS254&lt;&gt; 0, Source!BS254, 1)</f>
        <v>6.4</v>
      </c>
      <c r="K521" s="31">
        <f>Source!R254</f>
        <v>0.33</v>
      </c>
      <c r="L521" s="30"/>
      <c r="R521">
        <f>H521</f>
        <v>0.05</v>
      </c>
    </row>
    <row r="522" spans="1:26" ht="14.25" x14ac:dyDescent="0.2">
      <c r="A522" s="44"/>
      <c r="B522" s="45"/>
      <c r="C522" s="45" t="s">
        <v>1015</v>
      </c>
      <c r="D522" s="26"/>
      <c r="E522" s="12"/>
      <c r="F522" s="27">
        <f>Source!AL254</f>
        <v>103.19</v>
      </c>
      <c r="G522" s="28" t="str">
        <f>Source!DD254</f>
        <v/>
      </c>
      <c r="H522" s="29">
        <f>ROUND(Source!AC254*Source!I254, 2)</f>
        <v>8.26</v>
      </c>
      <c r="I522" s="28"/>
      <c r="J522" s="28">
        <f>IF(Source!BC254&lt;&gt; 0, Source!BC254, 1)</f>
        <v>6.4</v>
      </c>
      <c r="K522" s="29">
        <f>Source!P254</f>
        <v>52.83</v>
      </c>
      <c r="L522" s="30"/>
    </row>
    <row r="523" spans="1:26" ht="14.25" x14ac:dyDescent="0.2">
      <c r="A523" s="44"/>
      <c r="B523" s="45"/>
      <c r="C523" s="45" t="s">
        <v>1010</v>
      </c>
      <c r="D523" s="26" t="s">
        <v>1011</v>
      </c>
      <c r="E523" s="12">
        <f>Source!BZ254</f>
        <v>95</v>
      </c>
      <c r="F523" s="48"/>
      <c r="G523" s="28"/>
      <c r="H523" s="29">
        <f>SUM(S517:S526)</f>
        <v>26.53</v>
      </c>
      <c r="I523" s="32"/>
      <c r="J523" s="25">
        <f>Source!AT254</f>
        <v>95</v>
      </c>
      <c r="K523" s="29">
        <f>SUM(T517:T526)</f>
        <v>169.82</v>
      </c>
      <c r="L523" s="30"/>
    </row>
    <row r="524" spans="1:26" ht="14.25" x14ac:dyDescent="0.2">
      <c r="A524" s="44"/>
      <c r="B524" s="45"/>
      <c r="C524" s="45" t="s">
        <v>1012</v>
      </c>
      <c r="D524" s="26" t="s">
        <v>1011</v>
      </c>
      <c r="E524" s="12">
        <f>Source!CA254</f>
        <v>65</v>
      </c>
      <c r="F524" s="48"/>
      <c r="G524" s="28"/>
      <c r="H524" s="29">
        <f>SUM(U517:U526)</f>
        <v>18.149999999999999</v>
      </c>
      <c r="I524" s="32"/>
      <c r="J524" s="25">
        <f>Source!AU254</f>
        <v>65</v>
      </c>
      <c r="K524" s="29">
        <f>SUM(V517:V526)</f>
        <v>116.19</v>
      </c>
      <c r="L524" s="30"/>
    </row>
    <row r="525" spans="1:26" ht="14.25" x14ac:dyDescent="0.2">
      <c r="A525" s="44"/>
      <c r="B525" s="45"/>
      <c r="C525" s="45" t="s">
        <v>1013</v>
      </c>
      <c r="D525" s="26" t="s">
        <v>1014</v>
      </c>
      <c r="E525" s="12">
        <f>Source!AQ254</f>
        <v>35.130000000000003</v>
      </c>
      <c r="F525" s="27"/>
      <c r="G525" s="28" t="str">
        <f>Source!DI254</f>
        <v/>
      </c>
      <c r="H525" s="29"/>
      <c r="I525" s="28"/>
      <c r="J525" s="28"/>
      <c r="K525" s="29"/>
      <c r="L525" s="40">
        <f>Source!U254</f>
        <v>2.8104000000000005</v>
      </c>
    </row>
    <row r="526" spans="1:26" ht="28.5" x14ac:dyDescent="0.2">
      <c r="A526" s="46" t="str">
        <f>Source!E256</f>
        <v>49,1</v>
      </c>
      <c r="B526" s="47" t="str">
        <f>Source!F256</f>
        <v>20.4.01.01-0001</v>
      </c>
      <c r="C526" s="47" t="str">
        <f>Source!G256</f>
        <v>Выключатель двухклавишный для открытой проводки</v>
      </c>
      <c r="D526" s="33" t="str">
        <f>Source!H256</f>
        <v>10 шт.</v>
      </c>
      <c r="E526" s="34">
        <f>Source!I256</f>
        <v>0.8</v>
      </c>
      <c r="F526" s="35">
        <f>Source!AL256+Source!AM256+Source!AO256</f>
        <v>72.8</v>
      </c>
      <c r="G526" s="41" t="s">
        <v>6</v>
      </c>
      <c r="H526" s="37">
        <f>ROUND(Source!AC256*Source!I256, 2)+ROUND(Source!AD256*Source!I256, 2)+ROUND(Source!AF256*Source!I256, 2)</f>
        <v>58.24</v>
      </c>
      <c r="I526" s="36"/>
      <c r="J526" s="36">
        <f>IF(Source!BC256&lt;&gt; 0, Source!BC256, 1)</f>
        <v>6.4</v>
      </c>
      <c r="K526" s="37">
        <f>Source!O256</f>
        <v>372.74</v>
      </c>
      <c r="L526" s="42"/>
      <c r="S526">
        <f>ROUND((Source!FX256/100)*((ROUND(Source!AF256*Source!I256, 2)+ROUND(Source!AE256*Source!I256, 2))), 2)</f>
        <v>0</v>
      </c>
      <c r="T526">
        <f>Source!X256</f>
        <v>0</v>
      </c>
      <c r="U526">
        <f>ROUND((Source!FY256/100)*((ROUND(Source!AF256*Source!I256, 2)+ROUND(Source!AE256*Source!I256, 2))), 2)</f>
        <v>0</v>
      </c>
      <c r="V526">
        <f>Source!Y256</f>
        <v>0</v>
      </c>
      <c r="W526">
        <f>IF(Source!BI256&lt;=1,H526, 0)</f>
        <v>0</v>
      </c>
      <c r="X526">
        <f>IF(Source!BI256=2,H526, 0)</f>
        <v>58.24</v>
      </c>
      <c r="Y526">
        <f>IF(Source!BI256=3,H526, 0)</f>
        <v>0</v>
      </c>
      <c r="Z526">
        <f>IF(Source!BI256=4,H526, 0)</f>
        <v>0</v>
      </c>
    </row>
    <row r="527" spans="1:26" ht="15" x14ac:dyDescent="0.25">
      <c r="G527" s="50">
        <f>H519+H520+H522+H523+H524+SUM(H526:H526)</f>
        <v>139.43</v>
      </c>
      <c r="H527" s="50"/>
      <c r="J527" s="50">
        <f>K519+K520+K522+K523+K524+SUM(K526:K526)</f>
        <v>892.4</v>
      </c>
      <c r="K527" s="50"/>
      <c r="L527" s="39">
        <f>Source!U254</f>
        <v>2.8104000000000005</v>
      </c>
      <c r="O527" s="23">
        <f>G527</f>
        <v>139.43</v>
      </c>
      <c r="P527" s="23">
        <f>J527</f>
        <v>892.4</v>
      </c>
      <c r="Q527" s="23">
        <f>L527</f>
        <v>2.8104000000000005</v>
      </c>
      <c r="W527">
        <f>IF(Source!BI254&lt;=1,H519+H520+H522+H523+H524, 0)</f>
        <v>0</v>
      </c>
      <c r="X527">
        <f>IF(Source!BI254=2,H519+H520+H522+H523+H524, 0)</f>
        <v>81.19</v>
      </c>
      <c r="Y527">
        <f>IF(Source!BI254=3,H519+H520+H522+H523+H524, 0)</f>
        <v>0</v>
      </c>
      <c r="Z527">
        <f>IF(Source!BI254=4,H519+H520+H522+H523+H524, 0)</f>
        <v>0</v>
      </c>
    </row>
    <row r="528" spans="1:26" ht="28.5" x14ac:dyDescent="0.2">
      <c r="A528" s="44" t="str">
        <f>Source!E258</f>
        <v>50</v>
      </c>
      <c r="B528" s="45" t="str">
        <f>Source!F258</f>
        <v>м08-03-591-09</v>
      </c>
      <c r="C528" s="45" t="str">
        <f>Source!G258</f>
        <v>Розетка штепсельная утопленного типа при скрытой проводке</v>
      </c>
      <c r="D528" s="26" t="str">
        <f>Source!H258</f>
        <v>100 ШТ</v>
      </c>
      <c r="E528" s="12">
        <f>Source!I258</f>
        <v>0.76</v>
      </c>
      <c r="F528" s="27">
        <f>Source!AL258+Source!AM258+Source!AO258</f>
        <v>369.25</v>
      </c>
      <c r="G528" s="28"/>
      <c r="H528" s="29"/>
      <c r="I528" s="28" t="str">
        <f>Source!BO258</f>
        <v/>
      </c>
      <c r="J528" s="28"/>
      <c r="K528" s="29"/>
      <c r="L528" s="30"/>
      <c r="S528">
        <f>ROUND((Source!FX258/100)*((ROUND(Source!AF258*Source!I258, 2)+ROUND(Source!AE258*Source!I258, 2))), 2)</f>
        <v>218.77</v>
      </c>
      <c r="T528">
        <f>Source!X258</f>
        <v>1400.1</v>
      </c>
      <c r="U528">
        <f>ROUND((Source!FY258/100)*((ROUND(Source!AF258*Source!I258, 2)+ROUND(Source!AE258*Source!I258, 2))), 2)</f>
        <v>149.68</v>
      </c>
      <c r="V528">
        <f>Source!Y258</f>
        <v>957.96</v>
      </c>
    </row>
    <row r="529" spans="1:26" x14ac:dyDescent="0.2">
      <c r="C529" s="22" t="str">
        <f>"Объем: "&amp;Source!I258&amp;"=(10*"&amp;"2+"&amp;"16*"&amp;"2+"&amp;"12*"&amp;"2)/"&amp;"100"</f>
        <v>Объем: 0,76=(10*2+16*2+12*2)/100</v>
      </c>
    </row>
    <row r="530" spans="1:26" ht="14.25" x14ac:dyDescent="0.2">
      <c r="A530" s="44"/>
      <c r="B530" s="45"/>
      <c r="C530" s="45" t="s">
        <v>1008</v>
      </c>
      <c r="D530" s="26"/>
      <c r="E530" s="12"/>
      <c r="F530" s="27">
        <f>Source!AO258</f>
        <v>302.36</v>
      </c>
      <c r="G530" s="28" t="str">
        <f>Source!DG258</f>
        <v/>
      </c>
      <c r="H530" s="29">
        <f>ROUND(Source!AF258*Source!I258, 2)</f>
        <v>229.79</v>
      </c>
      <c r="I530" s="28"/>
      <c r="J530" s="28">
        <f>IF(Source!BA258&lt;&gt; 0, Source!BA258, 1)</f>
        <v>6.4</v>
      </c>
      <c r="K530" s="29">
        <f>Source!S258</f>
        <v>1470.68</v>
      </c>
      <c r="L530" s="30"/>
      <c r="R530">
        <f>H530</f>
        <v>229.79</v>
      </c>
    </row>
    <row r="531" spans="1:26" ht="14.25" x14ac:dyDescent="0.2">
      <c r="A531" s="44"/>
      <c r="B531" s="45"/>
      <c r="C531" s="45" t="s">
        <v>363</v>
      </c>
      <c r="D531" s="26"/>
      <c r="E531" s="12"/>
      <c r="F531" s="27">
        <f>Source!AM258</f>
        <v>4.67</v>
      </c>
      <c r="G531" s="28" t="str">
        <f>Source!DE258</f>
        <v/>
      </c>
      <c r="H531" s="29">
        <f>ROUND(Source!AD258*Source!I258, 2)</f>
        <v>3.55</v>
      </c>
      <c r="I531" s="28"/>
      <c r="J531" s="28">
        <f>IF(Source!BB258&lt;&gt; 0, Source!BB258, 1)</f>
        <v>6.4</v>
      </c>
      <c r="K531" s="29">
        <f>Source!Q258</f>
        <v>22.71</v>
      </c>
      <c r="L531" s="30"/>
    </row>
    <row r="532" spans="1:26" ht="14.25" x14ac:dyDescent="0.2">
      <c r="A532" s="44"/>
      <c r="B532" s="45"/>
      <c r="C532" s="45" t="s">
        <v>1009</v>
      </c>
      <c r="D532" s="26"/>
      <c r="E532" s="12"/>
      <c r="F532" s="27">
        <f>Source!AN258</f>
        <v>0.64</v>
      </c>
      <c r="G532" s="28" t="str">
        <f>Source!DF258</f>
        <v/>
      </c>
      <c r="H532" s="31">
        <f>ROUND(Source!AE258*Source!I258, 2)</f>
        <v>0.49</v>
      </c>
      <c r="I532" s="28"/>
      <c r="J532" s="28">
        <f>IF(Source!BS258&lt;&gt; 0, Source!BS258, 1)</f>
        <v>6.4</v>
      </c>
      <c r="K532" s="31">
        <f>Source!R258</f>
        <v>3.11</v>
      </c>
      <c r="L532" s="30"/>
      <c r="R532">
        <f>H532</f>
        <v>0.49</v>
      </c>
    </row>
    <row r="533" spans="1:26" ht="14.25" x14ac:dyDescent="0.2">
      <c r="A533" s="44"/>
      <c r="B533" s="45"/>
      <c r="C533" s="45" t="s">
        <v>1015</v>
      </c>
      <c r="D533" s="26"/>
      <c r="E533" s="12"/>
      <c r="F533" s="27">
        <f>Source!AL258</f>
        <v>62.22</v>
      </c>
      <c r="G533" s="28" t="str">
        <f>Source!DD258</f>
        <v/>
      </c>
      <c r="H533" s="29">
        <f>ROUND(Source!AC258*Source!I258, 2)</f>
        <v>47.29</v>
      </c>
      <c r="I533" s="28"/>
      <c r="J533" s="28">
        <f>IF(Source!BC258&lt;&gt; 0, Source!BC258, 1)</f>
        <v>6.4</v>
      </c>
      <c r="K533" s="29">
        <f>Source!P258</f>
        <v>302.64</v>
      </c>
      <c r="L533" s="30"/>
    </row>
    <row r="534" spans="1:26" ht="14.25" x14ac:dyDescent="0.2">
      <c r="A534" s="44"/>
      <c r="B534" s="45"/>
      <c r="C534" s="45" t="s">
        <v>1010</v>
      </c>
      <c r="D534" s="26" t="s">
        <v>1011</v>
      </c>
      <c r="E534" s="12">
        <f>Source!BZ258</f>
        <v>95</v>
      </c>
      <c r="F534" s="48"/>
      <c r="G534" s="28"/>
      <c r="H534" s="29">
        <f>SUM(S528:S537)</f>
        <v>218.77</v>
      </c>
      <c r="I534" s="32"/>
      <c r="J534" s="25">
        <f>Source!AT258</f>
        <v>95</v>
      </c>
      <c r="K534" s="29">
        <f>SUM(T528:T537)</f>
        <v>1400.1</v>
      </c>
      <c r="L534" s="30"/>
    </row>
    <row r="535" spans="1:26" ht="14.25" x14ac:dyDescent="0.2">
      <c r="A535" s="44"/>
      <c r="B535" s="45"/>
      <c r="C535" s="45" t="s">
        <v>1012</v>
      </c>
      <c r="D535" s="26" t="s">
        <v>1011</v>
      </c>
      <c r="E535" s="12">
        <f>Source!CA258</f>
        <v>65</v>
      </c>
      <c r="F535" s="48"/>
      <c r="G535" s="28"/>
      <c r="H535" s="29">
        <f>SUM(U528:U537)</f>
        <v>149.68</v>
      </c>
      <c r="I535" s="32"/>
      <c r="J535" s="25">
        <f>Source!AU258</f>
        <v>65</v>
      </c>
      <c r="K535" s="29">
        <f>SUM(V528:V537)</f>
        <v>957.96</v>
      </c>
      <c r="L535" s="30"/>
    </row>
    <row r="536" spans="1:26" ht="14.25" x14ac:dyDescent="0.2">
      <c r="A536" s="44"/>
      <c r="B536" s="45"/>
      <c r="C536" s="45" t="s">
        <v>1013</v>
      </c>
      <c r="D536" s="26" t="s">
        <v>1014</v>
      </c>
      <c r="E536" s="12">
        <f>Source!AQ258</f>
        <v>30.48</v>
      </c>
      <c r="F536" s="27"/>
      <c r="G536" s="28" t="str">
        <f>Source!DI258</f>
        <v/>
      </c>
      <c r="H536" s="29"/>
      <c r="I536" s="28"/>
      <c r="J536" s="28"/>
      <c r="K536" s="29"/>
      <c r="L536" s="40">
        <f>Source!U258</f>
        <v>23.1648</v>
      </c>
    </row>
    <row r="537" spans="1:26" ht="28.5" x14ac:dyDescent="0.2">
      <c r="A537" s="46" t="str">
        <f>Source!E260</f>
        <v>50,1</v>
      </c>
      <c r="B537" s="47" t="str">
        <f>Source!F260</f>
        <v>20.4.03.06-0005</v>
      </c>
      <c r="C537" s="47" t="str">
        <f>Source!G260</f>
        <v>Розетка скрытой проводки с заземлением</v>
      </c>
      <c r="D537" s="33" t="str">
        <f>Source!H260</f>
        <v>100 шт.</v>
      </c>
      <c r="E537" s="34">
        <f>Source!I260</f>
        <v>0.76</v>
      </c>
      <c r="F537" s="35">
        <f>Source!AL260+Source!AM260+Source!AO260</f>
        <v>973</v>
      </c>
      <c r="G537" s="41" t="s">
        <v>6</v>
      </c>
      <c r="H537" s="37">
        <f>ROUND(Source!AC260*Source!I260, 2)+ROUND(Source!AD260*Source!I260, 2)+ROUND(Source!AF260*Source!I260, 2)</f>
        <v>739.48</v>
      </c>
      <c r="I537" s="36"/>
      <c r="J537" s="36">
        <f>IF(Source!BC260&lt;&gt; 0, Source!BC260, 1)</f>
        <v>6.4</v>
      </c>
      <c r="K537" s="37">
        <f>Source!O260</f>
        <v>4732.67</v>
      </c>
      <c r="L537" s="42"/>
      <c r="S537">
        <f>ROUND((Source!FX260/100)*((ROUND(Source!AF260*Source!I260, 2)+ROUND(Source!AE260*Source!I260, 2))), 2)</f>
        <v>0</v>
      </c>
      <c r="T537">
        <f>Source!X260</f>
        <v>0</v>
      </c>
      <c r="U537">
        <f>ROUND((Source!FY260/100)*((ROUND(Source!AF260*Source!I260, 2)+ROUND(Source!AE260*Source!I260, 2))), 2)</f>
        <v>0</v>
      </c>
      <c r="V537">
        <f>Source!Y260</f>
        <v>0</v>
      </c>
      <c r="W537">
        <f>IF(Source!BI260&lt;=1,H537, 0)</f>
        <v>0</v>
      </c>
      <c r="X537">
        <f>IF(Source!BI260=2,H537, 0)</f>
        <v>739.48</v>
      </c>
      <c r="Y537">
        <f>IF(Source!BI260=3,H537, 0)</f>
        <v>0</v>
      </c>
      <c r="Z537">
        <f>IF(Source!BI260=4,H537, 0)</f>
        <v>0</v>
      </c>
    </row>
    <row r="538" spans="1:26" ht="15" x14ac:dyDescent="0.25">
      <c r="G538" s="50">
        <f>H530+H531+H533+H534+H535+SUM(H537:H537)</f>
        <v>1388.56</v>
      </c>
      <c r="H538" s="50"/>
      <c r="J538" s="50">
        <f>K530+K531+K533+K534+K535+SUM(K537:K537)</f>
        <v>8886.76</v>
      </c>
      <c r="K538" s="50"/>
      <c r="L538" s="39">
        <f>Source!U258</f>
        <v>23.1648</v>
      </c>
      <c r="O538" s="23">
        <f>G538</f>
        <v>1388.56</v>
      </c>
      <c r="P538" s="23">
        <f>J538</f>
        <v>8886.76</v>
      </c>
      <c r="Q538" s="23">
        <f>L538</f>
        <v>23.1648</v>
      </c>
      <c r="W538">
        <f>IF(Source!BI258&lt;=1,H530+H531+H533+H534+H535, 0)</f>
        <v>0</v>
      </c>
      <c r="X538">
        <f>IF(Source!BI258=2,H530+H531+H533+H534+H535, 0)</f>
        <v>649.07999999999993</v>
      </c>
      <c r="Y538">
        <f>IF(Source!BI258=3,H530+H531+H533+H534+H535, 0)</f>
        <v>0</v>
      </c>
      <c r="Z538">
        <f>IF(Source!BI258=4,H530+H531+H533+H534+H535, 0)</f>
        <v>0</v>
      </c>
    </row>
    <row r="539" spans="1:26" ht="42.75" x14ac:dyDescent="0.2">
      <c r="A539" s="44" t="str">
        <f>Source!E262</f>
        <v>51</v>
      </c>
      <c r="B539" s="45" t="str">
        <f>Source!F262</f>
        <v>м08-03-599-01</v>
      </c>
      <c r="C539" s="45" t="str">
        <f>Source!G262</f>
        <v>Щитки осветительные, устанавливаемые в нише распорными дюбелями, масса щитка до 6 кг</v>
      </c>
      <c r="D539" s="26" t="str">
        <f>Source!H262</f>
        <v>ШТ</v>
      </c>
      <c r="E539" s="12">
        <f>Source!I262</f>
        <v>6</v>
      </c>
      <c r="F539" s="27">
        <f>Source!AL262+Source!AM262+Source!AO262</f>
        <v>56.03</v>
      </c>
      <c r="G539" s="28"/>
      <c r="H539" s="29"/>
      <c r="I539" s="28" t="str">
        <f>Source!BO262</f>
        <v/>
      </c>
      <c r="J539" s="28"/>
      <c r="K539" s="29"/>
      <c r="L539" s="30"/>
      <c r="S539">
        <f>ROUND((Source!FX262/100)*((ROUND(Source!AF262*Source!I262, 2)+ROUND(Source!AE262*Source!I262, 2))), 2)</f>
        <v>102.14</v>
      </c>
      <c r="T539">
        <f>Source!X262</f>
        <v>653.71</v>
      </c>
      <c r="U539">
        <f>ROUND((Source!FY262/100)*((ROUND(Source!AF262*Source!I262, 2)+ROUND(Source!AE262*Source!I262, 2))), 2)</f>
        <v>69.89</v>
      </c>
      <c r="V539">
        <f>Source!Y262</f>
        <v>447.28</v>
      </c>
    </row>
    <row r="540" spans="1:26" ht="14.25" x14ac:dyDescent="0.2">
      <c r="A540" s="44"/>
      <c r="B540" s="45"/>
      <c r="C540" s="45" t="s">
        <v>1008</v>
      </c>
      <c r="D540" s="26"/>
      <c r="E540" s="12"/>
      <c r="F540" s="27">
        <f>Source!AO262</f>
        <v>17.66</v>
      </c>
      <c r="G540" s="28" t="str">
        <f>Source!DG262</f>
        <v/>
      </c>
      <c r="H540" s="29">
        <f>ROUND(Source!AF262*Source!I262, 2)</f>
        <v>105.96</v>
      </c>
      <c r="I540" s="28"/>
      <c r="J540" s="28">
        <f>IF(Source!BA262&lt;&gt; 0, Source!BA262, 1)</f>
        <v>6.4</v>
      </c>
      <c r="K540" s="29">
        <f>Source!S262</f>
        <v>678.14</v>
      </c>
      <c r="L540" s="30"/>
      <c r="R540">
        <f>H540</f>
        <v>105.96</v>
      </c>
    </row>
    <row r="541" spans="1:26" ht="14.25" x14ac:dyDescent="0.2">
      <c r="A541" s="44"/>
      <c r="B541" s="45"/>
      <c r="C541" s="45" t="s">
        <v>363</v>
      </c>
      <c r="D541" s="26"/>
      <c r="E541" s="12"/>
      <c r="F541" s="27">
        <f>Source!AM262</f>
        <v>1.78</v>
      </c>
      <c r="G541" s="28" t="str">
        <f>Source!DE262</f>
        <v/>
      </c>
      <c r="H541" s="29">
        <f>ROUND(Source!AD262*Source!I262, 2)</f>
        <v>10.68</v>
      </c>
      <c r="I541" s="28"/>
      <c r="J541" s="28">
        <f>IF(Source!BB262&lt;&gt; 0, Source!BB262, 1)</f>
        <v>6.4</v>
      </c>
      <c r="K541" s="29">
        <f>Source!Q262</f>
        <v>68.349999999999994</v>
      </c>
      <c r="L541" s="30"/>
    </row>
    <row r="542" spans="1:26" ht="14.25" x14ac:dyDescent="0.2">
      <c r="A542" s="44"/>
      <c r="B542" s="45"/>
      <c r="C542" s="45" t="s">
        <v>1009</v>
      </c>
      <c r="D542" s="26"/>
      <c r="E542" s="12"/>
      <c r="F542" s="27">
        <f>Source!AN262</f>
        <v>0.26</v>
      </c>
      <c r="G542" s="28" t="str">
        <f>Source!DF262</f>
        <v/>
      </c>
      <c r="H542" s="31">
        <f>ROUND(Source!AE262*Source!I262, 2)</f>
        <v>1.56</v>
      </c>
      <c r="I542" s="28"/>
      <c r="J542" s="28">
        <f>IF(Source!BS262&lt;&gt; 0, Source!BS262, 1)</f>
        <v>6.4</v>
      </c>
      <c r="K542" s="31">
        <f>Source!R262</f>
        <v>9.98</v>
      </c>
      <c r="L542" s="30"/>
      <c r="R542">
        <f>H542</f>
        <v>1.56</v>
      </c>
    </row>
    <row r="543" spans="1:26" ht="14.25" x14ac:dyDescent="0.2">
      <c r="A543" s="44"/>
      <c r="B543" s="45"/>
      <c r="C543" s="45" t="s">
        <v>1015</v>
      </c>
      <c r="D543" s="26"/>
      <c r="E543" s="12"/>
      <c r="F543" s="27">
        <f>Source!AL262</f>
        <v>36.590000000000003</v>
      </c>
      <c r="G543" s="28" t="str">
        <f>Source!DD262</f>
        <v/>
      </c>
      <c r="H543" s="29">
        <f>ROUND(Source!AC262*Source!I262, 2)</f>
        <v>219.54</v>
      </c>
      <c r="I543" s="28"/>
      <c r="J543" s="28">
        <f>IF(Source!BC262&lt;&gt; 0, Source!BC262, 1)</f>
        <v>6.4</v>
      </c>
      <c r="K543" s="29">
        <f>Source!P262</f>
        <v>1405.06</v>
      </c>
      <c r="L543" s="30"/>
    </row>
    <row r="544" spans="1:26" ht="14.25" x14ac:dyDescent="0.2">
      <c r="A544" s="44"/>
      <c r="B544" s="45"/>
      <c r="C544" s="45" t="s">
        <v>1010</v>
      </c>
      <c r="D544" s="26" t="s">
        <v>1011</v>
      </c>
      <c r="E544" s="12">
        <f>Source!BZ262</f>
        <v>95</v>
      </c>
      <c r="F544" s="48"/>
      <c r="G544" s="28"/>
      <c r="H544" s="29">
        <f>SUM(S539:S547)</f>
        <v>102.14</v>
      </c>
      <c r="I544" s="32"/>
      <c r="J544" s="25">
        <f>Source!AT262</f>
        <v>95</v>
      </c>
      <c r="K544" s="29">
        <f>SUM(T539:T547)</f>
        <v>653.71</v>
      </c>
      <c r="L544" s="30"/>
    </row>
    <row r="545" spans="1:26" ht="14.25" x14ac:dyDescent="0.2">
      <c r="A545" s="44"/>
      <c r="B545" s="45"/>
      <c r="C545" s="45" t="s">
        <v>1012</v>
      </c>
      <c r="D545" s="26" t="s">
        <v>1011</v>
      </c>
      <c r="E545" s="12">
        <f>Source!CA262</f>
        <v>65</v>
      </c>
      <c r="F545" s="48"/>
      <c r="G545" s="28"/>
      <c r="H545" s="29">
        <f>SUM(U539:U547)</f>
        <v>69.89</v>
      </c>
      <c r="I545" s="32"/>
      <c r="J545" s="25">
        <f>Source!AU262</f>
        <v>65</v>
      </c>
      <c r="K545" s="29">
        <f>SUM(V539:V547)</f>
        <v>447.28</v>
      </c>
      <c r="L545" s="30"/>
    </row>
    <row r="546" spans="1:26" ht="14.25" x14ac:dyDescent="0.2">
      <c r="A546" s="44"/>
      <c r="B546" s="45"/>
      <c r="C546" s="45" t="s">
        <v>1013</v>
      </c>
      <c r="D546" s="26" t="s">
        <v>1014</v>
      </c>
      <c r="E546" s="12">
        <f>Source!AQ262</f>
        <v>1.78</v>
      </c>
      <c r="F546" s="27"/>
      <c r="G546" s="28" t="str">
        <f>Source!DI262</f>
        <v/>
      </c>
      <c r="H546" s="29"/>
      <c r="I546" s="28"/>
      <c r="J546" s="28"/>
      <c r="K546" s="29"/>
      <c r="L546" s="40">
        <f>Source!U262</f>
        <v>10.68</v>
      </c>
    </row>
    <row r="547" spans="1:26" ht="42.75" x14ac:dyDescent="0.2">
      <c r="A547" s="46" t="str">
        <f>Source!E264</f>
        <v>51,1</v>
      </c>
      <c r="B547" s="47" t="str">
        <f>Source!F264</f>
        <v>22.1.01.01-0011</v>
      </c>
      <c r="C547" s="47" t="str">
        <f>Source!G264</f>
        <v>Бокс встраиваемый пластиковый с прозрачной дверцей на 8 модулей, размером 230х180х90 мм</v>
      </c>
      <c r="D547" s="33" t="str">
        <f>Source!H264</f>
        <v>шт.</v>
      </c>
      <c r="E547" s="34">
        <f>Source!I264</f>
        <v>6</v>
      </c>
      <c r="F547" s="35">
        <f>Source!AL264+Source!AM264+Source!AO264</f>
        <v>94.2</v>
      </c>
      <c r="G547" s="41" t="s">
        <v>6</v>
      </c>
      <c r="H547" s="37">
        <f>ROUND(Source!AC264*Source!I264, 2)+ROUND(Source!AD264*Source!I264, 2)+ROUND(Source!AF264*Source!I264, 2)</f>
        <v>565.20000000000005</v>
      </c>
      <c r="I547" s="36"/>
      <c r="J547" s="36">
        <f>IF(Source!BC264&lt;&gt; 0, Source!BC264, 1)</f>
        <v>6.4</v>
      </c>
      <c r="K547" s="37">
        <f>Source!O264</f>
        <v>3617.28</v>
      </c>
      <c r="L547" s="42"/>
      <c r="S547">
        <f>ROUND((Source!FX264/100)*((ROUND(Source!AF264*Source!I264, 2)+ROUND(Source!AE264*Source!I264, 2))), 2)</f>
        <v>0</v>
      </c>
      <c r="T547">
        <f>Source!X264</f>
        <v>0</v>
      </c>
      <c r="U547">
        <f>ROUND((Source!FY264/100)*((ROUND(Source!AF264*Source!I264, 2)+ROUND(Source!AE264*Source!I264, 2))), 2)</f>
        <v>0</v>
      </c>
      <c r="V547">
        <f>Source!Y264</f>
        <v>0</v>
      </c>
      <c r="W547">
        <f>IF(Source!BI264&lt;=1,H547, 0)</f>
        <v>0</v>
      </c>
      <c r="X547">
        <f>IF(Source!BI264=2,H547, 0)</f>
        <v>565.20000000000005</v>
      </c>
      <c r="Y547">
        <f>IF(Source!BI264=3,H547, 0)</f>
        <v>0</v>
      </c>
      <c r="Z547">
        <f>IF(Source!BI264=4,H547, 0)</f>
        <v>0</v>
      </c>
    </row>
    <row r="548" spans="1:26" ht="15" x14ac:dyDescent="0.25">
      <c r="G548" s="50">
        <f>H540+H541+H543+H544+H545+SUM(H547:H547)</f>
        <v>1073.4099999999999</v>
      </c>
      <c r="H548" s="50"/>
      <c r="J548" s="50">
        <f>K540+K541+K543+K544+K545+SUM(K547:K547)</f>
        <v>6869.82</v>
      </c>
      <c r="K548" s="50"/>
      <c r="L548" s="39">
        <f>Source!U262</f>
        <v>10.68</v>
      </c>
      <c r="O548" s="23">
        <f>G548</f>
        <v>1073.4099999999999</v>
      </c>
      <c r="P548" s="23">
        <f>J548</f>
        <v>6869.82</v>
      </c>
      <c r="Q548" s="23">
        <f>L548</f>
        <v>10.68</v>
      </c>
      <c r="W548">
        <f>IF(Source!BI262&lt;=1,H540+H541+H543+H544+H545, 0)</f>
        <v>0</v>
      </c>
      <c r="X548">
        <f>IF(Source!BI262=2,H540+H541+H543+H544+H545, 0)</f>
        <v>508.20999999999992</v>
      </c>
      <c r="Y548">
        <f>IF(Source!BI262=3,H540+H541+H543+H544+H545, 0)</f>
        <v>0</v>
      </c>
      <c r="Z548">
        <f>IF(Source!BI262=4,H540+H541+H543+H544+H545, 0)</f>
        <v>0</v>
      </c>
    </row>
    <row r="549" spans="1:26" ht="42.75" x14ac:dyDescent="0.2">
      <c r="A549" s="44" t="str">
        <f>Source!E266</f>
        <v>52</v>
      </c>
      <c r="B549" s="45" t="str">
        <f>Source!F266</f>
        <v>м08-03-526-01</v>
      </c>
      <c r="C549" s="45" t="str">
        <f>Source!G266</f>
        <v>Автомат одно-, двух-, трехполюсный, устанавливаемый на конструкции на стене или колонне, на ток до 25 А</v>
      </c>
      <c r="D549" s="26" t="str">
        <f>Source!H266</f>
        <v>ШТ</v>
      </c>
      <c r="E549" s="12">
        <f>Source!I266</f>
        <v>26</v>
      </c>
      <c r="F549" s="27">
        <f>Source!AL266+Source!AM266+Source!AO266</f>
        <v>35.980000000000004</v>
      </c>
      <c r="G549" s="28"/>
      <c r="H549" s="29"/>
      <c r="I549" s="28" t="str">
        <f>Source!BO266</f>
        <v/>
      </c>
      <c r="J549" s="28"/>
      <c r="K549" s="29"/>
      <c r="L549" s="30"/>
      <c r="S549">
        <f>ROUND((Source!FX266/100)*((ROUND(Source!AF266*Source!I266, 2)+ROUND(Source!AE266*Source!I266, 2))), 2)</f>
        <v>366.55</v>
      </c>
      <c r="T549">
        <f>Source!X266</f>
        <v>2345.91</v>
      </c>
      <c r="U549">
        <f>ROUND((Source!FY266/100)*((ROUND(Source!AF266*Source!I266, 2)+ROUND(Source!AE266*Source!I266, 2))), 2)</f>
        <v>250.8</v>
      </c>
      <c r="V549">
        <f>Source!Y266</f>
        <v>1605.1</v>
      </c>
    </row>
    <row r="550" spans="1:26" x14ac:dyDescent="0.2">
      <c r="C550" s="22" t="str">
        <f>"Объем: "&amp;Source!I266&amp;"=6+"&amp;"12+"&amp;"8"</f>
        <v>Объем: 26=6+12+8</v>
      </c>
    </row>
    <row r="551" spans="1:26" ht="14.25" x14ac:dyDescent="0.2">
      <c r="A551" s="44"/>
      <c r="B551" s="45"/>
      <c r="C551" s="45" t="s">
        <v>1008</v>
      </c>
      <c r="D551" s="26"/>
      <c r="E551" s="12"/>
      <c r="F551" s="27">
        <f>Source!AO266</f>
        <v>14.84</v>
      </c>
      <c r="G551" s="28" t="str">
        <f>Source!DG266</f>
        <v/>
      </c>
      <c r="H551" s="29">
        <f>ROUND(Source!AF266*Source!I266, 2)</f>
        <v>385.84</v>
      </c>
      <c r="I551" s="28"/>
      <c r="J551" s="28">
        <f>IF(Source!BA266&lt;&gt; 0, Source!BA266, 1)</f>
        <v>6.4</v>
      </c>
      <c r="K551" s="29">
        <f>Source!S266</f>
        <v>2469.38</v>
      </c>
      <c r="L551" s="30"/>
      <c r="R551">
        <f>H551</f>
        <v>385.84</v>
      </c>
    </row>
    <row r="552" spans="1:26" ht="14.25" x14ac:dyDescent="0.2">
      <c r="A552" s="44"/>
      <c r="B552" s="45"/>
      <c r="C552" s="45" t="s">
        <v>363</v>
      </c>
      <c r="D552" s="26"/>
      <c r="E552" s="12"/>
      <c r="F552" s="27">
        <f>Source!AM266</f>
        <v>1.05</v>
      </c>
      <c r="G552" s="28" t="str">
        <f>Source!DE266</f>
        <v/>
      </c>
      <c r="H552" s="29">
        <f>ROUND(Source!AD266*Source!I266, 2)</f>
        <v>27.3</v>
      </c>
      <c r="I552" s="28"/>
      <c r="J552" s="28">
        <f>IF(Source!BB266&lt;&gt; 0, Source!BB266, 1)</f>
        <v>6.4</v>
      </c>
      <c r="K552" s="29">
        <f>Source!Q266</f>
        <v>174.72</v>
      </c>
      <c r="L552" s="30"/>
    </row>
    <row r="553" spans="1:26" ht="14.25" x14ac:dyDescent="0.2">
      <c r="A553" s="44"/>
      <c r="B553" s="45"/>
      <c r="C553" s="45" t="s">
        <v>1015</v>
      </c>
      <c r="D553" s="26"/>
      <c r="E553" s="12"/>
      <c r="F553" s="27">
        <f>Source!AL266</f>
        <v>20.09</v>
      </c>
      <c r="G553" s="28" t="str">
        <f>Source!DD266</f>
        <v/>
      </c>
      <c r="H553" s="29">
        <f>ROUND(Source!AC266*Source!I266, 2)</f>
        <v>522.34</v>
      </c>
      <c r="I553" s="28"/>
      <c r="J553" s="28">
        <f>IF(Source!BC266&lt;&gt; 0, Source!BC266, 1)</f>
        <v>6.4</v>
      </c>
      <c r="K553" s="29">
        <f>Source!P266</f>
        <v>3342.98</v>
      </c>
      <c r="L553" s="30"/>
    </row>
    <row r="554" spans="1:26" ht="14.25" x14ac:dyDescent="0.2">
      <c r="A554" s="44"/>
      <c r="B554" s="45"/>
      <c r="C554" s="45" t="s">
        <v>1010</v>
      </c>
      <c r="D554" s="26" t="s">
        <v>1011</v>
      </c>
      <c r="E554" s="12">
        <f>Source!BZ266</f>
        <v>95</v>
      </c>
      <c r="F554" s="48"/>
      <c r="G554" s="28"/>
      <c r="H554" s="29">
        <f>SUM(S549:S559)</f>
        <v>366.55</v>
      </c>
      <c r="I554" s="32"/>
      <c r="J554" s="25">
        <f>Source!AT266</f>
        <v>95</v>
      </c>
      <c r="K554" s="29">
        <f>SUM(T549:T559)</f>
        <v>2345.91</v>
      </c>
      <c r="L554" s="30"/>
    </row>
    <row r="555" spans="1:26" ht="14.25" x14ac:dyDescent="0.2">
      <c r="A555" s="44"/>
      <c r="B555" s="45"/>
      <c r="C555" s="45" t="s">
        <v>1012</v>
      </c>
      <c r="D555" s="26" t="s">
        <v>1011</v>
      </c>
      <c r="E555" s="12">
        <f>Source!CA266</f>
        <v>65</v>
      </c>
      <c r="F555" s="48"/>
      <c r="G555" s="28"/>
      <c r="H555" s="29">
        <f>SUM(U549:U559)</f>
        <v>250.8</v>
      </c>
      <c r="I555" s="32"/>
      <c r="J555" s="25">
        <f>Source!AU266</f>
        <v>65</v>
      </c>
      <c r="K555" s="29">
        <f>SUM(V549:V559)</f>
        <v>1605.1</v>
      </c>
      <c r="L555" s="30"/>
    </row>
    <row r="556" spans="1:26" ht="14.25" x14ac:dyDescent="0.2">
      <c r="A556" s="44"/>
      <c r="B556" s="45"/>
      <c r="C556" s="45" t="s">
        <v>1013</v>
      </c>
      <c r="D556" s="26" t="s">
        <v>1014</v>
      </c>
      <c r="E556" s="12">
        <f>Source!AQ266</f>
        <v>1.56</v>
      </c>
      <c r="F556" s="27"/>
      <c r="G556" s="28" t="str">
        <f>Source!DI266</f>
        <v/>
      </c>
      <c r="H556" s="29"/>
      <c r="I556" s="28"/>
      <c r="J556" s="28"/>
      <c r="K556" s="29"/>
      <c r="L556" s="40">
        <f>Source!U266</f>
        <v>40.56</v>
      </c>
    </row>
    <row r="557" spans="1:26" ht="28.5" x14ac:dyDescent="0.2">
      <c r="A557" s="44" t="str">
        <f>Source!E268</f>
        <v>52,1</v>
      </c>
      <c r="B557" s="45" t="str">
        <f>Source!F268</f>
        <v>62.1.01.09-0011</v>
      </c>
      <c r="C557" s="45" t="str">
        <f>Source!G268</f>
        <v>Выключатели автоматические «АВВ»  2Р 16А, характеристика С</v>
      </c>
      <c r="D557" s="26" t="str">
        <f>Source!H268</f>
        <v>шт.</v>
      </c>
      <c r="E557" s="12">
        <f>Source!I268</f>
        <v>12</v>
      </c>
      <c r="F557" s="27">
        <f>Source!AL268+Source!AM268+Source!AO268</f>
        <v>20.9</v>
      </c>
      <c r="G557" s="43" t="s">
        <v>6</v>
      </c>
      <c r="H557" s="29">
        <f>ROUND(Source!AC268*Source!I268, 2)+ROUND(Source!AD268*Source!I268, 2)+ROUND(Source!AF268*Source!I268, 2)</f>
        <v>250.8</v>
      </c>
      <c r="I557" s="28"/>
      <c r="J557" s="28">
        <f>IF(Source!BC268&lt;&gt; 0, Source!BC268, 1)</f>
        <v>6.4</v>
      </c>
      <c r="K557" s="29">
        <f>Source!O268</f>
        <v>1605.12</v>
      </c>
      <c r="L557" s="30"/>
      <c r="S557">
        <f>ROUND((Source!FX268/100)*((ROUND(Source!AF268*Source!I268, 2)+ROUND(Source!AE268*Source!I268, 2))), 2)</f>
        <v>0</v>
      </c>
      <c r="T557">
        <f>Source!X268</f>
        <v>0</v>
      </c>
      <c r="U557">
        <f>ROUND((Source!FY268/100)*((ROUND(Source!AF268*Source!I268, 2)+ROUND(Source!AE268*Source!I268, 2))), 2)</f>
        <v>0</v>
      </c>
      <c r="V557">
        <f>Source!Y268</f>
        <v>0</v>
      </c>
      <c r="W557">
        <f>IF(Source!BI268&lt;=1,H557, 0)</f>
        <v>0</v>
      </c>
      <c r="X557">
        <f>IF(Source!BI268=2,H557, 0)</f>
        <v>250.8</v>
      </c>
      <c r="Y557">
        <f>IF(Source!BI268=3,H557, 0)</f>
        <v>0</v>
      </c>
      <c r="Z557">
        <f>IF(Source!BI268=4,H557, 0)</f>
        <v>0</v>
      </c>
    </row>
    <row r="558" spans="1:26" ht="28.5" x14ac:dyDescent="0.2">
      <c r="A558" s="44" t="str">
        <f>Source!E270</f>
        <v>52,2</v>
      </c>
      <c r="B558" s="45" t="str">
        <f>Source!F270</f>
        <v>62.1.01.09-0005</v>
      </c>
      <c r="C558" s="45" t="str">
        <f>Source!G270</f>
        <v>Выключатели автоматические «АВВ»  1Р 16А, характеристика С</v>
      </c>
      <c r="D558" s="26" t="str">
        <f>Source!H270</f>
        <v>шт.</v>
      </c>
      <c r="E558" s="12">
        <f>Source!I270</f>
        <v>8</v>
      </c>
      <c r="F558" s="27">
        <f>Source!AL270+Source!AM270+Source!AO270</f>
        <v>9.8699999999999992</v>
      </c>
      <c r="G558" s="43" t="s">
        <v>6</v>
      </c>
      <c r="H558" s="29">
        <f>ROUND(Source!AC270*Source!I270, 2)+ROUND(Source!AD270*Source!I270, 2)+ROUND(Source!AF270*Source!I270, 2)</f>
        <v>78.959999999999994</v>
      </c>
      <c r="I558" s="28"/>
      <c r="J558" s="28">
        <f>IF(Source!BC270&lt;&gt; 0, Source!BC270, 1)</f>
        <v>6.4</v>
      </c>
      <c r="K558" s="29">
        <f>Source!O270</f>
        <v>505.34</v>
      </c>
      <c r="L558" s="30"/>
      <c r="S558">
        <f>ROUND((Source!FX270/100)*((ROUND(Source!AF270*Source!I270, 2)+ROUND(Source!AE270*Source!I270, 2))), 2)</f>
        <v>0</v>
      </c>
      <c r="T558">
        <f>Source!X270</f>
        <v>0</v>
      </c>
      <c r="U558">
        <f>ROUND((Source!FY270/100)*((ROUND(Source!AF270*Source!I270, 2)+ROUND(Source!AE270*Source!I270, 2))), 2)</f>
        <v>0</v>
      </c>
      <c r="V558">
        <f>Source!Y270</f>
        <v>0</v>
      </c>
      <c r="W558">
        <f>IF(Source!BI270&lt;=1,H558, 0)</f>
        <v>0</v>
      </c>
      <c r="X558">
        <f>IF(Source!BI270=2,H558, 0)</f>
        <v>78.959999999999994</v>
      </c>
      <c r="Y558">
        <f>IF(Source!BI270=3,H558, 0)</f>
        <v>0</v>
      </c>
      <c r="Z558">
        <f>IF(Source!BI270=4,H558, 0)</f>
        <v>0</v>
      </c>
    </row>
    <row r="559" spans="1:26" ht="28.5" x14ac:dyDescent="0.2">
      <c r="A559" s="46" t="str">
        <f>Source!E272</f>
        <v>52,3</v>
      </c>
      <c r="B559" s="47" t="str">
        <f>Source!F272</f>
        <v>62.1.01.09-0018</v>
      </c>
      <c r="C559" s="47" t="str">
        <f>Source!G272</f>
        <v>Выключатели автоматические «АВВ»  3Р 25А, характеристика С</v>
      </c>
      <c r="D559" s="33" t="str">
        <f>Source!H272</f>
        <v>шт.</v>
      </c>
      <c r="E559" s="34">
        <f>Source!I272</f>
        <v>6</v>
      </c>
      <c r="F559" s="35">
        <f>Source!AL272+Source!AM272+Source!AO272</f>
        <v>29.62</v>
      </c>
      <c r="G559" s="41" t="s">
        <v>6</v>
      </c>
      <c r="H559" s="37">
        <f>ROUND(Source!AC272*Source!I272, 2)+ROUND(Source!AD272*Source!I272, 2)+ROUND(Source!AF272*Source!I272, 2)</f>
        <v>177.72</v>
      </c>
      <c r="I559" s="36"/>
      <c r="J559" s="36">
        <f>IF(Source!BC272&lt;&gt; 0, Source!BC272, 1)</f>
        <v>6.4</v>
      </c>
      <c r="K559" s="37">
        <f>Source!O272</f>
        <v>1137.4100000000001</v>
      </c>
      <c r="L559" s="42"/>
      <c r="S559">
        <f>ROUND((Source!FX272/100)*((ROUND(Source!AF272*Source!I272, 2)+ROUND(Source!AE272*Source!I272, 2))), 2)</f>
        <v>0</v>
      </c>
      <c r="T559">
        <f>Source!X272</f>
        <v>0</v>
      </c>
      <c r="U559">
        <f>ROUND((Source!FY272/100)*((ROUND(Source!AF272*Source!I272, 2)+ROUND(Source!AE272*Source!I272, 2))), 2)</f>
        <v>0</v>
      </c>
      <c r="V559">
        <f>Source!Y272</f>
        <v>0</v>
      </c>
      <c r="W559">
        <f>IF(Source!BI272&lt;=1,H559, 0)</f>
        <v>0</v>
      </c>
      <c r="X559">
        <f>IF(Source!BI272=2,H559, 0)</f>
        <v>177.72</v>
      </c>
      <c r="Y559">
        <f>IF(Source!BI272=3,H559, 0)</f>
        <v>0</v>
      </c>
      <c r="Z559">
        <f>IF(Source!BI272=4,H559, 0)</f>
        <v>0</v>
      </c>
    </row>
    <row r="560" spans="1:26" ht="15" x14ac:dyDescent="0.25">
      <c r="G560" s="50">
        <f>H551+H552+H553+H554+H555+SUM(H557:H559)</f>
        <v>2060.31</v>
      </c>
      <c r="H560" s="50"/>
      <c r="J560" s="50">
        <f>K551+K552+K553+K554+K555+SUM(K557:K559)</f>
        <v>13185.96</v>
      </c>
      <c r="K560" s="50"/>
      <c r="L560" s="39">
        <f>Source!U266</f>
        <v>40.56</v>
      </c>
      <c r="O560" s="23">
        <f>G560</f>
        <v>2060.31</v>
      </c>
      <c r="P560" s="23">
        <f>J560</f>
        <v>13185.96</v>
      </c>
      <c r="Q560" s="23">
        <f>L560</f>
        <v>40.56</v>
      </c>
      <c r="W560">
        <f>IF(Source!BI266&lt;=1,H551+H552+H553+H554+H555, 0)</f>
        <v>0</v>
      </c>
      <c r="X560">
        <f>IF(Source!BI266=2,H551+H552+H553+H554+H555, 0)</f>
        <v>1552.83</v>
      </c>
      <c r="Y560">
        <f>IF(Source!BI266=3,H551+H552+H553+H554+H555, 0)</f>
        <v>0</v>
      </c>
      <c r="Z560">
        <f>IF(Source!BI266=4,H551+H552+H553+H554+H555, 0)</f>
        <v>0</v>
      </c>
    </row>
    <row r="561" spans="1:26" ht="57" x14ac:dyDescent="0.2">
      <c r="A561" s="44" t="str">
        <f>Source!E274</f>
        <v>53</v>
      </c>
      <c r="B561" s="45" t="str">
        <f>Source!F274</f>
        <v>м10-08-002-03</v>
      </c>
      <c r="C561" s="45" t="str">
        <f>Source!G274</f>
        <v>Извещатель ПС автоматический тепловой, дымовой, световой во взрывозащищенном исполнении ранее дамонтированный</v>
      </c>
      <c r="D561" s="26" t="str">
        <f>Source!H274</f>
        <v>ШТ</v>
      </c>
      <c r="E561" s="12">
        <f>Source!I274</f>
        <v>6</v>
      </c>
      <c r="F561" s="27">
        <f>Source!AL274+Source!AM274+Source!AO274</f>
        <v>23.03</v>
      </c>
      <c r="G561" s="28"/>
      <c r="H561" s="29"/>
      <c r="I561" s="28" t="str">
        <f>Source!BO274</f>
        <v/>
      </c>
      <c r="J561" s="28"/>
      <c r="K561" s="29"/>
      <c r="L561" s="30"/>
      <c r="S561">
        <f>ROUND((Source!FX274/100)*((ROUND(Source!AF274*Source!I274, 2)+ROUND(Source!AE274*Source!I274, 2))), 2)</f>
        <v>95.33</v>
      </c>
      <c r="T561">
        <f>Source!X274</f>
        <v>610.1</v>
      </c>
      <c r="U561">
        <f>ROUND((Source!FY274/100)*((ROUND(Source!AF274*Source!I274, 2)+ROUND(Source!AE274*Source!I274, 2))), 2)</f>
        <v>71.5</v>
      </c>
      <c r="V561">
        <f>Source!Y274</f>
        <v>457.57</v>
      </c>
    </row>
    <row r="562" spans="1:26" x14ac:dyDescent="0.2">
      <c r="C562" s="22" t="str">
        <f>"Объем: "&amp;Source!I274&amp;"=2+"&amp;"4"</f>
        <v>Объем: 6=2+4</v>
      </c>
    </row>
    <row r="563" spans="1:26" ht="14.25" x14ac:dyDescent="0.2">
      <c r="A563" s="44"/>
      <c r="B563" s="45"/>
      <c r="C563" s="45" t="s">
        <v>1008</v>
      </c>
      <c r="D563" s="26"/>
      <c r="E563" s="12"/>
      <c r="F563" s="27">
        <f>Source!AO274</f>
        <v>19.86</v>
      </c>
      <c r="G563" s="28" t="str">
        <f>Source!DG274</f>
        <v/>
      </c>
      <c r="H563" s="29">
        <f>ROUND(Source!AF274*Source!I274, 2)</f>
        <v>119.16</v>
      </c>
      <c r="I563" s="28"/>
      <c r="J563" s="28">
        <f>IF(Source!BA274&lt;&gt; 0, Source!BA274, 1)</f>
        <v>6.4</v>
      </c>
      <c r="K563" s="29">
        <f>Source!S274</f>
        <v>762.62</v>
      </c>
      <c r="L563" s="30"/>
      <c r="R563">
        <f>H563</f>
        <v>119.16</v>
      </c>
    </row>
    <row r="564" spans="1:26" ht="14.25" x14ac:dyDescent="0.2">
      <c r="A564" s="44"/>
      <c r="B564" s="45"/>
      <c r="C564" s="45" t="s">
        <v>1015</v>
      </c>
      <c r="D564" s="26"/>
      <c r="E564" s="12"/>
      <c r="F564" s="27">
        <f>Source!AL274</f>
        <v>3.17</v>
      </c>
      <c r="G564" s="28" t="str">
        <f>Source!DD274</f>
        <v/>
      </c>
      <c r="H564" s="29">
        <f>ROUND(Source!AC274*Source!I274, 2)</f>
        <v>19.02</v>
      </c>
      <c r="I564" s="28"/>
      <c r="J564" s="28">
        <f>IF(Source!BC274&lt;&gt; 0, Source!BC274, 1)</f>
        <v>6.4</v>
      </c>
      <c r="K564" s="29">
        <f>Source!P274</f>
        <v>121.73</v>
      </c>
      <c r="L564" s="30"/>
    </row>
    <row r="565" spans="1:26" ht="14.25" x14ac:dyDescent="0.2">
      <c r="A565" s="44"/>
      <c r="B565" s="45"/>
      <c r="C565" s="45" t="s">
        <v>1010</v>
      </c>
      <c r="D565" s="26" t="s">
        <v>1011</v>
      </c>
      <c r="E565" s="12">
        <f>Source!BZ274</f>
        <v>80</v>
      </c>
      <c r="F565" s="48"/>
      <c r="G565" s="28"/>
      <c r="H565" s="29">
        <f>SUM(S561:S567)</f>
        <v>95.33</v>
      </c>
      <c r="I565" s="32"/>
      <c r="J565" s="25">
        <f>Source!AT274</f>
        <v>80</v>
      </c>
      <c r="K565" s="29">
        <f>SUM(T561:T567)</f>
        <v>610.1</v>
      </c>
      <c r="L565" s="30"/>
    </row>
    <row r="566" spans="1:26" ht="14.25" x14ac:dyDescent="0.2">
      <c r="A566" s="44"/>
      <c r="B566" s="45"/>
      <c r="C566" s="45" t="s">
        <v>1012</v>
      </c>
      <c r="D566" s="26" t="s">
        <v>1011</v>
      </c>
      <c r="E566" s="12">
        <f>Source!CA274</f>
        <v>60</v>
      </c>
      <c r="F566" s="48"/>
      <c r="G566" s="28"/>
      <c r="H566" s="29">
        <f>SUM(U561:U567)</f>
        <v>71.5</v>
      </c>
      <c r="I566" s="32"/>
      <c r="J566" s="25">
        <f>Source!AU274</f>
        <v>60</v>
      </c>
      <c r="K566" s="29">
        <f>SUM(V561:V567)</f>
        <v>457.57</v>
      </c>
      <c r="L566" s="30"/>
    </row>
    <row r="567" spans="1:26" ht="14.25" x14ac:dyDescent="0.2">
      <c r="A567" s="46"/>
      <c r="B567" s="47"/>
      <c r="C567" s="47" t="s">
        <v>1013</v>
      </c>
      <c r="D567" s="33" t="s">
        <v>1014</v>
      </c>
      <c r="E567" s="34">
        <f>Source!AQ274</f>
        <v>1.68</v>
      </c>
      <c r="F567" s="35"/>
      <c r="G567" s="36" t="str">
        <f>Source!DI274</f>
        <v/>
      </c>
      <c r="H567" s="37"/>
      <c r="I567" s="36"/>
      <c r="J567" s="36"/>
      <c r="K567" s="37"/>
      <c r="L567" s="38">
        <f>Source!U274</f>
        <v>10.08</v>
      </c>
    </row>
    <row r="568" spans="1:26" ht="15" x14ac:dyDescent="0.25">
      <c r="G568" s="50">
        <f>H563+H564+H565+H566</f>
        <v>305.01</v>
      </c>
      <c r="H568" s="50"/>
      <c r="J568" s="50">
        <f>K563+K564+K565+K566</f>
        <v>1952.02</v>
      </c>
      <c r="K568" s="50"/>
      <c r="L568" s="39">
        <f>Source!U274</f>
        <v>10.08</v>
      </c>
      <c r="O568" s="23">
        <f>G568</f>
        <v>305.01</v>
      </c>
      <c r="P568" s="23">
        <f>J568</f>
        <v>1952.02</v>
      </c>
      <c r="Q568" s="23">
        <f>L568</f>
        <v>10.08</v>
      </c>
      <c r="W568">
        <f>IF(Source!BI274&lt;=1,H563+H564+H565+H566, 0)</f>
        <v>0</v>
      </c>
      <c r="X568">
        <f>IF(Source!BI274=2,H563+H564+H565+H566, 0)</f>
        <v>305.01</v>
      </c>
      <c r="Y568">
        <f>IF(Source!BI274=3,H563+H564+H565+H566, 0)</f>
        <v>0</v>
      </c>
      <c r="Z568">
        <f>IF(Source!BI274=4,H563+H564+H565+H566, 0)</f>
        <v>0</v>
      </c>
    </row>
    <row r="569" spans="1:26" ht="57" x14ac:dyDescent="0.2">
      <c r="A569" s="44" t="str">
        <f>Source!E276</f>
        <v>54</v>
      </c>
      <c r="B569" s="45" t="str">
        <f>Source!F276</f>
        <v>м08-03-594-14</v>
      </c>
      <c r="C569" s="45" t="str">
        <f>Source!G276</f>
        <v>Установка светильника светодиодного в подвесных потолках, устанавливаемый на профиле ранее демонтированных</v>
      </c>
      <c r="D569" s="26" t="str">
        <f>Source!H276</f>
        <v>100 ШТ</v>
      </c>
      <c r="E569" s="12">
        <f>Source!I276</f>
        <v>0.74</v>
      </c>
      <c r="F569" s="27">
        <f>Source!AL276+Source!AM276+Source!AO276</f>
        <v>3323.2299999999996</v>
      </c>
      <c r="G569" s="28"/>
      <c r="H569" s="29"/>
      <c r="I569" s="28" t="str">
        <f>Source!BO276</f>
        <v/>
      </c>
      <c r="J569" s="28"/>
      <c r="K569" s="29"/>
      <c r="L569" s="30"/>
      <c r="S569">
        <f>ROUND((Source!FX276/100)*((ROUND(Source!AF276*Source!I276, 2)+ROUND(Source!AE276*Source!I276, 2))), 2)</f>
        <v>1507.06</v>
      </c>
      <c r="T569">
        <f>Source!X276</f>
        <v>9645.2099999999991</v>
      </c>
      <c r="U569">
        <f>ROUND((Source!FY276/100)*((ROUND(Source!AF276*Source!I276, 2)+ROUND(Source!AE276*Source!I276, 2))), 2)</f>
        <v>1031.1500000000001</v>
      </c>
      <c r="V569">
        <f>Source!Y276</f>
        <v>6599.35</v>
      </c>
    </row>
    <row r="570" spans="1:26" x14ac:dyDescent="0.2">
      <c r="C570" s="22" t="str">
        <f>"Объем: "&amp;Source!I276&amp;"=74/"&amp;"100"</f>
        <v>Объем: 0,74=74/100</v>
      </c>
    </row>
    <row r="571" spans="1:26" ht="14.25" x14ac:dyDescent="0.2">
      <c r="A571" s="44"/>
      <c r="B571" s="45"/>
      <c r="C571" s="45" t="s">
        <v>1008</v>
      </c>
      <c r="D571" s="26"/>
      <c r="E571" s="12"/>
      <c r="F571" s="27">
        <f>Source!AO276</f>
        <v>2118.91</v>
      </c>
      <c r="G571" s="28" t="str">
        <f>Source!DG276</f>
        <v/>
      </c>
      <c r="H571" s="29">
        <f>ROUND(Source!AF276*Source!I276, 2)</f>
        <v>1567.99</v>
      </c>
      <c r="I571" s="28"/>
      <c r="J571" s="28">
        <f>IF(Source!BA276&lt;&gt; 0, Source!BA276, 1)</f>
        <v>6.4</v>
      </c>
      <c r="K571" s="29">
        <f>Source!S276</f>
        <v>10035.16</v>
      </c>
      <c r="L571" s="30"/>
      <c r="R571">
        <f>H571</f>
        <v>1567.99</v>
      </c>
    </row>
    <row r="572" spans="1:26" ht="14.25" x14ac:dyDescent="0.2">
      <c r="A572" s="44"/>
      <c r="B572" s="45"/>
      <c r="C572" s="45" t="s">
        <v>363</v>
      </c>
      <c r="D572" s="26"/>
      <c r="E572" s="12"/>
      <c r="F572" s="27">
        <f>Source!AM276</f>
        <v>185.15</v>
      </c>
      <c r="G572" s="28" t="str">
        <f>Source!DE276</f>
        <v/>
      </c>
      <c r="H572" s="29">
        <f>ROUND(Source!AD276*Source!I276, 2)</f>
        <v>137.01</v>
      </c>
      <c r="I572" s="28"/>
      <c r="J572" s="28">
        <f>IF(Source!BB276&lt;&gt; 0, Source!BB276, 1)</f>
        <v>6.4</v>
      </c>
      <c r="K572" s="29">
        <f>Source!Q276</f>
        <v>876.87</v>
      </c>
      <c r="L572" s="30"/>
    </row>
    <row r="573" spans="1:26" ht="14.25" x14ac:dyDescent="0.2">
      <c r="A573" s="44"/>
      <c r="B573" s="45"/>
      <c r="C573" s="45" t="s">
        <v>1009</v>
      </c>
      <c r="D573" s="26"/>
      <c r="E573" s="12"/>
      <c r="F573" s="27">
        <f>Source!AN276</f>
        <v>24.85</v>
      </c>
      <c r="G573" s="28" t="str">
        <f>Source!DF276</f>
        <v/>
      </c>
      <c r="H573" s="31">
        <f>ROUND(Source!AE276*Source!I276, 2)</f>
        <v>18.39</v>
      </c>
      <c r="I573" s="28"/>
      <c r="J573" s="28">
        <f>IF(Source!BS276&lt;&gt; 0, Source!BS276, 1)</f>
        <v>6.4</v>
      </c>
      <c r="K573" s="31">
        <f>Source!R276</f>
        <v>117.69</v>
      </c>
      <c r="L573" s="30"/>
      <c r="R573">
        <f>H573</f>
        <v>18.39</v>
      </c>
    </row>
    <row r="574" spans="1:26" ht="14.25" x14ac:dyDescent="0.2">
      <c r="A574" s="44"/>
      <c r="B574" s="45"/>
      <c r="C574" s="45" t="s">
        <v>1015</v>
      </c>
      <c r="D574" s="26"/>
      <c r="E574" s="12"/>
      <c r="F574" s="27">
        <f>Source!AL276</f>
        <v>1019.17</v>
      </c>
      <c r="G574" s="28" t="str">
        <f>Source!DD276</f>
        <v/>
      </c>
      <c r="H574" s="29">
        <f>ROUND(Source!AC276*Source!I276, 2)</f>
        <v>754.19</v>
      </c>
      <c r="I574" s="28"/>
      <c r="J574" s="28">
        <f>IF(Source!BC276&lt;&gt; 0, Source!BC276, 1)</f>
        <v>6.4</v>
      </c>
      <c r="K574" s="29">
        <f>Source!P276</f>
        <v>4826.79</v>
      </c>
      <c r="L574" s="30"/>
    </row>
    <row r="575" spans="1:26" ht="14.25" x14ac:dyDescent="0.2">
      <c r="A575" s="44"/>
      <c r="B575" s="45"/>
      <c r="C575" s="45" t="s">
        <v>1010</v>
      </c>
      <c r="D575" s="26" t="s">
        <v>1011</v>
      </c>
      <c r="E575" s="12">
        <f>Source!BZ276</f>
        <v>95</v>
      </c>
      <c r="F575" s="48"/>
      <c r="G575" s="28"/>
      <c r="H575" s="29">
        <f>SUM(S569:S577)</f>
        <v>1507.06</v>
      </c>
      <c r="I575" s="32"/>
      <c r="J575" s="25">
        <f>Source!AT276</f>
        <v>95</v>
      </c>
      <c r="K575" s="29">
        <f>SUM(T569:T577)</f>
        <v>9645.2099999999991</v>
      </c>
      <c r="L575" s="30"/>
    </row>
    <row r="576" spans="1:26" ht="14.25" x14ac:dyDescent="0.2">
      <c r="A576" s="44"/>
      <c r="B576" s="45"/>
      <c r="C576" s="45" t="s">
        <v>1012</v>
      </c>
      <c r="D576" s="26" t="s">
        <v>1011</v>
      </c>
      <c r="E576" s="12">
        <f>Source!CA276</f>
        <v>65</v>
      </c>
      <c r="F576" s="48"/>
      <c r="G576" s="28"/>
      <c r="H576" s="29">
        <f>SUM(U569:U577)</f>
        <v>1031.1500000000001</v>
      </c>
      <c r="I576" s="32"/>
      <c r="J576" s="25">
        <f>Source!AU276</f>
        <v>65</v>
      </c>
      <c r="K576" s="29">
        <f>SUM(V569:V577)</f>
        <v>6599.35</v>
      </c>
      <c r="L576" s="30"/>
    </row>
    <row r="577" spans="1:26" ht="14.25" x14ac:dyDescent="0.2">
      <c r="A577" s="46"/>
      <c r="B577" s="47"/>
      <c r="C577" s="47" t="s">
        <v>1013</v>
      </c>
      <c r="D577" s="33" t="s">
        <v>1014</v>
      </c>
      <c r="E577" s="34">
        <f>Source!AQ276</f>
        <v>213.6</v>
      </c>
      <c r="F577" s="35"/>
      <c r="G577" s="36" t="str">
        <f>Source!DI276</f>
        <v/>
      </c>
      <c r="H577" s="37"/>
      <c r="I577" s="36"/>
      <c r="J577" s="36"/>
      <c r="K577" s="37"/>
      <c r="L577" s="38">
        <f>Source!U276</f>
        <v>158.06399999999999</v>
      </c>
    </row>
    <row r="578" spans="1:26" ht="15" x14ac:dyDescent="0.25">
      <c r="G578" s="50">
        <f>H571+H572+H574+H575+H576</f>
        <v>4997.3999999999996</v>
      </c>
      <c r="H578" s="50"/>
      <c r="J578" s="50">
        <f>K571+K572+K574+K575+K576</f>
        <v>31983.379999999997</v>
      </c>
      <c r="K578" s="50"/>
      <c r="L578" s="39">
        <f>Source!U276</f>
        <v>158.06399999999999</v>
      </c>
      <c r="O578" s="23">
        <f>G578</f>
        <v>4997.3999999999996</v>
      </c>
      <c r="P578" s="23">
        <f>J578</f>
        <v>31983.379999999997</v>
      </c>
      <c r="Q578" s="23">
        <f>L578</f>
        <v>158.06399999999999</v>
      </c>
      <c r="W578">
        <f>IF(Source!BI276&lt;=1,H571+H572+H574+H575+H576, 0)</f>
        <v>0</v>
      </c>
      <c r="X578">
        <f>IF(Source!BI276=2,H571+H572+H574+H575+H576, 0)</f>
        <v>4997.3999999999996</v>
      </c>
      <c r="Y578">
        <f>IF(Source!BI276=3,H571+H572+H574+H575+H576, 0)</f>
        <v>0</v>
      </c>
      <c r="Z578">
        <f>IF(Source!BI276=4,H571+H572+H574+H575+H576, 0)</f>
        <v>0</v>
      </c>
    </row>
    <row r="579" spans="1:26" ht="28.5" x14ac:dyDescent="0.2">
      <c r="A579" s="44" t="str">
        <f>Source!E278</f>
        <v>55</v>
      </c>
      <c r="B579" s="45" t="str">
        <f>Source!F278</f>
        <v>п01-12-021-01</v>
      </c>
      <c r="C579" s="45" t="str">
        <f>Source!G278</f>
        <v>Испытание аппарата коммутационного напряжением до 1 кВ (силовых цепей)</v>
      </c>
      <c r="D579" s="26" t="str">
        <f>Source!H278</f>
        <v>испытание</v>
      </c>
      <c r="E579" s="12">
        <f>Source!I278</f>
        <v>26</v>
      </c>
      <c r="F579" s="27">
        <f>Source!AL278+Source!AM278+Source!AO278</f>
        <v>19.63</v>
      </c>
      <c r="G579" s="28"/>
      <c r="H579" s="29"/>
      <c r="I579" s="28" t="str">
        <f>Source!BO278</f>
        <v/>
      </c>
      <c r="J579" s="28"/>
      <c r="K579" s="29"/>
      <c r="L579" s="30"/>
      <c r="S579">
        <f>ROUND((Source!FX278/100)*((ROUND(Source!AF278*Source!I278, 2)+ROUND(Source!AE278*Source!I278, 2))), 2)</f>
        <v>331.75</v>
      </c>
      <c r="T579">
        <f>Source!X278</f>
        <v>6124.05</v>
      </c>
      <c r="U579">
        <f>ROUND((Source!FY278/100)*((ROUND(Source!AF278*Source!I278, 2)+ROUND(Source!AE278*Source!I278, 2))), 2)</f>
        <v>204.15</v>
      </c>
      <c r="V579">
        <f>Source!Y278</f>
        <v>3768.64</v>
      </c>
    </row>
    <row r="580" spans="1:26" ht="14.25" x14ac:dyDescent="0.2">
      <c r="A580" s="44"/>
      <c r="B580" s="45"/>
      <c r="C580" s="45" t="s">
        <v>1008</v>
      </c>
      <c r="D580" s="26"/>
      <c r="E580" s="12"/>
      <c r="F580" s="27">
        <f>Source!AO278</f>
        <v>19.63</v>
      </c>
      <c r="G580" s="28" t="str">
        <f>Source!DG278</f>
        <v/>
      </c>
      <c r="H580" s="29">
        <f>ROUND(Source!AF278*Source!I278, 2)</f>
        <v>510.38</v>
      </c>
      <c r="I580" s="28"/>
      <c r="J580" s="28">
        <f>IF(Source!BA278&lt;&gt; 0, Source!BA278, 1)</f>
        <v>18.46</v>
      </c>
      <c r="K580" s="29">
        <f>Source!S278</f>
        <v>9421.61</v>
      </c>
      <c r="L580" s="30"/>
      <c r="R580">
        <f>H580</f>
        <v>510.38</v>
      </c>
    </row>
    <row r="581" spans="1:26" ht="14.25" x14ac:dyDescent="0.2">
      <c r="A581" s="44"/>
      <c r="B581" s="45"/>
      <c r="C581" s="45" t="s">
        <v>1010</v>
      </c>
      <c r="D581" s="26" t="s">
        <v>1011</v>
      </c>
      <c r="E581" s="12">
        <f>Source!BZ278</f>
        <v>65</v>
      </c>
      <c r="F581" s="48"/>
      <c r="G581" s="28"/>
      <c r="H581" s="29">
        <f>SUM(S579:S583)</f>
        <v>331.75</v>
      </c>
      <c r="I581" s="32"/>
      <c r="J581" s="25">
        <f>Source!AT278</f>
        <v>65</v>
      </c>
      <c r="K581" s="29">
        <f>SUM(T579:T583)</f>
        <v>6124.05</v>
      </c>
      <c r="L581" s="30"/>
    </row>
    <row r="582" spans="1:26" ht="14.25" x14ac:dyDescent="0.2">
      <c r="A582" s="44"/>
      <c r="B582" s="45"/>
      <c r="C582" s="45" t="s">
        <v>1012</v>
      </c>
      <c r="D582" s="26" t="s">
        <v>1011</v>
      </c>
      <c r="E582" s="12">
        <f>Source!CA278</f>
        <v>40</v>
      </c>
      <c r="F582" s="48"/>
      <c r="G582" s="28"/>
      <c r="H582" s="29">
        <f>SUM(U579:U583)</f>
        <v>204.15</v>
      </c>
      <c r="I582" s="32"/>
      <c r="J582" s="25">
        <f>Source!AU278</f>
        <v>40</v>
      </c>
      <c r="K582" s="29">
        <f>SUM(V579:V583)</f>
        <v>3768.64</v>
      </c>
      <c r="L582" s="30"/>
    </row>
    <row r="583" spans="1:26" ht="14.25" x14ac:dyDescent="0.2">
      <c r="A583" s="46"/>
      <c r="B583" s="47"/>
      <c r="C583" s="47" t="s">
        <v>1013</v>
      </c>
      <c r="D583" s="33" t="s">
        <v>1014</v>
      </c>
      <c r="E583" s="34">
        <f>Source!AQ278</f>
        <v>1.62</v>
      </c>
      <c r="F583" s="35"/>
      <c r="G583" s="36" t="str">
        <f>Source!DI278</f>
        <v/>
      </c>
      <c r="H583" s="37"/>
      <c r="I583" s="36"/>
      <c r="J583" s="36"/>
      <c r="K583" s="37"/>
      <c r="L583" s="38">
        <f>Source!U278</f>
        <v>42.120000000000005</v>
      </c>
    </row>
    <row r="584" spans="1:26" ht="15" x14ac:dyDescent="0.25">
      <c r="G584" s="50">
        <f>H580+H581+H582</f>
        <v>1046.28</v>
      </c>
      <c r="H584" s="50"/>
      <c r="J584" s="50">
        <f>K580+K581+K582</f>
        <v>19314.3</v>
      </c>
      <c r="K584" s="50"/>
      <c r="L584" s="39">
        <f>Source!U278</f>
        <v>42.120000000000005</v>
      </c>
      <c r="O584" s="23">
        <f>G584</f>
        <v>1046.28</v>
      </c>
      <c r="P584" s="23">
        <f>J584</f>
        <v>19314.3</v>
      </c>
      <c r="Q584" s="23">
        <f>L584</f>
        <v>42.120000000000005</v>
      </c>
      <c r="W584">
        <f>IF(Source!BI278&lt;=1,H580+H581+H582, 0)</f>
        <v>0</v>
      </c>
      <c r="X584">
        <f>IF(Source!BI278=2,H580+H581+H582, 0)</f>
        <v>0</v>
      </c>
      <c r="Y584">
        <f>IF(Source!BI278=3,H580+H581+H582, 0)</f>
        <v>0</v>
      </c>
      <c r="Z584">
        <f>IF(Source!BI278=4,H580+H581+H582, 0)</f>
        <v>1046.28</v>
      </c>
    </row>
    <row r="585" spans="1:26" ht="114" x14ac:dyDescent="0.2">
      <c r="A585" s="44" t="str">
        <f>Source!E280</f>
        <v>56</v>
      </c>
      <c r="B585" s="45" t="str">
        <f>Source!F280</f>
        <v>п01-11-028-1</v>
      </c>
      <c r="C585" s="45" t="str">
        <f>Source!G280</f>
        <v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585" s="26" t="str">
        <f>Source!H280</f>
        <v>1 линия</v>
      </c>
      <c r="E585" s="12">
        <f>Source!I280</f>
        <v>26</v>
      </c>
      <c r="F585" s="27">
        <f>Source!AL280+Source!AM280+Source!AO280</f>
        <v>4.0999999999999996</v>
      </c>
      <c r="G585" s="28"/>
      <c r="H585" s="29"/>
      <c r="I585" s="28" t="str">
        <f>Source!BO280</f>
        <v/>
      </c>
      <c r="J585" s="28"/>
      <c r="K585" s="29"/>
      <c r="L585" s="30"/>
      <c r="S585">
        <f>ROUND((Source!FX280/100)*((ROUND(Source!AF280*Source!I280, 2)+ROUND(Source!AE280*Source!I280, 2))), 2)</f>
        <v>69.290000000000006</v>
      </c>
      <c r="T585">
        <f>Source!X280</f>
        <v>1279.0999999999999</v>
      </c>
      <c r="U585">
        <f>ROUND((Source!FY280/100)*((ROUND(Source!AF280*Source!I280, 2)+ROUND(Source!AE280*Source!I280, 2))), 2)</f>
        <v>42.64</v>
      </c>
      <c r="V585">
        <f>Source!Y280</f>
        <v>787.14</v>
      </c>
    </row>
    <row r="586" spans="1:26" ht="14.25" x14ac:dyDescent="0.2">
      <c r="A586" s="44"/>
      <c r="B586" s="45"/>
      <c r="C586" s="45" t="s">
        <v>1008</v>
      </c>
      <c r="D586" s="26"/>
      <c r="E586" s="12"/>
      <c r="F586" s="27">
        <f>Source!AO280</f>
        <v>4.0999999999999996</v>
      </c>
      <c r="G586" s="28" t="str">
        <f>Source!DG280</f>
        <v/>
      </c>
      <c r="H586" s="29">
        <f>ROUND(Source!AF280*Source!I280, 2)</f>
        <v>106.6</v>
      </c>
      <c r="I586" s="28"/>
      <c r="J586" s="28">
        <f>IF(Source!BA280&lt;&gt; 0, Source!BA280, 1)</f>
        <v>18.46</v>
      </c>
      <c r="K586" s="29">
        <f>Source!S280</f>
        <v>1967.84</v>
      </c>
      <c r="L586" s="30"/>
      <c r="R586">
        <f>H586</f>
        <v>106.6</v>
      </c>
    </row>
    <row r="587" spans="1:26" ht="14.25" x14ac:dyDescent="0.2">
      <c r="A587" s="44"/>
      <c r="B587" s="45"/>
      <c r="C587" s="45" t="s">
        <v>1010</v>
      </c>
      <c r="D587" s="26" t="s">
        <v>1011</v>
      </c>
      <c r="E587" s="12">
        <f>Source!BZ280</f>
        <v>65</v>
      </c>
      <c r="F587" s="48"/>
      <c r="G587" s="28"/>
      <c r="H587" s="29">
        <f>SUM(S585:S589)</f>
        <v>69.290000000000006</v>
      </c>
      <c r="I587" s="32"/>
      <c r="J587" s="25">
        <f>Source!AT280</f>
        <v>65</v>
      </c>
      <c r="K587" s="29">
        <f>SUM(T585:T589)</f>
        <v>1279.0999999999999</v>
      </c>
      <c r="L587" s="30"/>
    </row>
    <row r="588" spans="1:26" ht="14.25" x14ac:dyDescent="0.2">
      <c r="A588" s="44"/>
      <c r="B588" s="45"/>
      <c r="C588" s="45" t="s">
        <v>1012</v>
      </c>
      <c r="D588" s="26" t="s">
        <v>1011</v>
      </c>
      <c r="E588" s="12">
        <f>Source!CA280</f>
        <v>40</v>
      </c>
      <c r="F588" s="48"/>
      <c r="G588" s="28"/>
      <c r="H588" s="29">
        <f>SUM(U585:U589)</f>
        <v>42.64</v>
      </c>
      <c r="I588" s="32"/>
      <c r="J588" s="25">
        <f>Source!AU280</f>
        <v>40</v>
      </c>
      <c r="K588" s="29">
        <f>SUM(V585:V589)</f>
        <v>787.14</v>
      </c>
      <c r="L588" s="30"/>
    </row>
    <row r="589" spans="1:26" ht="14.25" x14ac:dyDescent="0.2">
      <c r="A589" s="46"/>
      <c r="B589" s="47"/>
      <c r="C589" s="47" t="s">
        <v>1013</v>
      </c>
      <c r="D589" s="33" t="s">
        <v>1014</v>
      </c>
      <c r="E589" s="34">
        <f>Source!AQ280</f>
        <v>0.32</v>
      </c>
      <c r="F589" s="35"/>
      <c r="G589" s="36" t="str">
        <f>Source!DI280</f>
        <v/>
      </c>
      <c r="H589" s="37"/>
      <c r="I589" s="36"/>
      <c r="J589" s="36"/>
      <c r="K589" s="37"/>
      <c r="L589" s="38">
        <f>Source!U280</f>
        <v>8.32</v>
      </c>
    </row>
    <row r="590" spans="1:26" ht="15" x14ac:dyDescent="0.25">
      <c r="G590" s="50">
        <f>H586+H587+H588</f>
        <v>218.52999999999997</v>
      </c>
      <c r="H590" s="50"/>
      <c r="J590" s="50">
        <f>K586+K587+K588</f>
        <v>4034.0799999999995</v>
      </c>
      <c r="K590" s="50"/>
      <c r="L590" s="39">
        <f>Source!U280</f>
        <v>8.32</v>
      </c>
      <c r="O590" s="23">
        <f>G590</f>
        <v>218.52999999999997</v>
      </c>
      <c r="P590" s="23">
        <f>J590</f>
        <v>4034.0799999999995</v>
      </c>
      <c r="Q590" s="23">
        <f>L590</f>
        <v>8.32</v>
      </c>
      <c r="W590">
        <f>IF(Source!BI280&lt;=1,H586+H587+H588, 0)</f>
        <v>0</v>
      </c>
      <c r="X590">
        <f>IF(Source!BI280=2,H586+H587+H588, 0)</f>
        <v>0</v>
      </c>
      <c r="Y590">
        <f>IF(Source!BI280=3,H586+H587+H588, 0)</f>
        <v>0</v>
      </c>
      <c r="Z590">
        <f>IF(Source!BI280=4,H586+H587+H588, 0)</f>
        <v>218.52999999999997</v>
      </c>
    </row>
    <row r="591" spans="1:26" ht="28.5" x14ac:dyDescent="0.2">
      <c r="A591" s="44" t="str">
        <f>Source!E282</f>
        <v>57</v>
      </c>
      <c r="B591" s="45" t="str">
        <f>Source!F282</f>
        <v>п01-11-013-01</v>
      </c>
      <c r="C591" s="45" t="str">
        <f>Source!G282</f>
        <v>Замер полного сопротивления цепи "фаза-нуль"</v>
      </c>
      <c r="D591" s="26" t="str">
        <f>Source!H282</f>
        <v>ШТ</v>
      </c>
      <c r="E591" s="12">
        <f>Source!I282</f>
        <v>76</v>
      </c>
      <c r="F591" s="27">
        <f>Source!AL282+Source!AM282+Source!AO282</f>
        <v>15.62</v>
      </c>
      <c r="G591" s="28"/>
      <c r="H591" s="29"/>
      <c r="I591" s="28" t="str">
        <f>Source!BO282</f>
        <v/>
      </c>
      <c r="J591" s="28"/>
      <c r="K591" s="29"/>
      <c r="L591" s="30"/>
      <c r="S591">
        <f>ROUND((Source!FX282/100)*((ROUND(Source!AF282*Source!I282, 2)+ROUND(Source!AE282*Source!I282, 2))), 2)</f>
        <v>771.63</v>
      </c>
      <c r="T591">
        <f>Source!X282</f>
        <v>14244.26</v>
      </c>
      <c r="U591">
        <f>ROUND((Source!FY282/100)*((ROUND(Source!AF282*Source!I282, 2)+ROUND(Source!AE282*Source!I282, 2))), 2)</f>
        <v>474.85</v>
      </c>
      <c r="V591">
        <f>Source!Y282</f>
        <v>8765.7000000000007</v>
      </c>
    </row>
    <row r="592" spans="1:26" ht="14.25" x14ac:dyDescent="0.2">
      <c r="A592" s="44"/>
      <c r="B592" s="45"/>
      <c r="C592" s="45" t="s">
        <v>1008</v>
      </c>
      <c r="D592" s="26"/>
      <c r="E592" s="12"/>
      <c r="F592" s="27">
        <f>Source!AO282</f>
        <v>15.62</v>
      </c>
      <c r="G592" s="28" t="str">
        <f>Source!DG282</f>
        <v/>
      </c>
      <c r="H592" s="29">
        <f>ROUND(Source!AF282*Source!I282, 2)</f>
        <v>1187.1199999999999</v>
      </c>
      <c r="I592" s="28"/>
      <c r="J592" s="28">
        <f>IF(Source!BA282&lt;&gt; 0, Source!BA282, 1)</f>
        <v>18.46</v>
      </c>
      <c r="K592" s="29">
        <f>Source!S282</f>
        <v>21914.240000000002</v>
      </c>
      <c r="L592" s="30"/>
      <c r="R592">
        <f>H592</f>
        <v>1187.1199999999999</v>
      </c>
    </row>
    <row r="593" spans="1:26" ht="14.25" x14ac:dyDescent="0.2">
      <c r="A593" s="44"/>
      <c r="B593" s="45"/>
      <c r="C593" s="45" t="s">
        <v>1010</v>
      </c>
      <c r="D593" s="26" t="s">
        <v>1011</v>
      </c>
      <c r="E593" s="12">
        <f>Source!BZ282</f>
        <v>65</v>
      </c>
      <c r="F593" s="48"/>
      <c r="G593" s="28"/>
      <c r="H593" s="29">
        <f>SUM(S591:S595)</f>
        <v>771.63</v>
      </c>
      <c r="I593" s="32"/>
      <c r="J593" s="25">
        <f>Source!AT282</f>
        <v>65</v>
      </c>
      <c r="K593" s="29">
        <f>SUM(T591:T595)</f>
        <v>14244.26</v>
      </c>
      <c r="L593" s="30"/>
    </row>
    <row r="594" spans="1:26" ht="14.25" x14ac:dyDescent="0.2">
      <c r="A594" s="44"/>
      <c r="B594" s="45"/>
      <c r="C594" s="45" t="s">
        <v>1012</v>
      </c>
      <c r="D594" s="26" t="s">
        <v>1011</v>
      </c>
      <c r="E594" s="12">
        <f>Source!CA282</f>
        <v>40</v>
      </c>
      <c r="F594" s="48"/>
      <c r="G594" s="28"/>
      <c r="H594" s="29">
        <f>SUM(U591:U595)</f>
        <v>474.85</v>
      </c>
      <c r="I594" s="32"/>
      <c r="J594" s="25">
        <f>Source!AU282</f>
        <v>40</v>
      </c>
      <c r="K594" s="29">
        <f>SUM(V591:V595)</f>
        <v>8765.7000000000007</v>
      </c>
      <c r="L594" s="30"/>
    </row>
    <row r="595" spans="1:26" ht="14.25" x14ac:dyDescent="0.2">
      <c r="A595" s="46"/>
      <c r="B595" s="47"/>
      <c r="C595" s="47" t="s">
        <v>1013</v>
      </c>
      <c r="D595" s="33" t="s">
        <v>1014</v>
      </c>
      <c r="E595" s="34">
        <f>Source!AQ282</f>
        <v>1.22</v>
      </c>
      <c r="F595" s="35"/>
      <c r="G595" s="36" t="str">
        <f>Source!DI282</f>
        <v/>
      </c>
      <c r="H595" s="37"/>
      <c r="I595" s="36"/>
      <c r="J595" s="36"/>
      <c r="K595" s="37"/>
      <c r="L595" s="38">
        <f>Source!U282</f>
        <v>92.72</v>
      </c>
    </row>
    <row r="596" spans="1:26" ht="15" x14ac:dyDescent="0.25">
      <c r="G596" s="50">
        <f>H592+H593+H594</f>
        <v>2433.6</v>
      </c>
      <c r="H596" s="50"/>
      <c r="J596" s="50">
        <f>K592+K593+K594</f>
        <v>44924.2</v>
      </c>
      <c r="K596" s="50"/>
      <c r="L596" s="39">
        <f>Source!U282</f>
        <v>92.72</v>
      </c>
      <c r="O596" s="23">
        <f>G596</f>
        <v>2433.6</v>
      </c>
      <c r="P596" s="23">
        <f>J596</f>
        <v>44924.2</v>
      </c>
      <c r="Q596" s="23">
        <f>L596</f>
        <v>92.72</v>
      </c>
      <c r="W596">
        <f>IF(Source!BI282&lt;=1,H592+H593+H594, 0)</f>
        <v>0</v>
      </c>
      <c r="X596">
        <f>IF(Source!BI282=2,H592+H593+H594, 0)</f>
        <v>0</v>
      </c>
      <c r="Y596">
        <f>IF(Source!BI282=3,H592+H593+H594, 0)</f>
        <v>0</v>
      </c>
      <c r="Z596">
        <f>IF(Source!BI282=4,H592+H593+H594, 0)</f>
        <v>2433.6</v>
      </c>
    </row>
    <row r="598" spans="1:26" ht="15" x14ac:dyDescent="0.25">
      <c r="A598" s="52" t="str">
        <f>CONCATENATE("Итого по разделу: ",IF(Source!G284&lt;&gt;"Новый раздел", Source!G284, ""))</f>
        <v>Итого по разделу: Электромонтажные работы</v>
      </c>
      <c r="B598" s="52"/>
      <c r="C598" s="52"/>
      <c r="D598" s="52"/>
      <c r="E598" s="52"/>
      <c r="F598" s="52"/>
      <c r="G598" s="51">
        <f>SUM(O438:O597)</f>
        <v>19633.529999999995</v>
      </c>
      <c r="H598" s="51"/>
      <c r="I598" s="24"/>
      <c r="J598" s="51">
        <f>SUM(P438:P597)</f>
        <v>170257.2</v>
      </c>
      <c r="K598" s="51"/>
      <c r="L598" s="39">
        <f>SUM(Q438:Q597)</f>
        <v>464.7011</v>
      </c>
    </row>
    <row r="599" spans="1:26" ht="14.25" x14ac:dyDescent="0.2">
      <c r="C599" s="56" t="str">
        <f>Source!H313</f>
        <v>НДС 18%</v>
      </c>
      <c r="D599" s="56"/>
      <c r="E599" s="56"/>
      <c r="F599" s="56"/>
      <c r="G599" s="56"/>
      <c r="H599" s="56"/>
      <c r="I599" s="56"/>
      <c r="J599" s="57">
        <f>IF(Source!P313=0, "", Source!P313)</f>
        <v>30646.3</v>
      </c>
      <c r="K599" s="57"/>
    </row>
    <row r="600" spans="1:26" ht="14.25" x14ac:dyDescent="0.2">
      <c r="C600" s="56" t="str">
        <f>Source!H314</f>
        <v>Всего по смете</v>
      </c>
      <c r="D600" s="56"/>
      <c r="E600" s="56"/>
      <c r="F600" s="56"/>
      <c r="G600" s="56"/>
      <c r="H600" s="56"/>
      <c r="I600" s="56"/>
      <c r="J600" s="57">
        <f>IF(Source!P314=0, "", Source!P314)</f>
        <v>200903.5</v>
      </c>
      <c r="K600" s="57"/>
    </row>
    <row r="602" spans="1:26" ht="15" x14ac:dyDescent="0.25">
      <c r="A602" s="52" t="str">
        <f>CONCATENATE("Итого по локальной смете: ",IF(Source!G316&lt;&gt;"Новая локальная смета", Source!G316, ""))</f>
        <v xml:space="preserve">Итого по локальной смете: </v>
      </c>
      <c r="B602" s="52"/>
      <c r="C602" s="52"/>
      <c r="D602" s="52"/>
      <c r="E602" s="52"/>
      <c r="F602" s="52"/>
      <c r="G602" s="51">
        <f>SUM(O24:O601)</f>
        <v>261258.86</v>
      </c>
      <c r="H602" s="51"/>
      <c r="I602" s="24"/>
      <c r="J602" s="51">
        <f>SUM(P24:P601)</f>
        <v>1717184.0999999996</v>
      </c>
      <c r="K602" s="51"/>
      <c r="L602" s="39">
        <f>SUM(Q24:Q601)</f>
        <v>2926.5480664000002</v>
      </c>
    </row>
    <row r="603" spans="1:26" ht="14.25" x14ac:dyDescent="0.2">
      <c r="C603" s="56" t="str">
        <f>Source!H345</f>
        <v>НДС 18%</v>
      </c>
      <c r="D603" s="56"/>
      <c r="E603" s="56"/>
      <c r="F603" s="56"/>
      <c r="G603" s="56"/>
      <c r="H603" s="56"/>
      <c r="I603" s="56"/>
      <c r="J603" s="57">
        <f>IF(Source!P345=0, "", Source!P345)</f>
        <v>309093.14</v>
      </c>
      <c r="K603" s="57"/>
    </row>
    <row r="604" spans="1:26" ht="14.25" x14ac:dyDescent="0.2">
      <c r="C604" s="56" t="str">
        <f>Source!H346</f>
        <v>Всего по смете</v>
      </c>
      <c r="D604" s="56"/>
      <c r="E604" s="56"/>
      <c r="F604" s="56"/>
      <c r="G604" s="56"/>
      <c r="H604" s="56"/>
      <c r="I604" s="56"/>
      <c r="J604" s="57">
        <f>IF(Source!P346=0, "", Source!P346)</f>
        <v>2026277.24</v>
      </c>
      <c r="K604" s="57"/>
    </row>
  </sheetData>
  <mergeCells count="226">
    <mergeCell ref="B5:K5"/>
    <mergeCell ref="B7:K7"/>
    <mergeCell ref="B9:K9"/>
    <mergeCell ref="B10:K10"/>
    <mergeCell ref="G13:H13"/>
    <mergeCell ref="I13:J13"/>
    <mergeCell ref="C16:F16"/>
    <mergeCell ref="G16:H16"/>
    <mergeCell ref="I16:J16"/>
    <mergeCell ref="K16:L16"/>
    <mergeCell ref="C14:F14"/>
    <mergeCell ref="G14:H14"/>
    <mergeCell ref="I14:J14"/>
    <mergeCell ref="K14:L14"/>
    <mergeCell ref="C15:F15"/>
    <mergeCell ref="G15:H15"/>
    <mergeCell ref="I15:J15"/>
    <mergeCell ref="K15:L15"/>
    <mergeCell ref="C19:F19"/>
    <mergeCell ref="G19:H19"/>
    <mergeCell ref="I19:J19"/>
    <mergeCell ref="K19:L19"/>
    <mergeCell ref="A21:L21"/>
    <mergeCell ref="F104:G104"/>
    <mergeCell ref="J98:K98"/>
    <mergeCell ref="G98:H98"/>
    <mergeCell ref="C17:F17"/>
    <mergeCell ref="G17:H17"/>
    <mergeCell ref="I17:J17"/>
    <mergeCell ref="K17:L17"/>
    <mergeCell ref="C18:F18"/>
    <mergeCell ref="G18:H18"/>
    <mergeCell ref="I18:J18"/>
    <mergeCell ref="K18:L18"/>
    <mergeCell ref="C603:I603"/>
    <mergeCell ref="J603:K603"/>
    <mergeCell ref="C604:I604"/>
    <mergeCell ref="J604:K604"/>
    <mergeCell ref="C599:I599"/>
    <mergeCell ref="J599:K599"/>
    <mergeCell ref="C600:I600"/>
    <mergeCell ref="J600:K600"/>
    <mergeCell ref="J150:K150"/>
    <mergeCell ref="G150:H150"/>
    <mergeCell ref="F148:G148"/>
    <mergeCell ref="F147:G147"/>
    <mergeCell ref="J141:K141"/>
    <mergeCell ref="G141:H141"/>
    <mergeCell ref="F139:G139"/>
    <mergeCell ref="J43:K43"/>
    <mergeCell ref="G43:H43"/>
    <mergeCell ref="J62:K62"/>
    <mergeCell ref="G62:H62"/>
    <mergeCell ref="J52:K52"/>
    <mergeCell ref="G52:H52"/>
    <mergeCell ref="F50:G50"/>
    <mergeCell ref="F49:G49"/>
    <mergeCell ref="J88:K88"/>
    <mergeCell ref="G88:H88"/>
    <mergeCell ref="J80:K80"/>
    <mergeCell ref="G80:H80"/>
    <mergeCell ref="J70:K70"/>
    <mergeCell ref="G70:H70"/>
    <mergeCell ref="J132:K132"/>
    <mergeCell ref="G132:H132"/>
    <mergeCell ref="F130:G130"/>
    <mergeCell ref="F129:G129"/>
    <mergeCell ref="J123:K123"/>
    <mergeCell ref="G123:H123"/>
    <mergeCell ref="F32:G32"/>
    <mergeCell ref="F31:G31"/>
    <mergeCell ref="A25:L25"/>
    <mergeCell ref="F41:G41"/>
    <mergeCell ref="F40:G40"/>
    <mergeCell ref="J34:K34"/>
    <mergeCell ref="G34:H34"/>
    <mergeCell ref="F156:G156"/>
    <mergeCell ref="J177:K177"/>
    <mergeCell ref="G177:H177"/>
    <mergeCell ref="F175:G175"/>
    <mergeCell ref="F174:G174"/>
    <mergeCell ref="J168:K168"/>
    <mergeCell ref="G168:H168"/>
    <mergeCell ref="F105:G105"/>
    <mergeCell ref="F209:G209"/>
    <mergeCell ref="J202:K202"/>
    <mergeCell ref="G202:H202"/>
    <mergeCell ref="F199:G199"/>
    <mergeCell ref="F198:G198"/>
    <mergeCell ref="J192:K192"/>
    <mergeCell ref="G192:H192"/>
    <mergeCell ref="F185:G185"/>
    <mergeCell ref="F184:G184"/>
    <mergeCell ref="J114:K114"/>
    <mergeCell ref="G114:H114"/>
    <mergeCell ref="F112:G112"/>
    <mergeCell ref="F111:G111"/>
    <mergeCell ref="J107:K107"/>
    <mergeCell ref="G107:H107"/>
    <mergeCell ref="F138:G138"/>
    <mergeCell ref="J257:K257"/>
    <mergeCell ref="G257:H257"/>
    <mergeCell ref="F255:G255"/>
    <mergeCell ref="F254:G254"/>
    <mergeCell ref="F166:G166"/>
    <mergeCell ref="F165:G165"/>
    <mergeCell ref="J159:K159"/>
    <mergeCell ref="G159:H159"/>
    <mergeCell ref="F157:G157"/>
    <mergeCell ref="J214:K214"/>
    <mergeCell ref="G214:H214"/>
    <mergeCell ref="F210:G210"/>
    <mergeCell ref="G337:H337"/>
    <mergeCell ref="J326:K326"/>
    <mergeCell ref="G326:H326"/>
    <mergeCell ref="F323:G323"/>
    <mergeCell ref="F322:G322"/>
    <mergeCell ref="J316:K316"/>
    <mergeCell ref="G316:H316"/>
    <mergeCell ref="F234:G234"/>
    <mergeCell ref="F233:G233"/>
    <mergeCell ref="J226:K226"/>
    <mergeCell ref="G226:H226"/>
    <mergeCell ref="F222:G222"/>
    <mergeCell ref="F221:G221"/>
    <mergeCell ref="J248:K248"/>
    <mergeCell ref="G248:H248"/>
    <mergeCell ref="F246:G246"/>
    <mergeCell ref="F245:G245"/>
    <mergeCell ref="J238:K238"/>
    <mergeCell ref="G238:H238"/>
    <mergeCell ref="F264:G264"/>
    <mergeCell ref="F263:G263"/>
    <mergeCell ref="J269:K269"/>
    <mergeCell ref="G269:H269"/>
    <mergeCell ref="F406:G406"/>
    <mergeCell ref="J401:K401"/>
    <mergeCell ref="G401:H401"/>
    <mergeCell ref="F398:G398"/>
    <mergeCell ref="F397:G397"/>
    <mergeCell ref="J390:K390"/>
    <mergeCell ref="G390:H390"/>
    <mergeCell ref="F388:G388"/>
    <mergeCell ref="F288:G288"/>
    <mergeCell ref="F287:G287"/>
    <mergeCell ref="J280:K280"/>
    <mergeCell ref="G280:H280"/>
    <mergeCell ref="F276:G276"/>
    <mergeCell ref="F275:G275"/>
    <mergeCell ref="F312:G312"/>
    <mergeCell ref="F311:G311"/>
    <mergeCell ref="J304:K304"/>
    <mergeCell ref="G304:H304"/>
    <mergeCell ref="J293:K293"/>
    <mergeCell ref="G293:H293"/>
    <mergeCell ref="J347:K347"/>
    <mergeCell ref="G347:H347"/>
    <mergeCell ref="F344:G344"/>
    <mergeCell ref="F343:G343"/>
    <mergeCell ref="J337:K337"/>
    <mergeCell ref="J461:K461"/>
    <mergeCell ref="G461:H461"/>
    <mergeCell ref="J454:K454"/>
    <mergeCell ref="G454:H454"/>
    <mergeCell ref="J447:K447"/>
    <mergeCell ref="F387:G387"/>
    <mergeCell ref="J380:K380"/>
    <mergeCell ref="G380:H380"/>
    <mergeCell ref="J369:K369"/>
    <mergeCell ref="G369:H369"/>
    <mergeCell ref="J358:K358"/>
    <mergeCell ref="G358:H358"/>
    <mergeCell ref="C435:I435"/>
    <mergeCell ref="J435:K435"/>
    <mergeCell ref="C436:I436"/>
    <mergeCell ref="J436:K436"/>
    <mergeCell ref="G447:H447"/>
    <mergeCell ref="A438:L438"/>
    <mergeCell ref="F407:G407"/>
    <mergeCell ref="G568:H568"/>
    <mergeCell ref="J560:K560"/>
    <mergeCell ref="G560:H560"/>
    <mergeCell ref="J548:K548"/>
    <mergeCell ref="G548:H548"/>
    <mergeCell ref="J538:K538"/>
    <mergeCell ref="G538:H538"/>
    <mergeCell ref="J527:K527"/>
    <mergeCell ref="G527:H527"/>
    <mergeCell ref="F428:G428"/>
    <mergeCell ref="J421:K421"/>
    <mergeCell ref="G421:H421"/>
    <mergeCell ref="F418:G418"/>
    <mergeCell ref="F417:G417"/>
    <mergeCell ref="J410:K410"/>
    <mergeCell ref="G410:H410"/>
    <mergeCell ref="G434:H434"/>
    <mergeCell ref="J434:K434"/>
    <mergeCell ref="A434:F434"/>
    <mergeCell ref="J432:K432"/>
    <mergeCell ref="G432:H432"/>
    <mergeCell ref="F429:G429"/>
    <mergeCell ref="J516:K516"/>
    <mergeCell ref="G602:H602"/>
    <mergeCell ref="J602:K602"/>
    <mergeCell ref="A602:F602"/>
    <mergeCell ref="G598:H598"/>
    <mergeCell ref="J598:K598"/>
    <mergeCell ref="A598:F598"/>
    <mergeCell ref="J596:K596"/>
    <mergeCell ref="G596:H596"/>
    <mergeCell ref="J504:K504"/>
    <mergeCell ref="G504:H504"/>
    <mergeCell ref="G516:H516"/>
    <mergeCell ref="J568:K568"/>
    <mergeCell ref="J590:K590"/>
    <mergeCell ref="G590:H590"/>
    <mergeCell ref="J584:K584"/>
    <mergeCell ref="G584:H584"/>
    <mergeCell ref="J578:K578"/>
    <mergeCell ref="G578:H578"/>
    <mergeCell ref="J471:K471"/>
    <mergeCell ref="G471:H471"/>
    <mergeCell ref="J493:K493"/>
    <mergeCell ref="G493:H493"/>
    <mergeCell ref="J482:K482"/>
    <mergeCell ref="G482:H482"/>
  </mergeCells>
  <pageMargins left="0.4" right="0.2" top="0.4" bottom="0.4" header="0.2" footer="0.2"/>
  <pageSetup paperSize="256" scale="59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15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409</v>
      </c>
      <c r="C12" s="1">
        <v>0</v>
      </c>
      <c r="D12" s="1">
        <f>ROW(A348)</f>
        <v>348</v>
      </c>
      <c r="E12" s="1">
        <v>0</v>
      </c>
      <c r="F12" s="1" t="s">
        <v>4</v>
      </c>
      <c r="G12" s="1" t="s">
        <v>1016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B348</f>
        <v>409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На ремонт помещений 2-го этажа №№2,3,4,5,6,12,13,14 и 4-го этажа, лабораторного корпуса Р-17 по адресу: г. Москва, Каширское шоссе, д. 31, стр. 12</v>
      </c>
      <c r="H18" s="3"/>
      <c r="I18" s="3"/>
      <c r="J18" s="3"/>
      <c r="K18" s="3"/>
      <c r="L18" s="3"/>
      <c r="M18" s="3"/>
      <c r="N18" s="3"/>
      <c r="O18" s="3">
        <f t="shared" ref="O18:AT18" si="1">O348</f>
        <v>219542.96</v>
      </c>
      <c r="P18" s="3">
        <f t="shared" si="1"/>
        <v>190935.12</v>
      </c>
      <c r="Q18" s="3">
        <f t="shared" si="1"/>
        <v>2003.83</v>
      </c>
      <c r="R18" s="3">
        <f t="shared" si="1"/>
        <v>399.66</v>
      </c>
      <c r="S18" s="3">
        <f t="shared" si="1"/>
        <v>26604.01</v>
      </c>
      <c r="T18" s="3">
        <f t="shared" si="1"/>
        <v>0</v>
      </c>
      <c r="U18" s="3">
        <f t="shared" si="1"/>
        <v>2926.5480664000006</v>
      </c>
      <c r="V18" s="3">
        <f t="shared" si="1"/>
        <v>33.403963149999996</v>
      </c>
      <c r="W18" s="3">
        <f t="shared" si="1"/>
        <v>0</v>
      </c>
      <c r="X18" s="3">
        <f t="shared" si="1"/>
        <v>25885.279999999999</v>
      </c>
      <c r="Y18" s="3">
        <f t="shared" si="1"/>
        <v>15912.68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261340.92</v>
      </c>
      <c r="AS18" s="3">
        <f t="shared" si="1"/>
        <v>242039.66</v>
      </c>
      <c r="AT18" s="3">
        <f t="shared" si="1"/>
        <v>15602.85</v>
      </c>
      <c r="AU18" s="3">
        <f t="shared" ref="AU18:BZ18" si="2">AU348</f>
        <v>3698.41</v>
      </c>
      <c r="AV18" s="3">
        <f t="shared" si="2"/>
        <v>190935.12</v>
      </c>
      <c r="AW18" s="3">
        <f t="shared" si="2"/>
        <v>190935.12</v>
      </c>
      <c r="AX18" s="3">
        <f t="shared" si="2"/>
        <v>0</v>
      </c>
      <c r="AY18" s="3">
        <f t="shared" si="2"/>
        <v>190935.12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CA348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DG348</f>
        <v>1426832.32</v>
      </c>
      <c r="DH18" s="4">
        <f t="shared" si="4"/>
        <v>1221984.6000000001</v>
      </c>
      <c r="DI18" s="4">
        <f t="shared" si="4"/>
        <v>12824.42</v>
      </c>
      <c r="DJ18" s="4">
        <f t="shared" si="4"/>
        <v>2557.61</v>
      </c>
      <c r="DK18" s="4">
        <f t="shared" si="4"/>
        <v>192023.3</v>
      </c>
      <c r="DL18" s="4">
        <f t="shared" si="4"/>
        <v>0</v>
      </c>
      <c r="DM18" s="4">
        <f t="shared" si="4"/>
        <v>2926.5480664000006</v>
      </c>
      <c r="DN18" s="4">
        <f t="shared" si="4"/>
        <v>33.403963149999996</v>
      </c>
      <c r="DO18" s="4">
        <f t="shared" si="4"/>
        <v>0</v>
      </c>
      <c r="DP18" s="4">
        <f t="shared" si="4"/>
        <v>179807.96</v>
      </c>
      <c r="DQ18" s="4">
        <f t="shared" si="4"/>
        <v>110543.82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1717184.1</v>
      </c>
      <c r="EK18" s="4">
        <f t="shared" si="4"/>
        <v>1549053.33</v>
      </c>
      <c r="EL18" s="4">
        <f t="shared" si="4"/>
        <v>99858.19</v>
      </c>
      <c r="EM18" s="4">
        <f t="shared" ref="EM18:FR18" si="5">EM348</f>
        <v>68272.58</v>
      </c>
      <c r="EN18" s="4">
        <f t="shared" si="5"/>
        <v>1221984.6000000001</v>
      </c>
      <c r="EO18" s="4">
        <f t="shared" si="5"/>
        <v>1221984.6000000001</v>
      </c>
      <c r="EP18" s="4">
        <f t="shared" si="5"/>
        <v>0</v>
      </c>
      <c r="EQ18" s="4">
        <f t="shared" si="5"/>
        <v>1221984.6000000001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FS348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ROW(A316)</f>
        <v>316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B316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O316</f>
        <v>219542.96</v>
      </c>
      <c r="P22" s="3">
        <f t="shared" si="8"/>
        <v>190935.12</v>
      </c>
      <c r="Q22" s="3">
        <f t="shared" si="8"/>
        <v>2003.83</v>
      </c>
      <c r="R22" s="3">
        <f t="shared" si="8"/>
        <v>399.66</v>
      </c>
      <c r="S22" s="3">
        <f t="shared" si="8"/>
        <v>26604.01</v>
      </c>
      <c r="T22" s="3">
        <f t="shared" si="8"/>
        <v>0</v>
      </c>
      <c r="U22" s="3">
        <f t="shared" si="8"/>
        <v>2926.5480664000006</v>
      </c>
      <c r="V22" s="3">
        <f t="shared" si="8"/>
        <v>33.403963149999996</v>
      </c>
      <c r="W22" s="3">
        <f t="shared" si="8"/>
        <v>0</v>
      </c>
      <c r="X22" s="3">
        <f t="shared" si="8"/>
        <v>25885.279999999999</v>
      </c>
      <c r="Y22" s="3">
        <f t="shared" si="8"/>
        <v>15912.68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261340.92</v>
      </c>
      <c r="AS22" s="3">
        <f t="shared" si="8"/>
        <v>242039.66</v>
      </c>
      <c r="AT22" s="3">
        <f t="shared" si="8"/>
        <v>15602.85</v>
      </c>
      <c r="AU22" s="3">
        <f t="shared" ref="AU22:BZ22" si="9">AU316</f>
        <v>3698.41</v>
      </c>
      <c r="AV22" s="3">
        <f t="shared" si="9"/>
        <v>190935.12</v>
      </c>
      <c r="AW22" s="3">
        <f t="shared" si="9"/>
        <v>190935.12</v>
      </c>
      <c r="AX22" s="3">
        <f t="shared" si="9"/>
        <v>0</v>
      </c>
      <c r="AY22" s="3">
        <f t="shared" si="9"/>
        <v>190935.12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CA316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DG316</f>
        <v>1426832.32</v>
      </c>
      <c r="DH22" s="4">
        <f t="shared" si="11"/>
        <v>1221984.6000000001</v>
      </c>
      <c r="DI22" s="4">
        <f t="shared" si="11"/>
        <v>12824.42</v>
      </c>
      <c r="DJ22" s="4">
        <f t="shared" si="11"/>
        <v>2557.61</v>
      </c>
      <c r="DK22" s="4">
        <f t="shared" si="11"/>
        <v>192023.3</v>
      </c>
      <c r="DL22" s="4">
        <f t="shared" si="11"/>
        <v>0</v>
      </c>
      <c r="DM22" s="4">
        <f t="shared" si="11"/>
        <v>2926.5480664000006</v>
      </c>
      <c r="DN22" s="4">
        <f t="shared" si="11"/>
        <v>33.403963149999996</v>
      </c>
      <c r="DO22" s="4">
        <f t="shared" si="11"/>
        <v>0</v>
      </c>
      <c r="DP22" s="4">
        <f t="shared" si="11"/>
        <v>179807.96</v>
      </c>
      <c r="DQ22" s="4">
        <f t="shared" si="11"/>
        <v>110543.82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1717184.1</v>
      </c>
      <c r="EK22" s="4">
        <f t="shared" si="11"/>
        <v>1549053.33</v>
      </c>
      <c r="EL22" s="4">
        <f t="shared" si="11"/>
        <v>99858.19</v>
      </c>
      <c r="EM22" s="4">
        <f t="shared" ref="EM22:FR22" si="12">EM316</f>
        <v>68272.58</v>
      </c>
      <c r="EN22" s="4">
        <f t="shared" si="12"/>
        <v>1221984.6000000001</v>
      </c>
      <c r="EO22" s="4">
        <f t="shared" si="12"/>
        <v>1221984.6000000001</v>
      </c>
      <c r="EP22" s="4">
        <f t="shared" si="12"/>
        <v>0</v>
      </c>
      <c r="EQ22" s="4">
        <f t="shared" si="12"/>
        <v>1221984.6000000001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FS316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ROW(A187)</f>
        <v>187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B187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O187</f>
        <v>206823.48</v>
      </c>
      <c r="P26" s="3">
        <f t="shared" si="15"/>
        <v>183355.79</v>
      </c>
      <c r="Q26" s="3">
        <f t="shared" si="15"/>
        <v>1814.52</v>
      </c>
      <c r="R26" s="3">
        <f t="shared" si="15"/>
        <v>376.96</v>
      </c>
      <c r="S26" s="3">
        <f t="shared" si="15"/>
        <v>21653.17</v>
      </c>
      <c r="T26" s="3">
        <f t="shared" si="15"/>
        <v>0</v>
      </c>
      <c r="U26" s="3">
        <f t="shared" si="15"/>
        <v>2461.8469664000008</v>
      </c>
      <c r="V26" s="3">
        <f t="shared" si="15"/>
        <v>31.609863149999999</v>
      </c>
      <c r="W26" s="3">
        <f t="shared" si="15"/>
        <v>0</v>
      </c>
      <c r="X26" s="3">
        <f t="shared" si="15"/>
        <v>21743.49</v>
      </c>
      <c r="Y26" s="3">
        <f t="shared" si="15"/>
        <v>13140.42</v>
      </c>
      <c r="Z26" s="3">
        <f t="shared" si="15"/>
        <v>0</v>
      </c>
      <c r="AA26" s="3">
        <f t="shared" si="15"/>
        <v>0</v>
      </c>
      <c r="AB26" s="3">
        <f t="shared" si="15"/>
        <v>206823.48</v>
      </c>
      <c r="AC26" s="3">
        <f t="shared" si="15"/>
        <v>183355.79</v>
      </c>
      <c r="AD26" s="3">
        <f t="shared" si="15"/>
        <v>1814.52</v>
      </c>
      <c r="AE26" s="3">
        <f t="shared" si="15"/>
        <v>376.96</v>
      </c>
      <c r="AF26" s="3">
        <f t="shared" si="15"/>
        <v>21653.17</v>
      </c>
      <c r="AG26" s="3">
        <f t="shared" si="15"/>
        <v>0</v>
      </c>
      <c r="AH26" s="3">
        <f t="shared" si="15"/>
        <v>2461.8469664000008</v>
      </c>
      <c r="AI26" s="3">
        <f t="shared" si="15"/>
        <v>31.609863149999999</v>
      </c>
      <c r="AJ26" s="3">
        <f t="shared" si="15"/>
        <v>0</v>
      </c>
      <c r="AK26" s="3">
        <f t="shared" si="15"/>
        <v>21743.49</v>
      </c>
      <c r="AL26" s="3">
        <f t="shared" si="15"/>
        <v>13140.42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241707.39</v>
      </c>
      <c r="AS26" s="3">
        <f t="shared" si="15"/>
        <v>241707.39</v>
      </c>
      <c r="AT26" s="3">
        <f t="shared" si="15"/>
        <v>0</v>
      </c>
      <c r="AU26" s="3">
        <f t="shared" ref="AU26:BZ26" si="16">AU187</f>
        <v>0</v>
      </c>
      <c r="AV26" s="3">
        <f t="shared" si="16"/>
        <v>183355.79</v>
      </c>
      <c r="AW26" s="3">
        <f t="shared" si="16"/>
        <v>183355.79</v>
      </c>
      <c r="AX26" s="3">
        <f t="shared" si="16"/>
        <v>0</v>
      </c>
      <c r="AY26" s="3">
        <f t="shared" si="16"/>
        <v>183355.79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CA187</f>
        <v>241707.39</v>
      </c>
      <c r="CB26" s="3">
        <f t="shared" si="17"/>
        <v>241707.39</v>
      </c>
      <c r="CC26" s="3">
        <f t="shared" si="17"/>
        <v>0</v>
      </c>
      <c r="CD26" s="3">
        <f t="shared" si="17"/>
        <v>0</v>
      </c>
      <c r="CE26" s="3">
        <f t="shared" si="17"/>
        <v>183355.79</v>
      </c>
      <c r="CF26" s="3">
        <f t="shared" si="17"/>
        <v>183355.79</v>
      </c>
      <c r="CG26" s="3">
        <f t="shared" si="17"/>
        <v>0</v>
      </c>
      <c r="CH26" s="3">
        <f t="shared" si="17"/>
        <v>183355.79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DG187</f>
        <v>1323670.29</v>
      </c>
      <c r="DH26" s="4">
        <f t="shared" si="18"/>
        <v>1173477.01</v>
      </c>
      <c r="DI26" s="4">
        <f t="shared" si="18"/>
        <v>11612.86</v>
      </c>
      <c r="DJ26" s="4">
        <f t="shared" si="18"/>
        <v>2412.36</v>
      </c>
      <c r="DK26" s="4">
        <f t="shared" si="18"/>
        <v>138580.42000000001</v>
      </c>
      <c r="DL26" s="4">
        <f t="shared" si="18"/>
        <v>0</v>
      </c>
      <c r="DM26" s="4">
        <f t="shared" si="18"/>
        <v>2461.8469664000008</v>
      </c>
      <c r="DN26" s="4">
        <f t="shared" si="18"/>
        <v>31.609863149999999</v>
      </c>
      <c r="DO26" s="4">
        <f t="shared" si="18"/>
        <v>0</v>
      </c>
      <c r="DP26" s="4">
        <f t="shared" si="18"/>
        <v>139158.13</v>
      </c>
      <c r="DQ26" s="4">
        <f t="shared" si="18"/>
        <v>84098.48</v>
      </c>
      <c r="DR26" s="4">
        <f t="shared" si="18"/>
        <v>0</v>
      </c>
      <c r="DS26" s="4">
        <f t="shared" si="18"/>
        <v>0</v>
      </c>
      <c r="DT26" s="4">
        <f t="shared" si="18"/>
        <v>1323670.29</v>
      </c>
      <c r="DU26" s="4">
        <f t="shared" si="18"/>
        <v>1173477.01</v>
      </c>
      <c r="DV26" s="4">
        <f t="shared" si="18"/>
        <v>11612.86</v>
      </c>
      <c r="DW26" s="4">
        <f t="shared" si="18"/>
        <v>2412.36</v>
      </c>
      <c r="DX26" s="4">
        <f t="shared" si="18"/>
        <v>138580.42000000001</v>
      </c>
      <c r="DY26" s="4">
        <f t="shared" si="18"/>
        <v>0</v>
      </c>
      <c r="DZ26" s="4">
        <f t="shared" si="18"/>
        <v>2461.8469664000008</v>
      </c>
      <c r="EA26" s="4">
        <f t="shared" si="18"/>
        <v>31.609863149999999</v>
      </c>
      <c r="EB26" s="4">
        <f t="shared" si="18"/>
        <v>0</v>
      </c>
      <c r="EC26" s="4">
        <f t="shared" si="18"/>
        <v>139158.13</v>
      </c>
      <c r="ED26" s="4">
        <f t="shared" si="18"/>
        <v>84098.48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1546926.9</v>
      </c>
      <c r="EK26" s="4">
        <f t="shared" si="18"/>
        <v>1546926.9</v>
      </c>
      <c r="EL26" s="4">
        <f t="shared" si="18"/>
        <v>0</v>
      </c>
      <c r="EM26" s="4">
        <f t="shared" ref="EM26:FR26" si="19">EM187</f>
        <v>0</v>
      </c>
      <c r="EN26" s="4">
        <f t="shared" si="19"/>
        <v>1173477.01</v>
      </c>
      <c r="EO26" s="4">
        <f t="shared" si="19"/>
        <v>1173477.01</v>
      </c>
      <c r="EP26" s="4">
        <f t="shared" si="19"/>
        <v>0</v>
      </c>
      <c r="EQ26" s="4">
        <f t="shared" si="19"/>
        <v>1173477.01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FS187</f>
        <v>1546926.9</v>
      </c>
      <c r="FT26" s="4">
        <f t="shared" si="20"/>
        <v>1546926.9</v>
      </c>
      <c r="FU26" s="4">
        <f t="shared" si="20"/>
        <v>0</v>
      </c>
      <c r="FV26" s="4">
        <f t="shared" si="20"/>
        <v>0</v>
      </c>
      <c r="FW26" s="4">
        <f t="shared" si="20"/>
        <v>1173477.01</v>
      </c>
      <c r="FX26" s="4">
        <f t="shared" si="20"/>
        <v>1173477.01</v>
      </c>
      <c r="FY26" s="4">
        <f t="shared" si="20"/>
        <v>0</v>
      </c>
      <c r="FZ26" s="4">
        <f t="shared" si="20"/>
        <v>1173477.01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ROUND((10.35+5.72)/100,9)</f>
        <v>0.16070000000000001</v>
      </c>
      <c r="J28" s="2">
        <v>0</v>
      </c>
      <c r="K28" s="2"/>
      <c r="L28" s="2"/>
      <c r="M28" s="2"/>
      <c r="N28" s="2"/>
      <c r="O28" s="2">
        <f t="shared" ref="O28:O59" si="21">ROUND(CP28,2)</f>
        <v>173.97</v>
      </c>
      <c r="P28" s="2">
        <f t="shared" ref="P28:P59" si="22">ROUND(CQ28*I28,2)</f>
        <v>0</v>
      </c>
      <c r="Q28" s="2">
        <f t="shared" ref="Q28:Q59" si="23">ROUND(CR28*I28,2)</f>
        <v>38.880000000000003</v>
      </c>
      <c r="R28" s="2">
        <f t="shared" ref="R28:R59" si="24">ROUND(CS28*I28,2)</f>
        <v>16.79</v>
      </c>
      <c r="S28" s="2">
        <f t="shared" ref="S28:S59" si="25">ROUND(CT28*I28,2)</f>
        <v>135.09</v>
      </c>
      <c r="T28" s="2">
        <f t="shared" ref="T28:T59" si="26">ROUND(CU28*I28,2)</f>
        <v>0</v>
      </c>
      <c r="U28" s="2">
        <f t="shared" ref="U28:U59" si="27">CV28*I28</f>
        <v>16.698337000000002</v>
      </c>
      <c r="V28" s="2">
        <f t="shared" ref="V28:V59" si="28">CW28*I28</f>
        <v>1.2438180000000001</v>
      </c>
      <c r="W28" s="2">
        <f t="shared" ref="W28:W59" si="29">ROUND(CX28*I28,2)</f>
        <v>0</v>
      </c>
      <c r="X28" s="2">
        <f t="shared" ref="X28:X59" si="30">ROUND(CY28,2)</f>
        <v>150.36000000000001</v>
      </c>
      <c r="Y28" s="2">
        <f t="shared" ref="Y28:Y59" si="31">ROUND(CZ28,2)</f>
        <v>91.13</v>
      </c>
      <c r="Z28" s="2"/>
      <c r="AA28" s="2">
        <v>26834263</v>
      </c>
      <c r="AB28" s="2">
        <f t="shared" ref="AB28:AB59" si="32">ROUND((AC28+AD28+AF28),6)</f>
        <v>1082.58</v>
      </c>
      <c r="AC28" s="2">
        <f>ROUND((ES28),6)</f>
        <v>0</v>
      </c>
      <c r="AD28" s="2">
        <f>ROUND((((ET28)-(EU28))+AE28),6)</f>
        <v>241.95</v>
      </c>
      <c r="AE28" s="2">
        <f>ROUND((EU28),6)</f>
        <v>104.49</v>
      </c>
      <c r="AF28" s="2">
        <f>ROUND((EV28),6)</f>
        <v>840.63</v>
      </c>
      <c r="AG28" s="2">
        <f t="shared" ref="AG28:AG59" si="33">ROUND((AP28),6)</f>
        <v>0</v>
      </c>
      <c r="AH28" s="2">
        <f>(EW28)</f>
        <v>103.91</v>
      </c>
      <c r="AI28" s="2">
        <f>(EX28)</f>
        <v>7.74</v>
      </c>
      <c r="AJ28" s="2">
        <f t="shared" ref="AJ28:AJ59" si="34">ROUND((AS28),6)</f>
        <v>0</v>
      </c>
      <c r="AK28" s="2">
        <v>1082.58</v>
      </c>
      <c r="AL28" s="2">
        <v>0</v>
      </c>
      <c r="AM28" s="2">
        <v>241.95</v>
      </c>
      <c r="AN28" s="2">
        <v>104.49</v>
      </c>
      <c r="AO28" s="2">
        <v>840.63</v>
      </c>
      <c r="AP28" s="2">
        <v>0</v>
      </c>
      <c r="AQ28" s="2">
        <v>103.91</v>
      </c>
      <c r="AR28" s="2">
        <v>7.74</v>
      </c>
      <c r="AS28" s="2">
        <v>0</v>
      </c>
      <c r="AT28" s="2">
        <v>99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46001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110</v>
      </c>
      <c r="CA28" s="2">
        <v>70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ref="CP28:CP59" si="35">(P28+Q28+S28)</f>
        <v>173.97</v>
      </c>
      <c r="CQ28" s="2">
        <f t="shared" ref="CQ28:CQ59" si="36">AC28*BC28</f>
        <v>0</v>
      </c>
      <c r="CR28" s="2">
        <f t="shared" ref="CR28:CR59" si="37">AD28*BB28</f>
        <v>241.95</v>
      </c>
      <c r="CS28" s="2">
        <f t="shared" ref="CS28:CS59" si="38">AE28*BS28</f>
        <v>104.49</v>
      </c>
      <c r="CT28" s="2">
        <f t="shared" ref="CT28:CT59" si="39">AF28*BA28</f>
        <v>840.63</v>
      </c>
      <c r="CU28" s="2">
        <f t="shared" ref="CU28:CU59" si="40">AG28</f>
        <v>0</v>
      </c>
      <c r="CV28" s="2">
        <f t="shared" ref="CV28:CV59" si="41">AH28</f>
        <v>103.91</v>
      </c>
      <c r="CW28" s="2">
        <f t="shared" ref="CW28:CW59" si="42">AI28</f>
        <v>7.74</v>
      </c>
      <c r="CX28" s="2">
        <f t="shared" ref="CX28:CX59" si="43">AJ28</f>
        <v>0</v>
      </c>
      <c r="CY28" s="2">
        <f t="shared" ref="CY28:CY59" si="44">(((S28+R28)*AT28)/100)</f>
        <v>150.3612</v>
      </c>
      <c r="CZ28" s="2">
        <f t="shared" ref="CZ28:CZ59" si="45">(((S28+R28)*AU28)/100)</f>
        <v>91.127999999999986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18</v>
      </c>
      <c r="DW28" s="2" t="s">
        <v>18</v>
      </c>
      <c r="DX28" s="2">
        <v>100</v>
      </c>
      <c r="DY28" s="2"/>
      <c r="DZ28" s="2"/>
      <c r="EA28" s="2"/>
      <c r="EB28" s="2"/>
      <c r="EC28" s="2"/>
      <c r="ED28" s="2"/>
      <c r="EE28" s="2">
        <v>26549128</v>
      </c>
      <c r="EF28" s="2">
        <v>2</v>
      </c>
      <c r="EG28" s="2" t="s">
        <v>14</v>
      </c>
      <c r="EH28" s="2">
        <v>0</v>
      </c>
      <c r="EI28" s="2" t="s">
        <v>6</v>
      </c>
      <c r="EJ28" s="2">
        <v>1</v>
      </c>
      <c r="EK28" s="2">
        <v>46001</v>
      </c>
      <c r="EL28" s="2" t="s">
        <v>20</v>
      </c>
      <c r="EM28" s="2" t="s">
        <v>21</v>
      </c>
      <c r="EN28" s="2"/>
      <c r="EO28" s="2" t="s">
        <v>6</v>
      </c>
      <c r="EP28" s="2"/>
      <c r="EQ28" s="2">
        <v>0</v>
      </c>
      <c r="ER28" s="2">
        <v>1082.58</v>
      </c>
      <c r="ES28" s="2">
        <v>0</v>
      </c>
      <c r="ET28" s="2">
        <v>241.95</v>
      </c>
      <c r="EU28" s="2">
        <v>104.49</v>
      </c>
      <c r="EV28" s="2">
        <v>840.63</v>
      </c>
      <c r="EW28" s="2">
        <v>103.91</v>
      </c>
      <c r="EX28" s="2">
        <v>7.74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6">ROUND(IF(AND(BH28=3,BI28=3),P28,0),2)</f>
        <v>0</v>
      </c>
      <c r="FS28" s="2">
        <v>0</v>
      </c>
      <c r="FT28" s="2" t="s">
        <v>22</v>
      </c>
      <c r="FU28" s="2" t="s">
        <v>23</v>
      </c>
      <c r="FV28" s="2"/>
      <c r="FW28" s="2"/>
      <c r="FX28" s="2">
        <v>99</v>
      </c>
      <c r="FY28" s="2">
        <v>59.5</v>
      </c>
      <c r="FZ28" s="2"/>
      <c r="GA28" s="2" t="s">
        <v>6</v>
      </c>
      <c r="GB28" s="2"/>
      <c r="GC28" s="2"/>
      <c r="GD28" s="2">
        <v>0</v>
      </c>
      <c r="GE28" s="2"/>
      <c r="GF28" s="2">
        <v>309229644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47">ROUND(IF(AND(BH28=3,BI28=3,FS28&lt;&gt;0),P28,0),2)</f>
        <v>0</v>
      </c>
      <c r="GM28" s="2">
        <f t="shared" ref="GM28:GM59" si="48">ROUND(O28+X28+Y28+GK28,2)+GX28</f>
        <v>415.46</v>
      </c>
      <c r="GN28" s="2">
        <f t="shared" ref="GN28:GN59" si="49">IF(OR(BI28=0,BI28=1),ROUND(O28+X28+Y28+GK28,2),0)</f>
        <v>415.46</v>
      </c>
      <c r="GO28" s="2">
        <f t="shared" ref="GO28:GO59" si="50">IF(BI28=2,ROUND(O28+X28+Y28+GK28,2),0)</f>
        <v>0</v>
      </c>
      <c r="GP28" s="2">
        <f t="shared" ref="GP28:GP59" si="51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59" si="52">ROUND(GT28,6)</f>
        <v>0</v>
      </c>
      <c r="GW28" s="2">
        <v>1</v>
      </c>
      <c r="GX28" s="2">
        <f t="shared" ref="GX28:GX59" si="53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15</v>
      </c>
      <c r="F29" t="s">
        <v>16</v>
      </c>
      <c r="G29" t="s">
        <v>17</v>
      </c>
      <c r="H29" t="s">
        <v>18</v>
      </c>
      <c r="I29">
        <f>ROUND((10.35+5.72)/100,9)</f>
        <v>0.16070000000000001</v>
      </c>
      <c r="J29">
        <v>0</v>
      </c>
      <c r="O29">
        <f t="shared" si="21"/>
        <v>1113.4100000000001</v>
      </c>
      <c r="P29">
        <f t="shared" si="22"/>
        <v>0</v>
      </c>
      <c r="Q29">
        <f t="shared" si="23"/>
        <v>248.84</v>
      </c>
      <c r="R29">
        <f t="shared" si="24"/>
        <v>107.47</v>
      </c>
      <c r="S29">
        <f t="shared" si="25"/>
        <v>864.57</v>
      </c>
      <c r="T29">
        <f t="shared" si="26"/>
        <v>0</v>
      </c>
      <c r="U29">
        <f t="shared" si="27"/>
        <v>16.698337000000002</v>
      </c>
      <c r="V29">
        <f t="shared" si="28"/>
        <v>1.2438180000000001</v>
      </c>
      <c r="W29">
        <f t="shared" si="29"/>
        <v>0</v>
      </c>
      <c r="X29">
        <f t="shared" si="30"/>
        <v>962.32</v>
      </c>
      <c r="Y29">
        <f t="shared" si="31"/>
        <v>583.22</v>
      </c>
      <c r="AA29">
        <v>26834277</v>
      </c>
      <c r="AB29">
        <f t="shared" si="32"/>
        <v>1082.58</v>
      </c>
      <c r="AC29">
        <f>ROUND((ES29),6)</f>
        <v>0</v>
      </c>
      <c r="AD29">
        <f>ROUND((((ET29)-(EU29))+AE29),6)</f>
        <v>241.95</v>
      </c>
      <c r="AE29">
        <f>ROUND((EU29),6)</f>
        <v>104.49</v>
      </c>
      <c r="AF29">
        <f>ROUND((EV29),6)</f>
        <v>840.63</v>
      </c>
      <c r="AG29">
        <f t="shared" si="33"/>
        <v>0</v>
      </c>
      <c r="AH29">
        <f>(EW29)</f>
        <v>103.91</v>
      </c>
      <c r="AI29">
        <f>(EX29)</f>
        <v>7.74</v>
      </c>
      <c r="AJ29">
        <f t="shared" si="34"/>
        <v>0</v>
      </c>
      <c r="AK29">
        <v>1082.58</v>
      </c>
      <c r="AL29">
        <v>0</v>
      </c>
      <c r="AM29">
        <v>241.95</v>
      </c>
      <c r="AN29">
        <v>104.49</v>
      </c>
      <c r="AO29">
        <v>840.63</v>
      </c>
      <c r="AP29">
        <v>0</v>
      </c>
      <c r="AQ29">
        <v>103.91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6.4</v>
      </c>
      <c r="BA29">
        <v>6.4</v>
      </c>
      <c r="BB29">
        <v>6.4</v>
      </c>
      <c r="BC29">
        <v>6.4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46001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6.4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5"/>
        <v>1113.4100000000001</v>
      </c>
      <c r="CQ29">
        <f t="shared" si="36"/>
        <v>0</v>
      </c>
      <c r="CR29">
        <f t="shared" si="37"/>
        <v>1548.48</v>
      </c>
      <c r="CS29">
        <f t="shared" si="38"/>
        <v>668.73599999999999</v>
      </c>
      <c r="CT29">
        <f t="shared" si="39"/>
        <v>5380.0320000000002</v>
      </c>
      <c r="CU29">
        <f t="shared" si="40"/>
        <v>0</v>
      </c>
      <c r="CV29">
        <f t="shared" si="41"/>
        <v>103.91</v>
      </c>
      <c r="CW29">
        <f t="shared" si="42"/>
        <v>7.74</v>
      </c>
      <c r="CX29">
        <f t="shared" si="43"/>
        <v>0</v>
      </c>
      <c r="CY29">
        <f t="shared" si="44"/>
        <v>962.31960000000004</v>
      </c>
      <c r="CZ29">
        <f t="shared" si="45"/>
        <v>583.22400000000005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18</v>
      </c>
      <c r="DW29" t="s">
        <v>18</v>
      </c>
      <c r="DX29">
        <v>100</v>
      </c>
      <c r="EE29">
        <v>26549128</v>
      </c>
      <c r="EF29">
        <v>2</v>
      </c>
      <c r="EG29" t="s">
        <v>14</v>
      </c>
      <c r="EH29">
        <v>0</v>
      </c>
      <c r="EI29" t="s">
        <v>6</v>
      </c>
      <c r="EJ29">
        <v>1</v>
      </c>
      <c r="EK29">
        <v>46001</v>
      </c>
      <c r="EL29" t="s">
        <v>20</v>
      </c>
      <c r="EM29" t="s">
        <v>21</v>
      </c>
      <c r="EO29" t="s">
        <v>6</v>
      </c>
      <c r="EQ29">
        <v>0</v>
      </c>
      <c r="ER29">
        <v>1082.58</v>
      </c>
      <c r="ES29">
        <v>0</v>
      </c>
      <c r="ET29">
        <v>241.95</v>
      </c>
      <c r="EU29">
        <v>104.49</v>
      </c>
      <c r="EV29">
        <v>840.63</v>
      </c>
      <c r="EW29">
        <v>103.91</v>
      </c>
      <c r="EX29">
        <v>7.74</v>
      </c>
      <c r="EY29">
        <v>0</v>
      </c>
      <c r="FQ29">
        <v>0</v>
      </c>
      <c r="FR29">
        <f t="shared" si="46"/>
        <v>0</v>
      </c>
      <c r="FS29">
        <v>0</v>
      </c>
      <c r="FT29" t="s">
        <v>22</v>
      </c>
      <c r="FU29" t="s">
        <v>23</v>
      </c>
      <c r="FX29">
        <v>99</v>
      </c>
      <c r="FY29">
        <v>59.5</v>
      </c>
      <c r="GA29" t="s">
        <v>6</v>
      </c>
      <c r="GD29">
        <v>0</v>
      </c>
      <c r="GF29">
        <v>309229644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7"/>
        <v>0</v>
      </c>
      <c r="GM29">
        <f t="shared" si="48"/>
        <v>2658.95</v>
      </c>
      <c r="GN29">
        <f t="shared" si="49"/>
        <v>2658.95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6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ROW(SmtRes!A13)</f>
        <v>13</v>
      </c>
      <c r="D30" s="2">
        <f>ROW(EtalonRes!A15)</f>
        <v>15</v>
      </c>
      <c r="E30" s="2" t="s">
        <v>24</v>
      </c>
      <c r="F30" s="2" t="s">
        <v>25</v>
      </c>
      <c r="G30" s="2" t="s">
        <v>26</v>
      </c>
      <c r="H30" s="2" t="s">
        <v>27</v>
      </c>
      <c r="I30" s="2">
        <f>ROUND(6.9+4.14,9)</f>
        <v>11.04</v>
      </c>
      <c r="J30" s="2">
        <v>0</v>
      </c>
      <c r="K30" s="2"/>
      <c r="L30" s="2"/>
      <c r="M30" s="2"/>
      <c r="N30" s="2"/>
      <c r="O30" s="2">
        <f t="shared" si="21"/>
        <v>295.36</v>
      </c>
      <c r="P30" s="2">
        <f t="shared" si="22"/>
        <v>0</v>
      </c>
      <c r="Q30" s="2">
        <f t="shared" si="23"/>
        <v>111.36</v>
      </c>
      <c r="R30" s="2">
        <f t="shared" si="24"/>
        <v>15.22</v>
      </c>
      <c r="S30" s="2">
        <f t="shared" si="25"/>
        <v>184</v>
      </c>
      <c r="T30" s="2">
        <f t="shared" si="26"/>
        <v>0</v>
      </c>
      <c r="U30" s="2">
        <f t="shared" si="27"/>
        <v>18.547199999999997</v>
      </c>
      <c r="V30" s="2">
        <f t="shared" si="28"/>
        <v>1.3137599999999998</v>
      </c>
      <c r="W30" s="2">
        <f t="shared" si="29"/>
        <v>0</v>
      </c>
      <c r="X30" s="2">
        <f t="shared" si="30"/>
        <v>161.37</v>
      </c>
      <c r="Y30" s="2">
        <f t="shared" si="31"/>
        <v>143.44</v>
      </c>
      <c r="Z30" s="2"/>
      <c r="AA30" s="2">
        <v>26834263</v>
      </c>
      <c r="AB30" s="2">
        <f t="shared" si="32"/>
        <v>26.754000000000001</v>
      </c>
      <c r="AC30" s="2">
        <f>ROUND(((ES30*0)),6)</f>
        <v>0</v>
      </c>
      <c r="AD30" s="2">
        <f>ROUND(((((ET30*0.7))-((EU30*0.7)))+AE30),6)</f>
        <v>10.087</v>
      </c>
      <c r="AE30" s="2">
        <f t="shared" ref="AE30:AF33" si="54">ROUND(((EU30*0.7)),6)</f>
        <v>1.379</v>
      </c>
      <c r="AF30" s="2">
        <f t="shared" si="54"/>
        <v>16.667000000000002</v>
      </c>
      <c r="AG30" s="2">
        <f t="shared" si="33"/>
        <v>0</v>
      </c>
      <c r="AH30" s="2">
        <f t="shared" ref="AH30:AI33" si="55">((EW30*0.7))</f>
        <v>1.68</v>
      </c>
      <c r="AI30" s="2">
        <f t="shared" si="55"/>
        <v>0.11899999999999999</v>
      </c>
      <c r="AJ30" s="2">
        <f t="shared" si="34"/>
        <v>0</v>
      </c>
      <c r="AK30" s="2">
        <v>63.94</v>
      </c>
      <c r="AL30" s="2">
        <v>25.72</v>
      </c>
      <c r="AM30" s="2">
        <v>14.41</v>
      </c>
      <c r="AN30" s="2">
        <v>1.97</v>
      </c>
      <c r="AO30" s="2">
        <v>23.81</v>
      </c>
      <c r="AP30" s="2">
        <v>0</v>
      </c>
      <c r="AQ30" s="2">
        <v>2.4</v>
      </c>
      <c r="AR30" s="2">
        <v>0.17</v>
      </c>
      <c r="AS30" s="2">
        <v>0</v>
      </c>
      <c r="AT30" s="2">
        <v>81</v>
      </c>
      <c r="AU30" s="2">
        <v>72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28</v>
      </c>
      <c r="BK30" s="2"/>
      <c r="BL30" s="2"/>
      <c r="BM30" s="2">
        <v>9001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90</v>
      </c>
      <c r="CA30" s="2">
        <v>85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29</v>
      </c>
      <c r="CO30" s="2">
        <v>0</v>
      </c>
      <c r="CP30" s="2">
        <f t="shared" si="35"/>
        <v>295.36</v>
      </c>
      <c r="CQ30" s="2">
        <f t="shared" si="36"/>
        <v>0</v>
      </c>
      <c r="CR30" s="2">
        <f t="shared" si="37"/>
        <v>10.087</v>
      </c>
      <c r="CS30" s="2">
        <f t="shared" si="38"/>
        <v>1.379</v>
      </c>
      <c r="CT30" s="2">
        <f t="shared" si="39"/>
        <v>16.667000000000002</v>
      </c>
      <c r="CU30" s="2">
        <f t="shared" si="40"/>
        <v>0</v>
      </c>
      <c r="CV30" s="2">
        <f t="shared" si="41"/>
        <v>1.68</v>
      </c>
      <c r="CW30" s="2">
        <f t="shared" si="42"/>
        <v>0.11899999999999999</v>
      </c>
      <c r="CX30" s="2">
        <f t="shared" si="43"/>
        <v>0</v>
      </c>
      <c r="CY30" s="2">
        <f t="shared" si="44"/>
        <v>161.3682</v>
      </c>
      <c r="CZ30" s="2">
        <f t="shared" si="45"/>
        <v>143.4384</v>
      </c>
      <c r="DA30" s="2"/>
      <c r="DB30" s="2"/>
      <c r="DC30" s="2" t="s">
        <v>6</v>
      </c>
      <c r="DD30" s="2" t="s">
        <v>30</v>
      </c>
      <c r="DE30" s="2" t="s">
        <v>31</v>
      </c>
      <c r="DF30" s="2" t="s">
        <v>31</v>
      </c>
      <c r="DG30" s="2" t="s">
        <v>31</v>
      </c>
      <c r="DH30" s="2" t="s">
        <v>6</v>
      </c>
      <c r="DI30" s="2" t="s">
        <v>31</v>
      </c>
      <c r="DJ30" s="2" t="s">
        <v>31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27</v>
      </c>
      <c r="DW30" s="2" t="s">
        <v>27</v>
      </c>
      <c r="DX30" s="2">
        <v>1</v>
      </c>
      <c r="DY30" s="2"/>
      <c r="DZ30" s="2"/>
      <c r="EA30" s="2"/>
      <c r="EB30" s="2"/>
      <c r="EC30" s="2"/>
      <c r="ED30" s="2"/>
      <c r="EE30" s="2">
        <v>26549059</v>
      </c>
      <c r="EF30" s="2">
        <v>2</v>
      </c>
      <c r="EG30" s="2" t="s">
        <v>14</v>
      </c>
      <c r="EH30" s="2">
        <v>0</v>
      </c>
      <c r="EI30" s="2" t="s">
        <v>6</v>
      </c>
      <c r="EJ30" s="2">
        <v>1</v>
      </c>
      <c r="EK30" s="2">
        <v>9001</v>
      </c>
      <c r="EL30" s="2" t="s">
        <v>32</v>
      </c>
      <c r="EM30" s="2" t="s">
        <v>33</v>
      </c>
      <c r="EN30" s="2"/>
      <c r="EO30" s="2" t="s">
        <v>34</v>
      </c>
      <c r="EP30" s="2"/>
      <c r="EQ30" s="2">
        <v>0</v>
      </c>
      <c r="ER30" s="2">
        <v>63.94</v>
      </c>
      <c r="ES30" s="2">
        <v>25.72</v>
      </c>
      <c r="ET30" s="2">
        <v>14.41</v>
      </c>
      <c r="EU30" s="2">
        <v>1.97</v>
      </c>
      <c r="EV30" s="2">
        <v>23.81</v>
      </c>
      <c r="EW30" s="2">
        <v>2.4</v>
      </c>
      <c r="EX30" s="2">
        <v>0.17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6"/>
        <v>0</v>
      </c>
      <c r="FS30" s="2">
        <v>0</v>
      </c>
      <c r="FT30" s="2" t="s">
        <v>22</v>
      </c>
      <c r="FU30" s="2" t="s">
        <v>23</v>
      </c>
      <c r="FV30" s="2"/>
      <c r="FW30" s="2"/>
      <c r="FX30" s="2">
        <v>81</v>
      </c>
      <c r="FY30" s="2">
        <v>72.25</v>
      </c>
      <c r="FZ30" s="2"/>
      <c r="GA30" s="2" t="s">
        <v>6</v>
      </c>
      <c r="GB30" s="2"/>
      <c r="GC30" s="2"/>
      <c r="GD30" s="2">
        <v>0</v>
      </c>
      <c r="GE30" s="2"/>
      <c r="GF30" s="2">
        <v>574798821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7"/>
        <v>0</v>
      </c>
      <c r="GM30" s="2">
        <f t="shared" si="48"/>
        <v>600.16999999999996</v>
      </c>
      <c r="GN30" s="2">
        <f t="shared" si="49"/>
        <v>600.16999999999996</v>
      </c>
      <c r="GO30" s="2">
        <f t="shared" si="50"/>
        <v>0</v>
      </c>
      <c r="GP30" s="2">
        <f t="shared" si="51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2"/>
        <v>0</v>
      </c>
      <c r="GW30" s="2">
        <v>1</v>
      </c>
      <c r="GX30" s="2">
        <f t="shared" si="53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ROW(SmtRes!A20)</f>
        <v>20</v>
      </c>
      <c r="D31">
        <f>ROW(EtalonRes!A24)</f>
        <v>24</v>
      </c>
      <c r="E31" t="s">
        <v>24</v>
      </c>
      <c r="F31" t="s">
        <v>25</v>
      </c>
      <c r="G31" t="s">
        <v>26</v>
      </c>
      <c r="H31" t="s">
        <v>27</v>
      </c>
      <c r="I31">
        <f>ROUND(6.9+4.14,9)</f>
        <v>11.04</v>
      </c>
      <c r="J31">
        <v>0</v>
      </c>
      <c r="O31">
        <f t="shared" si="21"/>
        <v>1890.33</v>
      </c>
      <c r="P31">
        <f t="shared" si="22"/>
        <v>0</v>
      </c>
      <c r="Q31">
        <f t="shared" si="23"/>
        <v>712.71</v>
      </c>
      <c r="R31">
        <f t="shared" si="24"/>
        <v>97.43</v>
      </c>
      <c r="S31">
        <f t="shared" si="25"/>
        <v>1177.6199999999999</v>
      </c>
      <c r="T31">
        <f t="shared" si="26"/>
        <v>0</v>
      </c>
      <c r="U31">
        <f t="shared" si="27"/>
        <v>18.547199999999997</v>
      </c>
      <c r="V31">
        <f t="shared" si="28"/>
        <v>1.3137599999999998</v>
      </c>
      <c r="W31">
        <f t="shared" si="29"/>
        <v>0</v>
      </c>
      <c r="X31">
        <f t="shared" si="30"/>
        <v>1032.79</v>
      </c>
      <c r="Y31">
        <f t="shared" si="31"/>
        <v>918.04</v>
      </c>
      <c r="AA31">
        <v>26834277</v>
      </c>
      <c r="AB31">
        <f t="shared" si="32"/>
        <v>26.754000000000001</v>
      </c>
      <c r="AC31">
        <f>ROUND(((ES31*0)),6)</f>
        <v>0</v>
      </c>
      <c r="AD31">
        <f>ROUND(((((ET31*0.7))-((EU31*0.7)))+AE31),6)</f>
        <v>10.087</v>
      </c>
      <c r="AE31">
        <f t="shared" si="54"/>
        <v>1.379</v>
      </c>
      <c r="AF31">
        <f t="shared" si="54"/>
        <v>16.667000000000002</v>
      </c>
      <c r="AG31">
        <f t="shared" si="33"/>
        <v>0</v>
      </c>
      <c r="AH31">
        <f t="shared" si="55"/>
        <v>1.68</v>
      </c>
      <c r="AI31">
        <f t="shared" si="55"/>
        <v>0.11899999999999999</v>
      </c>
      <c r="AJ31">
        <f t="shared" si="34"/>
        <v>0</v>
      </c>
      <c r="AK31">
        <v>63.94</v>
      </c>
      <c r="AL31">
        <v>25.72</v>
      </c>
      <c r="AM31">
        <v>14.41</v>
      </c>
      <c r="AN31">
        <v>1.97</v>
      </c>
      <c r="AO31">
        <v>23.81</v>
      </c>
      <c r="AP31">
        <v>0</v>
      </c>
      <c r="AQ31">
        <v>2.4</v>
      </c>
      <c r="AR31">
        <v>0.17</v>
      </c>
      <c r="AS31">
        <v>0</v>
      </c>
      <c r="AT31">
        <v>81</v>
      </c>
      <c r="AU31">
        <v>72</v>
      </c>
      <c r="AV31">
        <v>1</v>
      </c>
      <c r="AW31">
        <v>1</v>
      </c>
      <c r="AZ31">
        <v>6.4</v>
      </c>
      <c r="BA31">
        <v>6.4</v>
      </c>
      <c r="BB31">
        <v>6.4</v>
      </c>
      <c r="BC31">
        <v>6.4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28</v>
      </c>
      <c r="BM31">
        <v>9001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6.4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90</v>
      </c>
      <c r="CA31">
        <v>85</v>
      </c>
      <c r="CF31">
        <v>0</v>
      </c>
      <c r="CG31">
        <v>0</v>
      </c>
      <c r="CM31">
        <v>0</v>
      </c>
      <c r="CN31" t="s">
        <v>29</v>
      </c>
      <c r="CO31">
        <v>0</v>
      </c>
      <c r="CP31">
        <f t="shared" si="35"/>
        <v>1890.33</v>
      </c>
      <c r="CQ31">
        <f t="shared" si="36"/>
        <v>0</v>
      </c>
      <c r="CR31">
        <f t="shared" si="37"/>
        <v>64.556799999999996</v>
      </c>
      <c r="CS31">
        <f t="shared" si="38"/>
        <v>8.8255999999999997</v>
      </c>
      <c r="CT31">
        <f t="shared" si="39"/>
        <v>106.66880000000002</v>
      </c>
      <c r="CU31">
        <f t="shared" si="40"/>
        <v>0</v>
      </c>
      <c r="CV31">
        <f t="shared" si="41"/>
        <v>1.68</v>
      </c>
      <c r="CW31">
        <f t="shared" si="42"/>
        <v>0.11899999999999999</v>
      </c>
      <c r="CX31">
        <f t="shared" si="43"/>
        <v>0</v>
      </c>
      <c r="CY31">
        <f t="shared" si="44"/>
        <v>1032.7905000000001</v>
      </c>
      <c r="CZ31">
        <f t="shared" si="45"/>
        <v>918.03599999999994</v>
      </c>
      <c r="DC31" t="s">
        <v>6</v>
      </c>
      <c r="DD31" t="s">
        <v>30</v>
      </c>
      <c r="DE31" t="s">
        <v>31</v>
      </c>
      <c r="DF31" t="s">
        <v>31</v>
      </c>
      <c r="DG31" t="s">
        <v>31</v>
      </c>
      <c r="DH31" t="s">
        <v>6</v>
      </c>
      <c r="DI31" t="s">
        <v>31</v>
      </c>
      <c r="DJ31" t="s">
        <v>31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27</v>
      </c>
      <c r="DW31" t="s">
        <v>27</v>
      </c>
      <c r="DX31">
        <v>1</v>
      </c>
      <c r="EE31">
        <v>26549059</v>
      </c>
      <c r="EF31">
        <v>2</v>
      </c>
      <c r="EG31" t="s">
        <v>14</v>
      </c>
      <c r="EH31">
        <v>0</v>
      </c>
      <c r="EI31" t="s">
        <v>6</v>
      </c>
      <c r="EJ31">
        <v>1</v>
      </c>
      <c r="EK31">
        <v>9001</v>
      </c>
      <c r="EL31" t="s">
        <v>32</v>
      </c>
      <c r="EM31" t="s">
        <v>33</v>
      </c>
      <c r="EO31" t="s">
        <v>34</v>
      </c>
      <c r="EQ31">
        <v>0</v>
      </c>
      <c r="ER31">
        <v>63.94</v>
      </c>
      <c r="ES31">
        <v>25.72</v>
      </c>
      <c r="ET31">
        <v>14.41</v>
      </c>
      <c r="EU31">
        <v>1.97</v>
      </c>
      <c r="EV31">
        <v>23.81</v>
      </c>
      <c r="EW31">
        <v>2.4</v>
      </c>
      <c r="EX31">
        <v>0.17</v>
      </c>
      <c r="EY31">
        <v>0</v>
      </c>
      <c r="FQ31">
        <v>0</v>
      </c>
      <c r="FR31">
        <f t="shared" si="46"/>
        <v>0</v>
      </c>
      <c r="FS31">
        <v>0</v>
      </c>
      <c r="FT31" t="s">
        <v>22</v>
      </c>
      <c r="FU31" t="s">
        <v>23</v>
      </c>
      <c r="FX31">
        <v>81</v>
      </c>
      <c r="FY31">
        <v>72.25</v>
      </c>
      <c r="GA31" t="s">
        <v>6</v>
      </c>
      <c r="GD31">
        <v>0</v>
      </c>
      <c r="GF31">
        <v>574798821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7"/>
        <v>0</v>
      </c>
      <c r="GM31">
        <f t="shared" si="48"/>
        <v>3841.16</v>
      </c>
      <c r="GN31">
        <f t="shared" si="49"/>
        <v>3841.16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6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ROW(SmtRes!A42)</f>
        <v>42</v>
      </c>
      <c r="D32" s="2">
        <f>ROW(EtalonRes!A47)</f>
        <v>47</v>
      </c>
      <c r="E32" s="2" t="s">
        <v>35</v>
      </c>
      <c r="F32" s="2" t="s">
        <v>36</v>
      </c>
      <c r="G32" s="2" t="s">
        <v>37</v>
      </c>
      <c r="H32" s="2" t="s">
        <v>38</v>
      </c>
      <c r="I32" s="2">
        <f>ROUND(418.5/1000,9)</f>
        <v>0.41849999999999998</v>
      </c>
      <c r="J32" s="2">
        <v>0</v>
      </c>
      <c r="K32" s="2"/>
      <c r="L32" s="2"/>
      <c r="M32" s="2"/>
      <c r="N32" s="2"/>
      <c r="O32" s="2">
        <f t="shared" si="21"/>
        <v>122.44</v>
      </c>
      <c r="P32" s="2">
        <f t="shared" si="22"/>
        <v>0</v>
      </c>
      <c r="Q32" s="2">
        <f t="shared" si="23"/>
        <v>69.069999999999993</v>
      </c>
      <c r="R32" s="2">
        <f t="shared" si="24"/>
        <v>5.76</v>
      </c>
      <c r="S32" s="2">
        <f t="shared" si="25"/>
        <v>53.37</v>
      </c>
      <c r="T32" s="2">
        <f t="shared" si="26"/>
        <v>0</v>
      </c>
      <c r="U32" s="2">
        <f t="shared" si="27"/>
        <v>5.6773709999999991</v>
      </c>
      <c r="V32" s="2">
        <f t="shared" si="28"/>
        <v>0.43063649999999992</v>
      </c>
      <c r="W32" s="2">
        <f t="shared" si="29"/>
        <v>0</v>
      </c>
      <c r="X32" s="2">
        <f t="shared" si="30"/>
        <v>47.9</v>
      </c>
      <c r="Y32" s="2">
        <f t="shared" si="31"/>
        <v>42.57</v>
      </c>
      <c r="Z32" s="2"/>
      <c r="AA32" s="2">
        <v>26834263</v>
      </c>
      <c r="AB32" s="2">
        <f t="shared" si="32"/>
        <v>292.572</v>
      </c>
      <c r="AC32" s="2">
        <f>ROUND(((ES32*0)),6)</f>
        <v>0</v>
      </c>
      <c r="AD32" s="2">
        <f>ROUND(((((ET32*0.7))-((EU32*0.7)))+AE32),6)</f>
        <v>165.053</v>
      </c>
      <c r="AE32" s="2">
        <f t="shared" si="54"/>
        <v>13.769</v>
      </c>
      <c r="AF32" s="2">
        <f t="shared" si="54"/>
        <v>127.51900000000001</v>
      </c>
      <c r="AG32" s="2">
        <f t="shared" si="33"/>
        <v>0</v>
      </c>
      <c r="AH32" s="2">
        <f t="shared" si="55"/>
        <v>13.565999999999999</v>
      </c>
      <c r="AI32" s="2">
        <f t="shared" si="55"/>
        <v>1.0289999999999999</v>
      </c>
      <c r="AJ32" s="2">
        <f t="shared" si="34"/>
        <v>0</v>
      </c>
      <c r="AK32" s="2">
        <v>868.38</v>
      </c>
      <c r="AL32" s="2">
        <v>450.42</v>
      </c>
      <c r="AM32" s="2">
        <v>235.79</v>
      </c>
      <c r="AN32" s="2">
        <v>19.670000000000002</v>
      </c>
      <c r="AO32" s="2">
        <v>182.17</v>
      </c>
      <c r="AP32" s="2">
        <v>0</v>
      </c>
      <c r="AQ32" s="2">
        <v>19.38</v>
      </c>
      <c r="AR32" s="2">
        <v>1.47</v>
      </c>
      <c r="AS32" s="2">
        <v>0</v>
      </c>
      <c r="AT32" s="2">
        <v>81</v>
      </c>
      <c r="AU32" s="2">
        <v>72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39</v>
      </c>
      <c r="BK32" s="2"/>
      <c r="BL32" s="2"/>
      <c r="BM32" s="2">
        <v>9001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90</v>
      </c>
      <c r="CA32" s="2">
        <v>85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29</v>
      </c>
      <c r="CO32" s="2">
        <v>0</v>
      </c>
      <c r="CP32" s="2">
        <f t="shared" si="35"/>
        <v>122.44</v>
      </c>
      <c r="CQ32" s="2">
        <f t="shared" si="36"/>
        <v>0</v>
      </c>
      <c r="CR32" s="2">
        <f t="shared" si="37"/>
        <v>165.053</v>
      </c>
      <c r="CS32" s="2">
        <f t="shared" si="38"/>
        <v>13.769</v>
      </c>
      <c r="CT32" s="2">
        <f t="shared" si="39"/>
        <v>127.51900000000001</v>
      </c>
      <c r="CU32" s="2">
        <f t="shared" si="40"/>
        <v>0</v>
      </c>
      <c r="CV32" s="2">
        <f t="shared" si="41"/>
        <v>13.565999999999999</v>
      </c>
      <c r="CW32" s="2">
        <f t="shared" si="42"/>
        <v>1.0289999999999999</v>
      </c>
      <c r="CX32" s="2">
        <f t="shared" si="43"/>
        <v>0</v>
      </c>
      <c r="CY32" s="2">
        <f t="shared" si="44"/>
        <v>47.895299999999999</v>
      </c>
      <c r="CZ32" s="2">
        <f t="shared" si="45"/>
        <v>42.573599999999999</v>
      </c>
      <c r="DA32" s="2"/>
      <c r="DB32" s="2"/>
      <c r="DC32" s="2" t="s">
        <v>6</v>
      </c>
      <c r="DD32" s="2" t="s">
        <v>30</v>
      </c>
      <c r="DE32" s="2" t="s">
        <v>31</v>
      </c>
      <c r="DF32" s="2" t="s">
        <v>31</v>
      </c>
      <c r="DG32" s="2" t="s">
        <v>31</v>
      </c>
      <c r="DH32" s="2" t="s">
        <v>6</v>
      </c>
      <c r="DI32" s="2" t="s">
        <v>31</v>
      </c>
      <c r="DJ32" s="2" t="s">
        <v>31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1009</v>
      </c>
      <c r="DV32" s="2" t="s">
        <v>38</v>
      </c>
      <c r="DW32" s="2" t="s">
        <v>38</v>
      </c>
      <c r="DX32" s="2">
        <v>1000</v>
      </c>
      <c r="DY32" s="2"/>
      <c r="DZ32" s="2"/>
      <c r="EA32" s="2"/>
      <c r="EB32" s="2"/>
      <c r="EC32" s="2"/>
      <c r="ED32" s="2"/>
      <c r="EE32" s="2">
        <v>26549059</v>
      </c>
      <c r="EF32" s="2">
        <v>2</v>
      </c>
      <c r="EG32" s="2" t="s">
        <v>14</v>
      </c>
      <c r="EH32" s="2">
        <v>0</v>
      </c>
      <c r="EI32" s="2" t="s">
        <v>6</v>
      </c>
      <c r="EJ32" s="2">
        <v>1</v>
      </c>
      <c r="EK32" s="2">
        <v>9001</v>
      </c>
      <c r="EL32" s="2" t="s">
        <v>32</v>
      </c>
      <c r="EM32" s="2" t="s">
        <v>33</v>
      </c>
      <c r="EN32" s="2"/>
      <c r="EO32" s="2" t="s">
        <v>34</v>
      </c>
      <c r="EP32" s="2"/>
      <c r="EQ32" s="2">
        <v>0</v>
      </c>
      <c r="ER32" s="2">
        <v>868.38</v>
      </c>
      <c r="ES32" s="2">
        <v>450.42</v>
      </c>
      <c r="ET32" s="2">
        <v>235.79</v>
      </c>
      <c r="EU32" s="2">
        <v>19.670000000000002</v>
      </c>
      <c r="EV32" s="2">
        <v>182.17</v>
      </c>
      <c r="EW32" s="2">
        <v>19.38</v>
      </c>
      <c r="EX32" s="2">
        <v>1.47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6"/>
        <v>0</v>
      </c>
      <c r="FS32" s="2">
        <v>0</v>
      </c>
      <c r="FT32" s="2" t="s">
        <v>22</v>
      </c>
      <c r="FU32" s="2" t="s">
        <v>23</v>
      </c>
      <c r="FV32" s="2"/>
      <c r="FW32" s="2"/>
      <c r="FX32" s="2">
        <v>81</v>
      </c>
      <c r="FY32" s="2">
        <v>72.25</v>
      </c>
      <c r="FZ32" s="2"/>
      <c r="GA32" s="2" t="s">
        <v>6</v>
      </c>
      <c r="GB32" s="2"/>
      <c r="GC32" s="2"/>
      <c r="GD32" s="2">
        <v>0</v>
      </c>
      <c r="GE32" s="2"/>
      <c r="GF32" s="2">
        <v>173067509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7"/>
        <v>0</v>
      </c>
      <c r="GM32" s="2">
        <f t="shared" si="48"/>
        <v>212.91</v>
      </c>
      <c r="GN32" s="2">
        <f t="shared" si="49"/>
        <v>212.91</v>
      </c>
      <c r="GO32" s="2">
        <f t="shared" si="50"/>
        <v>0</v>
      </c>
      <c r="GP32" s="2">
        <f t="shared" si="51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2"/>
        <v>0</v>
      </c>
      <c r="GW32" s="2">
        <v>1</v>
      </c>
      <c r="GX32" s="2">
        <f t="shared" si="53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ROW(SmtRes!A64)</f>
        <v>64</v>
      </c>
      <c r="D33">
        <f>ROW(EtalonRes!A70)</f>
        <v>70</v>
      </c>
      <c r="E33" t="s">
        <v>35</v>
      </c>
      <c r="F33" t="s">
        <v>36</v>
      </c>
      <c r="G33" t="s">
        <v>37</v>
      </c>
      <c r="H33" t="s">
        <v>38</v>
      </c>
      <c r="I33">
        <f>ROUND(418.5/1000,9)</f>
        <v>0.41849999999999998</v>
      </c>
      <c r="J33">
        <v>0</v>
      </c>
      <c r="O33">
        <f t="shared" si="21"/>
        <v>783.63</v>
      </c>
      <c r="P33">
        <f t="shared" si="22"/>
        <v>0</v>
      </c>
      <c r="Q33">
        <f t="shared" si="23"/>
        <v>442.08</v>
      </c>
      <c r="R33">
        <f t="shared" si="24"/>
        <v>36.880000000000003</v>
      </c>
      <c r="S33">
        <f t="shared" si="25"/>
        <v>341.55</v>
      </c>
      <c r="T33">
        <f t="shared" si="26"/>
        <v>0</v>
      </c>
      <c r="U33">
        <f t="shared" si="27"/>
        <v>5.6773709999999991</v>
      </c>
      <c r="V33">
        <f t="shared" si="28"/>
        <v>0.43063649999999992</v>
      </c>
      <c r="W33">
        <f t="shared" si="29"/>
        <v>0</v>
      </c>
      <c r="X33">
        <f t="shared" si="30"/>
        <v>306.52999999999997</v>
      </c>
      <c r="Y33">
        <f t="shared" si="31"/>
        <v>272.47000000000003</v>
      </c>
      <c r="AA33">
        <v>26834277</v>
      </c>
      <c r="AB33">
        <f t="shared" si="32"/>
        <v>292.572</v>
      </c>
      <c r="AC33">
        <f>ROUND(((ES33*0)),6)</f>
        <v>0</v>
      </c>
      <c r="AD33">
        <f>ROUND(((((ET33*0.7))-((EU33*0.7)))+AE33),6)</f>
        <v>165.053</v>
      </c>
      <c r="AE33">
        <f t="shared" si="54"/>
        <v>13.769</v>
      </c>
      <c r="AF33">
        <f t="shared" si="54"/>
        <v>127.51900000000001</v>
      </c>
      <c r="AG33">
        <f t="shared" si="33"/>
        <v>0</v>
      </c>
      <c r="AH33">
        <f t="shared" si="55"/>
        <v>13.565999999999999</v>
      </c>
      <c r="AI33">
        <f t="shared" si="55"/>
        <v>1.0289999999999999</v>
      </c>
      <c r="AJ33">
        <f t="shared" si="34"/>
        <v>0</v>
      </c>
      <c r="AK33">
        <v>868.38</v>
      </c>
      <c r="AL33">
        <v>450.42</v>
      </c>
      <c r="AM33">
        <v>235.79</v>
      </c>
      <c r="AN33">
        <v>19.670000000000002</v>
      </c>
      <c r="AO33">
        <v>182.17</v>
      </c>
      <c r="AP33">
        <v>0</v>
      </c>
      <c r="AQ33">
        <v>19.38</v>
      </c>
      <c r="AR33">
        <v>1.47</v>
      </c>
      <c r="AS33">
        <v>0</v>
      </c>
      <c r="AT33">
        <v>81</v>
      </c>
      <c r="AU33">
        <v>72</v>
      </c>
      <c r="AV33">
        <v>1</v>
      </c>
      <c r="AW33">
        <v>1</v>
      </c>
      <c r="AZ33">
        <v>6.4</v>
      </c>
      <c r="BA33">
        <v>6.4</v>
      </c>
      <c r="BB33">
        <v>6.4</v>
      </c>
      <c r="BC33">
        <v>6.4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39</v>
      </c>
      <c r="BM33">
        <v>9001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6.4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90</v>
      </c>
      <c r="CA33">
        <v>85</v>
      </c>
      <c r="CF33">
        <v>0</v>
      </c>
      <c r="CG33">
        <v>0</v>
      </c>
      <c r="CM33">
        <v>0</v>
      </c>
      <c r="CN33" t="s">
        <v>29</v>
      </c>
      <c r="CO33">
        <v>0</v>
      </c>
      <c r="CP33">
        <f t="shared" si="35"/>
        <v>783.63</v>
      </c>
      <c r="CQ33">
        <f t="shared" si="36"/>
        <v>0</v>
      </c>
      <c r="CR33">
        <f t="shared" si="37"/>
        <v>1056.3392000000001</v>
      </c>
      <c r="CS33">
        <f t="shared" si="38"/>
        <v>88.121600000000001</v>
      </c>
      <c r="CT33">
        <f t="shared" si="39"/>
        <v>816.12160000000006</v>
      </c>
      <c r="CU33">
        <f t="shared" si="40"/>
        <v>0</v>
      </c>
      <c r="CV33">
        <f t="shared" si="41"/>
        <v>13.565999999999999</v>
      </c>
      <c r="CW33">
        <f t="shared" si="42"/>
        <v>1.0289999999999999</v>
      </c>
      <c r="CX33">
        <f t="shared" si="43"/>
        <v>0</v>
      </c>
      <c r="CY33">
        <f t="shared" si="44"/>
        <v>306.5283</v>
      </c>
      <c r="CZ33">
        <f t="shared" si="45"/>
        <v>272.46960000000001</v>
      </c>
      <c r="DC33" t="s">
        <v>6</v>
      </c>
      <c r="DD33" t="s">
        <v>30</v>
      </c>
      <c r="DE33" t="s">
        <v>31</v>
      </c>
      <c r="DF33" t="s">
        <v>31</v>
      </c>
      <c r="DG33" t="s">
        <v>31</v>
      </c>
      <c r="DH33" t="s">
        <v>6</v>
      </c>
      <c r="DI33" t="s">
        <v>31</v>
      </c>
      <c r="DJ33" t="s">
        <v>31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1009</v>
      </c>
      <c r="DV33" t="s">
        <v>38</v>
      </c>
      <c r="DW33" t="s">
        <v>38</v>
      </c>
      <c r="DX33">
        <v>1000</v>
      </c>
      <c r="EE33">
        <v>26549059</v>
      </c>
      <c r="EF33">
        <v>2</v>
      </c>
      <c r="EG33" t="s">
        <v>14</v>
      </c>
      <c r="EH33">
        <v>0</v>
      </c>
      <c r="EI33" t="s">
        <v>6</v>
      </c>
      <c r="EJ33">
        <v>1</v>
      </c>
      <c r="EK33">
        <v>9001</v>
      </c>
      <c r="EL33" t="s">
        <v>32</v>
      </c>
      <c r="EM33" t="s">
        <v>33</v>
      </c>
      <c r="EO33" t="s">
        <v>34</v>
      </c>
      <c r="EQ33">
        <v>0</v>
      </c>
      <c r="ER33">
        <v>868.38</v>
      </c>
      <c r="ES33">
        <v>450.42</v>
      </c>
      <c r="ET33">
        <v>235.79</v>
      </c>
      <c r="EU33">
        <v>19.670000000000002</v>
      </c>
      <c r="EV33">
        <v>182.17</v>
      </c>
      <c r="EW33">
        <v>19.38</v>
      </c>
      <c r="EX33">
        <v>1.47</v>
      </c>
      <c r="EY33">
        <v>0</v>
      </c>
      <c r="FQ33">
        <v>0</v>
      </c>
      <c r="FR33">
        <f t="shared" si="46"/>
        <v>0</v>
      </c>
      <c r="FS33">
        <v>0</v>
      </c>
      <c r="FT33" t="s">
        <v>22</v>
      </c>
      <c r="FU33" t="s">
        <v>23</v>
      </c>
      <c r="FX33">
        <v>81</v>
      </c>
      <c r="FY33">
        <v>72.25</v>
      </c>
      <c r="GA33" t="s">
        <v>6</v>
      </c>
      <c r="GD33">
        <v>0</v>
      </c>
      <c r="GF33">
        <v>173067509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7"/>
        <v>0</v>
      </c>
      <c r="GM33">
        <f t="shared" si="48"/>
        <v>1362.63</v>
      </c>
      <c r="GN33">
        <f t="shared" si="49"/>
        <v>1362.63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6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ROW(SmtRes!A68)</f>
        <v>68</v>
      </c>
      <c r="D34" s="2">
        <f>ROW(EtalonRes!A74)</f>
        <v>74</v>
      </c>
      <c r="E34" s="2" t="s">
        <v>40</v>
      </c>
      <c r="F34" s="2" t="s">
        <v>41</v>
      </c>
      <c r="G34" s="2" t="s">
        <v>42</v>
      </c>
      <c r="H34" s="2" t="s">
        <v>18</v>
      </c>
      <c r="I34" s="2">
        <f>ROUND((23.5+23+32)/100,9)</f>
        <v>0.78500000000000003</v>
      </c>
      <c r="J34" s="2">
        <v>0</v>
      </c>
      <c r="K34" s="2"/>
      <c r="L34" s="2"/>
      <c r="M34" s="2"/>
      <c r="N34" s="2"/>
      <c r="O34" s="2">
        <f t="shared" si="21"/>
        <v>102.69</v>
      </c>
      <c r="P34" s="2">
        <f t="shared" si="22"/>
        <v>0</v>
      </c>
      <c r="Q34" s="2">
        <f t="shared" si="23"/>
        <v>3.68</v>
      </c>
      <c r="R34" s="2">
        <f t="shared" si="24"/>
        <v>1.59</v>
      </c>
      <c r="S34" s="2">
        <f t="shared" si="25"/>
        <v>99.01</v>
      </c>
      <c r="T34" s="2">
        <f t="shared" si="26"/>
        <v>0</v>
      </c>
      <c r="U34" s="2">
        <f t="shared" si="27"/>
        <v>12.693450000000002</v>
      </c>
      <c r="V34" s="2">
        <f t="shared" si="28"/>
        <v>0.11774999999999999</v>
      </c>
      <c r="W34" s="2">
        <f t="shared" si="29"/>
        <v>0</v>
      </c>
      <c r="X34" s="2">
        <f t="shared" si="30"/>
        <v>80.48</v>
      </c>
      <c r="Y34" s="2">
        <f t="shared" si="31"/>
        <v>68.41</v>
      </c>
      <c r="Z34" s="2"/>
      <c r="AA34" s="2">
        <v>26834263</v>
      </c>
      <c r="AB34" s="2">
        <f t="shared" si="32"/>
        <v>130.82</v>
      </c>
      <c r="AC34" s="2">
        <f t="shared" ref="AC34:AC53" si="56">ROUND((ES34),6)</f>
        <v>0</v>
      </c>
      <c r="AD34" s="2">
        <f t="shared" ref="AD34:AD53" si="57">ROUND((((ET34)-(EU34))+AE34),6)</f>
        <v>4.6900000000000004</v>
      </c>
      <c r="AE34" s="2">
        <f t="shared" ref="AE34:AE53" si="58">ROUND((EU34),6)</f>
        <v>2.0299999999999998</v>
      </c>
      <c r="AF34" s="2">
        <f t="shared" ref="AF34:AF53" si="59">ROUND((EV34),6)</f>
        <v>126.13</v>
      </c>
      <c r="AG34" s="2">
        <f t="shared" si="33"/>
        <v>0</v>
      </c>
      <c r="AH34" s="2">
        <f t="shared" ref="AH34:AH53" si="60">(EW34)</f>
        <v>16.170000000000002</v>
      </c>
      <c r="AI34" s="2">
        <f t="shared" ref="AI34:AI53" si="61">(EX34)</f>
        <v>0.15</v>
      </c>
      <c r="AJ34" s="2">
        <f t="shared" si="34"/>
        <v>0</v>
      </c>
      <c r="AK34" s="2">
        <v>130.82</v>
      </c>
      <c r="AL34" s="2">
        <v>0</v>
      </c>
      <c r="AM34" s="2">
        <v>4.6900000000000004</v>
      </c>
      <c r="AN34" s="2">
        <v>2.0299999999999998</v>
      </c>
      <c r="AO34" s="2">
        <v>126.13</v>
      </c>
      <c r="AP34" s="2">
        <v>0</v>
      </c>
      <c r="AQ34" s="2">
        <v>16.170000000000002</v>
      </c>
      <c r="AR34" s="2">
        <v>0.15</v>
      </c>
      <c r="AS34" s="2">
        <v>0</v>
      </c>
      <c r="AT34" s="2">
        <v>80</v>
      </c>
      <c r="AU34" s="2">
        <v>68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43</v>
      </c>
      <c r="BK34" s="2"/>
      <c r="BL34" s="2"/>
      <c r="BM34" s="2">
        <v>57001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80</v>
      </c>
      <c r="CA34" s="2">
        <v>68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5"/>
        <v>102.69000000000001</v>
      </c>
      <c r="CQ34" s="2">
        <f t="shared" si="36"/>
        <v>0</v>
      </c>
      <c r="CR34" s="2">
        <f t="shared" si="37"/>
        <v>4.6900000000000004</v>
      </c>
      <c r="CS34" s="2">
        <f t="shared" si="38"/>
        <v>2.0299999999999998</v>
      </c>
      <c r="CT34" s="2">
        <f t="shared" si="39"/>
        <v>126.13</v>
      </c>
      <c r="CU34" s="2">
        <f t="shared" si="40"/>
        <v>0</v>
      </c>
      <c r="CV34" s="2">
        <f t="shared" si="41"/>
        <v>16.170000000000002</v>
      </c>
      <c r="CW34" s="2">
        <f t="shared" si="42"/>
        <v>0.15</v>
      </c>
      <c r="CX34" s="2">
        <f t="shared" si="43"/>
        <v>0</v>
      </c>
      <c r="CY34" s="2">
        <f t="shared" si="44"/>
        <v>80.48</v>
      </c>
      <c r="CZ34" s="2">
        <f t="shared" si="45"/>
        <v>68.408000000000001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18</v>
      </c>
      <c r="DW34" s="2" t="s">
        <v>18</v>
      </c>
      <c r="DX34" s="2">
        <v>100</v>
      </c>
      <c r="DY34" s="2"/>
      <c r="DZ34" s="2"/>
      <c r="EA34" s="2"/>
      <c r="EB34" s="2"/>
      <c r="EC34" s="2"/>
      <c r="ED34" s="2"/>
      <c r="EE34" s="2">
        <v>26549139</v>
      </c>
      <c r="EF34" s="2">
        <v>6</v>
      </c>
      <c r="EG34" s="2" t="s">
        <v>44</v>
      </c>
      <c r="EH34" s="2">
        <v>0</v>
      </c>
      <c r="EI34" s="2" t="s">
        <v>6</v>
      </c>
      <c r="EJ34" s="2">
        <v>1</v>
      </c>
      <c r="EK34" s="2">
        <v>57001</v>
      </c>
      <c r="EL34" s="2" t="s">
        <v>45</v>
      </c>
      <c r="EM34" s="2" t="s">
        <v>46</v>
      </c>
      <c r="EN34" s="2"/>
      <c r="EO34" s="2" t="s">
        <v>6</v>
      </c>
      <c r="EP34" s="2"/>
      <c r="EQ34" s="2">
        <v>0</v>
      </c>
      <c r="ER34" s="2">
        <v>130.82</v>
      </c>
      <c r="ES34" s="2">
        <v>0</v>
      </c>
      <c r="ET34" s="2">
        <v>4.6900000000000004</v>
      </c>
      <c r="EU34" s="2">
        <v>2.0299999999999998</v>
      </c>
      <c r="EV34" s="2">
        <v>126.13</v>
      </c>
      <c r="EW34" s="2">
        <v>16.170000000000002</v>
      </c>
      <c r="EX34" s="2">
        <v>0.15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6"/>
        <v>0</v>
      </c>
      <c r="FS34" s="2">
        <v>0</v>
      </c>
      <c r="FT34" s="2"/>
      <c r="FU34" s="2"/>
      <c r="FV34" s="2"/>
      <c r="FW34" s="2"/>
      <c r="FX34" s="2">
        <v>80</v>
      </c>
      <c r="FY34" s="2">
        <v>68</v>
      </c>
      <c r="FZ34" s="2"/>
      <c r="GA34" s="2" t="s">
        <v>6</v>
      </c>
      <c r="GB34" s="2"/>
      <c r="GC34" s="2"/>
      <c r="GD34" s="2">
        <v>0</v>
      </c>
      <c r="GE34" s="2"/>
      <c r="GF34" s="2">
        <v>1002773447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7"/>
        <v>0</v>
      </c>
      <c r="GM34" s="2">
        <f t="shared" si="48"/>
        <v>251.58</v>
      </c>
      <c r="GN34" s="2">
        <f t="shared" si="49"/>
        <v>251.58</v>
      </c>
      <c r="GO34" s="2">
        <f t="shared" si="50"/>
        <v>0</v>
      </c>
      <c r="GP34" s="2">
        <f t="shared" si="51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2"/>
        <v>0</v>
      </c>
      <c r="GW34" s="2">
        <v>1</v>
      </c>
      <c r="GX34" s="2">
        <f t="shared" si="53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ROW(SmtRes!A72)</f>
        <v>72</v>
      </c>
      <c r="D35">
        <f>ROW(EtalonRes!A78)</f>
        <v>78</v>
      </c>
      <c r="E35" t="s">
        <v>40</v>
      </c>
      <c r="F35" t="s">
        <v>41</v>
      </c>
      <c r="G35" t="s">
        <v>42</v>
      </c>
      <c r="H35" t="s">
        <v>18</v>
      </c>
      <c r="I35">
        <f>ROUND((23.5+23+32)/100,9)</f>
        <v>0.78500000000000003</v>
      </c>
      <c r="J35">
        <v>0</v>
      </c>
      <c r="O35">
        <f t="shared" si="21"/>
        <v>657.24</v>
      </c>
      <c r="P35">
        <f t="shared" si="22"/>
        <v>0</v>
      </c>
      <c r="Q35">
        <f t="shared" si="23"/>
        <v>23.56</v>
      </c>
      <c r="R35">
        <f t="shared" si="24"/>
        <v>10.199999999999999</v>
      </c>
      <c r="S35">
        <f t="shared" si="25"/>
        <v>633.67999999999995</v>
      </c>
      <c r="T35">
        <f t="shared" si="26"/>
        <v>0</v>
      </c>
      <c r="U35">
        <f t="shared" si="27"/>
        <v>12.693450000000002</v>
      </c>
      <c r="V35">
        <f t="shared" si="28"/>
        <v>0.11774999999999999</v>
      </c>
      <c r="W35">
        <f t="shared" si="29"/>
        <v>0</v>
      </c>
      <c r="X35">
        <f t="shared" si="30"/>
        <v>515.1</v>
      </c>
      <c r="Y35">
        <f t="shared" si="31"/>
        <v>437.84</v>
      </c>
      <c r="AA35">
        <v>26834277</v>
      </c>
      <c r="AB35">
        <f t="shared" si="32"/>
        <v>130.82</v>
      </c>
      <c r="AC35">
        <f t="shared" si="56"/>
        <v>0</v>
      </c>
      <c r="AD35">
        <f t="shared" si="57"/>
        <v>4.6900000000000004</v>
      </c>
      <c r="AE35">
        <f t="shared" si="58"/>
        <v>2.0299999999999998</v>
      </c>
      <c r="AF35">
        <f t="shared" si="59"/>
        <v>126.13</v>
      </c>
      <c r="AG35">
        <f t="shared" si="33"/>
        <v>0</v>
      </c>
      <c r="AH35">
        <f t="shared" si="60"/>
        <v>16.170000000000002</v>
      </c>
      <c r="AI35">
        <f t="shared" si="61"/>
        <v>0.15</v>
      </c>
      <c r="AJ35">
        <f t="shared" si="34"/>
        <v>0</v>
      </c>
      <c r="AK35">
        <v>130.82</v>
      </c>
      <c r="AL35">
        <v>0</v>
      </c>
      <c r="AM35">
        <v>4.6900000000000004</v>
      </c>
      <c r="AN35">
        <v>2.0299999999999998</v>
      </c>
      <c r="AO35">
        <v>126.13</v>
      </c>
      <c r="AP35">
        <v>0</v>
      </c>
      <c r="AQ35">
        <v>16.170000000000002</v>
      </c>
      <c r="AR35">
        <v>0.15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6.4</v>
      </c>
      <c r="BA35">
        <v>6.4</v>
      </c>
      <c r="BB35">
        <v>6.4</v>
      </c>
      <c r="BC35">
        <v>6.4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43</v>
      </c>
      <c r="BM35">
        <v>57001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6.4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5"/>
        <v>657.2399999999999</v>
      </c>
      <c r="CQ35">
        <f t="shared" si="36"/>
        <v>0</v>
      </c>
      <c r="CR35">
        <f t="shared" si="37"/>
        <v>30.016000000000005</v>
      </c>
      <c r="CS35">
        <f t="shared" si="38"/>
        <v>12.991999999999999</v>
      </c>
      <c r="CT35">
        <f t="shared" si="39"/>
        <v>807.23199999999997</v>
      </c>
      <c r="CU35">
        <f t="shared" si="40"/>
        <v>0</v>
      </c>
      <c r="CV35">
        <f t="shared" si="41"/>
        <v>16.170000000000002</v>
      </c>
      <c r="CW35">
        <f t="shared" si="42"/>
        <v>0.15</v>
      </c>
      <c r="CX35">
        <f t="shared" si="43"/>
        <v>0</v>
      </c>
      <c r="CY35">
        <f t="shared" si="44"/>
        <v>515.10400000000004</v>
      </c>
      <c r="CZ35">
        <f t="shared" si="45"/>
        <v>437.83839999999998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18</v>
      </c>
      <c r="DW35" t="s">
        <v>18</v>
      </c>
      <c r="DX35">
        <v>100</v>
      </c>
      <c r="EE35">
        <v>26549139</v>
      </c>
      <c r="EF35">
        <v>6</v>
      </c>
      <c r="EG35" t="s">
        <v>44</v>
      </c>
      <c r="EH35">
        <v>0</v>
      </c>
      <c r="EI35" t="s">
        <v>6</v>
      </c>
      <c r="EJ35">
        <v>1</v>
      </c>
      <c r="EK35">
        <v>57001</v>
      </c>
      <c r="EL35" t="s">
        <v>45</v>
      </c>
      <c r="EM35" t="s">
        <v>46</v>
      </c>
      <c r="EO35" t="s">
        <v>6</v>
      </c>
      <c r="EQ35">
        <v>0</v>
      </c>
      <c r="ER35">
        <v>130.82</v>
      </c>
      <c r="ES35">
        <v>0</v>
      </c>
      <c r="ET35">
        <v>4.6900000000000004</v>
      </c>
      <c r="EU35">
        <v>2.0299999999999998</v>
      </c>
      <c r="EV35">
        <v>126.13</v>
      </c>
      <c r="EW35">
        <v>16.170000000000002</v>
      </c>
      <c r="EX35">
        <v>0.15</v>
      </c>
      <c r="EY35">
        <v>0</v>
      </c>
      <c r="FQ35">
        <v>0</v>
      </c>
      <c r="FR35">
        <f t="shared" si="46"/>
        <v>0</v>
      </c>
      <c r="FS35">
        <v>0</v>
      </c>
      <c r="FX35">
        <v>80</v>
      </c>
      <c r="FY35">
        <v>68</v>
      </c>
      <c r="GA35" t="s">
        <v>6</v>
      </c>
      <c r="GD35">
        <v>0</v>
      </c>
      <c r="GF35">
        <v>1002773447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7"/>
        <v>0</v>
      </c>
      <c r="GM35">
        <f t="shared" si="48"/>
        <v>1610.18</v>
      </c>
      <c r="GN35">
        <f t="shared" si="49"/>
        <v>1610.18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6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68</v>
      </c>
      <c r="D36" s="2"/>
      <c r="E36" s="2" t="s">
        <v>47</v>
      </c>
      <c r="F36" s="2" t="s">
        <v>48</v>
      </c>
      <c r="G36" s="2" t="s">
        <v>49</v>
      </c>
      <c r="H36" s="2" t="s">
        <v>38</v>
      </c>
      <c r="I36" s="2">
        <f>I34*J36</f>
        <v>0.98125000000000007</v>
      </c>
      <c r="J36" s="2">
        <v>1.25</v>
      </c>
      <c r="K36" s="2"/>
      <c r="L36" s="2"/>
      <c r="M36" s="2"/>
      <c r="N36" s="2"/>
      <c r="O36" s="2">
        <f t="shared" si="21"/>
        <v>0</v>
      </c>
      <c r="P36" s="2">
        <f t="shared" si="22"/>
        <v>0</v>
      </c>
      <c r="Q36" s="2">
        <f t="shared" si="23"/>
        <v>0</v>
      </c>
      <c r="R36" s="2">
        <f t="shared" si="24"/>
        <v>0</v>
      </c>
      <c r="S36" s="2">
        <f t="shared" si="25"/>
        <v>0</v>
      </c>
      <c r="T36" s="2">
        <f t="shared" si="26"/>
        <v>0</v>
      </c>
      <c r="U36" s="2">
        <f t="shared" si="27"/>
        <v>0</v>
      </c>
      <c r="V36" s="2">
        <f t="shared" si="28"/>
        <v>0</v>
      </c>
      <c r="W36" s="2">
        <f t="shared" si="29"/>
        <v>0</v>
      </c>
      <c r="X36" s="2">
        <f t="shared" si="30"/>
        <v>0</v>
      </c>
      <c r="Y36" s="2">
        <f t="shared" si="31"/>
        <v>0</v>
      </c>
      <c r="Z36" s="2"/>
      <c r="AA36" s="2">
        <v>26834263</v>
      </c>
      <c r="AB36" s="2">
        <f t="shared" si="32"/>
        <v>0</v>
      </c>
      <c r="AC36" s="2">
        <f t="shared" si="56"/>
        <v>0</v>
      </c>
      <c r="AD36" s="2">
        <f t="shared" si="57"/>
        <v>0</v>
      </c>
      <c r="AE36" s="2">
        <f t="shared" si="58"/>
        <v>0</v>
      </c>
      <c r="AF36" s="2">
        <f t="shared" si="59"/>
        <v>0</v>
      </c>
      <c r="AG36" s="2">
        <f t="shared" si="33"/>
        <v>0</v>
      </c>
      <c r="AH36" s="2">
        <f t="shared" si="60"/>
        <v>0</v>
      </c>
      <c r="AI36" s="2">
        <f t="shared" si="61"/>
        <v>0</v>
      </c>
      <c r="AJ36" s="2">
        <f t="shared" si="34"/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80</v>
      </c>
      <c r="AU36" s="2">
        <v>68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6</v>
      </c>
      <c r="BK36" s="2"/>
      <c r="BL36" s="2"/>
      <c r="BM36" s="2">
        <v>57001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80</v>
      </c>
      <c r="CA36" s="2">
        <v>68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5"/>
        <v>0</v>
      </c>
      <c r="CQ36" s="2">
        <f t="shared" si="36"/>
        <v>0</v>
      </c>
      <c r="CR36" s="2">
        <f t="shared" si="37"/>
        <v>0</v>
      </c>
      <c r="CS36" s="2">
        <f t="shared" si="38"/>
        <v>0</v>
      </c>
      <c r="CT36" s="2">
        <f t="shared" si="39"/>
        <v>0</v>
      </c>
      <c r="CU36" s="2">
        <f t="shared" si="40"/>
        <v>0</v>
      </c>
      <c r="CV36" s="2">
        <f t="shared" si="41"/>
        <v>0</v>
      </c>
      <c r="CW36" s="2">
        <f t="shared" si="42"/>
        <v>0</v>
      </c>
      <c r="CX36" s="2">
        <f t="shared" si="43"/>
        <v>0</v>
      </c>
      <c r="CY36" s="2">
        <f t="shared" si="44"/>
        <v>0</v>
      </c>
      <c r="CZ36" s="2">
        <f t="shared" si="45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1009</v>
      </c>
      <c r="DV36" s="2" t="s">
        <v>38</v>
      </c>
      <c r="DW36" s="2" t="s">
        <v>38</v>
      </c>
      <c r="DX36" s="2">
        <v>1000</v>
      </c>
      <c r="DY36" s="2"/>
      <c r="DZ36" s="2"/>
      <c r="EA36" s="2"/>
      <c r="EB36" s="2"/>
      <c r="EC36" s="2"/>
      <c r="ED36" s="2"/>
      <c r="EE36" s="2">
        <v>26549139</v>
      </c>
      <c r="EF36" s="2">
        <v>6</v>
      </c>
      <c r="EG36" s="2" t="s">
        <v>44</v>
      </c>
      <c r="EH36" s="2">
        <v>0</v>
      </c>
      <c r="EI36" s="2" t="s">
        <v>6</v>
      </c>
      <c r="EJ36" s="2">
        <v>1</v>
      </c>
      <c r="EK36" s="2">
        <v>57001</v>
      </c>
      <c r="EL36" s="2" t="s">
        <v>45</v>
      </c>
      <c r="EM36" s="2" t="s">
        <v>46</v>
      </c>
      <c r="EN36" s="2"/>
      <c r="EO36" s="2" t="s">
        <v>6</v>
      </c>
      <c r="EP36" s="2"/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6"/>
        <v>0</v>
      </c>
      <c r="FS36" s="2">
        <v>0</v>
      </c>
      <c r="FT36" s="2"/>
      <c r="FU36" s="2"/>
      <c r="FV36" s="2"/>
      <c r="FW36" s="2"/>
      <c r="FX36" s="2">
        <v>80</v>
      </c>
      <c r="FY36" s="2">
        <v>68</v>
      </c>
      <c r="FZ36" s="2"/>
      <c r="GA36" s="2" t="s">
        <v>50</v>
      </c>
      <c r="GB36" s="2"/>
      <c r="GC36" s="2"/>
      <c r="GD36" s="2">
        <v>0</v>
      </c>
      <c r="GE36" s="2"/>
      <c r="GF36" s="2">
        <v>-179832266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7"/>
        <v>0</v>
      </c>
      <c r="GM36" s="2">
        <f t="shared" si="48"/>
        <v>0</v>
      </c>
      <c r="GN36" s="2">
        <f t="shared" si="49"/>
        <v>0</v>
      </c>
      <c r="GO36" s="2">
        <f t="shared" si="50"/>
        <v>0</v>
      </c>
      <c r="GP36" s="2">
        <f t="shared" si="51"/>
        <v>0</v>
      </c>
      <c r="GQ36" s="2"/>
      <c r="GR36" s="2">
        <v>0</v>
      </c>
      <c r="GS36" s="2">
        <v>4</v>
      </c>
      <c r="GT36" s="2">
        <v>0</v>
      </c>
      <c r="GU36" s="2" t="s">
        <v>6</v>
      </c>
      <c r="GV36" s="2">
        <f t="shared" si="52"/>
        <v>0</v>
      </c>
      <c r="GW36" s="2">
        <v>1</v>
      </c>
      <c r="GX36" s="2">
        <f t="shared" si="53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72</v>
      </c>
      <c r="E37" t="s">
        <v>47</v>
      </c>
      <c r="F37" t="s">
        <v>48</v>
      </c>
      <c r="G37" t="s">
        <v>49</v>
      </c>
      <c r="H37" t="s">
        <v>38</v>
      </c>
      <c r="I37">
        <f>I35*J37</f>
        <v>0.98125000000000007</v>
      </c>
      <c r="J37">
        <v>1.25</v>
      </c>
      <c r="O37">
        <f t="shared" si="21"/>
        <v>0</v>
      </c>
      <c r="P37">
        <f t="shared" si="22"/>
        <v>0</v>
      </c>
      <c r="Q37">
        <f t="shared" si="23"/>
        <v>0</v>
      </c>
      <c r="R37">
        <f t="shared" si="24"/>
        <v>0</v>
      </c>
      <c r="S37">
        <f t="shared" si="25"/>
        <v>0</v>
      </c>
      <c r="T37">
        <f t="shared" si="26"/>
        <v>0</v>
      </c>
      <c r="U37">
        <f t="shared" si="27"/>
        <v>0</v>
      </c>
      <c r="V37">
        <f t="shared" si="28"/>
        <v>0</v>
      </c>
      <c r="W37">
        <f t="shared" si="29"/>
        <v>0</v>
      </c>
      <c r="X37">
        <f t="shared" si="30"/>
        <v>0</v>
      </c>
      <c r="Y37">
        <f t="shared" si="31"/>
        <v>0</v>
      </c>
      <c r="AA37">
        <v>26834277</v>
      </c>
      <c r="AB37">
        <f t="shared" si="32"/>
        <v>0</v>
      </c>
      <c r="AC37">
        <f t="shared" si="56"/>
        <v>0</v>
      </c>
      <c r="AD37">
        <f t="shared" si="57"/>
        <v>0</v>
      </c>
      <c r="AE37">
        <f t="shared" si="58"/>
        <v>0</v>
      </c>
      <c r="AF37">
        <f t="shared" si="59"/>
        <v>0</v>
      </c>
      <c r="AG37">
        <f t="shared" si="33"/>
        <v>0</v>
      </c>
      <c r="AH37">
        <f t="shared" si="60"/>
        <v>0</v>
      </c>
      <c r="AI37">
        <f t="shared" si="61"/>
        <v>0</v>
      </c>
      <c r="AJ37">
        <f t="shared" si="34"/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80</v>
      </c>
      <c r="AU37">
        <v>68</v>
      </c>
      <c r="AV37">
        <v>1</v>
      </c>
      <c r="AW37">
        <v>1</v>
      </c>
      <c r="AZ37">
        <v>6.4</v>
      </c>
      <c r="BA37">
        <v>1</v>
      </c>
      <c r="BB37">
        <v>1</v>
      </c>
      <c r="BC37">
        <v>6.4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6</v>
      </c>
      <c r="BM37">
        <v>57001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80</v>
      </c>
      <c r="CA37">
        <v>68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5"/>
        <v>0</v>
      </c>
      <c r="CQ37">
        <f t="shared" si="36"/>
        <v>0</v>
      </c>
      <c r="CR37">
        <f t="shared" si="37"/>
        <v>0</v>
      </c>
      <c r="CS37">
        <f t="shared" si="38"/>
        <v>0</v>
      </c>
      <c r="CT37">
        <f t="shared" si="39"/>
        <v>0</v>
      </c>
      <c r="CU37">
        <f t="shared" si="40"/>
        <v>0</v>
      </c>
      <c r="CV37">
        <f t="shared" si="41"/>
        <v>0</v>
      </c>
      <c r="CW37">
        <f t="shared" si="42"/>
        <v>0</v>
      </c>
      <c r="CX37">
        <f t="shared" si="43"/>
        <v>0</v>
      </c>
      <c r="CY37">
        <f t="shared" si="44"/>
        <v>0</v>
      </c>
      <c r="CZ37">
        <f t="shared" si="45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38</v>
      </c>
      <c r="DW37" t="s">
        <v>38</v>
      </c>
      <c r="DX37">
        <v>1000</v>
      </c>
      <c r="EE37">
        <v>26549139</v>
      </c>
      <c r="EF37">
        <v>6</v>
      </c>
      <c r="EG37" t="s">
        <v>44</v>
      </c>
      <c r="EH37">
        <v>0</v>
      </c>
      <c r="EI37" t="s">
        <v>6</v>
      </c>
      <c r="EJ37">
        <v>1</v>
      </c>
      <c r="EK37">
        <v>57001</v>
      </c>
      <c r="EL37" t="s">
        <v>45</v>
      </c>
      <c r="EM37" t="s">
        <v>46</v>
      </c>
      <c r="EO37" t="s">
        <v>6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6"/>
        <v>0</v>
      </c>
      <c r="FS37">
        <v>0</v>
      </c>
      <c r="FX37">
        <v>80</v>
      </c>
      <c r="FY37">
        <v>68</v>
      </c>
      <c r="GA37" t="s">
        <v>50</v>
      </c>
      <c r="GD37">
        <v>0</v>
      </c>
      <c r="GF37">
        <v>-179832266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7"/>
        <v>0</v>
      </c>
      <c r="GM37">
        <f t="shared" si="48"/>
        <v>0</v>
      </c>
      <c r="GN37">
        <f t="shared" si="49"/>
        <v>0</v>
      </c>
      <c r="GO37">
        <f t="shared" si="50"/>
        <v>0</v>
      </c>
      <c r="GP37">
        <f t="shared" si="51"/>
        <v>0</v>
      </c>
      <c r="GR37">
        <v>0</v>
      </c>
      <c r="GS37">
        <v>4</v>
      </c>
      <c r="GT37">
        <v>0</v>
      </c>
      <c r="GU37" t="s">
        <v>6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ROW(SmtRes!A74)</f>
        <v>74</v>
      </c>
      <c r="D38" s="2">
        <f>ROW(EtalonRes!A80)</f>
        <v>80</v>
      </c>
      <c r="E38" s="2" t="s">
        <v>51</v>
      </c>
      <c r="F38" s="2" t="s">
        <v>52</v>
      </c>
      <c r="G38" s="2" t="s">
        <v>53</v>
      </c>
      <c r="H38" s="2" t="s">
        <v>54</v>
      </c>
      <c r="I38" s="2">
        <f>ROUND((17.9+18.2+22.3+14.07+9.6+28.9)/100,9)</f>
        <v>1.1096999999999999</v>
      </c>
      <c r="J38" s="2">
        <v>0</v>
      </c>
      <c r="K38" s="2"/>
      <c r="L38" s="2"/>
      <c r="M38" s="2"/>
      <c r="N38" s="2"/>
      <c r="O38" s="2">
        <f t="shared" si="21"/>
        <v>32.64</v>
      </c>
      <c r="P38" s="2">
        <f t="shared" si="22"/>
        <v>0</v>
      </c>
      <c r="Q38" s="2">
        <f t="shared" si="23"/>
        <v>0</v>
      </c>
      <c r="R38" s="2">
        <f t="shared" si="24"/>
        <v>0</v>
      </c>
      <c r="S38" s="2">
        <f t="shared" si="25"/>
        <v>32.64</v>
      </c>
      <c r="T38" s="2">
        <f t="shared" si="26"/>
        <v>0</v>
      </c>
      <c r="U38" s="2">
        <f t="shared" si="27"/>
        <v>4.1835689999999994</v>
      </c>
      <c r="V38" s="2">
        <f t="shared" si="28"/>
        <v>0</v>
      </c>
      <c r="W38" s="2">
        <f t="shared" si="29"/>
        <v>0</v>
      </c>
      <c r="X38" s="2">
        <f t="shared" si="30"/>
        <v>26.11</v>
      </c>
      <c r="Y38" s="2">
        <f t="shared" si="31"/>
        <v>22.2</v>
      </c>
      <c r="Z38" s="2"/>
      <c r="AA38" s="2">
        <v>26834263</v>
      </c>
      <c r="AB38" s="2">
        <f t="shared" si="32"/>
        <v>29.41</v>
      </c>
      <c r="AC38" s="2">
        <f t="shared" si="56"/>
        <v>0</v>
      </c>
      <c r="AD38" s="2">
        <f t="shared" si="57"/>
        <v>0</v>
      </c>
      <c r="AE38" s="2">
        <f t="shared" si="58"/>
        <v>0</v>
      </c>
      <c r="AF38" s="2">
        <f t="shared" si="59"/>
        <v>29.41</v>
      </c>
      <c r="AG38" s="2">
        <f t="shared" si="33"/>
        <v>0</v>
      </c>
      <c r="AH38" s="2">
        <f t="shared" si="60"/>
        <v>3.77</v>
      </c>
      <c r="AI38" s="2">
        <f t="shared" si="61"/>
        <v>0</v>
      </c>
      <c r="AJ38" s="2">
        <f t="shared" si="34"/>
        <v>0</v>
      </c>
      <c r="AK38" s="2">
        <v>29.41</v>
      </c>
      <c r="AL38" s="2">
        <v>0</v>
      </c>
      <c r="AM38" s="2">
        <v>0</v>
      </c>
      <c r="AN38" s="2">
        <v>0</v>
      </c>
      <c r="AO38" s="2">
        <v>29.41</v>
      </c>
      <c r="AP38" s="2">
        <v>0</v>
      </c>
      <c r="AQ38" s="2">
        <v>3.77</v>
      </c>
      <c r="AR38" s="2">
        <v>0</v>
      </c>
      <c r="AS38" s="2">
        <v>0</v>
      </c>
      <c r="AT38" s="2">
        <v>80</v>
      </c>
      <c r="AU38" s="2">
        <v>68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55</v>
      </c>
      <c r="BK38" s="2"/>
      <c r="BL38" s="2"/>
      <c r="BM38" s="2">
        <v>57001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80</v>
      </c>
      <c r="CA38" s="2">
        <v>68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5"/>
        <v>32.64</v>
      </c>
      <c r="CQ38" s="2">
        <f t="shared" si="36"/>
        <v>0</v>
      </c>
      <c r="CR38" s="2">
        <f t="shared" si="37"/>
        <v>0</v>
      </c>
      <c r="CS38" s="2">
        <f t="shared" si="38"/>
        <v>0</v>
      </c>
      <c r="CT38" s="2">
        <f t="shared" si="39"/>
        <v>29.41</v>
      </c>
      <c r="CU38" s="2">
        <f t="shared" si="40"/>
        <v>0</v>
      </c>
      <c r="CV38" s="2">
        <f t="shared" si="41"/>
        <v>3.77</v>
      </c>
      <c r="CW38" s="2">
        <f t="shared" si="42"/>
        <v>0</v>
      </c>
      <c r="CX38" s="2">
        <f t="shared" si="43"/>
        <v>0</v>
      </c>
      <c r="CY38" s="2">
        <f t="shared" si="44"/>
        <v>26.111999999999998</v>
      </c>
      <c r="CZ38" s="2">
        <f t="shared" si="45"/>
        <v>22.1952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1003</v>
      </c>
      <c r="DV38" s="2" t="s">
        <v>54</v>
      </c>
      <c r="DW38" s="2" t="s">
        <v>54</v>
      </c>
      <c r="DX38" s="2">
        <v>100</v>
      </c>
      <c r="DY38" s="2"/>
      <c r="DZ38" s="2"/>
      <c r="EA38" s="2"/>
      <c r="EB38" s="2"/>
      <c r="EC38" s="2"/>
      <c r="ED38" s="2"/>
      <c r="EE38" s="2">
        <v>26549139</v>
      </c>
      <c r="EF38" s="2">
        <v>6</v>
      </c>
      <c r="EG38" s="2" t="s">
        <v>44</v>
      </c>
      <c r="EH38" s="2">
        <v>0</v>
      </c>
      <c r="EI38" s="2" t="s">
        <v>6</v>
      </c>
      <c r="EJ38" s="2">
        <v>1</v>
      </c>
      <c r="EK38" s="2">
        <v>57001</v>
      </c>
      <c r="EL38" s="2" t="s">
        <v>45</v>
      </c>
      <c r="EM38" s="2" t="s">
        <v>46</v>
      </c>
      <c r="EN38" s="2"/>
      <c r="EO38" s="2" t="s">
        <v>6</v>
      </c>
      <c r="EP38" s="2"/>
      <c r="EQ38" s="2">
        <v>0</v>
      </c>
      <c r="ER38" s="2">
        <v>29.41</v>
      </c>
      <c r="ES38" s="2">
        <v>0</v>
      </c>
      <c r="ET38" s="2">
        <v>0</v>
      </c>
      <c r="EU38" s="2">
        <v>0</v>
      </c>
      <c r="EV38" s="2">
        <v>29.41</v>
      </c>
      <c r="EW38" s="2">
        <v>3.77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6"/>
        <v>0</v>
      </c>
      <c r="FS38" s="2">
        <v>0</v>
      </c>
      <c r="FT38" s="2"/>
      <c r="FU38" s="2"/>
      <c r="FV38" s="2"/>
      <c r="FW38" s="2"/>
      <c r="FX38" s="2">
        <v>80</v>
      </c>
      <c r="FY38" s="2">
        <v>68</v>
      </c>
      <c r="FZ38" s="2"/>
      <c r="GA38" s="2" t="s">
        <v>6</v>
      </c>
      <c r="GB38" s="2"/>
      <c r="GC38" s="2"/>
      <c r="GD38" s="2">
        <v>0</v>
      </c>
      <c r="GE38" s="2"/>
      <c r="GF38" s="2">
        <v>-1431764135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7"/>
        <v>0</v>
      </c>
      <c r="GM38" s="2">
        <f t="shared" si="48"/>
        <v>80.95</v>
      </c>
      <c r="GN38" s="2">
        <f t="shared" si="49"/>
        <v>80.95</v>
      </c>
      <c r="GO38" s="2">
        <f t="shared" si="50"/>
        <v>0</v>
      </c>
      <c r="GP38" s="2">
        <f t="shared" si="51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2"/>
        <v>0</v>
      </c>
      <c r="GW38" s="2">
        <v>1</v>
      </c>
      <c r="GX38" s="2">
        <f t="shared" si="53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ROW(SmtRes!A76)</f>
        <v>76</v>
      </c>
      <c r="D39">
        <f>ROW(EtalonRes!A82)</f>
        <v>82</v>
      </c>
      <c r="E39" t="s">
        <v>51</v>
      </c>
      <c r="F39" t="s">
        <v>52</v>
      </c>
      <c r="G39" t="s">
        <v>53</v>
      </c>
      <c r="H39" t="s">
        <v>54</v>
      </c>
      <c r="I39">
        <f>ROUND((17.9+18.2+22.3+14.07+9.6+28.9)/100,9)</f>
        <v>1.1096999999999999</v>
      </c>
      <c r="J39">
        <v>0</v>
      </c>
      <c r="O39">
        <f t="shared" si="21"/>
        <v>208.87</v>
      </c>
      <c r="P39">
        <f t="shared" si="22"/>
        <v>0</v>
      </c>
      <c r="Q39">
        <f t="shared" si="23"/>
        <v>0</v>
      </c>
      <c r="R39">
        <f t="shared" si="24"/>
        <v>0</v>
      </c>
      <c r="S39">
        <f t="shared" si="25"/>
        <v>208.87</v>
      </c>
      <c r="T39">
        <f t="shared" si="26"/>
        <v>0</v>
      </c>
      <c r="U39">
        <f t="shared" si="27"/>
        <v>4.1835689999999994</v>
      </c>
      <c r="V39">
        <f t="shared" si="28"/>
        <v>0</v>
      </c>
      <c r="W39">
        <f t="shared" si="29"/>
        <v>0</v>
      </c>
      <c r="X39">
        <f t="shared" si="30"/>
        <v>167.1</v>
      </c>
      <c r="Y39">
        <f t="shared" si="31"/>
        <v>142.03</v>
      </c>
      <c r="AA39">
        <v>26834277</v>
      </c>
      <c r="AB39">
        <f t="shared" si="32"/>
        <v>29.41</v>
      </c>
      <c r="AC39">
        <f t="shared" si="56"/>
        <v>0</v>
      </c>
      <c r="AD39">
        <f t="shared" si="57"/>
        <v>0</v>
      </c>
      <c r="AE39">
        <f t="shared" si="58"/>
        <v>0</v>
      </c>
      <c r="AF39">
        <f t="shared" si="59"/>
        <v>29.41</v>
      </c>
      <c r="AG39">
        <f t="shared" si="33"/>
        <v>0</v>
      </c>
      <c r="AH39">
        <f t="shared" si="60"/>
        <v>3.77</v>
      </c>
      <c r="AI39">
        <f t="shared" si="61"/>
        <v>0</v>
      </c>
      <c r="AJ39">
        <f t="shared" si="34"/>
        <v>0</v>
      </c>
      <c r="AK39">
        <v>29.41</v>
      </c>
      <c r="AL39">
        <v>0</v>
      </c>
      <c r="AM39">
        <v>0</v>
      </c>
      <c r="AN39">
        <v>0</v>
      </c>
      <c r="AO39">
        <v>29.41</v>
      </c>
      <c r="AP39">
        <v>0</v>
      </c>
      <c r="AQ39">
        <v>3.77</v>
      </c>
      <c r="AR39">
        <v>0</v>
      </c>
      <c r="AS39">
        <v>0</v>
      </c>
      <c r="AT39">
        <v>80</v>
      </c>
      <c r="AU39">
        <v>68</v>
      </c>
      <c r="AV39">
        <v>1</v>
      </c>
      <c r="AW39">
        <v>1</v>
      </c>
      <c r="AZ39">
        <v>6.4</v>
      </c>
      <c r="BA39">
        <v>6.4</v>
      </c>
      <c r="BB39">
        <v>6.4</v>
      </c>
      <c r="BC39">
        <v>6.4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55</v>
      </c>
      <c r="BM39">
        <v>57001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6.4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80</v>
      </c>
      <c r="CA39">
        <v>68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5"/>
        <v>208.87</v>
      </c>
      <c r="CQ39">
        <f t="shared" si="36"/>
        <v>0</v>
      </c>
      <c r="CR39">
        <f t="shared" si="37"/>
        <v>0</v>
      </c>
      <c r="CS39">
        <f t="shared" si="38"/>
        <v>0</v>
      </c>
      <c r="CT39">
        <f t="shared" si="39"/>
        <v>188.22400000000002</v>
      </c>
      <c r="CU39">
        <f t="shared" si="40"/>
        <v>0</v>
      </c>
      <c r="CV39">
        <f t="shared" si="41"/>
        <v>3.77</v>
      </c>
      <c r="CW39">
        <f t="shared" si="42"/>
        <v>0</v>
      </c>
      <c r="CX39">
        <f t="shared" si="43"/>
        <v>0</v>
      </c>
      <c r="CY39">
        <f t="shared" si="44"/>
        <v>167.09599999999998</v>
      </c>
      <c r="CZ39">
        <f t="shared" si="45"/>
        <v>142.0316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1003</v>
      </c>
      <c r="DV39" t="s">
        <v>54</v>
      </c>
      <c r="DW39" t="s">
        <v>54</v>
      </c>
      <c r="DX39">
        <v>100</v>
      </c>
      <c r="EE39">
        <v>26549139</v>
      </c>
      <c r="EF39">
        <v>6</v>
      </c>
      <c r="EG39" t="s">
        <v>44</v>
      </c>
      <c r="EH39">
        <v>0</v>
      </c>
      <c r="EI39" t="s">
        <v>6</v>
      </c>
      <c r="EJ39">
        <v>1</v>
      </c>
      <c r="EK39">
        <v>57001</v>
      </c>
      <c r="EL39" t="s">
        <v>45</v>
      </c>
      <c r="EM39" t="s">
        <v>46</v>
      </c>
      <c r="EO39" t="s">
        <v>6</v>
      </c>
      <c r="EQ39">
        <v>0</v>
      </c>
      <c r="ER39">
        <v>29.41</v>
      </c>
      <c r="ES39">
        <v>0</v>
      </c>
      <c r="ET39">
        <v>0</v>
      </c>
      <c r="EU39">
        <v>0</v>
      </c>
      <c r="EV39">
        <v>29.41</v>
      </c>
      <c r="EW39">
        <v>3.77</v>
      </c>
      <c r="EX39">
        <v>0</v>
      </c>
      <c r="EY39">
        <v>0</v>
      </c>
      <c r="FQ39">
        <v>0</v>
      </c>
      <c r="FR39">
        <f t="shared" si="46"/>
        <v>0</v>
      </c>
      <c r="FS39">
        <v>0</v>
      </c>
      <c r="FX39">
        <v>80</v>
      </c>
      <c r="FY39">
        <v>68</v>
      </c>
      <c r="GA39" t="s">
        <v>6</v>
      </c>
      <c r="GD39">
        <v>0</v>
      </c>
      <c r="GF39">
        <v>-1431764135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7"/>
        <v>0</v>
      </c>
      <c r="GM39">
        <f t="shared" si="48"/>
        <v>518</v>
      </c>
      <c r="GN39">
        <f t="shared" si="49"/>
        <v>518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6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74</v>
      </c>
      <c r="D40" s="2"/>
      <c r="E40" s="2" t="s">
        <v>56</v>
      </c>
      <c r="F40" s="2" t="s">
        <v>48</v>
      </c>
      <c r="G40" s="2" t="s">
        <v>49</v>
      </c>
      <c r="H40" s="2" t="s">
        <v>38</v>
      </c>
      <c r="I40" s="2">
        <f>I38*J40</f>
        <v>0.12206699999999999</v>
      </c>
      <c r="J40" s="2">
        <v>0.11</v>
      </c>
      <c r="K40" s="2"/>
      <c r="L40" s="2"/>
      <c r="M40" s="2"/>
      <c r="N40" s="2"/>
      <c r="O40" s="2">
        <f t="shared" si="21"/>
        <v>0</v>
      </c>
      <c r="P40" s="2">
        <f t="shared" si="22"/>
        <v>0</v>
      </c>
      <c r="Q40" s="2">
        <f t="shared" si="23"/>
        <v>0</v>
      </c>
      <c r="R40" s="2">
        <f t="shared" si="24"/>
        <v>0</v>
      </c>
      <c r="S40" s="2">
        <f t="shared" si="25"/>
        <v>0</v>
      </c>
      <c r="T40" s="2">
        <f t="shared" si="26"/>
        <v>0</v>
      </c>
      <c r="U40" s="2">
        <f t="shared" si="27"/>
        <v>0</v>
      </c>
      <c r="V40" s="2">
        <f t="shared" si="28"/>
        <v>0</v>
      </c>
      <c r="W40" s="2">
        <f t="shared" si="29"/>
        <v>0</v>
      </c>
      <c r="X40" s="2">
        <f t="shared" si="30"/>
        <v>0</v>
      </c>
      <c r="Y40" s="2">
        <f t="shared" si="31"/>
        <v>0</v>
      </c>
      <c r="Z40" s="2"/>
      <c r="AA40" s="2">
        <v>26834263</v>
      </c>
      <c r="AB40" s="2">
        <f t="shared" si="32"/>
        <v>0</v>
      </c>
      <c r="AC40" s="2">
        <f t="shared" si="56"/>
        <v>0</v>
      </c>
      <c r="AD40" s="2">
        <f t="shared" si="57"/>
        <v>0</v>
      </c>
      <c r="AE40" s="2">
        <f t="shared" si="58"/>
        <v>0</v>
      </c>
      <c r="AF40" s="2">
        <f t="shared" si="59"/>
        <v>0</v>
      </c>
      <c r="AG40" s="2">
        <f t="shared" si="33"/>
        <v>0</v>
      </c>
      <c r="AH40" s="2">
        <f t="shared" si="60"/>
        <v>0</v>
      </c>
      <c r="AI40" s="2">
        <f t="shared" si="61"/>
        <v>0</v>
      </c>
      <c r="AJ40" s="2">
        <f t="shared" si="34"/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80</v>
      </c>
      <c r="AU40" s="2">
        <v>68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</v>
      </c>
      <c r="BK40" s="2"/>
      <c r="BL40" s="2"/>
      <c r="BM40" s="2">
        <v>57001</v>
      </c>
      <c r="BN40" s="2">
        <v>0</v>
      </c>
      <c r="BO40" s="2" t="s">
        <v>6</v>
      </c>
      <c r="BP40" s="2">
        <v>0</v>
      </c>
      <c r="BQ40" s="2">
        <v>6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80</v>
      </c>
      <c r="CA40" s="2">
        <v>68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5"/>
        <v>0</v>
      </c>
      <c r="CQ40" s="2">
        <f t="shared" si="36"/>
        <v>0</v>
      </c>
      <c r="CR40" s="2">
        <f t="shared" si="37"/>
        <v>0</v>
      </c>
      <c r="CS40" s="2">
        <f t="shared" si="38"/>
        <v>0</v>
      </c>
      <c r="CT40" s="2">
        <f t="shared" si="39"/>
        <v>0</v>
      </c>
      <c r="CU40" s="2">
        <f t="shared" si="40"/>
        <v>0</v>
      </c>
      <c r="CV40" s="2">
        <f t="shared" si="41"/>
        <v>0</v>
      </c>
      <c r="CW40" s="2">
        <f t="shared" si="42"/>
        <v>0</v>
      </c>
      <c r="CX40" s="2">
        <f t="shared" si="43"/>
        <v>0</v>
      </c>
      <c r="CY40" s="2">
        <f t="shared" si="44"/>
        <v>0</v>
      </c>
      <c r="CZ40" s="2">
        <f t="shared" si="45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1009</v>
      </c>
      <c r="DV40" s="2" t="s">
        <v>38</v>
      </c>
      <c r="DW40" s="2" t="s">
        <v>38</v>
      </c>
      <c r="DX40" s="2">
        <v>1000</v>
      </c>
      <c r="DY40" s="2"/>
      <c r="DZ40" s="2"/>
      <c r="EA40" s="2"/>
      <c r="EB40" s="2"/>
      <c r="EC40" s="2"/>
      <c r="ED40" s="2"/>
      <c r="EE40" s="2">
        <v>26549139</v>
      </c>
      <c r="EF40" s="2">
        <v>6</v>
      </c>
      <c r="EG40" s="2" t="s">
        <v>44</v>
      </c>
      <c r="EH40" s="2">
        <v>0</v>
      </c>
      <c r="EI40" s="2" t="s">
        <v>6</v>
      </c>
      <c r="EJ40" s="2">
        <v>1</v>
      </c>
      <c r="EK40" s="2">
        <v>57001</v>
      </c>
      <c r="EL40" s="2" t="s">
        <v>45</v>
      </c>
      <c r="EM40" s="2" t="s">
        <v>46</v>
      </c>
      <c r="EN40" s="2"/>
      <c r="EO40" s="2" t="s">
        <v>6</v>
      </c>
      <c r="EP40" s="2"/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6"/>
        <v>0</v>
      </c>
      <c r="FS40" s="2">
        <v>0</v>
      </c>
      <c r="FT40" s="2"/>
      <c r="FU40" s="2"/>
      <c r="FV40" s="2"/>
      <c r="FW40" s="2"/>
      <c r="FX40" s="2">
        <v>80</v>
      </c>
      <c r="FY40" s="2">
        <v>68</v>
      </c>
      <c r="FZ40" s="2"/>
      <c r="GA40" s="2" t="s">
        <v>50</v>
      </c>
      <c r="GB40" s="2"/>
      <c r="GC40" s="2"/>
      <c r="GD40" s="2">
        <v>0</v>
      </c>
      <c r="GE40" s="2"/>
      <c r="GF40" s="2">
        <v>-179832266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7"/>
        <v>0</v>
      </c>
      <c r="GM40" s="2">
        <f t="shared" si="48"/>
        <v>0</v>
      </c>
      <c r="GN40" s="2">
        <f t="shared" si="49"/>
        <v>0</v>
      </c>
      <c r="GO40" s="2">
        <f t="shared" si="50"/>
        <v>0</v>
      </c>
      <c r="GP40" s="2">
        <f t="shared" si="51"/>
        <v>0</v>
      </c>
      <c r="GQ40" s="2"/>
      <c r="GR40" s="2">
        <v>0</v>
      </c>
      <c r="GS40" s="2">
        <v>4</v>
      </c>
      <c r="GT40" s="2">
        <v>0</v>
      </c>
      <c r="GU40" s="2" t="s">
        <v>6</v>
      </c>
      <c r="GV40" s="2">
        <f t="shared" si="52"/>
        <v>0</v>
      </c>
      <c r="GW40" s="2">
        <v>1</v>
      </c>
      <c r="GX40" s="2">
        <f t="shared" si="53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76</v>
      </c>
      <c r="E41" t="s">
        <v>56</v>
      </c>
      <c r="F41" t="s">
        <v>48</v>
      </c>
      <c r="G41" t="s">
        <v>49</v>
      </c>
      <c r="H41" t="s">
        <v>38</v>
      </c>
      <c r="I41">
        <f>I39*J41</f>
        <v>0.12206699999999999</v>
      </c>
      <c r="J41">
        <v>0.11</v>
      </c>
      <c r="O41">
        <f t="shared" si="21"/>
        <v>0</v>
      </c>
      <c r="P41">
        <f t="shared" si="22"/>
        <v>0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26834277</v>
      </c>
      <c r="AB41">
        <f t="shared" si="32"/>
        <v>0</v>
      </c>
      <c r="AC41">
        <f t="shared" si="56"/>
        <v>0</v>
      </c>
      <c r="AD41">
        <f t="shared" si="57"/>
        <v>0</v>
      </c>
      <c r="AE41">
        <f t="shared" si="58"/>
        <v>0</v>
      </c>
      <c r="AF41">
        <f t="shared" si="59"/>
        <v>0</v>
      </c>
      <c r="AG41">
        <f t="shared" si="33"/>
        <v>0</v>
      </c>
      <c r="AH41">
        <f t="shared" si="60"/>
        <v>0</v>
      </c>
      <c r="AI41">
        <f t="shared" si="61"/>
        <v>0</v>
      </c>
      <c r="AJ41">
        <f t="shared" si="34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80</v>
      </c>
      <c r="AU41">
        <v>68</v>
      </c>
      <c r="AV41">
        <v>1</v>
      </c>
      <c r="AW41">
        <v>1</v>
      </c>
      <c r="AZ41">
        <v>6.4</v>
      </c>
      <c r="BA41">
        <v>1</v>
      </c>
      <c r="BB41">
        <v>1</v>
      </c>
      <c r="BC41">
        <v>6.4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</v>
      </c>
      <c r="BM41">
        <v>57001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80</v>
      </c>
      <c r="CA41">
        <v>68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5"/>
        <v>0</v>
      </c>
      <c r="CQ41">
        <f t="shared" si="36"/>
        <v>0</v>
      </c>
      <c r="CR41">
        <f t="shared" si="37"/>
        <v>0</v>
      </c>
      <c r="CS41">
        <f t="shared" si="38"/>
        <v>0</v>
      </c>
      <c r="CT41">
        <f t="shared" si="39"/>
        <v>0</v>
      </c>
      <c r="CU41">
        <f t="shared" si="40"/>
        <v>0</v>
      </c>
      <c r="CV41">
        <f t="shared" si="41"/>
        <v>0</v>
      </c>
      <c r="CW41">
        <f t="shared" si="42"/>
        <v>0</v>
      </c>
      <c r="CX41">
        <f t="shared" si="43"/>
        <v>0</v>
      </c>
      <c r="CY41">
        <f t="shared" si="44"/>
        <v>0</v>
      </c>
      <c r="CZ41">
        <f t="shared" si="45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38</v>
      </c>
      <c r="DW41" t="s">
        <v>38</v>
      </c>
      <c r="DX41">
        <v>1000</v>
      </c>
      <c r="EE41">
        <v>26549139</v>
      </c>
      <c r="EF41">
        <v>6</v>
      </c>
      <c r="EG41" t="s">
        <v>44</v>
      </c>
      <c r="EH41">
        <v>0</v>
      </c>
      <c r="EI41" t="s">
        <v>6</v>
      </c>
      <c r="EJ41">
        <v>1</v>
      </c>
      <c r="EK41">
        <v>57001</v>
      </c>
      <c r="EL41" t="s">
        <v>45</v>
      </c>
      <c r="EM41" t="s">
        <v>46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6"/>
        <v>0</v>
      </c>
      <c r="FS41">
        <v>0</v>
      </c>
      <c r="FX41">
        <v>80</v>
      </c>
      <c r="FY41">
        <v>68</v>
      </c>
      <c r="GA41" t="s">
        <v>50</v>
      </c>
      <c r="GD41">
        <v>0</v>
      </c>
      <c r="GF41">
        <v>-179832266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7"/>
        <v>0</v>
      </c>
      <c r="GM41">
        <f t="shared" si="48"/>
        <v>0</v>
      </c>
      <c r="GN41">
        <f t="shared" si="49"/>
        <v>0</v>
      </c>
      <c r="GO41">
        <f t="shared" si="50"/>
        <v>0</v>
      </c>
      <c r="GP41">
        <f t="shared" si="51"/>
        <v>0</v>
      </c>
      <c r="GR41">
        <v>0</v>
      </c>
      <c r="GS41">
        <v>4</v>
      </c>
      <c r="GT41">
        <v>0</v>
      </c>
      <c r="GU41" t="s">
        <v>6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ROW(SmtRes!A80)</f>
        <v>80</v>
      </c>
      <c r="D42" s="2">
        <f>ROW(EtalonRes!A86)</f>
        <v>86</v>
      </c>
      <c r="E42" s="2" t="s">
        <v>57</v>
      </c>
      <c r="F42" s="2" t="s">
        <v>58</v>
      </c>
      <c r="G42" s="2" t="s">
        <v>59</v>
      </c>
      <c r="H42" s="2" t="s">
        <v>18</v>
      </c>
      <c r="I42" s="2">
        <f>ROUND((23.5+23+32+24.1+12.5+45.9)/100,9)</f>
        <v>1.61</v>
      </c>
      <c r="J42" s="2">
        <v>0</v>
      </c>
      <c r="K42" s="2"/>
      <c r="L42" s="2"/>
      <c r="M42" s="2"/>
      <c r="N42" s="2"/>
      <c r="O42" s="2">
        <f t="shared" si="21"/>
        <v>149.57</v>
      </c>
      <c r="P42" s="2">
        <f t="shared" si="22"/>
        <v>0</v>
      </c>
      <c r="Q42" s="2">
        <f t="shared" si="23"/>
        <v>6.54</v>
      </c>
      <c r="R42" s="2">
        <f t="shared" si="24"/>
        <v>2.83</v>
      </c>
      <c r="S42" s="2">
        <f t="shared" si="25"/>
        <v>143.03</v>
      </c>
      <c r="T42" s="2">
        <f t="shared" si="26"/>
        <v>0</v>
      </c>
      <c r="U42" s="2">
        <f t="shared" si="27"/>
        <v>18.337900000000001</v>
      </c>
      <c r="V42" s="2">
        <f t="shared" si="28"/>
        <v>0.20930000000000001</v>
      </c>
      <c r="W42" s="2">
        <f t="shared" si="29"/>
        <v>0</v>
      </c>
      <c r="X42" s="2">
        <f t="shared" si="30"/>
        <v>116.69</v>
      </c>
      <c r="Y42" s="2">
        <f t="shared" si="31"/>
        <v>99.18</v>
      </c>
      <c r="Z42" s="2"/>
      <c r="AA42" s="2">
        <v>26834263</v>
      </c>
      <c r="AB42" s="2">
        <f t="shared" si="32"/>
        <v>92.9</v>
      </c>
      <c r="AC42" s="2">
        <f t="shared" si="56"/>
        <v>0</v>
      </c>
      <c r="AD42" s="2">
        <f t="shared" si="57"/>
        <v>4.0599999999999996</v>
      </c>
      <c r="AE42" s="2">
        <f t="shared" si="58"/>
        <v>1.76</v>
      </c>
      <c r="AF42" s="2">
        <f t="shared" si="59"/>
        <v>88.84</v>
      </c>
      <c r="AG42" s="2">
        <f t="shared" si="33"/>
        <v>0</v>
      </c>
      <c r="AH42" s="2">
        <f t="shared" si="60"/>
        <v>11.39</v>
      </c>
      <c r="AI42" s="2">
        <f t="shared" si="61"/>
        <v>0.13</v>
      </c>
      <c r="AJ42" s="2">
        <f t="shared" si="34"/>
        <v>0</v>
      </c>
      <c r="AK42" s="2">
        <v>92.9</v>
      </c>
      <c r="AL42" s="2">
        <v>0</v>
      </c>
      <c r="AM42" s="2">
        <v>4.0599999999999996</v>
      </c>
      <c r="AN42" s="2">
        <v>1.76</v>
      </c>
      <c r="AO42" s="2">
        <v>88.84</v>
      </c>
      <c r="AP42" s="2">
        <v>0</v>
      </c>
      <c r="AQ42" s="2">
        <v>11.39</v>
      </c>
      <c r="AR42" s="2">
        <v>0.13</v>
      </c>
      <c r="AS42" s="2">
        <v>0</v>
      </c>
      <c r="AT42" s="2">
        <v>80</v>
      </c>
      <c r="AU42" s="2">
        <v>68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60</v>
      </c>
      <c r="BK42" s="2"/>
      <c r="BL42" s="2"/>
      <c r="BM42" s="2">
        <v>57001</v>
      </c>
      <c r="BN42" s="2">
        <v>0</v>
      </c>
      <c r="BO42" s="2" t="s">
        <v>6</v>
      </c>
      <c r="BP42" s="2">
        <v>0</v>
      </c>
      <c r="BQ42" s="2">
        <v>6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80</v>
      </c>
      <c r="CA42" s="2">
        <v>68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5"/>
        <v>149.57</v>
      </c>
      <c r="CQ42" s="2">
        <f t="shared" si="36"/>
        <v>0</v>
      </c>
      <c r="CR42" s="2">
        <f t="shared" si="37"/>
        <v>4.0599999999999996</v>
      </c>
      <c r="CS42" s="2">
        <f t="shared" si="38"/>
        <v>1.76</v>
      </c>
      <c r="CT42" s="2">
        <f t="shared" si="39"/>
        <v>88.84</v>
      </c>
      <c r="CU42" s="2">
        <f t="shared" si="40"/>
        <v>0</v>
      </c>
      <c r="CV42" s="2">
        <f t="shared" si="41"/>
        <v>11.39</v>
      </c>
      <c r="CW42" s="2">
        <f t="shared" si="42"/>
        <v>0.13</v>
      </c>
      <c r="CX42" s="2">
        <f t="shared" si="43"/>
        <v>0</v>
      </c>
      <c r="CY42" s="2">
        <f t="shared" si="44"/>
        <v>116.68800000000002</v>
      </c>
      <c r="CZ42" s="2">
        <f t="shared" si="45"/>
        <v>99.18480000000001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18</v>
      </c>
      <c r="DW42" s="2" t="s">
        <v>18</v>
      </c>
      <c r="DX42" s="2">
        <v>100</v>
      </c>
      <c r="DY42" s="2"/>
      <c r="DZ42" s="2"/>
      <c r="EA42" s="2"/>
      <c r="EB42" s="2"/>
      <c r="EC42" s="2"/>
      <c r="ED42" s="2"/>
      <c r="EE42" s="2">
        <v>26549139</v>
      </c>
      <c r="EF42" s="2">
        <v>6</v>
      </c>
      <c r="EG42" s="2" t="s">
        <v>44</v>
      </c>
      <c r="EH42" s="2">
        <v>0</v>
      </c>
      <c r="EI42" s="2" t="s">
        <v>6</v>
      </c>
      <c r="EJ42" s="2">
        <v>1</v>
      </c>
      <c r="EK42" s="2">
        <v>57001</v>
      </c>
      <c r="EL42" s="2" t="s">
        <v>45</v>
      </c>
      <c r="EM42" s="2" t="s">
        <v>46</v>
      </c>
      <c r="EN42" s="2"/>
      <c r="EO42" s="2" t="s">
        <v>6</v>
      </c>
      <c r="EP42" s="2"/>
      <c r="EQ42" s="2">
        <v>0</v>
      </c>
      <c r="ER42" s="2">
        <v>92.9</v>
      </c>
      <c r="ES42" s="2">
        <v>0</v>
      </c>
      <c r="ET42" s="2">
        <v>4.0599999999999996</v>
      </c>
      <c r="EU42" s="2">
        <v>1.76</v>
      </c>
      <c r="EV42" s="2">
        <v>88.84</v>
      </c>
      <c r="EW42" s="2">
        <v>11.39</v>
      </c>
      <c r="EX42" s="2">
        <v>0.13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6"/>
        <v>0</v>
      </c>
      <c r="FS42" s="2">
        <v>0</v>
      </c>
      <c r="FT42" s="2"/>
      <c r="FU42" s="2"/>
      <c r="FV42" s="2"/>
      <c r="FW42" s="2"/>
      <c r="FX42" s="2">
        <v>80</v>
      </c>
      <c r="FY42" s="2">
        <v>68</v>
      </c>
      <c r="FZ42" s="2"/>
      <c r="GA42" s="2" t="s">
        <v>6</v>
      </c>
      <c r="GB42" s="2"/>
      <c r="GC42" s="2"/>
      <c r="GD42" s="2">
        <v>0</v>
      </c>
      <c r="GE42" s="2"/>
      <c r="GF42" s="2">
        <v>-1228944231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7"/>
        <v>0</v>
      </c>
      <c r="GM42" s="2">
        <f t="shared" si="48"/>
        <v>365.44</v>
      </c>
      <c r="GN42" s="2">
        <f t="shared" si="49"/>
        <v>365.44</v>
      </c>
      <c r="GO42" s="2">
        <f t="shared" si="50"/>
        <v>0</v>
      </c>
      <c r="GP42" s="2">
        <f t="shared" si="51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2"/>
        <v>0</v>
      </c>
      <c r="GW42" s="2">
        <v>1</v>
      </c>
      <c r="GX42" s="2">
        <f t="shared" si="53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ROW(SmtRes!A84)</f>
        <v>84</v>
      </c>
      <c r="D43">
        <f>ROW(EtalonRes!A90)</f>
        <v>90</v>
      </c>
      <c r="E43" t="s">
        <v>57</v>
      </c>
      <c r="F43" t="s">
        <v>58</v>
      </c>
      <c r="G43" t="s">
        <v>59</v>
      </c>
      <c r="H43" t="s">
        <v>18</v>
      </c>
      <c r="I43">
        <f>ROUND((23.5+23+32+24.1+12.5+45.9)/100,9)</f>
        <v>1.61</v>
      </c>
      <c r="J43">
        <v>0</v>
      </c>
      <c r="O43">
        <f t="shared" si="21"/>
        <v>957.24</v>
      </c>
      <c r="P43">
        <f t="shared" si="22"/>
        <v>0</v>
      </c>
      <c r="Q43">
        <f t="shared" si="23"/>
        <v>41.83</v>
      </c>
      <c r="R43">
        <f t="shared" si="24"/>
        <v>18.14</v>
      </c>
      <c r="S43">
        <f t="shared" si="25"/>
        <v>915.41</v>
      </c>
      <c r="T43">
        <f t="shared" si="26"/>
        <v>0</v>
      </c>
      <c r="U43">
        <f t="shared" si="27"/>
        <v>18.337900000000001</v>
      </c>
      <c r="V43">
        <f t="shared" si="28"/>
        <v>0.20930000000000001</v>
      </c>
      <c r="W43">
        <f t="shared" si="29"/>
        <v>0</v>
      </c>
      <c r="X43">
        <f t="shared" si="30"/>
        <v>746.84</v>
      </c>
      <c r="Y43">
        <f t="shared" si="31"/>
        <v>634.80999999999995</v>
      </c>
      <c r="AA43">
        <v>26834277</v>
      </c>
      <c r="AB43">
        <f t="shared" si="32"/>
        <v>92.9</v>
      </c>
      <c r="AC43">
        <f t="shared" si="56"/>
        <v>0</v>
      </c>
      <c r="AD43">
        <f t="shared" si="57"/>
        <v>4.0599999999999996</v>
      </c>
      <c r="AE43">
        <f t="shared" si="58"/>
        <v>1.76</v>
      </c>
      <c r="AF43">
        <f t="shared" si="59"/>
        <v>88.84</v>
      </c>
      <c r="AG43">
        <f t="shared" si="33"/>
        <v>0</v>
      </c>
      <c r="AH43">
        <f t="shared" si="60"/>
        <v>11.39</v>
      </c>
      <c r="AI43">
        <f t="shared" si="61"/>
        <v>0.13</v>
      </c>
      <c r="AJ43">
        <f t="shared" si="34"/>
        <v>0</v>
      </c>
      <c r="AK43">
        <v>92.9</v>
      </c>
      <c r="AL43">
        <v>0</v>
      </c>
      <c r="AM43">
        <v>4.0599999999999996</v>
      </c>
      <c r="AN43">
        <v>1.76</v>
      </c>
      <c r="AO43">
        <v>88.84</v>
      </c>
      <c r="AP43">
        <v>0</v>
      </c>
      <c r="AQ43">
        <v>11.39</v>
      </c>
      <c r="AR43">
        <v>0.13</v>
      </c>
      <c r="AS43">
        <v>0</v>
      </c>
      <c r="AT43">
        <v>80</v>
      </c>
      <c r="AU43">
        <v>68</v>
      </c>
      <c r="AV43">
        <v>1</v>
      </c>
      <c r="AW43">
        <v>1</v>
      </c>
      <c r="AZ43">
        <v>6.4</v>
      </c>
      <c r="BA43">
        <v>6.4</v>
      </c>
      <c r="BB43">
        <v>6.4</v>
      </c>
      <c r="BC43">
        <v>6.4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60</v>
      </c>
      <c r="BM43">
        <v>57001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6.4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80</v>
      </c>
      <c r="CA43">
        <v>68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5"/>
        <v>957.24</v>
      </c>
      <c r="CQ43">
        <f t="shared" si="36"/>
        <v>0</v>
      </c>
      <c r="CR43">
        <f t="shared" si="37"/>
        <v>25.983999999999998</v>
      </c>
      <c r="CS43">
        <f t="shared" si="38"/>
        <v>11.264000000000001</v>
      </c>
      <c r="CT43">
        <f t="shared" si="39"/>
        <v>568.57600000000002</v>
      </c>
      <c r="CU43">
        <f t="shared" si="40"/>
        <v>0</v>
      </c>
      <c r="CV43">
        <f t="shared" si="41"/>
        <v>11.39</v>
      </c>
      <c r="CW43">
        <f t="shared" si="42"/>
        <v>0.13</v>
      </c>
      <c r="CX43">
        <f t="shared" si="43"/>
        <v>0</v>
      </c>
      <c r="CY43">
        <f t="shared" si="44"/>
        <v>746.84</v>
      </c>
      <c r="CZ43">
        <f t="shared" si="45"/>
        <v>634.81399999999996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18</v>
      </c>
      <c r="DW43" t="s">
        <v>18</v>
      </c>
      <c r="DX43">
        <v>100</v>
      </c>
      <c r="EE43">
        <v>26549139</v>
      </c>
      <c r="EF43">
        <v>6</v>
      </c>
      <c r="EG43" t="s">
        <v>44</v>
      </c>
      <c r="EH43">
        <v>0</v>
      </c>
      <c r="EI43" t="s">
        <v>6</v>
      </c>
      <c r="EJ43">
        <v>1</v>
      </c>
      <c r="EK43">
        <v>57001</v>
      </c>
      <c r="EL43" t="s">
        <v>45</v>
      </c>
      <c r="EM43" t="s">
        <v>46</v>
      </c>
      <c r="EO43" t="s">
        <v>6</v>
      </c>
      <c r="EQ43">
        <v>0</v>
      </c>
      <c r="ER43">
        <v>92.9</v>
      </c>
      <c r="ES43">
        <v>0</v>
      </c>
      <c r="ET43">
        <v>4.0599999999999996</v>
      </c>
      <c r="EU43">
        <v>1.76</v>
      </c>
      <c r="EV43">
        <v>88.84</v>
      </c>
      <c r="EW43">
        <v>11.39</v>
      </c>
      <c r="EX43">
        <v>0.13</v>
      </c>
      <c r="EY43">
        <v>0</v>
      </c>
      <c r="FQ43">
        <v>0</v>
      </c>
      <c r="FR43">
        <f t="shared" si="46"/>
        <v>0</v>
      </c>
      <c r="FS43">
        <v>0</v>
      </c>
      <c r="FX43">
        <v>80</v>
      </c>
      <c r="FY43">
        <v>68</v>
      </c>
      <c r="GA43" t="s">
        <v>6</v>
      </c>
      <c r="GD43">
        <v>0</v>
      </c>
      <c r="GF43">
        <v>-1228944231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7"/>
        <v>0</v>
      </c>
      <c r="GM43">
        <f t="shared" si="48"/>
        <v>2338.89</v>
      </c>
      <c r="GN43">
        <f t="shared" si="49"/>
        <v>2338.89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6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80</v>
      </c>
      <c r="D44" s="2"/>
      <c r="E44" s="2" t="s">
        <v>61</v>
      </c>
      <c r="F44" s="2" t="s">
        <v>48</v>
      </c>
      <c r="G44" s="2" t="s">
        <v>49</v>
      </c>
      <c r="H44" s="2" t="s">
        <v>38</v>
      </c>
      <c r="I44" s="2">
        <f>I42*J44</f>
        <v>0.75670000000000004</v>
      </c>
      <c r="J44" s="2">
        <v>0.47</v>
      </c>
      <c r="K44" s="2"/>
      <c r="L44" s="2"/>
      <c r="M44" s="2"/>
      <c r="N44" s="2"/>
      <c r="O44" s="2">
        <f t="shared" si="21"/>
        <v>0</v>
      </c>
      <c r="P44" s="2">
        <f t="shared" si="22"/>
        <v>0</v>
      </c>
      <c r="Q44" s="2">
        <f t="shared" si="23"/>
        <v>0</v>
      </c>
      <c r="R44" s="2">
        <f t="shared" si="24"/>
        <v>0</v>
      </c>
      <c r="S44" s="2">
        <f t="shared" si="25"/>
        <v>0</v>
      </c>
      <c r="T44" s="2">
        <f t="shared" si="26"/>
        <v>0</v>
      </c>
      <c r="U44" s="2">
        <f t="shared" si="27"/>
        <v>0</v>
      </c>
      <c r="V44" s="2">
        <f t="shared" si="28"/>
        <v>0</v>
      </c>
      <c r="W44" s="2">
        <f t="shared" si="29"/>
        <v>0</v>
      </c>
      <c r="X44" s="2">
        <f t="shared" si="30"/>
        <v>0</v>
      </c>
      <c r="Y44" s="2">
        <f t="shared" si="31"/>
        <v>0</v>
      </c>
      <c r="Z44" s="2"/>
      <c r="AA44" s="2">
        <v>26834263</v>
      </c>
      <c r="AB44" s="2">
        <f t="shared" si="32"/>
        <v>0</v>
      </c>
      <c r="AC44" s="2">
        <f t="shared" si="56"/>
        <v>0</v>
      </c>
      <c r="AD44" s="2">
        <f t="shared" si="57"/>
        <v>0</v>
      </c>
      <c r="AE44" s="2">
        <f t="shared" si="58"/>
        <v>0</v>
      </c>
      <c r="AF44" s="2">
        <f t="shared" si="59"/>
        <v>0</v>
      </c>
      <c r="AG44" s="2">
        <f t="shared" si="33"/>
        <v>0</v>
      </c>
      <c r="AH44" s="2">
        <f t="shared" si="60"/>
        <v>0</v>
      </c>
      <c r="AI44" s="2">
        <f t="shared" si="61"/>
        <v>0</v>
      </c>
      <c r="AJ44" s="2">
        <f t="shared" si="34"/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80</v>
      </c>
      <c r="AU44" s="2">
        <v>68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6</v>
      </c>
      <c r="BK44" s="2"/>
      <c r="BL44" s="2"/>
      <c r="BM44" s="2">
        <v>57001</v>
      </c>
      <c r="BN44" s="2">
        <v>0</v>
      </c>
      <c r="BO44" s="2" t="s">
        <v>6</v>
      </c>
      <c r="BP44" s="2">
        <v>0</v>
      </c>
      <c r="BQ44" s="2">
        <v>6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80</v>
      </c>
      <c r="CA44" s="2">
        <v>68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5"/>
        <v>0</v>
      </c>
      <c r="CQ44" s="2">
        <f t="shared" si="36"/>
        <v>0</v>
      </c>
      <c r="CR44" s="2">
        <f t="shared" si="37"/>
        <v>0</v>
      </c>
      <c r="CS44" s="2">
        <f t="shared" si="38"/>
        <v>0</v>
      </c>
      <c r="CT44" s="2">
        <f t="shared" si="39"/>
        <v>0</v>
      </c>
      <c r="CU44" s="2">
        <f t="shared" si="40"/>
        <v>0</v>
      </c>
      <c r="CV44" s="2">
        <f t="shared" si="41"/>
        <v>0</v>
      </c>
      <c r="CW44" s="2">
        <f t="shared" si="42"/>
        <v>0</v>
      </c>
      <c r="CX44" s="2">
        <f t="shared" si="43"/>
        <v>0</v>
      </c>
      <c r="CY44" s="2">
        <f t="shared" si="44"/>
        <v>0</v>
      </c>
      <c r="CZ44" s="2">
        <f t="shared" si="45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1009</v>
      </c>
      <c r="DV44" s="2" t="s">
        <v>38</v>
      </c>
      <c r="DW44" s="2" t="s">
        <v>38</v>
      </c>
      <c r="DX44" s="2">
        <v>1000</v>
      </c>
      <c r="DY44" s="2"/>
      <c r="DZ44" s="2"/>
      <c r="EA44" s="2"/>
      <c r="EB44" s="2"/>
      <c r="EC44" s="2"/>
      <c r="ED44" s="2"/>
      <c r="EE44" s="2">
        <v>26549139</v>
      </c>
      <c r="EF44" s="2">
        <v>6</v>
      </c>
      <c r="EG44" s="2" t="s">
        <v>44</v>
      </c>
      <c r="EH44" s="2">
        <v>0</v>
      </c>
      <c r="EI44" s="2" t="s">
        <v>6</v>
      </c>
      <c r="EJ44" s="2">
        <v>1</v>
      </c>
      <c r="EK44" s="2">
        <v>57001</v>
      </c>
      <c r="EL44" s="2" t="s">
        <v>45</v>
      </c>
      <c r="EM44" s="2" t="s">
        <v>46</v>
      </c>
      <c r="EN44" s="2"/>
      <c r="EO44" s="2" t="s">
        <v>6</v>
      </c>
      <c r="EP44" s="2"/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6"/>
        <v>0</v>
      </c>
      <c r="FS44" s="2">
        <v>0</v>
      </c>
      <c r="FT44" s="2"/>
      <c r="FU44" s="2"/>
      <c r="FV44" s="2"/>
      <c r="FW44" s="2"/>
      <c r="FX44" s="2">
        <v>80</v>
      </c>
      <c r="FY44" s="2">
        <v>68</v>
      </c>
      <c r="FZ44" s="2"/>
      <c r="GA44" s="2" t="s">
        <v>50</v>
      </c>
      <c r="GB44" s="2"/>
      <c r="GC44" s="2"/>
      <c r="GD44" s="2">
        <v>0</v>
      </c>
      <c r="GE44" s="2"/>
      <c r="GF44" s="2">
        <v>-179832266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7"/>
        <v>0</v>
      </c>
      <c r="GM44" s="2">
        <f t="shared" si="48"/>
        <v>0</v>
      </c>
      <c r="GN44" s="2">
        <f t="shared" si="49"/>
        <v>0</v>
      </c>
      <c r="GO44" s="2">
        <f t="shared" si="50"/>
        <v>0</v>
      </c>
      <c r="GP44" s="2">
        <f t="shared" si="51"/>
        <v>0</v>
      </c>
      <c r="GQ44" s="2"/>
      <c r="GR44" s="2">
        <v>0</v>
      </c>
      <c r="GS44" s="2">
        <v>4</v>
      </c>
      <c r="GT44" s="2">
        <v>0</v>
      </c>
      <c r="GU44" s="2" t="s">
        <v>6</v>
      </c>
      <c r="GV44" s="2">
        <f t="shared" si="52"/>
        <v>0</v>
      </c>
      <c r="GW44" s="2">
        <v>1</v>
      </c>
      <c r="GX44" s="2">
        <f t="shared" si="53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84</v>
      </c>
      <c r="E45" t="s">
        <v>61</v>
      </c>
      <c r="F45" t="s">
        <v>48</v>
      </c>
      <c r="G45" t="s">
        <v>49</v>
      </c>
      <c r="H45" t="s">
        <v>38</v>
      </c>
      <c r="I45">
        <f>I43*J45</f>
        <v>0.75670000000000004</v>
      </c>
      <c r="J45">
        <v>0.47</v>
      </c>
      <c r="O45">
        <f t="shared" si="21"/>
        <v>0</v>
      </c>
      <c r="P45">
        <f t="shared" si="22"/>
        <v>0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26834277</v>
      </c>
      <c r="AB45">
        <f t="shared" si="32"/>
        <v>0</v>
      </c>
      <c r="AC45">
        <f t="shared" si="56"/>
        <v>0</v>
      </c>
      <c r="AD45">
        <f t="shared" si="57"/>
        <v>0</v>
      </c>
      <c r="AE45">
        <f t="shared" si="58"/>
        <v>0</v>
      </c>
      <c r="AF45">
        <f t="shared" si="59"/>
        <v>0</v>
      </c>
      <c r="AG45">
        <f t="shared" si="33"/>
        <v>0</v>
      </c>
      <c r="AH45">
        <f t="shared" si="60"/>
        <v>0</v>
      </c>
      <c r="AI45">
        <f t="shared" si="61"/>
        <v>0</v>
      </c>
      <c r="AJ45">
        <f t="shared" si="34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80</v>
      </c>
      <c r="AU45">
        <v>68</v>
      </c>
      <c r="AV45">
        <v>1</v>
      </c>
      <c r="AW45">
        <v>1</v>
      </c>
      <c r="AZ45">
        <v>6.4</v>
      </c>
      <c r="BA45">
        <v>1</v>
      </c>
      <c r="BB45">
        <v>1</v>
      </c>
      <c r="BC45">
        <v>6.4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6</v>
      </c>
      <c r="BM45">
        <v>57001</v>
      </c>
      <c r="BN45">
        <v>0</v>
      </c>
      <c r="BO45" t="s">
        <v>6</v>
      </c>
      <c r="BP45">
        <v>0</v>
      </c>
      <c r="BQ45">
        <v>6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80</v>
      </c>
      <c r="CA45">
        <v>68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5"/>
        <v>0</v>
      </c>
      <c r="CQ45">
        <f t="shared" si="36"/>
        <v>0</v>
      </c>
      <c r="CR45">
        <f t="shared" si="37"/>
        <v>0</v>
      </c>
      <c r="CS45">
        <f t="shared" si="38"/>
        <v>0</v>
      </c>
      <c r="CT45">
        <f t="shared" si="39"/>
        <v>0</v>
      </c>
      <c r="CU45">
        <f t="shared" si="40"/>
        <v>0</v>
      </c>
      <c r="CV45">
        <f t="shared" si="41"/>
        <v>0</v>
      </c>
      <c r="CW45">
        <f t="shared" si="42"/>
        <v>0</v>
      </c>
      <c r="CX45">
        <f t="shared" si="43"/>
        <v>0</v>
      </c>
      <c r="CY45">
        <f t="shared" si="44"/>
        <v>0</v>
      </c>
      <c r="CZ45">
        <f t="shared" si="45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38</v>
      </c>
      <c r="DW45" t="s">
        <v>38</v>
      </c>
      <c r="DX45">
        <v>1000</v>
      </c>
      <c r="EE45">
        <v>26549139</v>
      </c>
      <c r="EF45">
        <v>6</v>
      </c>
      <c r="EG45" t="s">
        <v>44</v>
      </c>
      <c r="EH45">
        <v>0</v>
      </c>
      <c r="EI45" t="s">
        <v>6</v>
      </c>
      <c r="EJ45">
        <v>1</v>
      </c>
      <c r="EK45">
        <v>57001</v>
      </c>
      <c r="EL45" t="s">
        <v>45</v>
      </c>
      <c r="EM45" t="s">
        <v>46</v>
      </c>
      <c r="EO45" t="s">
        <v>6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6"/>
        <v>0</v>
      </c>
      <c r="FS45">
        <v>0</v>
      </c>
      <c r="FX45">
        <v>80</v>
      </c>
      <c r="FY45">
        <v>68</v>
      </c>
      <c r="GA45" t="s">
        <v>50</v>
      </c>
      <c r="GD45">
        <v>0</v>
      </c>
      <c r="GF45">
        <v>-179832266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7"/>
        <v>0</v>
      </c>
      <c r="GM45">
        <f t="shared" si="48"/>
        <v>0</v>
      </c>
      <c r="GN45">
        <f t="shared" si="49"/>
        <v>0</v>
      </c>
      <c r="GO45">
        <f t="shared" si="50"/>
        <v>0</v>
      </c>
      <c r="GP45">
        <f t="shared" si="51"/>
        <v>0</v>
      </c>
      <c r="GR45">
        <v>0</v>
      </c>
      <c r="GS45">
        <v>4</v>
      </c>
      <c r="GT45">
        <v>0</v>
      </c>
      <c r="GU45" t="s">
        <v>6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ROW(SmtRes!A86)</f>
        <v>86</v>
      </c>
      <c r="D46" s="2">
        <f>ROW(EtalonRes!A92)</f>
        <v>92</v>
      </c>
      <c r="E46" s="2" t="s">
        <v>62</v>
      </c>
      <c r="F46" s="2" t="s">
        <v>63</v>
      </c>
      <c r="G46" s="2" t="s">
        <v>64</v>
      </c>
      <c r="H46" s="2" t="s">
        <v>54</v>
      </c>
      <c r="I46" s="2">
        <f>ROUND((17.9+18.2+17.9)/100,9)</f>
        <v>0.54</v>
      </c>
      <c r="J46" s="2">
        <v>0</v>
      </c>
      <c r="K46" s="2"/>
      <c r="L46" s="2"/>
      <c r="M46" s="2"/>
      <c r="N46" s="2"/>
      <c r="O46" s="2">
        <f t="shared" si="21"/>
        <v>60.15</v>
      </c>
      <c r="P46" s="2">
        <f t="shared" si="22"/>
        <v>0</v>
      </c>
      <c r="Q46" s="2">
        <f t="shared" si="23"/>
        <v>0</v>
      </c>
      <c r="R46" s="2">
        <f t="shared" si="24"/>
        <v>0</v>
      </c>
      <c r="S46" s="2">
        <f t="shared" si="25"/>
        <v>60.15</v>
      </c>
      <c r="T46" s="2">
        <f t="shared" si="26"/>
        <v>0</v>
      </c>
      <c r="U46" s="2">
        <f t="shared" si="27"/>
        <v>7.7111999999999998</v>
      </c>
      <c r="V46" s="2">
        <f t="shared" si="28"/>
        <v>0</v>
      </c>
      <c r="W46" s="2">
        <f t="shared" si="29"/>
        <v>0</v>
      </c>
      <c r="X46" s="2">
        <f t="shared" si="30"/>
        <v>48.12</v>
      </c>
      <c r="Y46" s="2">
        <f t="shared" si="31"/>
        <v>40.9</v>
      </c>
      <c r="Z46" s="2"/>
      <c r="AA46" s="2">
        <v>26834263</v>
      </c>
      <c r="AB46" s="2">
        <f t="shared" si="32"/>
        <v>111.38</v>
      </c>
      <c r="AC46" s="2">
        <f t="shared" si="56"/>
        <v>0</v>
      </c>
      <c r="AD46" s="2">
        <f t="shared" si="57"/>
        <v>0</v>
      </c>
      <c r="AE46" s="2">
        <f t="shared" si="58"/>
        <v>0</v>
      </c>
      <c r="AF46" s="2">
        <f t="shared" si="59"/>
        <v>111.38</v>
      </c>
      <c r="AG46" s="2">
        <f t="shared" si="33"/>
        <v>0</v>
      </c>
      <c r="AH46" s="2">
        <f t="shared" si="60"/>
        <v>14.28</v>
      </c>
      <c r="AI46" s="2">
        <f t="shared" si="61"/>
        <v>0</v>
      </c>
      <c r="AJ46" s="2">
        <f t="shared" si="34"/>
        <v>0</v>
      </c>
      <c r="AK46" s="2">
        <v>111.38</v>
      </c>
      <c r="AL46" s="2">
        <v>0</v>
      </c>
      <c r="AM46" s="2">
        <v>0</v>
      </c>
      <c r="AN46" s="2">
        <v>0</v>
      </c>
      <c r="AO46" s="2">
        <v>111.38</v>
      </c>
      <c r="AP46" s="2">
        <v>0</v>
      </c>
      <c r="AQ46" s="2">
        <v>14.28</v>
      </c>
      <c r="AR46" s="2">
        <v>0</v>
      </c>
      <c r="AS46" s="2">
        <v>0</v>
      </c>
      <c r="AT46" s="2">
        <v>80</v>
      </c>
      <c r="AU46" s="2">
        <v>68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65</v>
      </c>
      <c r="BK46" s="2"/>
      <c r="BL46" s="2"/>
      <c r="BM46" s="2">
        <v>57001</v>
      </c>
      <c r="BN46" s="2">
        <v>0</v>
      </c>
      <c r="BO46" s="2" t="s">
        <v>6</v>
      </c>
      <c r="BP46" s="2">
        <v>0</v>
      </c>
      <c r="BQ46" s="2">
        <v>6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80</v>
      </c>
      <c r="CA46" s="2">
        <v>68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5"/>
        <v>60.15</v>
      </c>
      <c r="CQ46" s="2">
        <f t="shared" si="36"/>
        <v>0</v>
      </c>
      <c r="CR46" s="2">
        <f t="shared" si="37"/>
        <v>0</v>
      </c>
      <c r="CS46" s="2">
        <f t="shared" si="38"/>
        <v>0</v>
      </c>
      <c r="CT46" s="2">
        <f t="shared" si="39"/>
        <v>111.38</v>
      </c>
      <c r="CU46" s="2">
        <f t="shared" si="40"/>
        <v>0</v>
      </c>
      <c r="CV46" s="2">
        <f t="shared" si="41"/>
        <v>14.28</v>
      </c>
      <c r="CW46" s="2">
        <f t="shared" si="42"/>
        <v>0</v>
      </c>
      <c r="CX46" s="2">
        <f t="shared" si="43"/>
        <v>0</v>
      </c>
      <c r="CY46" s="2">
        <f t="shared" si="44"/>
        <v>48.12</v>
      </c>
      <c r="CZ46" s="2">
        <f t="shared" si="45"/>
        <v>40.902000000000001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1003</v>
      </c>
      <c r="DV46" s="2" t="s">
        <v>54</v>
      </c>
      <c r="DW46" s="2" t="s">
        <v>54</v>
      </c>
      <c r="DX46" s="2">
        <v>100</v>
      </c>
      <c r="DY46" s="2"/>
      <c r="DZ46" s="2"/>
      <c r="EA46" s="2"/>
      <c r="EB46" s="2"/>
      <c r="EC46" s="2"/>
      <c r="ED46" s="2"/>
      <c r="EE46" s="2">
        <v>26549139</v>
      </c>
      <c r="EF46" s="2">
        <v>6</v>
      </c>
      <c r="EG46" s="2" t="s">
        <v>44</v>
      </c>
      <c r="EH46" s="2">
        <v>0</v>
      </c>
      <c r="EI46" s="2" t="s">
        <v>6</v>
      </c>
      <c r="EJ46" s="2">
        <v>1</v>
      </c>
      <c r="EK46" s="2">
        <v>57001</v>
      </c>
      <c r="EL46" s="2" t="s">
        <v>45</v>
      </c>
      <c r="EM46" s="2" t="s">
        <v>46</v>
      </c>
      <c r="EN46" s="2"/>
      <c r="EO46" s="2" t="s">
        <v>6</v>
      </c>
      <c r="EP46" s="2"/>
      <c r="EQ46" s="2">
        <v>0</v>
      </c>
      <c r="ER46" s="2">
        <v>111.38</v>
      </c>
      <c r="ES46" s="2">
        <v>0</v>
      </c>
      <c r="ET46" s="2">
        <v>0</v>
      </c>
      <c r="EU46" s="2">
        <v>0</v>
      </c>
      <c r="EV46" s="2">
        <v>111.38</v>
      </c>
      <c r="EW46" s="2">
        <v>14.28</v>
      </c>
      <c r="EX46" s="2">
        <v>0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6"/>
        <v>0</v>
      </c>
      <c r="FS46" s="2">
        <v>0</v>
      </c>
      <c r="FT46" s="2"/>
      <c r="FU46" s="2"/>
      <c r="FV46" s="2"/>
      <c r="FW46" s="2"/>
      <c r="FX46" s="2">
        <v>80</v>
      </c>
      <c r="FY46" s="2">
        <v>68</v>
      </c>
      <c r="FZ46" s="2"/>
      <c r="GA46" s="2" t="s">
        <v>6</v>
      </c>
      <c r="GB46" s="2"/>
      <c r="GC46" s="2"/>
      <c r="GD46" s="2">
        <v>0</v>
      </c>
      <c r="GE46" s="2"/>
      <c r="GF46" s="2">
        <v>-1480636884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7"/>
        <v>0</v>
      </c>
      <c r="GM46" s="2">
        <f t="shared" si="48"/>
        <v>149.16999999999999</v>
      </c>
      <c r="GN46" s="2">
        <f t="shared" si="49"/>
        <v>149.16999999999999</v>
      </c>
      <c r="GO46" s="2">
        <f t="shared" si="50"/>
        <v>0</v>
      </c>
      <c r="GP46" s="2">
        <f t="shared" si="51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2"/>
        <v>0</v>
      </c>
      <c r="GW46" s="2">
        <v>1</v>
      </c>
      <c r="GX46" s="2">
        <f t="shared" si="53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ROW(SmtRes!A88)</f>
        <v>88</v>
      </c>
      <c r="D47">
        <f>ROW(EtalonRes!A94)</f>
        <v>94</v>
      </c>
      <c r="E47" t="s">
        <v>62</v>
      </c>
      <c r="F47" t="s">
        <v>63</v>
      </c>
      <c r="G47" t="s">
        <v>64</v>
      </c>
      <c r="H47" t="s">
        <v>54</v>
      </c>
      <c r="I47">
        <f>ROUND((17.9+18.2+17.9)/100,9)</f>
        <v>0.54</v>
      </c>
      <c r="J47">
        <v>0</v>
      </c>
      <c r="O47">
        <f t="shared" si="21"/>
        <v>384.93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384.93</v>
      </c>
      <c r="T47">
        <f t="shared" si="26"/>
        <v>0</v>
      </c>
      <c r="U47">
        <f t="shared" si="27"/>
        <v>7.7111999999999998</v>
      </c>
      <c r="V47">
        <f t="shared" si="28"/>
        <v>0</v>
      </c>
      <c r="W47">
        <f t="shared" si="29"/>
        <v>0</v>
      </c>
      <c r="X47">
        <f t="shared" si="30"/>
        <v>307.94</v>
      </c>
      <c r="Y47">
        <f t="shared" si="31"/>
        <v>261.75</v>
      </c>
      <c r="AA47">
        <v>26834277</v>
      </c>
      <c r="AB47">
        <f t="shared" si="32"/>
        <v>111.38</v>
      </c>
      <c r="AC47">
        <f t="shared" si="56"/>
        <v>0</v>
      </c>
      <c r="AD47">
        <f t="shared" si="57"/>
        <v>0</v>
      </c>
      <c r="AE47">
        <f t="shared" si="58"/>
        <v>0</v>
      </c>
      <c r="AF47">
        <f t="shared" si="59"/>
        <v>111.38</v>
      </c>
      <c r="AG47">
        <f t="shared" si="33"/>
        <v>0</v>
      </c>
      <c r="AH47">
        <f t="shared" si="60"/>
        <v>14.28</v>
      </c>
      <c r="AI47">
        <f t="shared" si="61"/>
        <v>0</v>
      </c>
      <c r="AJ47">
        <f t="shared" si="34"/>
        <v>0</v>
      </c>
      <c r="AK47">
        <v>111.38</v>
      </c>
      <c r="AL47">
        <v>0</v>
      </c>
      <c r="AM47">
        <v>0</v>
      </c>
      <c r="AN47">
        <v>0</v>
      </c>
      <c r="AO47">
        <v>111.38</v>
      </c>
      <c r="AP47">
        <v>0</v>
      </c>
      <c r="AQ47">
        <v>14.28</v>
      </c>
      <c r="AR47">
        <v>0</v>
      </c>
      <c r="AS47">
        <v>0</v>
      </c>
      <c r="AT47">
        <v>80</v>
      </c>
      <c r="AU47">
        <v>68</v>
      </c>
      <c r="AV47">
        <v>1</v>
      </c>
      <c r="AW47">
        <v>1</v>
      </c>
      <c r="AZ47">
        <v>6.4</v>
      </c>
      <c r="BA47">
        <v>6.4</v>
      </c>
      <c r="BB47">
        <v>6.4</v>
      </c>
      <c r="BC47">
        <v>6.4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65</v>
      </c>
      <c r="BM47">
        <v>57001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6.4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80</v>
      </c>
      <c r="CA47">
        <v>68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5"/>
        <v>384.93</v>
      </c>
      <c r="CQ47">
        <f t="shared" si="36"/>
        <v>0</v>
      </c>
      <c r="CR47">
        <f t="shared" si="37"/>
        <v>0</v>
      </c>
      <c r="CS47">
        <f t="shared" si="38"/>
        <v>0</v>
      </c>
      <c r="CT47">
        <f t="shared" si="39"/>
        <v>712.83199999999999</v>
      </c>
      <c r="CU47">
        <f t="shared" si="40"/>
        <v>0</v>
      </c>
      <c r="CV47">
        <f t="shared" si="41"/>
        <v>14.28</v>
      </c>
      <c r="CW47">
        <f t="shared" si="42"/>
        <v>0</v>
      </c>
      <c r="CX47">
        <f t="shared" si="43"/>
        <v>0</v>
      </c>
      <c r="CY47">
        <f t="shared" si="44"/>
        <v>307.94400000000002</v>
      </c>
      <c r="CZ47">
        <f t="shared" si="45"/>
        <v>261.75240000000002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54</v>
      </c>
      <c r="DW47" t="s">
        <v>54</v>
      </c>
      <c r="DX47">
        <v>100</v>
      </c>
      <c r="EE47">
        <v>26549139</v>
      </c>
      <c r="EF47">
        <v>6</v>
      </c>
      <c r="EG47" t="s">
        <v>44</v>
      </c>
      <c r="EH47">
        <v>0</v>
      </c>
      <c r="EI47" t="s">
        <v>6</v>
      </c>
      <c r="EJ47">
        <v>1</v>
      </c>
      <c r="EK47">
        <v>57001</v>
      </c>
      <c r="EL47" t="s">
        <v>45</v>
      </c>
      <c r="EM47" t="s">
        <v>46</v>
      </c>
      <c r="EO47" t="s">
        <v>6</v>
      </c>
      <c r="EQ47">
        <v>0</v>
      </c>
      <c r="ER47">
        <v>111.38</v>
      </c>
      <c r="ES47">
        <v>0</v>
      </c>
      <c r="ET47">
        <v>0</v>
      </c>
      <c r="EU47">
        <v>0</v>
      </c>
      <c r="EV47">
        <v>111.38</v>
      </c>
      <c r="EW47">
        <v>14.28</v>
      </c>
      <c r="EX47">
        <v>0</v>
      </c>
      <c r="EY47">
        <v>0</v>
      </c>
      <c r="FQ47">
        <v>0</v>
      </c>
      <c r="FR47">
        <f t="shared" si="46"/>
        <v>0</v>
      </c>
      <c r="FS47">
        <v>0</v>
      </c>
      <c r="FX47">
        <v>80</v>
      </c>
      <c r="FY47">
        <v>68</v>
      </c>
      <c r="GA47" t="s">
        <v>6</v>
      </c>
      <c r="GD47">
        <v>0</v>
      </c>
      <c r="GF47">
        <v>-1480636884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7"/>
        <v>0</v>
      </c>
      <c r="GM47">
        <f t="shared" si="48"/>
        <v>954.62</v>
      </c>
      <c r="GN47">
        <f t="shared" si="49"/>
        <v>954.62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6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86</v>
      </c>
      <c r="D48" s="2"/>
      <c r="E48" s="2" t="s">
        <v>66</v>
      </c>
      <c r="F48" s="2" t="s">
        <v>48</v>
      </c>
      <c r="G48" s="2" t="s">
        <v>49</v>
      </c>
      <c r="H48" s="2" t="s">
        <v>38</v>
      </c>
      <c r="I48" s="2">
        <f>I46*J48</f>
        <v>0.33479999999999999</v>
      </c>
      <c r="J48" s="2">
        <v>0.61999999999999988</v>
      </c>
      <c r="K48" s="2"/>
      <c r="L48" s="2"/>
      <c r="M48" s="2"/>
      <c r="N48" s="2"/>
      <c r="O48" s="2">
        <f t="shared" si="21"/>
        <v>0</v>
      </c>
      <c r="P48" s="2">
        <f t="shared" si="22"/>
        <v>0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26834263</v>
      </c>
      <c r="AB48" s="2">
        <f t="shared" si="32"/>
        <v>0</v>
      </c>
      <c r="AC48" s="2">
        <f t="shared" si="56"/>
        <v>0</v>
      </c>
      <c r="AD48" s="2">
        <f t="shared" si="57"/>
        <v>0</v>
      </c>
      <c r="AE48" s="2">
        <f t="shared" si="58"/>
        <v>0</v>
      </c>
      <c r="AF48" s="2">
        <f t="shared" si="59"/>
        <v>0</v>
      </c>
      <c r="AG48" s="2">
        <f t="shared" si="33"/>
        <v>0</v>
      </c>
      <c r="AH48" s="2">
        <f t="shared" si="60"/>
        <v>0</v>
      </c>
      <c r="AI48" s="2">
        <f t="shared" si="61"/>
        <v>0</v>
      </c>
      <c r="AJ48" s="2">
        <f t="shared" si="34"/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80</v>
      </c>
      <c r="AU48" s="2">
        <v>68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6</v>
      </c>
      <c r="BK48" s="2"/>
      <c r="BL48" s="2"/>
      <c r="BM48" s="2">
        <v>57001</v>
      </c>
      <c r="BN48" s="2">
        <v>0</v>
      </c>
      <c r="BO48" s="2" t="s">
        <v>6</v>
      </c>
      <c r="BP48" s="2">
        <v>0</v>
      </c>
      <c r="BQ48" s="2">
        <v>6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80</v>
      </c>
      <c r="CA48" s="2">
        <v>68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5"/>
        <v>0</v>
      </c>
      <c r="CQ48" s="2">
        <f t="shared" si="36"/>
        <v>0</v>
      </c>
      <c r="CR48" s="2">
        <f t="shared" si="37"/>
        <v>0</v>
      </c>
      <c r="CS48" s="2">
        <f t="shared" si="38"/>
        <v>0</v>
      </c>
      <c r="CT48" s="2">
        <f t="shared" si="39"/>
        <v>0</v>
      </c>
      <c r="CU48" s="2">
        <f t="shared" si="40"/>
        <v>0</v>
      </c>
      <c r="CV48" s="2">
        <f t="shared" si="41"/>
        <v>0</v>
      </c>
      <c r="CW48" s="2">
        <f t="shared" si="42"/>
        <v>0</v>
      </c>
      <c r="CX48" s="2">
        <f t="shared" si="43"/>
        <v>0</v>
      </c>
      <c r="CY48" s="2">
        <f t="shared" si="44"/>
        <v>0</v>
      </c>
      <c r="CZ48" s="2">
        <f t="shared" si="45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1009</v>
      </c>
      <c r="DV48" s="2" t="s">
        <v>38</v>
      </c>
      <c r="DW48" s="2" t="s">
        <v>38</v>
      </c>
      <c r="DX48" s="2">
        <v>1000</v>
      </c>
      <c r="DY48" s="2"/>
      <c r="DZ48" s="2"/>
      <c r="EA48" s="2"/>
      <c r="EB48" s="2"/>
      <c r="EC48" s="2"/>
      <c r="ED48" s="2"/>
      <c r="EE48" s="2">
        <v>26549139</v>
      </c>
      <c r="EF48" s="2">
        <v>6</v>
      </c>
      <c r="EG48" s="2" t="s">
        <v>44</v>
      </c>
      <c r="EH48" s="2">
        <v>0</v>
      </c>
      <c r="EI48" s="2" t="s">
        <v>6</v>
      </c>
      <c r="EJ48" s="2">
        <v>1</v>
      </c>
      <c r="EK48" s="2">
        <v>57001</v>
      </c>
      <c r="EL48" s="2" t="s">
        <v>45</v>
      </c>
      <c r="EM48" s="2" t="s">
        <v>46</v>
      </c>
      <c r="EN48" s="2"/>
      <c r="EO48" s="2" t="s">
        <v>6</v>
      </c>
      <c r="EP48" s="2"/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6"/>
        <v>0</v>
      </c>
      <c r="FS48" s="2">
        <v>0</v>
      </c>
      <c r="FT48" s="2"/>
      <c r="FU48" s="2"/>
      <c r="FV48" s="2"/>
      <c r="FW48" s="2"/>
      <c r="FX48" s="2">
        <v>80</v>
      </c>
      <c r="FY48" s="2">
        <v>68</v>
      </c>
      <c r="FZ48" s="2"/>
      <c r="GA48" s="2" t="s">
        <v>50</v>
      </c>
      <c r="GB48" s="2"/>
      <c r="GC48" s="2"/>
      <c r="GD48" s="2">
        <v>0</v>
      </c>
      <c r="GE48" s="2"/>
      <c r="GF48" s="2">
        <v>-179832266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7"/>
        <v>0</v>
      </c>
      <c r="GM48" s="2">
        <f t="shared" si="48"/>
        <v>0</v>
      </c>
      <c r="GN48" s="2">
        <f t="shared" si="49"/>
        <v>0</v>
      </c>
      <c r="GO48" s="2">
        <f t="shared" si="50"/>
        <v>0</v>
      </c>
      <c r="GP48" s="2">
        <f t="shared" si="51"/>
        <v>0</v>
      </c>
      <c r="GQ48" s="2"/>
      <c r="GR48" s="2">
        <v>0</v>
      </c>
      <c r="GS48" s="2">
        <v>4</v>
      </c>
      <c r="GT48" s="2">
        <v>0</v>
      </c>
      <c r="GU48" s="2" t="s">
        <v>6</v>
      </c>
      <c r="GV48" s="2">
        <f t="shared" si="52"/>
        <v>0</v>
      </c>
      <c r="GW48" s="2">
        <v>1</v>
      </c>
      <c r="GX48" s="2">
        <f t="shared" si="53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88</v>
      </c>
      <c r="E49" t="s">
        <v>66</v>
      </c>
      <c r="F49" t="s">
        <v>48</v>
      </c>
      <c r="G49" t="s">
        <v>49</v>
      </c>
      <c r="H49" t="s">
        <v>38</v>
      </c>
      <c r="I49">
        <f>I47*J49</f>
        <v>0.33479999999999999</v>
      </c>
      <c r="J49">
        <v>0.61999999999999988</v>
      </c>
      <c r="O49">
        <f t="shared" si="21"/>
        <v>0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26834277</v>
      </c>
      <c r="AB49">
        <f t="shared" si="32"/>
        <v>0</v>
      </c>
      <c r="AC49">
        <f t="shared" si="56"/>
        <v>0</v>
      </c>
      <c r="AD49">
        <f t="shared" si="57"/>
        <v>0</v>
      </c>
      <c r="AE49">
        <f t="shared" si="58"/>
        <v>0</v>
      </c>
      <c r="AF49">
        <f t="shared" si="59"/>
        <v>0</v>
      </c>
      <c r="AG49">
        <f t="shared" si="33"/>
        <v>0</v>
      </c>
      <c r="AH49">
        <f t="shared" si="60"/>
        <v>0</v>
      </c>
      <c r="AI49">
        <f t="shared" si="61"/>
        <v>0</v>
      </c>
      <c r="AJ49">
        <f t="shared" si="34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80</v>
      </c>
      <c r="AU49">
        <v>68</v>
      </c>
      <c r="AV49">
        <v>1</v>
      </c>
      <c r="AW49">
        <v>1</v>
      </c>
      <c r="AZ49">
        <v>6.4</v>
      </c>
      <c r="BA49">
        <v>1</v>
      </c>
      <c r="BB49">
        <v>1</v>
      </c>
      <c r="BC49">
        <v>6.4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6</v>
      </c>
      <c r="BM49">
        <v>57001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80</v>
      </c>
      <c r="CA49">
        <v>68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5"/>
        <v>0</v>
      </c>
      <c r="CQ49">
        <f t="shared" si="36"/>
        <v>0</v>
      </c>
      <c r="CR49">
        <f t="shared" si="37"/>
        <v>0</v>
      </c>
      <c r="CS49">
        <f t="shared" si="38"/>
        <v>0</v>
      </c>
      <c r="CT49">
        <f t="shared" si="39"/>
        <v>0</v>
      </c>
      <c r="CU49">
        <f t="shared" si="40"/>
        <v>0</v>
      </c>
      <c r="CV49">
        <f t="shared" si="41"/>
        <v>0</v>
      </c>
      <c r="CW49">
        <f t="shared" si="42"/>
        <v>0</v>
      </c>
      <c r="CX49">
        <f t="shared" si="43"/>
        <v>0</v>
      </c>
      <c r="CY49">
        <f t="shared" si="44"/>
        <v>0</v>
      </c>
      <c r="CZ49">
        <f t="shared" si="45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38</v>
      </c>
      <c r="DW49" t="s">
        <v>38</v>
      </c>
      <c r="DX49">
        <v>1000</v>
      </c>
      <c r="EE49">
        <v>26549139</v>
      </c>
      <c r="EF49">
        <v>6</v>
      </c>
      <c r="EG49" t="s">
        <v>44</v>
      </c>
      <c r="EH49">
        <v>0</v>
      </c>
      <c r="EI49" t="s">
        <v>6</v>
      </c>
      <c r="EJ49">
        <v>1</v>
      </c>
      <c r="EK49">
        <v>57001</v>
      </c>
      <c r="EL49" t="s">
        <v>45</v>
      </c>
      <c r="EM49" t="s">
        <v>46</v>
      </c>
      <c r="EO49" t="s">
        <v>6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6"/>
        <v>0</v>
      </c>
      <c r="FS49">
        <v>0</v>
      </c>
      <c r="FX49">
        <v>80</v>
      </c>
      <c r="FY49">
        <v>68</v>
      </c>
      <c r="GA49" t="s">
        <v>50</v>
      </c>
      <c r="GD49">
        <v>0</v>
      </c>
      <c r="GF49">
        <v>-179832266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7"/>
        <v>0</v>
      </c>
      <c r="GM49">
        <f t="shared" si="48"/>
        <v>0</v>
      </c>
      <c r="GN49">
        <f t="shared" si="49"/>
        <v>0</v>
      </c>
      <c r="GO49">
        <f t="shared" si="50"/>
        <v>0</v>
      </c>
      <c r="GP49">
        <f t="shared" si="51"/>
        <v>0</v>
      </c>
      <c r="GR49">
        <v>0</v>
      </c>
      <c r="GS49">
        <v>4</v>
      </c>
      <c r="GT49">
        <v>0</v>
      </c>
      <c r="GU49" t="s">
        <v>6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ROW(SmtRes!A92)</f>
        <v>92</v>
      </c>
      <c r="D50" s="2">
        <f>ROW(EtalonRes!A98)</f>
        <v>98</v>
      </c>
      <c r="E50" s="2" t="s">
        <v>67</v>
      </c>
      <c r="F50" s="2" t="s">
        <v>68</v>
      </c>
      <c r="G50" s="2" t="s">
        <v>69</v>
      </c>
      <c r="H50" s="2" t="s">
        <v>18</v>
      </c>
      <c r="I50" s="2">
        <f>ROUND((23.4+24+23)/100,9)</f>
        <v>0.70399999999999996</v>
      </c>
      <c r="J50" s="2">
        <v>0</v>
      </c>
      <c r="K50" s="2"/>
      <c r="L50" s="2"/>
      <c r="M50" s="2"/>
      <c r="N50" s="2"/>
      <c r="O50" s="2">
        <f t="shared" si="21"/>
        <v>451.27</v>
      </c>
      <c r="P50" s="2">
        <f t="shared" si="22"/>
        <v>0</v>
      </c>
      <c r="Q50" s="2">
        <f t="shared" si="23"/>
        <v>31.69</v>
      </c>
      <c r="R50" s="2">
        <f t="shared" si="24"/>
        <v>13.69</v>
      </c>
      <c r="S50" s="2">
        <f t="shared" si="25"/>
        <v>419.58</v>
      </c>
      <c r="T50" s="2">
        <f t="shared" si="26"/>
        <v>0</v>
      </c>
      <c r="U50" s="2">
        <f t="shared" si="27"/>
        <v>49.188479999999998</v>
      </c>
      <c r="V50" s="2">
        <f t="shared" si="28"/>
        <v>1.01376</v>
      </c>
      <c r="W50" s="2">
        <f t="shared" si="29"/>
        <v>0</v>
      </c>
      <c r="X50" s="2">
        <f t="shared" si="30"/>
        <v>346.62</v>
      </c>
      <c r="Y50" s="2">
        <f t="shared" si="31"/>
        <v>294.62</v>
      </c>
      <c r="Z50" s="2"/>
      <c r="AA50" s="2">
        <v>26834263</v>
      </c>
      <c r="AB50" s="2">
        <f t="shared" si="32"/>
        <v>641</v>
      </c>
      <c r="AC50" s="2">
        <f t="shared" si="56"/>
        <v>0</v>
      </c>
      <c r="AD50" s="2">
        <f t="shared" si="57"/>
        <v>45.01</v>
      </c>
      <c r="AE50" s="2">
        <f t="shared" si="58"/>
        <v>19.440000000000001</v>
      </c>
      <c r="AF50" s="2">
        <f t="shared" si="59"/>
        <v>595.99</v>
      </c>
      <c r="AG50" s="2">
        <f t="shared" si="33"/>
        <v>0</v>
      </c>
      <c r="AH50" s="2">
        <f t="shared" si="60"/>
        <v>69.87</v>
      </c>
      <c r="AI50" s="2">
        <f t="shared" si="61"/>
        <v>1.44</v>
      </c>
      <c r="AJ50" s="2">
        <f t="shared" si="34"/>
        <v>0</v>
      </c>
      <c r="AK50" s="2">
        <v>641</v>
      </c>
      <c r="AL50" s="2">
        <v>0</v>
      </c>
      <c r="AM50" s="2">
        <v>45.01</v>
      </c>
      <c r="AN50" s="2">
        <v>19.440000000000001</v>
      </c>
      <c r="AO50" s="2">
        <v>595.99</v>
      </c>
      <c r="AP50" s="2">
        <v>0</v>
      </c>
      <c r="AQ50" s="2">
        <v>69.87</v>
      </c>
      <c r="AR50" s="2">
        <v>1.44</v>
      </c>
      <c r="AS50" s="2">
        <v>0</v>
      </c>
      <c r="AT50" s="2">
        <v>80</v>
      </c>
      <c r="AU50" s="2">
        <v>68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70</v>
      </c>
      <c r="BK50" s="2"/>
      <c r="BL50" s="2"/>
      <c r="BM50" s="2">
        <v>57001</v>
      </c>
      <c r="BN50" s="2">
        <v>0</v>
      </c>
      <c r="BO50" s="2" t="s">
        <v>6</v>
      </c>
      <c r="BP50" s="2">
        <v>0</v>
      </c>
      <c r="BQ50" s="2">
        <v>6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80</v>
      </c>
      <c r="CA50" s="2">
        <v>68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5"/>
        <v>451.27</v>
      </c>
      <c r="CQ50" s="2">
        <f t="shared" si="36"/>
        <v>0</v>
      </c>
      <c r="CR50" s="2">
        <f t="shared" si="37"/>
        <v>45.01</v>
      </c>
      <c r="CS50" s="2">
        <f t="shared" si="38"/>
        <v>19.440000000000001</v>
      </c>
      <c r="CT50" s="2">
        <f t="shared" si="39"/>
        <v>595.99</v>
      </c>
      <c r="CU50" s="2">
        <f t="shared" si="40"/>
        <v>0</v>
      </c>
      <c r="CV50" s="2">
        <f t="shared" si="41"/>
        <v>69.87</v>
      </c>
      <c r="CW50" s="2">
        <f t="shared" si="42"/>
        <v>1.44</v>
      </c>
      <c r="CX50" s="2">
        <f t="shared" si="43"/>
        <v>0</v>
      </c>
      <c r="CY50" s="2">
        <f t="shared" si="44"/>
        <v>346.61599999999999</v>
      </c>
      <c r="CZ50" s="2">
        <f t="shared" si="45"/>
        <v>294.62360000000001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18</v>
      </c>
      <c r="DW50" s="2" t="s">
        <v>18</v>
      </c>
      <c r="DX50" s="2">
        <v>100</v>
      </c>
      <c r="DY50" s="2"/>
      <c r="DZ50" s="2"/>
      <c r="EA50" s="2"/>
      <c r="EB50" s="2"/>
      <c r="EC50" s="2"/>
      <c r="ED50" s="2"/>
      <c r="EE50" s="2">
        <v>26549139</v>
      </c>
      <c r="EF50" s="2">
        <v>6</v>
      </c>
      <c r="EG50" s="2" t="s">
        <v>44</v>
      </c>
      <c r="EH50" s="2">
        <v>0</v>
      </c>
      <c r="EI50" s="2" t="s">
        <v>6</v>
      </c>
      <c r="EJ50" s="2">
        <v>1</v>
      </c>
      <c r="EK50" s="2">
        <v>57001</v>
      </c>
      <c r="EL50" s="2" t="s">
        <v>45</v>
      </c>
      <c r="EM50" s="2" t="s">
        <v>46</v>
      </c>
      <c r="EN50" s="2"/>
      <c r="EO50" s="2" t="s">
        <v>6</v>
      </c>
      <c r="EP50" s="2"/>
      <c r="EQ50" s="2">
        <v>0</v>
      </c>
      <c r="ER50" s="2">
        <v>641</v>
      </c>
      <c r="ES50" s="2">
        <v>0</v>
      </c>
      <c r="ET50" s="2">
        <v>45.01</v>
      </c>
      <c r="EU50" s="2">
        <v>19.440000000000001</v>
      </c>
      <c r="EV50" s="2">
        <v>595.99</v>
      </c>
      <c r="EW50" s="2">
        <v>69.87</v>
      </c>
      <c r="EX50" s="2">
        <v>1.44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6"/>
        <v>0</v>
      </c>
      <c r="FS50" s="2">
        <v>0</v>
      </c>
      <c r="FT50" s="2"/>
      <c r="FU50" s="2"/>
      <c r="FV50" s="2"/>
      <c r="FW50" s="2"/>
      <c r="FX50" s="2">
        <v>80</v>
      </c>
      <c r="FY50" s="2">
        <v>68</v>
      </c>
      <c r="FZ50" s="2"/>
      <c r="GA50" s="2" t="s">
        <v>6</v>
      </c>
      <c r="GB50" s="2"/>
      <c r="GC50" s="2"/>
      <c r="GD50" s="2">
        <v>0</v>
      </c>
      <c r="GE50" s="2"/>
      <c r="GF50" s="2">
        <v>1406297217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7"/>
        <v>0</v>
      </c>
      <c r="GM50" s="2">
        <f t="shared" si="48"/>
        <v>1092.51</v>
      </c>
      <c r="GN50" s="2">
        <f t="shared" si="49"/>
        <v>1092.51</v>
      </c>
      <c r="GO50" s="2">
        <f t="shared" si="50"/>
        <v>0</v>
      </c>
      <c r="GP50" s="2">
        <f t="shared" si="51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2"/>
        <v>0</v>
      </c>
      <c r="GW50" s="2">
        <v>1</v>
      </c>
      <c r="GX50" s="2">
        <f t="shared" si="53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ROW(SmtRes!A96)</f>
        <v>96</v>
      </c>
      <c r="D51">
        <f>ROW(EtalonRes!A102)</f>
        <v>102</v>
      </c>
      <c r="E51" t="s">
        <v>67</v>
      </c>
      <c r="F51" t="s">
        <v>68</v>
      </c>
      <c r="G51" t="s">
        <v>69</v>
      </c>
      <c r="H51" t="s">
        <v>18</v>
      </c>
      <c r="I51">
        <f>ROUND((23.4+24+23)/100,9)</f>
        <v>0.70399999999999996</v>
      </c>
      <c r="J51">
        <v>0</v>
      </c>
      <c r="O51">
        <f t="shared" si="21"/>
        <v>2888.09</v>
      </c>
      <c r="P51">
        <f t="shared" si="22"/>
        <v>0</v>
      </c>
      <c r="Q51">
        <f t="shared" si="23"/>
        <v>202.8</v>
      </c>
      <c r="R51">
        <f t="shared" si="24"/>
        <v>87.59</v>
      </c>
      <c r="S51">
        <f t="shared" si="25"/>
        <v>2685.29</v>
      </c>
      <c r="T51">
        <f t="shared" si="26"/>
        <v>0</v>
      </c>
      <c r="U51">
        <f t="shared" si="27"/>
        <v>49.188479999999998</v>
      </c>
      <c r="V51">
        <f t="shared" si="28"/>
        <v>1.01376</v>
      </c>
      <c r="W51">
        <f t="shared" si="29"/>
        <v>0</v>
      </c>
      <c r="X51">
        <f t="shared" si="30"/>
        <v>2218.3000000000002</v>
      </c>
      <c r="Y51">
        <f t="shared" si="31"/>
        <v>1885.56</v>
      </c>
      <c r="AA51">
        <v>26834277</v>
      </c>
      <c r="AB51">
        <f t="shared" si="32"/>
        <v>641</v>
      </c>
      <c r="AC51">
        <f t="shared" si="56"/>
        <v>0</v>
      </c>
      <c r="AD51">
        <f t="shared" si="57"/>
        <v>45.01</v>
      </c>
      <c r="AE51">
        <f t="shared" si="58"/>
        <v>19.440000000000001</v>
      </c>
      <c r="AF51">
        <f t="shared" si="59"/>
        <v>595.99</v>
      </c>
      <c r="AG51">
        <f t="shared" si="33"/>
        <v>0</v>
      </c>
      <c r="AH51">
        <f t="shared" si="60"/>
        <v>69.87</v>
      </c>
      <c r="AI51">
        <f t="shared" si="61"/>
        <v>1.44</v>
      </c>
      <c r="AJ51">
        <f t="shared" si="34"/>
        <v>0</v>
      </c>
      <c r="AK51">
        <v>641</v>
      </c>
      <c r="AL51">
        <v>0</v>
      </c>
      <c r="AM51">
        <v>45.01</v>
      </c>
      <c r="AN51">
        <v>19.440000000000001</v>
      </c>
      <c r="AO51">
        <v>595.99</v>
      </c>
      <c r="AP51">
        <v>0</v>
      </c>
      <c r="AQ51">
        <v>69.87</v>
      </c>
      <c r="AR51">
        <v>1.44</v>
      </c>
      <c r="AS51">
        <v>0</v>
      </c>
      <c r="AT51">
        <v>80</v>
      </c>
      <c r="AU51">
        <v>68</v>
      </c>
      <c r="AV51">
        <v>1</v>
      </c>
      <c r="AW51">
        <v>1</v>
      </c>
      <c r="AZ51">
        <v>6.4</v>
      </c>
      <c r="BA51">
        <v>6.4</v>
      </c>
      <c r="BB51">
        <v>6.4</v>
      </c>
      <c r="BC51">
        <v>6.4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70</v>
      </c>
      <c r="BM51">
        <v>57001</v>
      </c>
      <c r="BN51">
        <v>0</v>
      </c>
      <c r="BO51" t="s">
        <v>6</v>
      </c>
      <c r="BP51">
        <v>0</v>
      </c>
      <c r="BQ51">
        <v>6</v>
      </c>
      <c r="BR51">
        <v>0</v>
      </c>
      <c r="BS51">
        <v>6.4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80</v>
      </c>
      <c r="CA51">
        <v>68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5"/>
        <v>2888.09</v>
      </c>
      <c r="CQ51">
        <f t="shared" si="36"/>
        <v>0</v>
      </c>
      <c r="CR51">
        <f t="shared" si="37"/>
        <v>288.06400000000002</v>
      </c>
      <c r="CS51">
        <f t="shared" si="38"/>
        <v>124.41600000000001</v>
      </c>
      <c r="CT51">
        <f t="shared" si="39"/>
        <v>3814.3360000000002</v>
      </c>
      <c r="CU51">
        <f t="shared" si="40"/>
        <v>0</v>
      </c>
      <c r="CV51">
        <f t="shared" si="41"/>
        <v>69.87</v>
      </c>
      <c r="CW51">
        <f t="shared" si="42"/>
        <v>1.44</v>
      </c>
      <c r="CX51">
        <f t="shared" si="43"/>
        <v>0</v>
      </c>
      <c r="CY51">
        <f t="shared" si="44"/>
        <v>2218.3040000000001</v>
      </c>
      <c r="CZ51">
        <f t="shared" si="45"/>
        <v>1885.5583999999999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18</v>
      </c>
      <c r="DW51" t="s">
        <v>18</v>
      </c>
      <c r="DX51">
        <v>100</v>
      </c>
      <c r="EE51">
        <v>26549139</v>
      </c>
      <c r="EF51">
        <v>6</v>
      </c>
      <c r="EG51" t="s">
        <v>44</v>
      </c>
      <c r="EH51">
        <v>0</v>
      </c>
      <c r="EI51" t="s">
        <v>6</v>
      </c>
      <c r="EJ51">
        <v>1</v>
      </c>
      <c r="EK51">
        <v>57001</v>
      </c>
      <c r="EL51" t="s">
        <v>45</v>
      </c>
      <c r="EM51" t="s">
        <v>46</v>
      </c>
      <c r="EO51" t="s">
        <v>6</v>
      </c>
      <c r="EQ51">
        <v>0</v>
      </c>
      <c r="ER51">
        <v>641</v>
      </c>
      <c r="ES51">
        <v>0</v>
      </c>
      <c r="ET51">
        <v>45.01</v>
      </c>
      <c r="EU51">
        <v>19.440000000000001</v>
      </c>
      <c r="EV51">
        <v>595.99</v>
      </c>
      <c r="EW51">
        <v>69.87</v>
      </c>
      <c r="EX51">
        <v>1.44</v>
      </c>
      <c r="EY51">
        <v>0</v>
      </c>
      <c r="FQ51">
        <v>0</v>
      </c>
      <c r="FR51">
        <f t="shared" si="46"/>
        <v>0</v>
      </c>
      <c r="FS51">
        <v>0</v>
      </c>
      <c r="FX51">
        <v>80</v>
      </c>
      <c r="FY51">
        <v>68</v>
      </c>
      <c r="GA51" t="s">
        <v>6</v>
      </c>
      <c r="GD51">
        <v>0</v>
      </c>
      <c r="GF51">
        <v>1406297217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7"/>
        <v>0</v>
      </c>
      <c r="GM51">
        <f t="shared" si="48"/>
        <v>6991.95</v>
      </c>
      <c r="GN51">
        <f t="shared" si="49"/>
        <v>6991.95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6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92</v>
      </c>
      <c r="D52" s="2"/>
      <c r="E52" s="2" t="s">
        <v>71</v>
      </c>
      <c r="F52" s="2" t="s">
        <v>48</v>
      </c>
      <c r="G52" s="2" t="s">
        <v>49</v>
      </c>
      <c r="H52" s="2" t="s">
        <v>38</v>
      </c>
      <c r="I52" s="2">
        <f>I50*J52</f>
        <v>3.6608000000000001</v>
      </c>
      <c r="J52" s="2">
        <v>5.2</v>
      </c>
      <c r="K52" s="2"/>
      <c r="L52" s="2"/>
      <c r="M52" s="2"/>
      <c r="N52" s="2"/>
      <c r="O52" s="2">
        <f t="shared" si="21"/>
        <v>0</v>
      </c>
      <c r="P52" s="2">
        <f t="shared" si="22"/>
        <v>0</v>
      </c>
      <c r="Q52" s="2">
        <f t="shared" si="23"/>
        <v>0</v>
      </c>
      <c r="R52" s="2">
        <f t="shared" si="24"/>
        <v>0</v>
      </c>
      <c r="S52" s="2">
        <f t="shared" si="25"/>
        <v>0</v>
      </c>
      <c r="T52" s="2">
        <f t="shared" si="26"/>
        <v>0</v>
      </c>
      <c r="U52" s="2">
        <f t="shared" si="27"/>
        <v>0</v>
      </c>
      <c r="V52" s="2">
        <f t="shared" si="28"/>
        <v>0</v>
      </c>
      <c r="W52" s="2">
        <f t="shared" si="29"/>
        <v>0</v>
      </c>
      <c r="X52" s="2">
        <f t="shared" si="30"/>
        <v>0</v>
      </c>
      <c r="Y52" s="2">
        <f t="shared" si="31"/>
        <v>0</v>
      </c>
      <c r="Z52" s="2"/>
      <c r="AA52" s="2">
        <v>26834263</v>
      </c>
      <c r="AB52" s="2">
        <f t="shared" si="32"/>
        <v>0</v>
      </c>
      <c r="AC52" s="2">
        <f t="shared" si="56"/>
        <v>0</v>
      </c>
      <c r="AD52" s="2">
        <f t="shared" si="57"/>
        <v>0</v>
      </c>
      <c r="AE52" s="2">
        <f t="shared" si="58"/>
        <v>0</v>
      </c>
      <c r="AF52" s="2">
        <f t="shared" si="59"/>
        <v>0</v>
      </c>
      <c r="AG52" s="2">
        <f t="shared" si="33"/>
        <v>0</v>
      </c>
      <c r="AH52" s="2">
        <f t="shared" si="60"/>
        <v>0</v>
      </c>
      <c r="AI52" s="2">
        <f t="shared" si="61"/>
        <v>0</v>
      </c>
      <c r="AJ52" s="2">
        <f t="shared" si="34"/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80</v>
      </c>
      <c r="AU52" s="2">
        <v>68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6</v>
      </c>
      <c r="BK52" s="2"/>
      <c r="BL52" s="2"/>
      <c r="BM52" s="2">
        <v>57001</v>
      </c>
      <c r="BN52" s="2">
        <v>0</v>
      </c>
      <c r="BO52" s="2" t="s">
        <v>6</v>
      </c>
      <c r="BP52" s="2">
        <v>0</v>
      </c>
      <c r="BQ52" s="2">
        <v>6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80</v>
      </c>
      <c r="CA52" s="2">
        <v>68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5"/>
        <v>0</v>
      </c>
      <c r="CQ52" s="2">
        <f t="shared" si="36"/>
        <v>0</v>
      </c>
      <c r="CR52" s="2">
        <f t="shared" si="37"/>
        <v>0</v>
      </c>
      <c r="CS52" s="2">
        <f t="shared" si="38"/>
        <v>0</v>
      </c>
      <c r="CT52" s="2">
        <f t="shared" si="39"/>
        <v>0</v>
      </c>
      <c r="CU52" s="2">
        <f t="shared" si="40"/>
        <v>0</v>
      </c>
      <c r="CV52" s="2">
        <f t="shared" si="41"/>
        <v>0</v>
      </c>
      <c r="CW52" s="2">
        <f t="shared" si="42"/>
        <v>0</v>
      </c>
      <c r="CX52" s="2">
        <f t="shared" si="43"/>
        <v>0</v>
      </c>
      <c r="CY52" s="2">
        <f t="shared" si="44"/>
        <v>0</v>
      </c>
      <c r="CZ52" s="2">
        <f t="shared" si="45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38</v>
      </c>
      <c r="DW52" s="2" t="s">
        <v>38</v>
      </c>
      <c r="DX52" s="2">
        <v>1000</v>
      </c>
      <c r="DY52" s="2"/>
      <c r="DZ52" s="2"/>
      <c r="EA52" s="2"/>
      <c r="EB52" s="2"/>
      <c r="EC52" s="2"/>
      <c r="ED52" s="2"/>
      <c r="EE52" s="2">
        <v>26549139</v>
      </c>
      <c r="EF52" s="2">
        <v>6</v>
      </c>
      <c r="EG52" s="2" t="s">
        <v>44</v>
      </c>
      <c r="EH52" s="2">
        <v>0</v>
      </c>
      <c r="EI52" s="2" t="s">
        <v>6</v>
      </c>
      <c r="EJ52" s="2">
        <v>1</v>
      </c>
      <c r="EK52" s="2">
        <v>57001</v>
      </c>
      <c r="EL52" s="2" t="s">
        <v>45</v>
      </c>
      <c r="EM52" s="2" t="s">
        <v>46</v>
      </c>
      <c r="EN52" s="2"/>
      <c r="EO52" s="2" t="s">
        <v>6</v>
      </c>
      <c r="EP52" s="2"/>
      <c r="EQ52" s="2">
        <v>0</v>
      </c>
      <c r="ER52" s="2">
        <v>0</v>
      </c>
      <c r="ES52" s="2">
        <v>0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6"/>
        <v>0</v>
      </c>
      <c r="FS52" s="2">
        <v>0</v>
      </c>
      <c r="FT52" s="2"/>
      <c r="FU52" s="2"/>
      <c r="FV52" s="2"/>
      <c r="FW52" s="2"/>
      <c r="FX52" s="2">
        <v>80</v>
      </c>
      <c r="FY52" s="2">
        <v>68</v>
      </c>
      <c r="FZ52" s="2"/>
      <c r="GA52" s="2" t="s">
        <v>50</v>
      </c>
      <c r="GB52" s="2"/>
      <c r="GC52" s="2"/>
      <c r="GD52" s="2">
        <v>0</v>
      </c>
      <c r="GE52" s="2"/>
      <c r="GF52" s="2">
        <v>-179832266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7"/>
        <v>0</v>
      </c>
      <c r="GM52" s="2">
        <f t="shared" si="48"/>
        <v>0</v>
      </c>
      <c r="GN52" s="2">
        <f t="shared" si="49"/>
        <v>0</v>
      </c>
      <c r="GO52" s="2">
        <f t="shared" si="50"/>
        <v>0</v>
      </c>
      <c r="GP52" s="2">
        <f t="shared" si="51"/>
        <v>0</v>
      </c>
      <c r="GQ52" s="2"/>
      <c r="GR52" s="2">
        <v>0</v>
      </c>
      <c r="GS52" s="2">
        <v>4</v>
      </c>
      <c r="GT52" s="2">
        <v>0</v>
      </c>
      <c r="GU52" s="2" t="s">
        <v>6</v>
      </c>
      <c r="GV52" s="2">
        <f t="shared" si="52"/>
        <v>0</v>
      </c>
      <c r="GW52" s="2">
        <v>1</v>
      </c>
      <c r="GX52" s="2">
        <f t="shared" si="53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96</v>
      </c>
      <c r="E53" t="s">
        <v>71</v>
      </c>
      <c r="F53" t="s">
        <v>48</v>
      </c>
      <c r="G53" t="s">
        <v>49</v>
      </c>
      <c r="H53" t="s">
        <v>38</v>
      </c>
      <c r="I53">
        <f>I51*J53</f>
        <v>3.6608000000000001</v>
      </c>
      <c r="J53">
        <v>5.2</v>
      </c>
      <c r="O53">
        <f t="shared" si="21"/>
        <v>0</v>
      </c>
      <c r="P53">
        <f t="shared" si="22"/>
        <v>0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26834277</v>
      </c>
      <c r="AB53">
        <f t="shared" si="32"/>
        <v>0</v>
      </c>
      <c r="AC53">
        <f t="shared" si="56"/>
        <v>0</v>
      </c>
      <c r="AD53">
        <f t="shared" si="57"/>
        <v>0</v>
      </c>
      <c r="AE53">
        <f t="shared" si="58"/>
        <v>0</v>
      </c>
      <c r="AF53">
        <f t="shared" si="59"/>
        <v>0</v>
      </c>
      <c r="AG53">
        <f t="shared" si="33"/>
        <v>0</v>
      </c>
      <c r="AH53">
        <f t="shared" si="60"/>
        <v>0</v>
      </c>
      <c r="AI53">
        <f t="shared" si="61"/>
        <v>0</v>
      </c>
      <c r="AJ53">
        <f t="shared" si="34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80</v>
      </c>
      <c r="AU53">
        <v>68</v>
      </c>
      <c r="AV53">
        <v>1</v>
      </c>
      <c r="AW53">
        <v>1</v>
      </c>
      <c r="AZ53">
        <v>6.4</v>
      </c>
      <c r="BA53">
        <v>1</v>
      </c>
      <c r="BB53">
        <v>1</v>
      </c>
      <c r="BC53">
        <v>6.4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6</v>
      </c>
      <c r="BM53">
        <v>57001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80</v>
      </c>
      <c r="CA53">
        <v>68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5"/>
        <v>0</v>
      </c>
      <c r="CQ53">
        <f t="shared" si="36"/>
        <v>0</v>
      </c>
      <c r="CR53">
        <f t="shared" si="37"/>
        <v>0</v>
      </c>
      <c r="CS53">
        <f t="shared" si="38"/>
        <v>0</v>
      </c>
      <c r="CT53">
        <f t="shared" si="39"/>
        <v>0</v>
      </c>
      <c r="CU53">
        <f t="shared" si="40"/>
        <v>0</v>
      </c>
      <c r="CV53">
        <f t="shared" si="41"/>
        <v>0</v>
      </c>
      <c r="CW53">
        <f t="shared" si="42"/>
        <v>0</v>
      </c>
      <c r="CX53">
        <f t="shared" si="43"/>
        <v>0</v>
      </c>
      <c r="CY53">
        <f t="shared" si="44"/>
        <v>0</v>
      </c>
      <c r="CZ53">
        <f t="shared" si="45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38</v>
      </c>
      <c r="DW53" t="s">
        <v>38</v>
      </c>
      <c r="DX53">
        <v>1000</v>
      </c>
      <c r="EE53">
        <v>26549139</v>
      </c>
      <c r="EF53">
        <v>6</v>
      </c>
      <c r="EG53" t="s">
        <v>44</v>
      </c>
      <c r="EH53">
        <v>0</v>
      </c>
      <c r="EI53" t="s">
        <v>6</v>
      </c>
      <c r="EJ53">
        <v>1</v>
      </c>
      <c r="EK53">
        <v>57001</v>
      </c>
      <c r="EL53" t="s">
        <v>45</v>
      </c>
      <c r="EM53" t="s">
        <v>46</v>
      </c>
      <c r="EO53" t="s">
        <v>6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6"/>
        <v>0</v>
      </c>
      <c r="FS53">
        <v>0</v>
      </c>
      <c r="FX53">
        <v>80</v>
      </c>
      <c r="FY53">
        <v>68</v>
      </c>
      <c r="GA53" t="s">
        <v>50</v>
      </c>
      <c r="GD53">
        <v>0</v>
      </c>
      <c r="GF53">
        <v>-179832266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7"/>
        <v>0</v>
      </c>
      <c r="GM53">
        <f t="shared" si="48"/>
        <v>0</v>
      </c>
      <c r="GN53">
        <f t="shared" si="49"/>
        <v>0</v>
      </c>
      <c r="GO53">
        <f t="shared" si="50"/>
        <v>0</v>
      </c>
      <c r="GP53">
        <f t="shared" si="51"/>
        <v>0</v>
      </c>
      <c r="GR53">
        <v>0</v>
      </c>
      <c r="GS53">
        <v>4</v>
      </c>
      <c r="GT53">
        <v>0</v>
      </c>
      <c r="GU53" t="s">
        <v>6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ROW(SmtRes!A101)</f>
        <v>101</v>
      </c>
      <c r="D54" s="2">
        <f>ROW(EtalonRes!A108)</f>
        <v>108</v>
      </c>
      <c r="E54" s="2" t="s">
        <v>72</v>
      </c>
      <c r="F54" s="2" t="s">
        <v>73</v>
      </c>
      <c r="G54" s="2" t="s">
        <v>74</v>
      </c>
      <c r="H54" s="2" t="s">
        <v>18</v>
      </c>
      <c r="I54" s="2">
        <f>ROUND((23.5+23+23.4+24+32+24.1+45.9+12.5+23)/100,9)</f>
        <v>2.3140000000000001</v>
      </c>
      <c r="J54" s="2">
        <v>0</v>
      </c>
      <c r="K54" s="2"/>
      <c r="L54" s="2"/>
      <c r="M54" s="2"/>
      <c r="N54" s="2"/>
      <c r="O54" s="2">
        <f t="shared" si="21"/>
        <v>662.64</v>
      </c>
      <c r="P54" s="2">
        <f t="shared" si="22"/>
        <v>0</v>
      </c>
      <c r="Q54" s="2">
        <f t="shared" si="23"/>
        <v>81.900000000000006</v>
      </c>
      <c r="R54" s="2">
        <f t="shared" si="24"/>
        <v>31.75</v>
      </c>
      <c r="S54" s="2">
        <f t="shared" si="25"/>
        <v>580.74</v>
      </c>
      <c r="T54" s="2">
        <f t="shared" si="26"/>
        <v>0</v>
      </c>
      <c r="U54" s="2">
        <f t="shared" si="27"/>
        <v>73.140912</v>
      </c>
      <c r="V54" s="2">
        <f t="shared" si="28"/>
        <v>2.3510240000000002</v>
      </c>
      <c r="W54" s="2">
        <f t="shared" si="29"/>
        <v>0</v>
      </c>
      <c r="X54" s="2">
        <f t="shared" si="30"/>
        <v>679.86</v>
      </c>
      <c r="Y54" s="2">
        <f t="shared" si="31"/>
        <v>391.99</v>
      </c>
      <c r="Z54" s="2"/>
      <c r="AA54" s="2">
        <v>26834263</v>
      </c>
      <c r="AB54" s="2">
        <f t="shared" si="32"/>
        <v>286.36</v>
      </c>
      <c r="AC54" s="2">
        <f>ROUND(((ES54*0)),6)</f>
        <v>0</v>
      </c>
      <c r="AD54" s="2">
        <f>ROUND(((((ET54*0.8))-((EU54*0.8)))+AE54),6)</f>
        <v>35.392000000000003</v>
      </c>
      <c r="AE54" s="2">
        <f>ROUND(((EU54*0.8)),6)</f>
        <v>13.72</v>
      </c>
      <c r="AF54" s="2">
        <f>ROUND(((EV54*0.8)),6)</f>
        <v>250.96799999999999</v>
      </c>
      <c r="AG54" s="2">
        <f t="shared" si="33"/>
        <v>0</v>
      </c>
      <c r="AH54" s="2">
        <f>((EW54*0.8))</f>
        <v>31.608000000000001</v>
      </c>
      <c r="AI54" s="2">
        <f>((EX54*0.8))</f>
        <v>1.016</v>
      </c>
      <c r="AJ54" s="2">
        <f t="shared" si="34"/>
        <v>0</v>
      </c>
      <c r="AK54" s="2">
        <v>366.49</v>
      </c>
      <c r="AL54" s="2">
        <v>8.5399999999999991</v>
      </c>
      <c r="AM54" s="2">
        <v>44.24</v>
      </c>
      <c r="AN54" s="2">
        <v>17.149999999999999</v>
      </c>
      <c r="AO54" s="2">
        <v>313.70999999999998</v>
      </c>
      <c r="AP54" s="2">
        <v>0</v>
      </c>
      <c r="AQ54" s="2">
        <v>39.51</v>
      </c>
      <c r="AR54" s="2">
        <v>1.27</v>
      </c>
      <c r="AS54" s="2">
        <v>0</v>
      </c>
      <c r="AT54" s="2">
        <v>111</v>
      </c>
      <c r="AU54" s="2">
        <v>64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75</v>
      </c>
      <c r="BK54" s="2"/>
      <c r="BL54" s="2"/>
      <c r="BM54" s="2">
        <v>11001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123</v>
      </c>
      <c r="CA54" s="2">
        <v>75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76</v>
      </c>
      <c r="CO54" s="2">
        <v>0</v>
      </c>
      <c r="CP54" s="2">
        <f t="shared" si="35"/>
        <v>662.64</v>
      </c>
      <c r="CQ54" s="2">
        <f t="shared" si="36"/>
        <v>0</v>
      </c>
      <c r="CR54" s="2">
        <f t="shared" si="37"/>
        <v>35.392000000000003</v>
      </c>
      <c r="CS54" s="2">
        <f t="shared" si="38"/>
        <v>13.72</v>
      </c>
      <c r="CT54" s="2">
        <f t="shared" si="39"/>
        <v>250.96799999999999</v>
      </c>
      <c r="CU54" s="2">
        <f t="shared" si="40"/>
        <v>0</v>
      </c>
      <c r="CV54" s="2">
        <f t="shared" si="41"/>
        <v>31.608000000000001</v>
      </c>
      <c r="CW54" s="2">
        <f t="shared" si="42"/>
        <v>1.016</v>
      </c>
      <c r="CX54" s="2">
        <f t="shared" si="43"/>
        <v>0</v>
      </c>
      <c r="CY54" s="2">
        <f t="shared" si="44"/>
        <v>679.86389999999994</v>
      </c>
      <c r="CZ54" s="2">
        <f t="shared" si="45"/>
        <v>391.99360000000001</v>
      </c>
      <c r="DA54" s="2"/>
      <c r="DB54" s="2"/>
      <c r="DC54" s="2" t="s">
        <v>6</v>
      </c>
      <c r="DD54" s="2" t="s">
        <v>30</v>
      </c>
      <c r="DE54" s="2" t="s">
        <v>77</v>
      </c>
      <c r="DF54" s="2" t="s">
        <v>77</v>
      </c>
      <c r="DG54" s="2" t="s">
        <v>77</v>
      </c>
      <c r="DH54" s="2" t="s">
        <v>6</v>
      </c>
      <c r="DI54" s="2" t="s">
        <v>77</v>
      </c>
      <c r="DJ54" s="2" t="s">
        <v>77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18</v>
      </c>
      <c r="DW54" s="2" t="s">
        <v>18</v>
      </c>
      <c r="DX54" s="2">
        <v>100</v>
      </c>
      <c r="DY54" s="2"/>
      <c r="DZ54" s="2"/>
      <c r="EA54" s="2"/>
      <c r="EB54" s="2"/>
      <c r="EC54" s="2"/>
      <c r="ED54" s="2"/>
      <c r="EE54" s="2">
        <v>26549061</v>
      </c>
      <c r="EF54" s="2">
        <v>2</v>
      </c>
      <c r="EG54" s="2" t="s">
        <v>14</v>
      </c>
      <c r="EH54" s="2">
        <v>0</v>
      </c>
      <c r="EI54" s="2" t="s">
        <v>6</v>
      </c>
      <c r="EJ54" s="2">
        <v>1</v>
      </c>
      <c r="EK54" s="2">
        <v>11001</v>
      </c>
      <c r="EL54" s="2" t="s">
        <v>45</v>
      </c>
      <c r="EM54" s="2" t="s">
        <v>78</v>
      </c>
      <c r="EN54" s="2"/>
      <c r="EO54" s="2" t="s">
        <v>79</v>
      </c>
      <c r="EP54" s="2"/>
      <c r="EQ54" s="2">
        <v>0</v>
      </c>
      <c r="ER54" s="2">
        <v>366.49</v>
      </c>
      <c r="ES54" s="2">
        <v>8.5399999999999991</v>
      </c>
      <c r="ET54" s="2">
        <v>44.24</v>
      </c>
      <c r="EU54" s="2">
        <v>17.149999999999999</v>
      </c>
      <c r="EV54" s="2">
        <v>313.70999999999998</v>
      </c>
      <c r="EW54" s="2">
        <v>39.51</v>
      </c>
      <c r="EX54" s="2">
        <v>1.27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6"/>
        <v>0</v>
      </c>
      <c r="FS54" s="2">
        <v>0</v>
      </c>
      <c r="FT54" s="2" t="s">
        <v>22</v>
      </c>
      <c r="FU54" s="2" t="s">
        <v>23</v>
      </c>
      <c r="FV54" s="2"/>
      <c r="FW54" s="2"/>
      <c r="FX54" s="2">
        <v>110.7</v>
      </c>
      <c r="FY54" s="2">
        <v>63.75</v>
      </c>
      <c r="FZ54" s="2"/>
      <c r="GA54" s="2" t="s">
        <v>6</v>
      </c>
      <c r="GB54" s="2"/>
      <c r="GC54" s="2"/>
      <c r="GD54" s="2">
        <v>0</v>
      </c>
      <c r="GE54" s="2"/>
      <c r="GF54" s="2">
        <v>782982971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7"/>
        <v>0</v>
      </c>
      <c r="GM54" s="2">
        <f t="shared" si="48"/>
        <v>1734.49</v>
      </c>
      <c r="GN54" s="2">
        <f t="shared" si="49"/>
        <v>1734.49</v>
      </c>
      <c r="GO54" s="2">
        <f t="shared" si="50"/>
        <v>0</v>
      </c>
      <c r="GP54" s="2">
        <f t="shared" si="51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2"/>
        <v>0</v>
      </c>
      <c r="GW54" s="2">
        <v>1</v>
      </c>
      <c r="GX54" s="2">
        <f t="shared" si="53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ROW(SmtRes!A106)</f>
        <v>106</v>
      </c>
      <c r="D55">
        <f>ROW(EtalonRes!A114)</f>
        <v>114</v>
      </c>
      <c r="E55" t="s">
        <v>72</v>
      </c>
      <c r="F55" t="s">
        <v>73</v>
      </c>
      <c r="G55" t="s">
        <v>74</v>
      </c>
      <c r="H55" t="s">
        <v>18</v>
      </c>
      <c r="I55">
        <f>ROUND((23.5+23+23.4+24+32+24.1+45.9+12.5+23)/100,9)</f>
        <v>2.3140000000000001</v>
      </c>
      <c r="J55">
        <v>0</v>
      </c>
      <c r="O55">
        <f t="shared" si="21"/>
        <v>4240.88</v>
      </c>
      <c r="P55">
        <f t="shared" si="22"/>
        <v>0</v>
      </c>
      <c r="Q55">
        <f t="shared" si="23"/>
        <v>524.14</v>
      </c>
      <c r="R55">
        <f t="shared" si="24"/>
        <v>203.19</v>
      </c>
      <c r="S55">
        <f t="shared" si="25"/>
        <v>3716.74</v>
      </c>
      <c r="T55">
        <f t="shared" si="26"/>
        <v>0</v>
      </c>
      <c r="U55">
        <f t="shared" si="27"/>
        <v>73.140912</v>
      </c>
      <c r="V55">
        <f t="shared" si="28"/>
        <v>2.3510240000000002</v>
      </c>
      <c r="W55">
        <f t="shared" si="29"/>
        <v>0</v>
      </c>
      <c r="X55">
        <f t="shared" si="30"/>
        <v>4351.12</v>
      </c>
      <c r="Y55">
        <f t="shared" si="31"/>
        <v>2508.7600000000002</v>
      </c>
      <c r="AA55">
        <v>26834277</v>
      </c>
      <c r="AB55">
        <f t="shared" si="32"/>
        <v>286.36</v>
      </c>
      <c r="AC55">
        <f>ROUND(((ES55*0)),6)</f>
        <v>0</v>
      </c>
      <c r="AD55">
        <f>ROUND(((((ET55*0.8))-((EU55*0.8)))+AE55),6)</f>
        <v>35.392000000000003</v>
      </c>
      <c r="AE55">
        <f>ROUND(((EU55*0.8)),6)</f>
        <v>13.72</v>
      </c>
      <c r="AF55">
        <f>ROUND(((EV55*0.8)),6)</f>
        <v>250.96799999999999</v>
      </c>
      <c r="AG55">
        <f t="shared" si="33"/>
        <v>0</v>
      </c>
      <c r="AH55">
        <f>((EW55*0.8))</f>
        <v>31.608000000000001</v>
      </c>
      <c r="AI55">
        <f>((EX55*0.8))</f>
        <v>1.016</v>
      </c>
      <c r="AJ55">
        <f t="shared" si="34"/>
        <v>0</v>
      </c>
      <c r="AK55">
        <v>366.49</v>
      </c>
      <c r="AL55">
        <v>8.5399999999999991</v>
      </c>
      <c r="AM55">
        <v>44.24</v>
      </c>
      <c r="AN55">
        <v>17.149999999999999</v>
      </c>
      <c r="AO55">
        <v>313.70999999999998</v>
      </c>
      <c r="AP55">
        <v>0</v>
      </c>
      <c r="AQ55">
        <v>39.51</v>
      </c>
      <c r="AR55">
        <v>1.27</v>
      </c>
      <c r="AS55">
        <v>0</v>
      </c>
      <c r="AT55">
        <v>111</v>
      </c>
      <c r="AU55">
        <v>64</v>
      </c>
      <c r="AV55">
        <v>1</v>
      </c>
      <c r="AW55">
        <v>1</v>
      </c>
      <c r="AZ55">
        <v>6.4</v>
      </c>
      <c r="BA55">
        <v>6.4</v>
      </c>
      <c r="BB55">
        <v>6.4</v>
      </c>
      <c r="BC55">
        <v>6.4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75</v>
      </c>
      <c r="BM55">
        <v>11001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6.4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123</v>
      </c>
      <c r="CA55">
        <v>75</v>
      </c>
      <c r="CF55">
        <v>0</v>
      </c>
      <c r="CG55">
        <v>0</v>
      </c>
      <c r="CM55">
        <v>0</v>
      </c>
      <c r="CN55" t="s">
        <v>76</v>
      </c>
      <c r="CO55">
        <v>0</v>
      </c>
      <c r="CP55">
        <f t="shared" si="35"/>
        <v>4240.88</v>
      </c>
      <c r="CQ55">
        <f t="shared" si="36"/>
        <v>0</v>
      </c>
      <c r="CR55">
        <f t="shared" si="37"/>
        <v>226.50880000000004</v>
      </c>
      <c r="CS55">
        <f t="shared" si="38"/>
        <v>87.808000000000007</v>
      </c>
      <c r="CT55">
        <f t="shared" si="39"/>
        <v>1606.1952000000001</v>
      </c>
      <c r="CU55">
        <f t="shared" si="40"/>
        <v>0</v>
      </c>
      <c r="CV55">
        <f t="shared" si="41"/>
        <v>31.608000000000001</v>
      </c>
      <c r="CW55">
        <f t="shared" si="42"/>
        <v>1.016</v>
      </c>
      <c r="CX55">
        <f t="shared" si="43"/>
        <v>0</v>
      </c>
      <c r="CY55">
        <f t="shared" si="44"/>
        <v>4351.1223</v>
      </c>
      <c r="CZ55">
        <f t="shared" si="45"/>
        <v>2508.7552000000001</v>
      </c>
      <c r="DC55" t="s">
        <v>6</v>
      </c>
      <c r="DD55" t="s">
        <v>30</v>
      </c>
      <c r="DE55" t="s">
        <v>77</v>
      </c>
      <c r="DF55" t="s">
        <v>77</v>
      </c>
      <c r="DG55" t="s">
        <v>77</v>
      </c>
      <c r="DH55" t="s">
        <v>6</v>
      </c>
      <c r="DI55" t="s">
        <v>77</v>
      </c>
      <c r="DJ55" t="s">
        <v>77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18</v>
      </c>
      <c r="DW55" t="s">
        <v>18</v>
      </c>
      <c r="DX55">
        <v>100</v>
      </c>
      <c r="EE55">
        <v>26549061</v>
      </c>
      <c r="EF55">
        <v>2</v>
      </c>
      <c r="EG55" t="s">
        <v>14</v>
      </c>
      <c r="EH55">
        <v>0</v>
      </c>
      <c r="EI55" t="s">
        <v>6</v>
      </c>
      <c r="EJ55">
        <v>1</v>
      </c>
      <c r="EK55">
        <v>11001</v>
      </c>
      <c r="EL55" t="s">
        <v>45</v>
      </c>
      <c r="EM55" t="s">
        <v>78</v>
      </c>
      <c r="EO55" t="s">
        <v>79</v>
      </c>
      <c r="EQ55">
        <v>0</v>
      </c>
      <c r="ER55">
        <v>366.49</v>
      </c>
      <c r="ES55">
        <v>8.5399999999999991</v>
      </c>
      <c r="ET55">
        <v>44.24</v>
      </c>
      <c r="EU55">
        <v>17.149999999999999</v>
      </c>
      <c r="EV55">
        <v>313.70999999999998</v>
      </c>
      <c r="EW55">
        <v>39.51</v>
      </c>
      <c r="EX55">
        <v>1.27</v>
      </c>
      <c r="EY55">
        <v>0</v>
      </c>
      <c r="FQ55">
        <v>0</v>
      </c>
      <c r="FR55">
        <f t="shared" si="46"/>
        <v>0</v>
      </c>
      <c r="FS55">
        <v>0</v>
      </c>
      <c r="FT55" t="s">
        <v>22</v>
      </c>
      <c r="FU55" t="s">
        <v>23</v>
      </c>
      <c r="FX55">
        <v>110.7</v>
      </c>
      <c r="FY55">
        <v>63.75</v>
      </c>
      <c r="GA55" t="s">
        <v>6</v>
      </c>
      <c r="GD55">
        <v>0</v>
      </c>
      <c r="GF55">
        <v>782982971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7"/>
        <v>0</v>
      </c>
      <c r="GM55">
        <f t="shared" si="48"/>
        <v>11100.76</v>
      </c>
      <c r="GN55">
        <f t="shared" si="49"/>
        <v>11100.76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6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ROW(SmtRes!A107)</f>
        <v>107</v>
      </c>
      <c r="D56" s="2">
        <f>ROW(EtalonRes!A115)</f>
        <v>115</v>
      </c>
      <c r="E56" s="2" t="s">
        <v>80</v>
      </c>
      <c r="F56" s="2" t="s">
        <v>81</v>
      </c>
      <c r="G56" s="2" t="s">
        <v>82</v>
      </c>
      <c r="H56" s="2" t="s">
        <v>18</v>
      </c>
      <c r="I56" s="2">
        <f>ROUND((62.8+61.2)/100,9)</f>
        <v>1.24</v>
      </c>
      <c r="J56" s="2">
        <v>0</v>
      </c>
      <c r="K56" s="2"/>
      <c r="L56" s="2"/>
      <c r="M56" s="2"/>
      <c r="N56" s="2"/>
      <c r="O56" s="2">
        <f t="shared" si="21"/>
        <v>220.72</v>
      </c>
      <c r="P56" s="2">
        <f t="shared" si="22"/>
        <v>0</v>
      </c>
      <c r="Q56" s="2">
        <f t="shared" si="23"/>
        <v>0</v>
      </c>
      <c r="R56" s="2">
        <f t="shared" si="24"/>
        <v>0</v>
      </c>
      <c r="S56" s="2">
        <f t="shared" si="25"/>
        <v>220.72</v>
      </c>
      <c r="T56" s="2">
        <f t="shared" si="26"/>
        <v>0</v>
      </c>
      <c r="U56" s="2">
        <f t="shared" si="27"/>
        <v>28.296800000000001</v>
      </c>
      <c r="V56" s="2">
        <f t="shared" si="28"/>
        <v>0</v>
      </c>
      <c r="W56" s="2">
        <f t="shared" si="29"/>
        <v>0</v>
      </c>
      <c r="X56" s="2">
        <f t="shared" si="30"/>
        <v>218.51</v>
      </c>
      <c r="Y56" s="2">
        <f t="shared" si="31"/>
        <v>132.43</v>
      </c>
      <c r="Z56" s="2"/>
      <c r="AA56" s="2">
        <v>26834263</v>
      </c>
      <c r="AB56" s="2">
        <f t="shared" si="32"/>
        <v>178</v>
      </c>
      <c r="AC56" s="2">
        <f t="shared" ref="AC56:AC61" si="62">ROUND((ES56),6)</f>
        <v>0</v>
      </c>
      <c r="AD56" s="2">
        <f t="shared" ref="AD56:AD61" si="63">ROUND((((ET56)-(EU56))+AE56),6)</f>
        <v>0</v>
      </c>
      <c r="AE56" s="2">
        <f t="shared" ref="AE56:AF61" si="64">ROUND((EU56),6)</f>
        <v>0</v>
      </c>
      <c r="AF56" s="2">
        <f t="shared" si="64"/>
        <v>178</v>
      </c>
      <c r="AG56" s="2">
        <f t="shared" si="33"/>
        <v>0</v>
      </c>
      <c r="AH56" s="2">
        <f t="shared" ref="AH56:AI61" si="65">(EW56)</f>
        <v>22.82</v>
      </c>
      <c r="AI56" s="2">
        <f t="shared" si="65"/>
        <v>0</v>
      </c>
      <c r="AJ56" s="2">
        <f t="shared" si="34"/>
        <v>0</v>
      </c>
      <c r="AK56" s="2">
        <v>178</v>
      </c>
      <c r="AL56" s="2">
        <v>0</v>
      </c>
      <c r="AM56" s="2">
        <v>0</v>
      </c>
      <c r="AN56" s="2">
        <v>0</v>
      </c>
      <c r="AO56" s="2">
        <v>178</v>
      </c>
      <c r="AP56" s="2">
        <v>0</v>
      </c>
      <c r="AQ56" s="2">
        <v>22.82</v>
      </c>
      <c r="AR56" s="2">
        <v>0</v>
      </c>
      <c r="AS56" s="2">
        <v>0</v>
      </c>
      <c r="AT56" s="2">
        <v>99</v>
      </c>
      <c r="AU56" s="2">
        <v>60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83</v>
      </c>
      <c r="BK56" s="2"/>
      <c r="BL56" s="2"/>
      <c r="BM56" s="2">
        <v>46001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110</v>
      </c>
      <c r="CA56" s="2">
        <v>70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35"/>
        <v>220.72</v>
      </c>
      <c r="CQ56" s="2">
        <f t="shared" si="36"/>
        <v>0</v>
      </c>
      <c r="CR56" s="2">
        <f t="shared" si="37"/>
        <v>0</v>
      </c>
      <c r="CS56" s="2">
        <f t="shared" si="38"/>
        <v>0</v>
      </c>
      <c r="CT56" s="2">
        <f t="shared" si="39"/>
        <v>178</v>
      </c>
      <c r="CU56" s="2">
        <f t="shared" si="40"/>
        <v>0</v>
      </c>
      <c r="CV56" s="2">
        <f t="shared" si="41"/>
        <v>22.82</v>
      </c>
      <c r="CW56" s="2">
        <f t="shared" si="42"/>
        <v>0</v>
      </c>
      <c r="CX56" s="2">
        <f t="shared" si="43"/>
        <v>0</v>
      </c>
      <c r="CY56" s="2">
        <f t="shared" si="44"/>
        <v>218.5128</v>
      </c>
      <c r="CZ56" s="2">
        <f t="shared" si="45"/>
        <v>132.43200000000002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18</v>
      </c>
      <c r="DW56" s="2" t="s">
        <v>18</v>
      </c>
      <c r="DX56" s="2">
        <v>100</v>
      </c>
      <c r="DY56" s="2"/>
      <c r="DZ56" s="2"/>
      <c r="EA56" s="2"/>
      <c r="EB56" s="2"/>
      <c r="EC56" s="2"/>
      <c r="ED56" s="2"/>
      <c r="EE56" s="2">
        <v>26549128</v>
      </c>
      <c r="EF56" s="2">
        <v>2</v>
      </c>
      <c r="EG56" s="2" t="s">
        <v>14</v>
      </c>
      <c r="EH56" s="2">
        <v>0</v>
      </c>
      <c r="EI56" s="2" t="s">
        <v>6</v>
      </c>
      <c r="EJ56" s="2">
        <v>1</v>
      </c>
      <c r="EK56" s="2">
        <v>46001</v>
      </c>
      <c r="EL56" s="2" t="s">
        <v>20</v>
      </c>
      <c r="EM56" s="2" t="s">
        <v>21</v>
      </c>
      <c r="EN56" s="2"/>
      <c r="EO56" s="2" t="s">
        <v>6</v>
      </c>
      <c r="EP56" s="2"/>
      <c r="EQ56" s="2">
        <v>0</v>
      </c>
      <c r="ER56" s="2">
        <v>178</v>
      </c>
      <c r="ES56" s="2">
        <v>0</v>
      </c>
      <c r="ET56" s="2">
        <v>0</v>
      </c>
      <c r="EU56" s="2">
        <v>0</v>
      </c>
      <c r="EV56" s="2">
        <v>178</v>
      </c>
      <c r="EW56" s="2">
        <v>22.82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6"/>
        <v>0</v>
      </c>
      <c r="FS56" s="2">
        <v>0</v>
      </c>
      <c r="FT56" s="2" t="s">
        <v>22</v>
      </c>
      <c r="FU56" s="2" t="s">
        <v>23</v>
      </c>
      <c r="FV56" s="2"/>
      <c r="FW56" s="2"/>
      <c r="FX56" s="2">
        <v>99</v>
      </c>
      <c r="FY56" s="2">
        <v>59.5</v>
      </c>
      <c r="FZ56" s="2"/>
      <c r="GA56" s="2" t="s">
        <v>6</v>
      </c>
      <c r="GB56" s="2"/>
      <c r="GC56" s="2"/>
      <c r="GD56" s="2">
        <v>0</v>
      </c>
      <c r="GE56" s="2"/>
      <c r="GF56" s="2">
        <v>1716417608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7"/>
        <v>0</v>
      </c>
      <c r="GM56" s="2">
        <f t="shared" si="48"/>
        <v>571.66</v>
      </c>
      <c r="GN56" s="2">
        <f t="shared" si="49"/>
        <v>571.66</v>
      </c>
      <c r="GO56" s="2">
        <f t="shared" si="50"/>
        <v>0</v>
      </c>
      <c r="GP56" s="2">
        <f t="shared" si="51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52"/>
        <v>0</v>
      </c>
      <c r="GW56" s="2">
        <v>1</v>
      </c>
      <c r="GX56" s="2">
        <f t="shared" si="53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ROW(SmtRes!A108)</f>
        <v>108</v>
      </c>
      <c r="D57">
        <f>ROW(EtalonRes!A116)</f>
        <v>116</v>
      </c>
      <c r="E57" t="s">
        <v>80</v>
      </c>
      <c r="F57" t="s">
        <v>81</v>
      </c>
      <c r="G57" t="s">
        <v>82</v>
      </c>
      <c r="H57" t="s">
        <v>18</v>
      </c>
      <c r="I57">
        <f>ROUND((62.8+61.2)/100,9)</f>
        <v>1.24</v>
      </c>
      <c r="J57">
        <v>0</v>
      </c>
      <c r="O57">
        <f t="shared" si="21"/>
        <v>1412.61</v>
      </c>
      <c r="P57">
        <f t="shared" si="22"/>
        <v>0</v>
      </c>
      <c r="Q57">
        <f t="shared" si="23"/>
        <v>0</v>
      </c>
      <c r="R57">
        <f t="shared" si="24"/>
        <v>0</v>
      </c>
      <c r="S57">
        <f t="shared" si="25"/>
        <v>1412.61</v>
      </c>
      <c r="T57">
        <f t="shared" si="26"/>
        <v>0</v>
      </c>
      <c r="U57">
        <f t="shared" si="27"/>
        <v>28.296800000000001</v>
      </c>
      <c r="V57">
        <f t="shared" si="28"/>
        <v>0</v>
      </c>
      <c r="W57">
        <f t="shared" si="29"/>
        <v>0</v>
      </c>
      <c r="X57">
        <f t="shared" si="30"/>
        <v>1398.48</v>
      </c>
      <c r="Y57">
        <f t="shared" si="31"/>
        <v>847.57</v>
      </c>
      <c r="AA57">
        <v>26834277</v>
      </c>
      <c r="AB57">
        <f t="shared" si="32"/>
        <v>178</v>
      </c>
      <c r="AC57">
        <f t="shared" si="62"/>
        <v>0</v>
      </c>
      <c r="AD57">
        <f t="shared" si="63"/>
        <v>0</v>
      </c>
      <c r="AE57">
        <f t="shared" si="64"/>
        <v>0</v>
      </c>
      <c r="AF57">
        <f t="shared" si="64"/>
        <v>178</v>
      </c>
      <c r="AG57">
        <f t="shared" si="33"/>
        <v>0</v>
      </c>
      <c r="AH57">
        <f t="shared" si="65"/>
        <v>22.82</v>
      </c>
      <c r="AI57">
        <f t="shared" si="65"/>
        <v>0</v>
      </c>
      <c r="AJ57">
        <f t="shared" si="34"/>
        <v>0</v>
      </c>
      <c r="AK57">
        <v>178</v>
      </c>
      <c r="AL57">
        <v>0</v>
      </c>
      <c r="AM57">
        <v>0</v>
      </c>
      <c r="AN57">
        <v>0</v>
      </c>
      <c r="AO57">
        <v>178</v>
      </c>
      <c r="AP57">
        <v>0</v>
      </c>
      <c r="AQ57">
        <v>22.82</v>
      </c>
      <c r="AR57">
        <v>0</v>
      </c>
      <c r="AS57">
        <v>0</v>
      </c>
      <c r="AT57">
        <v>99</v>
      </c>
      <c r="AU57">
        <v>60</v>
      </c>
      <c r="AV57">
        <v>1</v>
      </c>
      <c r="AW57">
        <v>1</v>
      </c>
      <c r="AZ57">
        <v>6.4</v>
      </c>
      <c r="BA57">
        <v>6.4</v>
      </c>
      <c r="BB57">
        <v>6.4</v>
      </c>
      <c r="BC57">
        <v>6.4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83</v>
      </c>
      <c r="BM57">
        <v>46001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6.4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110</v>
      </c>
      <c r="CA57">
        <v>70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35"/>
        <v>1412.61</v>
      </c>
      <c r="CQ57">
        <f t="shared" si="36"/>
        <v>0</v>
      </c>
      <c r="CR57">
        <f t="shared" si="37"/>
        <v>0</v>
      </c>
      <c r="CS57">
        <f t="shared" si="38"/>
        <v>0</v>
      </c>
      <c r="CT57">
        <f t="shared" si="39"/>
        <v>1139.2</v>
      </c>
      <c r="CU57">
        <f t="shared" si="40"/>
        <v>0</v>
      </c>
      <c r="CV57">
        <f t="shared" si="41"/>
        <v>22.82</v>
      </c>
      <c r="CW57">
        <f t="shared" si="42"/>
        <v>0</v>
      </c>
      <c r="CX57">
        <f t="shared" si="43"/>
        <v>0</v>
      </c>
      <c r="CY57">
        <f t="shared" si="44"/>
        <v>1398.4838999999999</v>
      </c>
      <c r="CZ57">
        <f t="shared" si="45"/>
        <v>847.56599999999992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18</v>
      </c>
      <c r="DW57" t="s">
        <v>18</v>
      </c>
      <c r="DX57">
        <v>100</v>
      </c>
      <c r="EE57">
        <v>26549128</v>
      </c>
      <c r="EF57">
        <v>2</v>
      </c>
      <c r="EG57" t="s">
        <v>14</v>
      </c>
      <c r="EH57">
        <v>0</v>
      </c>
      <c r="EI57" t="s">
        <v>6</v>
      </c>
      <c r="EJ57">
        <v>1</v>
      </c>
      <c r="EK57">
        <v>46001</v>
      </c>
      <c r="EL57" t="s">
        <v>20</v>
      </c>
      <c r="EM57" t="s">
        <v>21</v>
      </c>
      <c r="EO57" t="s">
        <v>6</v>
      </c>
      <c r="EQ57">
        <v>0</v>
      </c>
      <c r="ER57">
        <v>178</v>
      </c>
      <c r="ES57">
        <v>0</v>
      </c>
      <c r="ET57">
        <v>0</v>
      </c>
      <c r="EU57">
        <v>0</v>
      </c>
      <c r="EV57">
        <v>178</v>
      </c>
      <c r="EW57">
        <v>22.82</v>
      </c>
      <c r="EX57">
        <v>0</v>
      </c>
      <c r="EY57">
        <v>0</v>
      </c>
      <c r="FQ57">
        <v>0</v>
      </c>
      <c r="FR57">
        <f t="shared" si="46"/>
        <v>0</v>
      </c>
      <c r="FS57">
        <v>0</v>
      </c>
      <c r="FT57" t="s">
        <v>22</v>
      </c>
      <c r="FU57" t="s">
        <v>23</v>
      </c>
      <c r="FX57">
        <v>99</v>
      </c>
      <c r="FY57">
        <v>59.5</v>
      </c>
      <c r="GA57" t="s">
        <v>6</v>
      </c>
      <c r="GD57">
        <v>0</v>
      </c>
      <c r="GF57">
        <v>1716417608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47"/>
        <v>0</v>
      </c>
      <c r="GM57">
        <f t="shared" si="48"/>
        <v>3658.66</v>
      </c>
      <c r="GN57">
        <f t="shared" si="49"/>
        <v>3658.66</v>
      </c>
      <c r="GO57">
        <f t="shared" si="50"/>
        <v>0</v>
      </c>
      <c r="GP57">
        <f t="shared" si="51"/>
        <v>0</v>
      </c>
      <c r="GR57">
        <v>0</v>
      </c>
      <c r="GS57">
        <v>3</v>
      </c>
      <c r="GT57">
        <v>0</v>
      </c>
      <c r="GU57" t="s">
        <v>6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ROW(SmtRes!A112)</f>
        <v>112</v>
      </c>
      <c r="D58" s="2">
        <f>ROW(EtalonRes!A120)</f>
        <v>120</v>
      </c>
      <c r="E58" s="2" t="s">
        <v>84</v>
      </c>
      <c r="F58" s="2" t="s">
        <v>85</v>
      </c>
      <c r="G58" s="2" t="s">
        <v>86</v>
      </c>
      <c r="H58" s="2" t="s">
        <v>18</v>
      </c>
      <c r="I58" s="2">
        <f>ROUND((21.44+21.44)/100,9)</f>
        <v>0.42880000000000001</v>
      </c>
      <c r="J58" s="2">
        <v>0</v>
      </c>
      <c r="K58" s="2"/>
      <c r="L58" s="2"/>
      <c r="M58" s="2"/>
      <c r="N58" s="2"/>
      <c r="O58" s="2">
        <f t="shared" si="21"/>
        <v>618.92999999999995</v>
      </c>
      <c r="P58" s="2">
        <f t="shared" si="22"/>
        <v>0</v>
      </c>
      <c r="Q58" s="2">
        <f t="shared" si="23"/>
        <v>102.47</v>
      </c>
      <c r="R58" s="2">
        <f t="shared" si="24"/>
        <v>0</v>
      </c>
      <c r="S58" s="2">
        <f t="shared" si="25"/>
        <v>516.46</v>
      </c>
      <c r="T58" s="2">
        <f t="shared" si="26"/>
        <v>0</v>
      </c>
      <c r="U58" s="2">
        <f t="shared" si="27"/>
        <v>60.546559999999999</v>
      </c>
      <c r="V58" s="2">
        <f t="shared" si="28"/>
        <v>0</v>
      </c>
      <c r="W58" s="2">
        <f t="shared" si="29"/>
        <v>0</v>
      </c>
      <c r="X58" s="2">
        <f t="shared" si="30"/>
        <v>459.65</v>
      </c>
      <c r="Y58" s="2">
        <f t="shared" si="31"/>
        <v>335.7</v>
      </c>
      <c r="Z58" s="2"/>
      <c r="AA58" s="2">
        <v>26834263</v>
      </c>
      <c r="AB58" s="2">
        <f t="shared" si="32"/>
        <v>1443.4</v>
      </c>
      <c r="AC58" s="2">
        <f t="shared" si="62"/>
        <v>0</v>
      </c>
      <c r="AD58" s="2">
        <f t="shared" si="63"/>
        <v>238.96</v>
      </c>
      <c r="AE58" s="2">
        <f t="shared" si="64"/>
        <v>0</v>
      </c>
      <c r="AF58" s="2">
        <f t="shared" si="64"/>
        <v>1204.44</v>
      </c>
      <c r="AG58" s="2">
        <f t="shared" si="33"/>
        <v>0</v>
      </c>
      <c r="AH58" s="2">
        <f t="shared" si="65"/>
        <v>141.19999999999999</v>
      </c>
      <c r="AI58" s="2">
        <f t="shared" si="65"/>
        <v>0</v>
      </c>
      <c r="AJ58" s="2">
        <f t="shared" si="34"/>
        <v>0</v>
      </c>
      <c r="AK58" s="2">
        <v>1443.4</v>
      </c>
      <c r="AL58" s="2">
        <v>0</v>
      </c>
      <c r="AM58" s="2">
        <v>238.96</v>
      </c>
      <c r="AN58" s="2">
        <v>0</v>
      </c>
      <c r="AO58" s="2">
        <v>1204.44</v>
      </c>
      <c r="AP58" s="2">
        <v>0</v>
      </c>
      <c r="AQ58" s="2">
        <v>141.19999999999999</v>
      </c>
      <c r="AR58" s="2">
        <v>0</v>
      </c>
      <c r="AS58" s="2">
        <v>0</v>
      </c>
      <c r="AT58" s="2">
        <v>89</v>
      </c>
      <c r="AU58" s="2">
        <v>65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0</v>
      </c>
      <c r="BI58" s="2">
        <v>1</v>
      </c>
      <c r="BJ58" s="2" t="s">
        <v>87</v>
      </c>
      <c r="BK58" s="2"/>
      <c r="BL58" s="2"/>
      <c r="BM58" s="2">
        <v>55001</v>
      </c>
      <c r="BN58" s="2">
        <v>0</v>
      </c>
      <c r="BO58" s="2" t="s">
        <v>6</v>
      </c>
      <c r="BP58" s="2">
        <v>0</v>
      </c>
      <c r="BQ58" s="2">
        <v>6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89</v>
      </c>
      <c r="CA58" s="2">
        <v>65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35"/>
        <v>618.93000000000006</v>
      </c>
      <c r="CQ58" s="2">
        <f t="shared" si="36"/>
        <v>0</v>
      </c>
      <c r="CR58" s="2">
        <f t="shared" si="37"/>
        <v>238.96</v>
      </c>
      <c r="CS58" s="2">
        <f t="shared" si="38"/>
        <v>0</v>
      </c>
      <c r="CT58" s="2">
        <f t="shared" si="39"/>
        <v>1204.44</v>
      </c>
      <c r="CU58" s="2">
        <f t="shared" si="40"/>
        <v>0</v>
      </c>
      <c r="CV58" s="2">
        <f t="shared" si="41"/>
        <v>141.19999999999999</v>
      </c>
      <c r="CW58" s="2">
        <f t="shared" si="42"/>
        <v>0</v>
      </c>
      <c r="CX58" s="2">
        <f t="shared" si="43"/>
        <v>0</v>
      </c>
      <c r="CY58" s="2">
        <f t="shared" si="44"/>
        <v>459.64940000000001</v>
      </c>
      <c r="CZ58" s="2">
        <f t="shared" si="45"/>
        <v>335.69900000000001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18</v>
      </c>
      <c r="DW58" s="2" t="s">
        <v>18</v>
      </c>
      <c r="DX58" s="2">
        <v>100</v>
      </c>
      <c r="DY58" s="2"/>
      <c r="DZ58" s="2"/>
      <c r="EA58" s="2"/>
      <c r="EB58" s="2"/>
      <c r="EC58" s="2"/>
      <c r="ED58" s="2"/>
      <c r="EE58" s="2">
        <v>26549137</v>
      </c>
      <c r="EF58" s="2">
        <v>6</v>
      </c>
      <c r="EG58" s="2" t="s">
        <v>44</v>
      </c>
      <c r="EH58" s="2">
        <v>0</v>
      </c>
      <c r="EI58" s="2" t="s">
        <v>6</v>
      </c>
      <c r="EJ58" s="2">
        <v>1</v>
      </c>
      <c r="EK58" s="2">
        <v>55001</v>
      </c>
      <c r="EL58" s="2" t="s">
        <v>88</v>
      </c>
      <c r="EM58" s="2" t="s">
        <v>89</v>
      </c>
      <c r="EN58" s="2"/>
      <c r="EO58" s="2" t="s">
        <v>6</v>
      </c>
      <c r="EP58" s="2"/>
      <c r="EQ58" s="2">
        <v>0</v>
      </c>
      <c r="ER58" s="2">
        <v>1443.4</v>
      </c>
      <c r="ES58" s="2">
        <v>0</v>
      </c>
      <c r="ET58" s="2">
        <v>238.96</v>
      </c>
      <c r="EU58" s="2">
        <v>0</v>
      </c>
      <c r="EV58" s="2">
        <v>1204.44</v>
      </c>
      <c r="EW58" s="2">
        <v>141.19999999999999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6"/>
        <v>0</v>
      </c>
      <c r="FS58" s="2">
        <v>0</v>
      </c>
      <c r="FT58" s="2"/>
      <c r="FU58" s="2"/>
      <c r="FV58" s="2"/>
      <c r="FW58" s="2"/>
      <c r="FX58" s="2">
        <v>89</v>
      </c>
      <c r="FY58" s="2">
        <v>65</v>
      </c>
      <c r="FZ58" s="2"/>
      <c r="GA58" s="2" t="s">
        <v>6</v>
      </c>
      <c r="GB58" s="2"/>
      <c r="GC58" s="2"/>
      <c r="GD58" s="2">
        <v>0</v>
      </c>
      <c r="GE58" s="2"/>
      <c r="GF58" s="2">
        <v>1456494230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7"/>
        <v>0</v>
      </c>
      <c r="GM58" s="2">
        <f t="shared" si="48"/>
        <v>1414.28</v>
      </c>
      <c r="GN58" s="2">
        <f t="shared" si="49"/>
        <v>1414.28</v>
      </c>
      <c r="GO58" s="2">
        <f t="shared" si="50"/>
        <v>0</v>
      </c>
      <c r="GP58" s="2">
        <f t="shared" si="51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52"/>
        <v>0</v>
      </c>
      <c r="GW58" s="2">
        <v>1</v>
      </c>
      <c r="GX58" s="2">
        <f t="shared" si="53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ROW(SmtRes!A116)</f>
        <v>116</v>
      </c>
      <c r="D59">
        <f>ROW(EtalonRes!A124)</f>
        <v>124</v>
      </c>
      <c r="E59" t="s">
        <v>84</v>
      </c>
      <c r="F59" t="s">
        <v>85</v>
      </c>
      <c r="G59" t="s">
        <v>86</v>
      </c>
      <c r="H59" t="s">
        <v>18</v>
      </c>
      <c r="I59">
        <f>ROUND((21.44+21.44)/100,9)</f>
        <v>0.42880000000000001</v>
      </c>
      <c r="J59">
        <v>0</v>
      </c>
      <c r="O59">
        <f t="shared" si="21"/>
        <v>3961.15</v>
      </c>
      <c r="P59">
        <f t="shared" si="22"/>
        <v>0</v>
      </c>
      <c r="Q59">
        <f t="shared" si="23"/>
        <v>655.78</v>
      </c>
      <c r="R59">
        <f t="shared" si="24"/>
        <v>0</v>
      </c>
      <c r="S59">
        <f t="shared" si="25"/>
        <v>3305.37</v>
      </c>
      <c r="T59">
        <f t="shared" si="26"/>
        <v>0</v>
      </c>
      <c r="U59">
        <f t="shared" si="27"/>
        <v>60.546559999999999</v>
      </c>
      <c r="V59">
        <f t="shared" si="28"/>
        <v>0</v>
      </c>
      <c r="W59">
        <f t="shared" si="29"/>
        <v>0</v>
      </c>
      <c r="X59">
        <f t="shared" si="30"/>
        <v>2941.78</v>
      </c>
      <c r="Y59">
        <f t="shared" si="31"/>
        <v>2148.4899999999998</v>
      </c>
      <c r="AA59">
        <v>26834277</v>
      </c>
      <c r="AB59">
        <f t="shared" si="32"/>
        <v>1443.4</v>
      </c>
      <c r="AC59">
        <f t="shared" si="62"/>
        <v>0</v>
      </c>
      <c r="AD59">
        <f t="shared" si="63"/>
        <v>238.96</v>
      </c>
      <c r="AE59">
        <f t="shared" si="64"/>
        <v>0</v>
      </c>
      <c r="AF59">
        <f t="shared" si="64"/>
        <v>1204.44</v>
      </c>
      <c r="AG59">
        <f t="shared" si="33"/>
        <v>0</v>
      </c>
      <c r="AH59">
        <f t="shared" si="65"/>
        <v>141.19999999999999</v>
      </c>
      <c r="AI59">
        <f t="shared" si="65"/>
        <v>0</v>
      </c>
      <c r="AJ59">
        <f t="shared" si="34"/>
        <v>0</v>
      </c>
      <c r="AK59">
        <v>1443.4</v>
      </c>
      <c r="AL59">
        <v>0</v>
      </c>
      <c r="AM59">
        <v>238.96</v>
      </c>
      <c r="AN59">
        <v>0</v>
      </c>
      <c r="AO59">
        <v>1204.44</v>
      </c>
      <c r="AP59">
        <v>0</v>
      </c>
      <c r="AQ59">
        <v>141.19999999999999</v>
      </c>
      <c r="AR59">
        <v>0</v>
      </c>
      <c r="AS59">
        <v>0</v>
      </c>
      <c r="AT59">
        <v>89</v>
      </c>
      <c r="AU59">
        <v>65</v>
      </c>
      <c r="AV59">
        <v>1</v>
      </c>
      <c r="AW59">
        <v>1</v>
      </c>
      <c r="AZ59">
        <v>6.4</v>
      </c>
      <c r="BA59">
        <v>6.4</v>
      </c>
      <c r="BB59">
        <v>6.4</v>
      </c>
      <c r="BC59">
        <v>6.4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87</v>
      </c>
      <c r="BM59">
        <v>55001</v>
      </c>
      <c r="BN59">
        <v>0</v>
      </c>
      <c r="BO59" t="s">
        <v>6</v>
      </c>
      <c r="BP59">
        <v>0</v>
      </c>
      <c r="BQ59">
        <v>6</v>
      </c>
      <c r="BR59">
        <v>0</v>
      </c>
      <c r="BS59">
        <v>6.4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89</v>
      </c>
      <c r="CA59">
        <v>65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5"/>
        <v>3961.1499999999996</v>
      </c>
      <c r="CQ59">
        <f t="shared" si="36"/>
        <v>0</v>
      </c>
      <c r="CR59">
        <f t="shared" si="37"/>
        <v>1529.3440000000001</v>
      </c>
      <c r="CS59">
        <f t="shared" si="38"/>
        <v>0</v>
      </c>
      <c r="CT59">
        <f t="shared" si="39"/>
        <v>7708.4160000000011</v>
      </c>
      <c r="CU59">
        <f t="shared" si="40"/>
        <v>0</v>
      </c>
      <c r="CV59">
        <f t="shared" si="41"/>
        <v>141.19999999999999</v>
      </c>
      <c r="CW59">
        <f t="shared" si="42"/>
        <v>0</v>
      </c>
      <c r="CX59">
        <f t="shared" si="43"/>
        <v>0</v>
      </c>
      <c r="CY59">
        <f t="shared" si="44"/>
        <v>2941.7793000000001</v>
      </c>
      <c r="CZ59">
        <f t="shared" si="45"/>
        <v>2148.4904999999999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18</v>
      </c>
      <c r="DW59" t="s">
        <v>18</v>
      </c>
      <c r="DX59">
        <v>100</v>
      </c>
      <c r="EE59">
        <v>26549137</v>
      </c>
      <c r="EF59">
        <v>6</v>
      </c>
      <c r="EG59" t="s">
        <v>44</v>
      </c>
      <c r="EH59">
        <v>0</v>
      </c>
      <c r="EI59" t="s">
        <v>6</v>
      </c>
      <c r="EJ59">
        <v>1</v>
      </c>
      <c r="EK59">
        <v>55001</v>
      </c>
      <c r="EL59" t="s">
        <v>88</v>
      </c>
      <c r="EM59" t="s">
        <v>89</v>
      </c>
      <c r="EO59" t="s">
        <v>6</v>
      </c>
      <c r="EQ59">
        <v>0</v>
      </c>
      <c r="ER59">
        <v>1443.4</v>
      </c>
      <c r="ES59">
        <v>0</v>
      </c>
      <c r="ET59">
        <v>238.96</v>
      </c>
      <c r="EU59">
        <v>0</v>
      </c>
      <c r="EV59">
        <v>1204.44</v>
      </c>
      <c r="EW59">
        <v>141.19999999999999</v>
      </c>
      <c r="EX59">
        <v>0</v>
      </c>
      <c r="EY59">
        <v>0</v>
      </c>
      <c r="FQ59">
        <v>0</v>
      </c>
      <c r="FR59">
        <f t="shared" si="46"/>
        <v>0</v>
      </c>
      <c r="FS59">
        <v>0</v>
      </c>
      <c r="FX59">
        <v>89</v>
      </c>
      <c r="FY59">
        <v>65</v>
      </c>
      <c r="GA59" t="s">
        <v>6</v>
      </c>
      <c r="GD59">
        <v>0</v>
      </c>
      <c r="GF59">
        <v>1456494230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47"/>
        <v>0</v>
      </c>
      <c r="GM59">
        <f t="shared" si="48"/>
        <v>9051.42</v>
      </c>
      <c r="GN59">
        <f t="shared" si="49"/>
        <v>9051.42</v>
      </c>
      <c r="GO59">
        <f t="shared" si="50"/>
        <v>0</v>
      </c>
      <c r="GP59">
        <f t="shared" si="51"/>
        <v>0</v>
      </c>
      <c r="GR59">
        <v>0</v>
      </c>
      <c r="GS59">
        <v>3</v>
      </c>
      <c r="GT59">
        <v>0</v>
      </c>
      <c r="GU59" t="s">
        <v>6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112</v>
      </c>
      <c r="D60" s="2"/>
      <c r="E60" s="2" t="s">
        <v>90</v>
      </c>
      <c r="F60" s="2" t="s">
        <v>48</v>
      </c>
      <c r="G60" s="2" t="s">
        <v>91</v>
      </c>
      <c r="H60" s="2" t="s">
        <v>38</v>
      </c>
      <c r="I60" s="2">
        <f>I58*J60</f>
        <v>8.3187200000000008</v>
      </c>
      <c r="J60" s="2">
        <v>19.400000000000002</v>
      </c>
      <c r="K60" s="2"/>
      <c r="L60" s="2"/>
      <c r="M60" s="2"/>
      <c r="N60" s="2"/>
      <c r="O60" s="2">
        <f t="shared" ref="O60:O91" si="66">ROUND(CP60,2)</f>
        <v>0</v>
      </c>
      <c r="P60" s="2">
        <f t="shared" ref="P60:P91" si="67">ROUND(CQ60*I60,2)</f>
        <v>0</v>
      </c>
      <c r="Q60" s="2">
        <f t="shared" ref="Q60:Q91" si="68">ROUND(CR60*I60,2)</f>
        <v>0</v>
      </c>
      <c r="R60" s="2">
        <f t="shared" ref="R60:R91" si="69">ROUND(CS60*I60,2)</f>
        <v>0</v>
      </c>
      <c r="S60" s="2">
        <f t="shared" ref="S60:S91" si="70">ROUND(CT60*I60,2)</f>
        <v>0</v>
      </c>
      <c r="T60" s="2">
        <f t="shared" ref="T60:T91" si="71">ROUND(CU60*I60,2)</f>
        <v>0</v>
      </c>
      <c r="U60" s="2">
        <f t="shared" ref="U60:U91" si="72">CV60*I60</f>
        <v>0</v>
      </c>
      <c r="V60" s="2">
        <f t="shared" ref="V60:V91" si="73">CW60*I60</f>
        <v>0</v>
      </c>
      <c r="W60" s="2">
        <f t="shared" ref="W60:W91" si="74">ROUND(CX60*I60,2)</f>
        <v>0</v>
      </c>
      <c r="X60" s="2">
        <f t="shared" ref="X60:X91" si="75">ROUND(CY60,2)</f>
        <v>0</v>
      </c>
      <c r="Y60" s="2">
        <f t="shared" ref="Y60:Y91" si="76">ROUND(CZ60,2)</f>
        <v>0</v>
      </c>
      <c r="Z60" s="2"/>
      <c r="AA60" s="2">
        <v>26834263</v>
      </c>
      <c r="AB60" s="2">
        <f t="shared" ref="AB60:AB91" si="77">ROUND((AC60+AD60+AF60),6)</f>
        <v>0</v>
      </c>
      <c r="AC60" s="2">
        <f t="shared" si="62"/>
        <v>0</v>
      </c>
      <c r="AD60" s="2">
        <f t="shared" si="63"/>
        <v>0</v>
      </c>
      <c r="AE60" s="2">
        <f t="shared" si="64"/>
        <v>0</v>
      </c>
      <c r="AF60" s="2">
        <f t="shared" si="64"/>
        <v>0</v>
      </c>
      <c r="AG60" s="2">
        <f t="shared" ref="AG60:AG91" si="78">ROUND((AP60),6)</f>
        <v>0</v>
      </c>
      <c r="AH60" s="2">
        <f t="shared" si="65"/>
        <v>0</v>
      </c>
      <c r="AI60" s="2">
        <f t="shared" si="65"/>
        <v>0</v>
      </c>
      <c r="AJ60" s="2">
        <f t="shared" ref="AJ60:AJ91" si="79">ROUND((AS60),6)</f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89</v>
      </c>
      <c r="AU60" s="2">
        <v>65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6</v>
      </c>
      <c r="BK60" s="2"/>
      <c r="BL60" s="2"/>
      <c r="BM60" s="2">
        <v>55001</v>
      </c>
      <c r="BN60" s="2">
        <v>0</v>
      </c>
      <c r="BO60" s="2" t="s">
        <v>6</v>
      </c>
      <c r="BP60" s="2">
        <v>0</v>
      </c>
      <c r="BQ60" s="2">
        <v>6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89</v>
      </c>
      <c r="CA60" s="2">
        <v>65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ref="CP60:CP91" si="80">(P60+Q60+S60)</f>
        <v>0</v>
      </c>
      <c r="CQ60" s="2">
        <f t="shared" ref="CQ60:CQ91" si="81">AC60*BC60</f>
        <v>0</v>
      </c>
      <c r="CR60" s="2">
        <f t="shared" ref="CR60:CR91" si="82">AD60*BB60</f>
        <v>0</v>
      </c>
      <c r="CS60" s="2">
        <f t="shared" ref="CS60:CS91" si="83">AE60*BS60</f>
        <v>0</v>
      </c>
      <c r="CT60" s="2">
        <f t="shared" ref="CT60:CT91" si="84">AF60*BA60</f>
        <v>0</v>
      </c>
      <c r="CU60" s="2">
        <f t="shared" ref="CU60:CU91" si="85">AG60</f>
        <v>0</v>
      </c>
      <c r="CV60" s="2">
        <f t="shared" ref="CV60:CV91" si="86">AH60</f>
        <v>0</v>
      </c>
      <c r="CW60" s="2">
        <f t="shared" ref="CW60:CW91" si="87">AI60</f>
        <v>0</v>
      </c>
      <c r="CX60" s="2">
        <f t="shared" ref="CX60:CX91" si="88">AJ60</f>
        <v>0</v>
      </c>
      <c r="CY60" s="2">
        <f t="shared" ref="CY60:CY91" si="89">(((S60+R60)*AT60)/100)</f>
        <v>0</v>
      </c>
      <c r="CZ60" s="2">
        <f t="shared" ref="CZ60:CZ91" si="90">(((S60+R60)*AU60)/100)</f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1009</v>
      </c>
      <c r="DV60" s="2" t="s">
        <v>38</v>
      </c>
      <c r="DW60" s="2" t="s">
        <v>38</v>
      </c>
      <c r="DX60" s="2">
        <v>1000</v>
      </c>
      <c r="DY60" s="2"/>
      <c r="DZ60" s="2"/>
      <c r="EA60" s="2"/>
      <c r="EB60" s="2"/>
      <c r="EC60" s="2"/>
      <c r="ED60" s="2"/>
      <c r="EE60" s="2">
        <v>26549137</v>
      </c>
      <c r="EF60" s="2">
        <v>6</v>
      </c>
      <c r="EG60" s="2" t="s">
        <v>44</v>
      </c>
      <c r="EH60" s="2">
        <v>0</v>
      </c>
      <c r="EI60" s="2" t="s">
        <v>6</v>
      </c>
      <c r="EJ60" s="2">
        <v>1</v>
      </c>
      <c r="EK60" s="2">
        <v>55001</v>
      </c>
      <c r="EL60" s="2" t="s">
        <v>88</v>
      </c>
      <c r="EM60" s="2" t="s">
        <v>89</v>
      </c>
      <c r="EN60" s="2"/>
      <c r="EO60" s="2" t="s">
        <v>6</v>
      </c>
      <c r="EP60" s="2"/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1">ROUND(IF(AND(BH60=3,BI60=3),P60,0),2)</f>
        <v>0</v>
      </c>
      <c r="FS60" s="2">
        <v>0</v>
      </c>
      <c r="FT60" s="2"/>
      <c r="FU60" s="2"/>
      <c r="FV60" s="2"/>
      <c r="FW60" s="2"/>
      <c r="FX60" s="2">
        <v>89</v>
      </c>
      <c r="FY60" s="2">
        <v>65</v>
      </c>
      <c r="FZ60" s="2"/>
      <c r="GA60" s="2" t="s">
        <v>50</v>
      </c>
      <c r="GB60" s="2"/>
      <c r="GC60" s="2"/>
      <c r="GD60" s="2">
        <v>0</v>
      </c>
      <c r="GE60" s="2"/>
      <c r="GF60" s="2">
        <v>-66286256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2">ROUND(IF(AND(BH60=3,BI60=3,FS60&lt;&gt;0),P60,0),2)</f>
        <v>0</v>
      </c>
      <c r="GM60" s="2">
        <f t="shared" ref="GM60:GM91" si="93">ROUND(O60+X60+Y60+GK60,2)+GX60</f>
        <v>0</v>
      </c>
      <c r="GN60" s="2">
        <f t="shared" ref="GN60:GN91" si="94">IF(OR(BI60=0,BI60=1),ROUND(O60+X60+Y60+GK60,2),0)</f>
        <v>0</v>
      </c>
      <c r="GO60" s="2">
        <f t="shared" ref="GO60:GO91" si="95">IF(BI60=2,ROUND(O60+X60+Y60+GK60,2),0)</f>
        <v>0</v>
      </c>
      <c r="GP60" s="2">
        <f t="shared" ref="GP60:GP91" si="96">IF(BI60=4,ROUND(O60+X60+Y60+GK60,2)+GX60,0)</f>
        <v>0</v>
      </c>
      <c r="GQ60" s="2"/>
      <c r="GR60" s="2">
        <v>0</v>
      </c>
      <c r="GS60" s="2">
        <v>4</v>
      </c>
      <c r="GT60" s="2">
        <v>0</v>
      </c>
      <c r="GU60" s="2" t="s">
        <v>6</v>
      </c>
      <c r="GV60" s="2">
        <f t="shared" ref="GV60:GV91" si="97">ROUND(GT60,6)</f>
        <v>0</v>
      </c>
      <c r="GW60" s="2">
        <v>1</v>
      </c>
      <c r="GX60" s="2">
        <f t="shared" ref="GX60:GX91" si="98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116</v>
      </c>
      <c r="E61" t="s">
        <v>90</v>
      </c>
      <c r="F61" t="s">
        <v>48</v>
      </c>
      <c r="G61" t="s">
        <v>91</v>
      </c>
      <c r="H61" t="s">
        <v>38</v>
      </c>
      <c r="I61">
        <f>I59*J61</f>
        <v>8.3187200000000008</v>
      </c>
      <c r="J61">
        <v>19.400000000000002</v>
      </c>
      <c r="O61">
        <f t="shared" si="66"/>
        <v>0</v>
      </c>
      <c r="P61">
        <f t="shared" si="67"/>
        <v>0</v>
      </c>
      <c r="Q61">
        <f t="shared" si="68"/>
        <v>0</v>
      </c>
      <c r="R61">
        <f t="shared" si="69"/>
        <v>0</v>
      </c>
      <c r="S61">
        <f t="shared" si="70"/>
        <v>0</v>
      </c>
      <c r="T61">
        <f t="shared" si="71"/>
        <v>0</v>
      </c>
      <c r="U61">
        <f t="shared" si="72"/>
        <v>0</v>
      </c>
      <c r="V61">
        <f t="shared" si="73"/>
        <v>0</v>
      </c>
      <c r="W61">
        <f t="shared" si="74"/>
        <v>0</v>
      </c>
      <c r="X61">
        <f t="shared" si="75"/>
        <v>0</v>
      </c>
      <c r="Y61">
        <f t="shared" si="76"/>
        <v>0</v>
      </c>
      <c r="AA61">
        <v>26834277</v>
      </c>
      <c r="AB61">
        <f t="shared" si="77"/>
        <v>0</v>
      </c>
      <c r="AC61">
        <f t="shared" si="62"/>
        <v>0</v>
      </c>
      <c r="AD61">
        <f t="shared" si="63"/>
        <v>0</v>
      </c>
      <c r="AE61">
        <f t="shared" si="64"/>
        <v>0</v>
      </c>
      <c r="AF61">
        <f t="shared" si="64"/>
        <v>0</v>
      </c>
      <c r="AG61">
        <f t="shared" si="78"/>
        <v>0</v>
      </c>
      <c r="AH61">
        <f t="shared" si="65"/>
        <v>0</v>
      </c>
      <c r="AI61">
        <f t="shared" si="65"/>
        <v>0</v>
      </c>
      <c r="AJ61">
        <f t="shared" si="79"/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89</v>
      </c>
      <c r="AU61">
        <v>65</v>
      </c>
      <c r="AV61">
        <v>1</v>
      </c>
      <c r="AW61">
        <v>1</v>
      </c>
      <c r="AZ61">
        <v>6.4</v>
      </c>
      <c r="BA61">
        <v>1</v>
      </c>
      <c r="BB61">
        <v>1</v>
      </c>
      <c r="BC61">
        <v>6.4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6</v>
      </c>
      <c r="BM61">
        <v>55001</v>
      </c>
      <c r="BN61">
        <v>0</v>
      </c>
      <c r="BO61" t="s">
        <v>6</v>
      </c>
      <c r="BP61">
        <v>0</v>
      </c>
      <c r="BQ61">
        <v>6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89</v>
      </c>
      <c r="CA61">
        <v>65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80"/>
        <v>0</v>
      </c>
      <c r="CQ61">
        <f t="shared" si="81"/>
        <v>0</v>
      </c>
      <c r="CR61">
        <f t="shared" si="82"/>
        <v>0</v>
      </c>
      <c r="CS61">
        <f t="shared" si="83"/>
        <v>0</v>
      </c>
      <c r="CT61">
        <f t="shared" si="84"/>
        <v>0</v>
      </c>
      <c r="CU61">
        <f t="shared" si="85"/>
        <v>0</v>
      </c>
      <c r="CV61">
        <f t="shared" si="86"/>
        <v>0</v>
      </c>
      <c r="CW61">
        <f t="shared" si="87"/>
        <v>0</v>
      </c>
      <c r="CX61">
        <f t="shared" si="88"/>
        <v>0</v>
      </c>
      <c r="CY61">
        <f t="shared" si="89"/>
        <v>0</v>
      </c>
      <c r="CZ61">
        <f t="shared" si="90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1009</v>
      </c>
      <c r="DV61" t="s">
        <v>38</v>
      </c>
      <c r="DW61" t="s">
        <v>38</v>
      </c>
      <c r="DX61">
        <v>1000</v>
      </c>
      <c r="EE61">
        <v>26549137</v>
      </c>
      <c r="EF61">
        <v>6</v>
      </c>
      <c r="EG61" t="s">
        <v>44</v>
      </c>
      <c r="EH61">
        <v>0</v>
      </c>
      <c r="EI61" t="s">
        <v>6</v>
      </c>
      <c r="EJ61">
        <v>1</v>
      </c>
      <c r="EK61">
        <v>55001</v>
      </c>
      <c r="EL61" t="s">
        <v>88</v>
      </c>
      <c r="EM61" t="s">
        <v>89</v>
      </c>
      <c r="EO61" t="s">
        <v>6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1"/>
        <v>0</v>
      </c>
      <c r="FS61">
        <v>0</v>
      </c>
      <c r="FX61">
        <v>89</v>
      </c>
      <c r="FY61">
        <v>65</v>
      </c>
      <c r="GA61" t="s">
        <v>50</v>
      </c>
      <c r="GD61">
        <v>0</v>
      </c>
      <c r="GF61">
        <v>-66286256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2"/>
        <v>0</v>
      </c>
      <c r="GM61">
        <f t="shared" si="93"/>
        <v>0</v>
      </c>
      <c r="GN61">
        <f t="shared" si="94"/>
        <v>0</v>
      </c>
      <c r="GO61">
        <f t="shared" si="95"/>
        <v>0</v>
      </c>
      <c r="GP61">
        <f t="shared" si="96"/>
        <v>0</v>
      </c>
      <c r="GR61">
        <v>0</v>
      </c>
      <c r="GS61">
        <v>4</v>
      </c>
      <c r="GT61">
        <v>0</v>
      </c>
      <c r="GU61" t="s">
        <v>6</v>
      </c>
      <c r="GV61">
        <f t="shared" si="97"/>
        <v>0</v>
      </c>
      <c r="GW61">
        <v>1</v>
      </c>
      <c r="GX61">
        <f t="shared" si="98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ROW(SmtRes!A123)</f>
        <v>123</v>
      </c>
      <c r="D62" s="2">
        <f>ROW(EtalonRes!A131)</f>
        <v>131</v>
      </c>
      <c r="E62" s="2" t="s">
        <v>92</v>
      </c>
      <c r="F62" s="2" t="s">
        <v>93</v>
      </c>
      <c r="G62" s="2" t="s">
        <v>94</v>
      </c>
      <c r="H62" s="2" t="s">
        <v>18</v>
      </c>
      <c r="I62" s="2">
        <f>ROUND((18.12)/100,9)</f>
        <v>0.1812</v>
      </c>
      <c r="J62" s="2">
        <v>0</v>
      </c>
      <c r="K62" s="2"/>
      <c r="L62" s="2"/>
      <c r="M62" s="2"/>
      <c r="N62" s="2"/>
      <c r="O62" s="2">
        <f t="shared" si="66"/>
        <v>201.77</v>
      </c>
      <c r="P62" s="2">
        <f t="shared" si="67"/>
        <v>0</v>
      </c>
      <c r="Q62" s="2">
        <f t="shared" si="68"/>
        <v>33.979999999999997</v>
      </c>
      <c r="R62" s="2">
        <f t="shared" si="69"/>
        <v>5.5</v>
      </c>
      <c r="S62" s="2">
        <f t="shared" si="70"/>
        <v>167.79</v>
      </c>
      <c r="T62" s="2">
        <f t="shared" si="71"/>
        <v>0</v>
      </c>
      <c r="U62" s="2">
        <f t="shared" si="72"/>
        <v>19.671071999999999</v>
      </c>
      <c r="V62" s="2">
        <f t="shared" si="73"/>
        <v>0.42763200000000007</v>
      </c>
      <c r="W62" s="2">
        <f t="shared" si="74"/>
        <v>0</v>
      </c>
      <c r="X62" s="2">
        <f t="shared" si="75"/>
        <v>190.62</v>
      </c>
      <c r="Y62" s="2">
        <f t="shared" si="76"/>
        <v>117.84</v>
      </c>
      <c r="Z62" s="2"/>
      <c r="AA62" s="2">
        <v>26834263</v>
      </c>
      <c r="AB62" s="2">
        <f t="shared" si="77"/>
        <v>1113.528</v>
      </c>
      <c r="AC62" s="2">
        <f t="shared" ref="AC62:AC67" si="99">ROUND(((ES62*0)),6)</f>
        <v>0</v>
      </c>
      <c r="AD62" s="2">
        <f>ROUND(((((ET62*0.8))-((EU62*0.8)))+AE62),6)</f>
        <v>187.512</v>
      </c>
      <c r="AE62" s="2">
        <f>ROUND(((EU62*0.8)),6)</f>
        <v>30.352</v>
      </c>
      <c r="AF62" s="2">
        <f>ROUND(((EV62*0.8)),6)</f>
        <v>926.01599999999996</v>
      </c>
      <c r="AG62" s="2">
        <f t="shared" si="78"/>
        <v>0</v>
      </c>
      <c r="AH62" s="2">
        <f>((EW62*0.8))</f>
        <v>108.56</v>
      </c>
      <c r="AI62" s="2">
        <f>((EX62*0.8))</f>
        <v>2.3600000000000003</v>
      </c>
      <c r="AJ62" s="2">
        <f t="shared" si="79"/>
        <v>0</v>
      </c>
      <c r="AK62" s="2">
        <v>20512.400000000001</v>
      </c>
      <c r="AL62" s="2">
        <v>19120.490000000002</v>
      </c>
      <c r="AM62" s="2">
        <v>234.39</v>
      </c>
      <c r="AN62" s="2">
        <v>37.94</v>
      </c>
      <c r="AO62" s="2">
        <v>1157.52</v>
      </c>
      <c r="AP62" s="2">
        <v>0</v>
      </c>
      <c r="AQ62" s="2">
        <v>135.69999999999999</v>
      </c>
      <c r="AR62" s="2">
        <v>2.95</v>
      </c>
      <c r="AS62" s="2">
        <v>0</v>
      </c>
      <c r="AT62" s="2">
        <v>110</v>
      </c>
      <c r="AU62" s="2">
        <v>68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95</v>
      </c>
      <c r="BK62" s="2"/>
      <c r="BL62" s="2"/>
      <c r="BM62" s="2">
        <v>8001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122</v>
      </c>
      <c r="CA62" s="2">
        <v>80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76</v>
      </c>
      <c r="CO62" s="2">
        <v>0</v>
      </c>
      <c r="CP62" s="2">
        <f t="shared" si="80"/>
        <v>201.76999999999998</v>
      </c>
      <c r="CQ62" s="2">
        <f t="shared" si="81"/>
        <v>0</v>
      </c>
      <c r="CR62" s="2">
        <f t="shared" si="82"/>
        <v>187.512</v>
      </c>
      <c r="CS62" s="2">
        <f t="shared" si="83"/>
        <v>30.352</v>
      </c>
      <c r="CT62" s="2">
        <f t="shared" si="84"/>
        <v>926.01599999999996</v>
      </c>
      <c r="CU62" s="2">
        <f t="shared" si="85"/>
        <v>0</v>
      </c>
      <c r="CV62" s="2">
        <f t="shared" si="86"/>
        <v>108.56</v>
      </c>
      <c r="CW62" s="2">
        <f t="shared" si="87"/>
        <v>2.3600000000000003</v>
      </c>
      <c r="CX62" s="2">
        <f t="shared" si="88"/>
        <v>0</v>
      </c>
      <c r="CY62" s="2">
        <f t="shared" si="89"/>
        <v>190.61899999999997</v>
      </c>
      <c r="CZ62" s="2">
        <f t="shared" si="90"/>
        <v>117.8372</v>
      </c>
      <c r="DA62" s="2"/>
      <c r="DB62" s="2"/>
      <c r="DC62" s="2" t="s">
        <v>6</v>
      </c>
      <c r="DD62" s="2" t="s">
        <v>30</v>
      </c>
      <c r="DE62" s="2" t="s">
        <v>77</v>
      </c>
      <c r="DF62" s="2" t="s">
        <v>77</v>
      </c>
      <c r="DG62" s="2" t="s">
        <v>77</v>
      </c>
      <c r="DH62" s="2" t="s">
        <v>6</v>
      </c>
      <c r="DI62" s="2" t="s">
        <v>77</v>
      </c>
      <c r="DJ62" s="2" t="s">
        <v>77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18</v>
      </c>
      <c r="DW62" s="2" t="s">
        <v>18</v>
      </c>
      <c r="DX62" s="2">
        <v>100</v>
      </c>
      <c r="DY62" s="2"/>
      <c r="DZ62" s="2"/>
      <c r="EA62" s="2"/>
      <c r="EB62" s="2"/>
      <c r="EC62" s="2"/>
      <c r="ED62" s="2"/>
      <c r="EE62" s="2">
        <v>26549058</v>
      </c>
      <c r="EF62" s="2">
        <v>2</v>
      </c>
      <c r="EG62" s="2" t="s">
        <v>14</v>
      </c>
      <c r="EH62" s="2">
        <v>0</v>
      </c>
      <c r="EI62" s="2" t="s">
        <v>6</v>
      </c>
      <c r="EJ62" s="2">
        <v>1</v>
      </c>
      <c r="EK62" s="2">
        <v>8001</v>
      </c>
      <c r="EL62" s="2" t="s">
        <v>96</v>
      </c>
      <c r="EM62" s="2" t="s">
        <v>97</v>
      </c>
      <c r="EN62" s="2"/>
      <c r="EO62" s="2" t="s">
        <v>79</v>
      </c>
      <c r="EP62" s="2"/>
      <c r="EQ62" s="2">
        <v>0</v>
      </c>
      <c r="ER62" s="2">
        <v>20512.400000000001</v>
      </c>
      <c r="ES62" s="2">
        <v>19120.490000000002</v>
      </c>
      <c r="ET62" s="2">
        <v>234.39</v>
      </c>
      <c r="EU62" s="2">
        <v>37.94</v>
      </c>
      <c r="EV62" s="2">
        <v>1157.52</v>
      </c>
      <c r="EW62" s="2">
        <v>135.69999999999999</v>
      </c>
      <c r="EX62" s="2">
        <v>2.95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1"/>
        <v>0</v>
      </c>
      <c r="FS62" s="2">
        <v>0</v>
      </c>
      <c r="FT62" s="2" t="s">
        <v>22</v>
      </c>
      <c r="FU62" s="2" t="s">
        <v>23</v>
      </c>
      <c r="FV62" s="2"/>
      <c r="FW62" s="2"/>
      <c r="FX62" s="2">
        <v>109.8</v>
      </c>
      <c r="FY62" s="2">
        <v>68</v>
      </c>
      <c r="FZ62" s="2"/>
      <c r="GA62" s="2" t="s">
        <v>6</v>
      </c>
      <c r="GB62" s="2"/>
      <c r="GC62" s="2"/>
      <c r="GD62" s="2">
        <v>0</v>
      </c>
      <c r="GE62" s="2"/>
      <c r="GF62" s="2">
        <v>2028134561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2"/>
        <v>0</v>
      </c>
      <c r="GM62" s="2">
        <f t="shared" si="93"/>
        <v>510.23</v>
      </c>
      <c r="GN62" s="2">
        <f t="shared" si="94"/>
        <v>510.23</v>
      </c>
      <c r="GO62" s="2">
        <f t="shared" si="95"/>
        <v>0</v>
      </c>
      <c r="GP62" s="2">
        <f t="shared" si="96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97"/>
        <v>0</v>
      </c>
      <c r="GW62" s="2">
        <v>1</v>
      </c>
      <c r="GX62" s="2">
        <f t="shared" si="98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ROW(SmtRes!A130)</f>
        <v>130</v>
      </c>
      <c r="D63">
        <f>ROW(EtalonRes!A138)</f>
        <v>138</v>
      </c>
      <c r="E63" t="s">
        <v>92</v>
      </c>
      <c r="F63" t="s">
        <v>93</v>
      </c>
      <c r="G63" t="s">
        <v>94</v>
      </c>
      <c r="H63" t="s">
        <v>18</v>
      </c>
      <c r="I63">
        <f>ROUND((18.12)/100,9)</f>
        <v>0.1812</v>
      </c>
      <c r="J63">
        <v>0</v>
      </c>
      <c r="O63">
        <f t="shared" si="66"/>
        <v>1291.33</v>
      </c>
      <c r="P63">
        <f t="shared" si="67"/>
        <v>0</v>
      </c>
      <c r="Q63">
        <f t="shared" si="68"/>
        <v>217.45</v>
      </c>
      <c r="R63">
        <f t="shared" si="69"/>
        <v>35.200000000000003</v>
      </c>
      <c r="S63">
        <f t="shared" si="70"/>
        <v>1073.8800000000001</v>
      </c>
      <c r="T63">
        <f t="shared" si="71"/>
        <v>0</v>
      </c>
      <c r="U63">
        <f t="shared" si="72"/>
        <v>19.671071999999999</v>
      </c>
      <c r="V63">
        <f t="shared" si="73"/>
        <v>0.42763200000000007</v>
      </c>
      <c r="W63">
        <f t="shared" si="74"/>
        <v>0</v>
      </c>
      <c r="X63">
        <f t="shared" si="75"/>
        <v>1219.99</v>
      </c>
      <c r="Y63">
        <f t="shared" si="76"/>
        <v>754.17</v>
      </c>
      <c r="AA63">
        <v>26834277</v>
      </c>
      <c r="AB63">
        <f t="shared" si="77"/>
        <v>1113.528</v>
      </c>
      <c r="AC63">
        <f t="shared" si="99"/>
        <v>0</v>
      </c>
      <c r="AD63">
        <f>ROUND(((((ET63*0.8))-((EU63*0.8)))+AE63),6)</f>
        <v>187.512</v>
      </c>
      <c r="AE63">
        <f>ROUND(((EU63*0.8)),6)</f>
        <v>30.352</v>
      </c>
      <c r="AF63">
        <f>ROUND(((EV63*0.8)),6)</f>
        <v>926.01599999999996</v>
      </c>
      <c r="AG63">
        <f t="shared" si="78"/>
        <v>0</v>
      </c>
      <c r="AH63">
        <f>((EW63*0.8))</f>
        <v>108.56</v>
      </c>
      <c r="AI63">
        <f>((EX63*0.8))</f>
        <v>2.3600000000000003</v>
      </c>
      <c r="AJ63">
        <f t="shared" si="79"/>
        <v>0</v>
      </c>
      <c r="AK63">
        <v>20512.400000000001</v>
      </c>
      <c r="AL63">
        <v>19120.490000000002</v>
      </c>
      <c r="AM63">
        <v>234.39</v>
      </c>
      <c r="AN63">
        <v>37.94</v>
      </c>
      <c r="AO63">
        <v>1157.52</v>
      </c>
      <c r="AP63">
        <v>0</v>
      </c>
      <c r="AQ63">
        <v>135.69999999999999</v>
      </c>
      <c r="AR63">
        <v>2.95</v>
      </c>
      <c r="AS63">
        <v>0</v>
      </c>
      <c r="AT63">
        <v>110</v>
      </c>
      <c r="AU63">
        <v>68</v>
      </c>
      <c r="AV63">
        <v>1</v>
      </c>
      <c r="AW63">
        <v>1</v>
      </c>
      <c r="AZ63">
        <v>6.4</v>
      </c>
      <c r="BA63">
        <v>6.4</v>
      </c>
      <c r="BB63">
        <v>6.4</v>
      </c>
      <c r="BC63">
        <v>6.4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95</v>
      </c>
      <c r="BM63">
        <v>8001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6.4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122</v>
      </c>
      <c r="CA63">
        <v>80</v>
      </c>
      <c r="CF63">
        <v>0</v>
      </c>
      <c r="CG63">
        <v>0</v>
      </c>
      <c r="CM63">
        <v>0</v>
      </c>
      <c r="CN63" t="s">
        <v>76</v>
      </c>
      <c r="CO63">
        <v>0</v>
      </c>
      <c r="CP63">
        <f t="shared" si="80"/>
        <v>1291.3300000000002</v>
      </c>
      <c r="CQ63">
        <f t="shared" si="81"/>
        <v>0</v>
      </c>
      <c r="CR63">
        <f t="shared" si="82"/>
        <v>1200.0768</v>
      </c>
      <c r="CS63">
        <f t="shared" si="83"/>
        <v>194.25280000000001</v>
      </c>
      <c r="CT63">
        <f t="shared" si="84"/>
        <v>5926.5024000000003</v>
      </c>
      <c r="CU63">
        <f t="shared" si="85"/>
        <v>0</v>
      </c>
      <c r="CV63">
        <f t="shared" si="86"/>
        <v>108.56</v>
      </c>
      <c r="CW63">
        <f t="shared" si="87"/>
        <v>2.3600000000000003</v>
      </c>
      <c r="CX63">
        <f t="shared" si="88"/>
        <v>0</v>
      </c>
      <c r="CY63">
        <f t="shared" si="89"/>
        <v>1219.9880000000003</v>
      </c>
      <c r="CZ63">
        <f t="shared" si="90"/>
        <v>754.17440000000022</v>
      </c>
      <c r="DC63" t="s">
        <v>6</v>
      </c>
      <c r="DD63" t="s">
        <v>30</v>
      </c>
      <c r="DE63" t="s">
        <v>77</v>
      </c>
      <c r="DF63" t="s">
        <v>77</v>
      </c>
      <c r="DG63" t="s">
        <v>77</v>
      </c>
      <c r="DH63" t="s">
        <v>6</v>
      </c>
      <c r="DI63" t="s">
        <v>77</v>
      </c>
      <c r="DJ63" t="s">
        <v>77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18</v>
      </c>
      <c r="DW63" t="s">
        <v>18</v>
      </c>
      <c r="DX63">
        <v>100</v>
      </c>
      <c r="EE63">
        <v>26549058</v>
      </c>
      <c r="EF63">
        <v>2</v>
      </c>
      <c r="EG63" t="s">
        <v>14</v>
      </c>
      <c r="EH63">
        <v>0</v>
      </c>
      <c r="EI63" t="s">
        <v>6</v>
      </c>
      <c r="EJ63">
        <v>1</v>
      </c>
      <c r="EK63">
        <v>8001</v>
      </c>
      <c r="EL63" t="s">
        <v>96</v>
      </c>
      <c r="EM63" t="s">
        <v>97</v>
      </c>
      <c r="EO63" t="s">
        <v>79</v>
      </c>
      <c r="EQ63">
        <v>0</v>
      </c>
      <c r="ER63">
        <v>20512.400000000001</v>
      </c>
      <c r="ES63">
        <v>19120.490000000002</v>
      </c>
      <c r="ET63">
        <v>234.39</v>
      </c>
      <c r="EU63">
        <v>37.94</v>
      </c>
      <c r="EV63">
        <v>1157.52</v>
      </c>
      <c r="EW63">
        <v>135.69999999999999</v>
      </c>
      <c r="EX63">
        <v>2.95</v>
      </c>
      <c r="EY63">
        <v>0</v>
      </c>
      <c r="FQ63">
        <v>0</v>
      </c>
      <c r="FR63">
        <f t="shared" si="91"/>
        <v>0</v>
      </c>
      <c r="FS63">
        <v>0</v>
      </c>
      <c r="FT63" t="s">
        <v>22</v>
      </c>
      <c r="FU63" t="s">
        <v>23</v>
      </c>
      <c r="FX63">
        <v>109.8</v>
      </c>
      <c r="FY63">
        <v>68</v>
      </c>
      <c r="GA63" t="s">
        <v>6</v>
      </c>
      <c r="GD63">
        <v>0</v>
      </c>
      <c r="GF63">
        <v>2028134561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2"/>
        <v>0</v>
      </c>
      <c r="GM63">
        <f t="shared" si="93"/>
        <v>3265.49</v>
      </c>
      <c r="GN63">
        <f t="shared" si="94"/>
        <v>3265.49</v>
      </c>
      <c r="GO63">
        <f t="shared" si="95"/>
        <v>0</v>
      </c>
      <c r="GP63">
        <f t="shared" si="96"/>
        <v>0</v>
      </c>
      <c r="GR63">
        <v>0</v>
      </c>
      <c r="GS63">
        <v>3</v>
      </c>
      <c r="GT63">
        <v>0</v>
      </c>
      <c r="GU63" t="s">
        <v>6</v>
      </c>
      <c r="GV63">
        <f t="shared" si="97"/>
        <v>0</v>
      </c>
      <c r="GW63">
        <v>1</v>
      </c>
      <c r="GX63">
        <f t="shared" si="98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ROW(SmtRes!A139)</f>
        <v>139</v>
      </c>
      <c r="D64" s="2">
        <f>ROW(EtalonRes!A151)</f>
        <v>151</v>
      </c>
      <c r="E64" s="2" t="s">
        <v>98</v>
      </c>
      <c r="F64" s="2" t="s">
        <v>99</v>
      </c>
      <c r="G64" s="2" t="s">
        <v>100</v>
      </c>
      <c r="H64" s="2" t="s">
        <v>18</v>
      </c>
      <c r="I64" s="2">
        <f>ROUND((17.94+5.9)/100,9)</f>
        <v>0.2384</v>
      </c>
      <c r="J64" s="2">
        <v>0</v>
      </c>
      <c r="K64" s="2"/>
      <c r="L64" s="2"/>
      <c r="M64" s="2"/>
      <c r="N64" s="2"/>
      <c r="O64" s="2">
        <f t="shared" si="66"/>
        <v>640.04999999999995</v>
      </c>
      <c r="P64" s="2">
        <f t="shared" si="67"/>
        <v>0</v>
      </c>
      <c r="Q64" s="2">
        <f t="shared" si="68"/>
        <v>94.74</v>
      </c>
      <c r="R64" s="2">
        <f t="shared" si="69"/>
        <v>5.5</v>
      </c>
      <c r="S64" s="2">
        <f t="shared" si="70"/>
        <v>545.30999999999995</v>
      </c>
      <c r="T64" s="2">
        <f t="shared" si="71"/>
        <v>0</v>
      </c>
      <c r="U64" s="2">
        <f t="shared" si="72"/>
        <v>54.205961599999995</v>
      </c>
      <c r="V64" s="2">
        <f t="shared" si="73"/>
        <v>0.41386240000000002</v>
      </c>
      <c r="W64" s="2">
        <f t="shared" si="74"/>
        <v>0</v>
      </c>
      <c r="X64" s="2">
        <f t="shared" si="75"/>
        <v>446.16</v>
      </c>
      <c r="Y64" s="2">
        <f t="shared" si="76"/>
        <v>396.58</v>
      </c>
      <c r="Z64" s="2"/>
      <c r="AA64" s="2">
        <v>26834263</v>
      </c>
      <c r="AB64" s="2">
        <f t="shared" si="77"/>
        <v>2684.7660000000001</v>
      </c>
      <c r="AC64" s="2">
        <f t="shared" si="99"/>
        <v>0</v>
      </c>
      <c r="AD64" s="2">
        <f>ROUND(((((ET64*0.7))-((EU64*0.7)))+AE64),6)</f>
        <v>397.38299999999998</v>
      </c>
      <c r="AE64" s="2">
        <f>ROUND(((EU64*0.7)),6)</f>
        <v>23.065000000000001</v>
      </c>
      <c r="AF64" s="2">
        <f>ROUND(((EV64*0.7)),6)</f>
        <v>2287.3829999999998</v>
      </c>
      <c r="AG64" s="2">
        <f t="shared" si="78"/>
        <v>0</v>
      </c>
      <c r="AH64" s="2">
        <f>((EW64*0.7))</f>
        <v>227.37399999999997</v>
      </c>
      <c r="AI64" s="2">
        <f>((EX64*0.7))</f>
        <v>1.736</v>
      </c>
      <c r="AJ64" s="2">
        <f t="shared" si="79"/>
        <v>0</v>
      </c>
      <c r="AK64" s="2">
        <v>4111.26</v>
      </c>
      <c r="AL64" s="2">
        <v>275.88</v>
      </c>
      <c r="AM64" s="2">
        <v>567.69000000000005</v>
      </c>
      <c r="AN64" s="2">
        <v>32.950000000000003</v>
      </c>
      <c r="AO64" s="2">
        <v>3267.69</v>
      </c>
      <c r="AP64" s="2">
        <v>0</v>
      </c>
      <c r="AQ64" s="2">
        <v>324.82</v>
      </c>
      <c r="AR64" s="2">
        <v>2.48</v>
      </c>
      <c r="AS64" s="2">
        <v>0</v>
      </c>
      <c r="AT64" s="2">
        <v>81</v>
      </c>
      <c r="AU64" s="2">
        <v>72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101</v>
      </c>
      <c r="BK64" s="2"/>
      <c r="BL64" s="2"/>
      <c r="BM64" s="2">
        <v>9001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90</v>
      </c>
      <c r="CA64" s="2">
        <v>85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29</v>
      </c>
      <c r="CO64" s="2">
        <v>0</v>
      </c>
      <c r="CP64" s="2">
        <f t="shared" si="80"/>
        <v>640.04999999999995</v>
      </c>
      <c r="CQ64" s="2">
        <f t="shared" si="81"/>
        <v>0</v>
      </c>
      <c r="CR64" s="2">
        <f t="shared" si="82"/>
        <v>397.38299999999998</v>
      </c>
      <c r="CS64" s="2">
        <f t="shared" si="83"/>
        <v>23.065000000000001</v>
      </c>
      <c r="CT64" s="2">
        <f t="shared" si="84"/>
        <v>2287.3829999999998</v>
      </c>
      <c r="CU64" s="2">
        <f t="shared" si="85"/>
        <v>0</v>
      </c>
      <c r="CV64" s="2">
        <f t="shared" si="86"/>
        <v>227.37399999999997</v>
      </c>
      <c r="CW64" s="2">
        <f t="shared" si="87"/>
        <v>1.736</v>
      </c>
      <c r="CX64" s="2">
        <f t="shared" si="88"/>
        <v>0</v>
      </c>
      <c r="CY64" s="2">
        <f t="shared" si="89"/>
        <v>446.15609999999992</v>
      </c>
      <c r="CZ64" s="2">
        <f t="shared" si="90"/>
        <v>396.58319999999992</v>
      </c>
      <c r="DA64" s="2"/>
      <c r="DB64" s="2"/>
      <c r="DC64" s="2" t="s">
        <v>6</v>
      </c>
      <c r="DD64" s="2" t="s">
        <v>30</v>
      </c>
      <c r="DE64" s="2" t="s">
        <v>31</v>
      </c>
      <c r="DF64" s="2" t="s">
        <v>31</v>
      </c>
      <c r="DG64" s="2" t="s">
        <v>31</v>
      </c>
      <c r="DH64" s="2" t="s">
        <v>6</v>
      </c>
      <c r="DI64" s="2" t="s">
        <v>31</v>
      </c>
      <c r="DJ64" s="2" t="s">
        <v>31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18</v>
      </c>
      <c r="DW64" s="2" t="s">
        <v>18</v>
      </c>
      <c r="DX64" s="2">
        <v>100</v>
      </c>
      <c r="DY64" s="2"/>
      <c r="DZ64" s="2"/>
      <c r="EA64" s="2"/>
      <c r="EB64" s="2"/>
      <c r="EC64" s="2"/>
      <c r="ED64" s="2"/>
      <c r="EE64" s="2">
        <v>26549059</v>
      </c>
      <c r="EF64" s="2">
        <v>2</v>
      </c>
      <c r="EG64" s="2" t="s">
        <v>14</v>
      </c>
      <c r="EH64" s="2">
        <v>0</v>
      </c>
      <c r="EI64" s="2" t="s">
        <v>6</v>
      </c>
      <c r="EJ64" s="2">
        <v>1</v>
      </c>
      <c r="EK64" s="2">
        <v>9001</v>
      </c>
      <c r="EL64" s="2" t="s">
        <v>32</v>
      </c>
      <c r="EM64" s="2" t="s">
        <v>33</v>
      </c>
      <c r="EN64" s="2"/>
      <c r="EO64" s="2" t="s">
        <v>34</v>
      </c>
      <c r="EP64" s="2"/>
      <c r="EQ64" s="2">
        <v>0</v>
      </c>
      <c r="ER64" s="2">
        <v>4111.26</v>
      </c>
      <c r="ES64" s="2">
        <v>275.88</v>
      </c>
      <c r="ET64" s="2">
        <v>567.69000000000005</v>
      </c>
      <c r="EU64" s="2">
        <v>32.950000000000003</v>
      </c>
      <c r="EV64" s="2">
        <v>3267.69</v>
      </c>
      <c r="EW64" s="2">
        <v>324.82</v>
      </c>
      <c r="EX64" s="2">
        <v>2.48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1"/>
        <v>0</v>
      </c>
      <c r="FS64" s="2">
        <v>0</v>
      </c>
      <c r="FT64" s="2" t="s">
        <v>22</v>
      </c>
      <c r="FU64" s="2" t="s">
        <v>23</v>
      </c>
      <c r="FV64" s="2"/>
      <c r="FW64" s="2"/>
      <c r="FX64" s="2">
        <v>81</v>
      </c>
      <c r="FY64" s="2">
        <v>72.25</v>
      </c>
      <c r="FZ64" s="2"/>
      <c r="GA64" s="2" t="s">
        <v>6</v>
      </c>
      <c r="GB64" s="2"/>
      <c r="GC64" s="2"/>
      <c r="GD64" s="2">
        <v>0</v>
      </c>
      <c r="GE64" s="2"/>
      <c r="GF64" s="2">
        <v>-1019152773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2"/>
        <v>0</v>
      </c>
      <c r="GM64" s="2">
        <f t="shared" si="93"/>
        <v>1482.79</v>
      </c>
      <c r="GN64" s="2">
        <f t="shared" si="94"/>
        <v>1482.79</v>
      </c>
      <c r="GO64" s="2">
        <f t="shared" si="95"/>
        <v>0</v>
      </c>
      <c r="GP64" s="2">
        <f t="shared" si="96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97"/>
        <v>0</v>
      </c>
      <c r="GW64" s="2">
        <v>1</v>
      </c>
      <c r="GX64" s="2">
        <f t="shared" si="98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ROW(SmtRes!A148)</f>
        <v>148</v>
      </c>
      <c r="D65">
        <f>ROW(EtalonRes!A164)</f>
        <v>164</v>
      </c>
      <c r="E65" t="s">
        <v>98</v>
      </c>
      <c r="F65" t="s">
        <v>99</v>
      </c>
      <c r="G65" t="s">
        <v>100</v>
      </c>
      <c r="H65" t="s">
        <v>18</v>
      </c>
      <c r="I65">
        <f>ROUND((17.94+5.9)/100,9)</f>
        <v>0.2384</v>
      </c>
      <c r="J65">
        <v>0</v>
      </c>
      <c r="O65">
        <f t="shared" si="66"/>
        <v>4096.3100000000004</v>
      </c>
      <c r="P65">
        <f t="shared" si="67"/>
        <v>0</v>
      </c>
      <c r="Q65">
        <f t="shared" si="68"/>
        <v>606.30999999999995</v>
      </c>
      <c r="R65">
        <f t="shared" si="69"/>
        <v>35.19</v>
      </c>
      <c r="S65">
        <f t="shared" si="70"/>
        <v>3490</v>
      </c>
      <c r="T65">
        <f t="shared" si="71"/>
        <v>0</v>
      </c>
      <c r="U65">
        <f t="shared" si="72"/>
        <v>54.205961599999995</v>
      </c>
      <c r="V65">
        <f t="shared" si="73"/>
        <v>0.41386240000000002</v>
      </c>
      <c r="W65">
        <f t="shared" si="74"/>
        <v>0</v>
      </c>
      <c r="X65">
        <f t="shared" si="75"/>
        <v>2855.4</v>
      </c>
      <c r="Y65">
        <f t="shared" si="76"/>
        <v>2538.14</v>
      </c>
      <c r="AA65">
        <v>26834277</v>
      </c>
      <c r="AB65">
        <f t="shared" si="77"/>
        <v>2684.7660000000001</v>
      </c>
      <c r="AC65">
        <f t="shared" si="99"/>
        <v>0</v>
      </c>
      <c r="AD65">
        <f>ROUND(((((ET65*0.7))-((EU65*0.7)))+AE65),6)</f>
        <v>397.38299999999998</v>
      </c>
      <c r="AE65">
        <f>ROUND(((EU65*0.7)),6)</f>
        <v>23.065000000000001</v>
      </c>
      <c r="AF65">
        <f>ROUND(((EV65*0.7)),6)</f>
        <v>2287.3829999999998</v>
      </c>
      <c r="AG65">
        <f t="shared" si="78"/>
        <v>0</v>
      </c>
      <c r="AH65">
        <f>((EW65*0.7))</f>
        <v>227.37399999999997</v>
      </c>
      <c r="AI65">
        <f>((EX65*0.7))</f>
        <v>1.736</v>
      </c>
      <c r="AJ65">
        <f t="shared" si="79"/>
        <v>0</v>
      </c>
      <c r="AK65">
        <v>4111.26</v>
      </c>
      <c r="AL65">
        <v>275.88</v>
      </c>
      <c r="AM65">
        <v>567.69000000000005</v>
      </c>
      <c r="AN65">
        <v>32.950000000000003</v>
      </c>
      <c r="AO65">
        <v>3267.69</v>
      </c>
      <c r="AP65">
        <v>0</v>
      </c>
      <c r="AQ65">
        <v>324.82</v>
      </c>
      <c r="AR65">
        <v>2.48</v>
      </c>
      <c r="AS65">
        <v>0</v>
      </c>
      <c r="AT65">
        <v>81</v>
      </c>
      <c r="AU65">
        <v>72</v>
      </c>
      <c r="AV65">
        <v>1</v>
      </c>
      <c r="AW65">
        <v>1</v>
      </c>
      <c r="AZ65">
        <v>6.4</v>
      </c>
      <c r="BA65">
        <v>6.4</v>
      </c>
      <c r="BB65">
        <v>6.4</v>
      </c>
      <c r="BC65">
        <v>6.4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101</v>
      </c>
      <c r="BM65">
        <v>9001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6.4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90</v>
      </c>
      <c r="CA65">
        <v>85</v>
      </c>
      <c r="CF65">
        <v>0</v>
      </c>
      <c r="CG65">
        <v>0</v>
      </c>
      <c r="CM65">
        <v>0</v>
      </c>
      <c r="CN65" t="s">
        <v>29</v>
      </c>
      <c r="CO65">
        <v>0</v>
      </c>
      <c r="CP65">
        <f t="shared" si="80"/>
        <v>4096.3099999999995</v>
      </c>
      <c r="CQ65">
        <f t="shared" si="81"/>
        <v>0</v>
      </c>
      <c r="CR65">
        <f t="shared" si="82"/>
        <v>2543.2512000000002</v>
      </c>
      <c r="CS65">
        <f t="shared" si="83"/>
        <v>147.61600000000001</v>
      </c>
      <c r="CT65">
        <f t="shared" si="84"/>
        <v>14639.251199999999</v>
      </c>
      <c r="CU65">
        <f t="shared" si="85"/>
        <v>0</v>
      </c>
      <c r="CV65">
        <f t="shared" si="86"/>
        <v>227.37399999999997</v>
      </c>
      <c r="CW65">
        <f t="shared" si="87"/>
        <v>1.736</v>
      </c>
      <c r="CX65">
        <f t="shared" si="88"/>
        <v>0</v>
      </c>
      <c r="CY65">
        <f t="shared" si="89"/>
        <v>2855.4039000000002</v>
      </c>
      <c r="CZ65">
        <f t="shared" si="90"/>
        <v>2538.1367999999998</v>
      </c>
      <c r="DC65" t="s">
        <v>6</v>
      </c>
      <c r="DD65" t="s">
        <v>30</v>
      </c>
      <c r="DE65" t="s">
        <v>31</v>
      </c>
      <c r="DF65" t="s">
        <v>31</v>
      </c>
      <c r="DG65" t="s">
        <v>31</v>
      </c>
      <c r="DH65" t="s">
        <v>6</v>
      </c>
      <c r="DI65" t="s">
        <v>31</v>
      </c>
      <c r="DJ65" t="s">
        <v>31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18</v>
      </c>
      <c r="DW65" t="s">
        <v>18</v>
      </c>
      <c r="DX65">
        <v>100</v>
      </c>
      <c r="EE65">
        <v>26549059</v>
      </c>
      <c r="EF65">
        <v>2</v>
      </c>
      <c r="EG65" t="s">
        <v>14</v>
      </c>
      <c r="EH65">
        <v>0</v>
      </c>
      <c r="EI65" t="s">
        <v>6</v>
      </c>
      <c r="EJ65">
        <v>1</v>
      </c>
      <c r="EK65">
        <v>9001</v>
      </c>
      <c r="EL65" t="s">
        <v>32</v>
      </c>
      <c r="EM65" t="s">
        <v>33</v>
      </c>
      <c r="EO65" t="s">
        <v>34</v>
      </c>
      <c r="EQ65">
        <v>0</v>
      </c>
      <c r="ER65">
        <v>4111.26</v>
      </c>
      <c r="ES65">
        <v>275.88</v>
      </c>
      <c r="ET65">
        <v>567.69000000000005</v>
      </c>
      <c r="EU65">
        <v>32.950000000000003</v>
      </c>
      <c r="EV65">
        <v>3267.69</v>
      </c>
      <c r="EW65">
        <v>324.82</v>
      </c>
      <c r="EX65">
        <v>2.48</v>
      </c>
      <c r="EY65">
        <v>0</v>
      </c>
      <c r="FQ65">
        <v>0</v>
      </c>
      <c r="FR65">
        <f t="shared" si="91"/>
        <v>0</v>
      </c>
      <c r="FS65">
        <v>0</v>
      </c>
      <c r="FT65" t="s">
        <v>22</v>
      </c>
      <c r="FU65" t="s">
        <v>23</v>
      </c>
      <c r="FX65">
        <v>81</v>
      </c>
      <c r="FY65">
        <v>72.25</v>
      </c>
      <c r="GA65" t="s">
        <v>6</v>
      </c>
      <c r="GD65">
        <v>0</v>
      </c>
      <c r="GF65">
        <v>-1019152773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2"/>
        <v>0</v>
      </c>
      <c r="GM65">
        <f t="shared" si="93"/>
        <v>9489.85</v>
      </c>
      <c r="GN65">
        <f t="shared" si="94"/>
        <v>9489.85</v>
      </c>
      <c r="GO65">
        <f t="shared" si="95"/>
        <v>0</v>
      </c>
      <c r="GP65">
        <f t="shared" si="96"/>
        <v>0</v>
      </c>
      <c r="GR65">
        <v>0</v>
      </c>
      <c r="GS65">
        <v>3</v>
      </c>
      <c r="GT65">
        <v>0</v>
      </c>
      <c r="GU65" t="s">
        <v>6</v>
      </c>
      <c r="GV65">
        <f t="shared" si="97"/>
        <v>0</v>
      </c>
      <c r="GW65">
        <v>1</v>
      </c>
      <c r="GX65">
        <f t="shared" si="98"/>
        <v>0</v>
      </c>
      <c r="HA65">
        <v>0</v>
      </c>
      <c r="HB65"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ROW(SmtRes!A153)</f>
        <v>153</v>
      </c>
      <c r="D66" s="2">
        <f>ROW(EtalonRes!A169)</f>
        <v>169</v>
      </c>
      <c r="E66" s="2" t="s">
        <v>102</v>
      </c>
      <c r="F66" s="2" t="s">
        <v>103</v>
      </c>
      <c r="G66" s="2" t="s">
        <v>104</v>
      </c>
      <c r="H66" s="2" t="s">
        <v>18</v>
      </c>
      <c r="I66" s="2">
        <f>ROUND((77.2)/100,9)</f>
        <v>0.77200000000000002</v>
      </c>
      <c r="J66" s="2">
        <v>0</v>
      </c>
      <c r="K66" s="2"/>
      <c r="L66" s="2"/>
      <c r="M66" s="2"/>
      <c r="N66" s="2"/>
      <c r="O66" s="2">
        <f t="shared" si="66"/>
        <v>426.34</v>
      </c>
      <c r="P66" s="2">
        <f t="shared" si="67"/>
        <v>0</v>
      </c>
      <c r="Q66" s="2">
        <f t="shared" si="68"/>
        <v>19.89</v>
      </c>
      <c r="R66" s="2">
        <f t="shared" si="69"/>
        <v>3.51</v>
      </c>
      <c r="S66" s="2">
        <f t="shared" si="70"/>
        <v>406.45</v>
      </c>
      <c r="T66" s="2">
        <f t="shared" si="71"/>
        <v>0</v>
      </c>
      <c r="U66" s="2">
        <f t="shared" si="72"/>
        <v>46.505280000000006</v>
      </c>
      <c r="V66" s="2">
        <f t="shared" si="73"/>
        <v>0.302624</v>
      </c>
      <c r="W66" s="2">
        <f t="shared" si="74"/>
        <v>0</v>
      </c>
      <c r="X66" s="2">
        <f t="shared" si="75"/>
        <v>434.56</v>
      </c>
      <c r="Y66" s="2">
        <f t="shared" si="76"/>
        <v>221.38</v>
      </c>
      <c r="Z66" s="2"/>
      <c r="AA66" s="2">
        <v>26834263</v>
      </c>
      <c r="AB66" s="2">
        <f t="shared" si="77"/>
        <v>552.25599999999997</v>
      </c>
      <c r="AC66" s="2">
        <f t="shared" si="99"/>
        <v>0</v>
      </c>
      <c r="AD66" s="2">
        <f>ROUND(((((ET66*0.8))-((EU66*0.8)))+AE66),6)</f>
        <v>25.76</v>
      </c>
      <c r="AE66" s="2">
        <f>ROUND(((EU66*0.8)),6)</f>
        <v>4.5439999999999996</v>
      </c>
      <c r="AF66" s="2">
        <f>ROUND(((EV66*0.8)),6)</f>
        <v>526.49599999999998</v>
      </c>
      <c r="AG66" s="2">
        <f t="shared" si="78"/>
        <v>0</v>
      </c>
      <c r="AH66" s="2">
        <f>((EW66*0.8))</f>
        <v>60.24</v>
      </c>
      <c r="AI66" s="2">
        <f>((EX66*0.8))</f>
        <v>0.39200000000000002</v>
      </c>
      <c r="AJ66" s="2">
        <f t="shared" si="79"/>
        <v>0</v>
      </c>
      <c r="AK66" s="2">
        <v>3058.31</v>
      </c>
      <c r="AL66" s="2">
        <v>2367.9899999999998</v>
      </c>
      <c r="AM66" s="2">
        <v>32.200000000000003</v>
      </c>
      <c r="AN66" s="2">
        <v>5.68</v>
      </c>
      <c r="AO66" s="2">
        <v>658.12</v>
      </c>
      <c r="AP66" s="2">
        <v>0</v>
      </c>
      <c r="AQ66" s="2">
        <v>75.3</v>
      </c>
      <c r="AR66" s="2">
        <v>0.49</v>
      </c>
      <c r="AS66" s="2">
        <v>0</v>
      </c>
      <c r="AT66" s="2">
        <v>106</v>
      </c>
      <c r="AU66" s="2">
        <v>54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1</v>
      </c>
      <c r="BJ66" s="2" t="s">
        <v>105</v>
      </c>
      <c r="BK66" s="2"/>
      <c r="BL66" s="2"/>
      <c r="BM66" s="2">
        <v>10001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118</v>
      </c>
      <c r="CA66" s="2">
        <v>63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76</v>
      </c>
      <c r="CO66" s="2">
        <v>0</v>
      </c>
      <c r="CP66" s="2">
        <f t="shared" si="80"/>
        <v>426.34</v>
      </c>
      <c r="CQ66" s="2">
        <f t="shared" si="81"/>
        <v>0</v>
      </c>
      <c r="CR66" s="2">
        <f t="shared" si="82"/>
        <v>25.76</v>
      </c>
      <c r="CS66" s="2">
        <f t="shared" si="83"/>
        <v>4.5439999999999996</v>
      </c>
      <c r="CT66" s="2">
        <f t="shared" si="84"/>
        <v>526.49599999999998</v>
      </c>
      <c r="CU66" s="2">
        <f t="shared" si="85"/>
        <v>0</v>
      </c>
      <c r="CV66" s="2">
        <f t="shared" si="86"/>
        <v>60.24</v>
      </c>
      <c r="CW66" s="2">
        <f t="shared" si="87"/>
        <v>0.39200000000000002</v>
      </c>
      <c r="CX66" s="2">
        <f t="shared" si="88"/>
        <v>0</v>
      </c>
      <c r="CY66" s="2">
        <f t="shared" si="89"/>
        <v>434.55759999999992</v>
      </c>
      <c r="CZ66" s="2">
        <f t="shared" si="90"/>
        <v>221.3784</v>
      </c>
      <c r="DA66" s="2"/>
      <c r="DB66" s="2"/>
      <c r="DC66" s="2" t="s">
        <v>6</v>
      </c>
      <c r="DD66" s="2" t="s">
        <v>30</v>
      </c>
      <c r="DE66" s="2" t="s">
        <v>77</v>
      </c>
      <c r="DF66" s="2" t="s">
        <v>77</v>
      </c>
      <c r="DG66" s="2" t="s">
        <v>77</v>
      </c>
      <c r="DH66" s="2" t="s">
        <v>6</v>
      </c>
      <c r="DI66" s="2" t="s">
        <v>77</v>
      </c>
      <c r="DJ66" s="2" t="s">
        <v>77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18</v>
      </c>
      <c r="DW66" s="2" t="s">
        <v>18</v>
      </c>
      <c r="DX66" s="2">
        <v>100</v>
      </c>
      <c r="DY66" s="2"/>
      <c r="DZ66" s="2"/>
      <c r="EA66" s="2"/>
      <c r="EB66" s="2"/>
      <c r="EC66" s="2"/>
      <c r="ED66" s="2"/>
      <c r="EE66" s="2">
        <v>26549060</v>
      </c>
      <c r="EF66" s="2">
        <v>2</v>
      </c>
      <c r="EG66" s="2" t="s">
        <v>14</v>
      </c>
      <c r="EH66" s="2">
        <v>0</v>
      </c>
      <c r="EI66" s="2" t="s">
        <v>6</v>
      </c>
      <c r="EJ66" s="2">
        <v>1</v>
      </c>
      <c r="EK66" s="2">
        <v>10001</v>
      </c>
      <c r="EL66" s="2" t="s">
        <v>106</v>
      </c>
      <c r="EM66" s="2" t="s">
        <v>107</v>
      </c>
      <c r="EN66" s="2"/>
      <c r="EO66" s="2" t="s">
        <v>79</v>
      </c>
      <c r="EP66" s="2"/>
      <c r="EQ66" s="2">
        <v>0</v>
      </c>
      <c r="ER66" s="2">
        <v>3058.31</v>
      </c>
      <c r="ES66" s="2">
        <v>2367.9899999999998</v>
      </c>
      <c r="ET66" s="2">
        <v>32.200000000000003</v>
      </c>
      <c r="EU66" s="2">
        <v>5.68</v>
      </c>
      <c r="EV66" s="2">
        <v>658.12</v>
      </c>
      <c r="EW66" s="2">
        <v>75.3</v>
      </c>
      <c r="EX66" s="2">
        <v>0.49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1"/>
        <v>0</v>
      </c>
      <c r="FS66" s="2">
        <v>0</v>
      </c>
      <c r="FT66" s="2" t="s">
        <v>22</v>
      </c>
      <c r="FU66" s="2" t="s">
        <v>23</v>
      </c>
      <c r="FV66" s="2"/>
      <c r="FW66" s="2"/>
      <c r="FX66" s="2">
        <v>106.2</v>
      </c>
      <c r="FY66" s="2">
        <v>53.55</v>
      </c>
      <c r="FZ66" s="2"/>
      <c r="GA66" s="2" t="s">
        <v>6</v>
      </c>
      <c r="GB66" s="2"/>
      <c r="GC66" s="2"/>
      <c r="GD66" s="2">
        <v>0</v>
      </c>
      <c r="GE66" s="2"/>
      <c r="GF66" s="2">
        <v>1164802632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2"/>
        <v>0</v>
      </c>
      <c r="GM66" s="2">
        <f t="shared" si="93"/>
        <v>1082.28</v>
      </c>
      <c r="GN66" s="2">
        <f t="shared" si="94"/>
        <v>1082.28</v>
      </c>
      <c r="GO66" s="2">
        <f t="shared" si="95"/>
        <v>0</v>
      </c>
      <c r="GP66" s="2">
        <f t="shared" si="96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97"/>
        <v>0</v>
      </c>
      <c r="GW66" s="2">
        <v>1</v>
      </c>
      <c r="GX66" s="2">
        <f t="shared" si="98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ROW(SmtRes!A158)</f>
        <v>158</v>
      </c>
      <c r="D67">
        <f>ROW(EtalonRes!A174)</f>
        <v>174</v>
      </c>
      <c r="E67" t="s">
        <v>102</v>
      </c>
      <c r="F67" t="s">
        <v>103</v>
      </c>
      <c r="G67" t="s">
        <v>104</v>
      </c>
      <c r="H67" t="s">
        <v>18</v>
      </c>
      <c r="I67">
        <f>ROUND((77.2)/100,9)</f>
        <v>0.77200000000000002</v>
      </c>
      <c r="J67">
        <v>0</v>
      </c>
      <c r="O67">
        <f t="shared" si="66"/>
        <v>2728.59</v>
      </c>
      <c r="P67">
        <f t="shared" si="67"/>
        <v>0</v>
      </c>
      <c r="Q67">
        <f t="shared" si="68"/>
        <v>127.28</v>
      </c>
      <c r="R67">
        <f t="shared" si="69"/>
        <v>22.45</v>
      </c>
      <c r="S67">
        <f t="shared" si="70"/>
        <v>2601.31</v>
      </c>
      <c r="T67">
        <f t="shared" si="71"/>
        <v>0</v>
      </c>
      <c r="U67">
        <f t="shared" si="72"/>
        <v>46.505280000000006</v>
      </c>
      <c r="V67">
        <f t="shared" si="73"/>
        <v>0.302624</v>
      </c>
      <c r="W67">
        <f t="shared" si="74"/>
        <v>0</v>
      </c>
      <c r="X67">
        <f t="shared" si="75"/>
        <v>2781.19</v>
      </c>
      <c r="Y67">
        <f t="shared" si="76"/>
        <v>1416.83</v>
      </c>
      <c r="AA67">
        <v>26834277</v>
      </c>
      <c r="AB67">
        <f t="shared" si="77"/>
        <v>552.25599999999997</v>
      </c>
      <c r="AC67">
        <f t="shared" si="99"/>
        <v>0</v>
      </c>
      <c r="AD67">
        <f>ROUND(((((ET67*0.8))-((EU67*0.8)))+AE67),6)</f>
        <v>25.76</v>
      </c>
      <c r="AE67">
        <f>ROUND(((EU67*0.8)),6)</f>
        <v>4.5439999999999996</v>
      </c>
      <c r="AF67">
        <f>ROUND(((EV67*0.8)),6)</f>
        <v>526.49599999999998</v>
      </c>
      <c r="AG67">
        <f t="shared" si="78"/>
        <v>0</v>
      </c>
      <c r="AH67">
        <f>((EW67*0.8))</f>
        <v>60.24</v>
      </c>
      <c r="AI67">
        <f>((EX67*0.8))</f>
        <v>0.39200000000000002</v>
      </c>
      <c r="AJ67">
        <f t="shared" si="79"/>
        <v>0</v>
      </c>
      <c r="AK67">
        <v>3058.31</v>
      </c>
      <c r="AL67">
        <v>2367.9899999999998</v>
      </c>
      <c r="AM67">
        <v>32.200000000000003</v>
      </c>
      <c r="AN67">
        <v>5.68</v>
      </c>
      <c r="AO67">
        <v>658.12</v>
      </c>
      <c r="AP67">
        <v>0</v>
      </c>
      <c r="AQ67">
        <v>75.3</v>
      </c>
      <c r="AR67">
        <v>0.49</v>
      </c>
      <c r="AS67">
        <v>0</v>
      </c>
      <c r="AT67">
        <v>106</v>
      </c>
      <c r="AU67">
        <v>54</v>
      </c>
      <c r="AV67">
        <v>1</v>
      </c>
      <c r="AW67">
        <v>1</v>
      </c>
      <c r="AZ67">
        <v>6.4</v>
      </c>
      <c r="BA67">
        <v>6.4</v>
      </c>
      <c r="BB67">
        <v>6.4</v>
      </c>
      <c r="BC67">
        <v>6.4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105</v>
      </c>
      <c r="BM67">
        <v>10001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6.4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118</v>
      </c>
      <c r="CA67">
        <v>63</v>
      </c>
      <c r="CF67">
        <v>0</v>
      </c>
      <c r="CG67">
        <v>0</v>
      </c>
      <c r="CM67">
        <v>0</v>
      </c>
      <c r="CN67" t="s">
        <v>76</v>
      </c>
      <c r="CO67">
        <v>0</v>
      </c>
      <c r="CP67">
        <f t="shared" si="80"/>
        <v>2728.59</v>
      </c>
      <c r="CQ67">
        <f t="shared" si="81"/>
        <v>0</v>
      </c>
      <c r="CR67">
        <f t="shared" si="82"/>
        <v>164.86400000000003</v>
      </c>
      <c r="CS67">
        <f t="shared" si="83"/>
        <v>29.081599999999998</v>
      </c>
      <c r="CT67">
        <f t="shared" si="84"/>
        <v>3369.5744</v>
      </c>
      <c r="CU67">
        <f t="shared" si="85"/>
        <v>0</v>
      </c>
      <c r="CV67">
        <f t="shared" si="86"/>
        <v>60.24</v>
      </c>
      <c r="CW67">
        <f t="shared" si="87"/>
        <v>0.39200000000000002</v>
      </c>
      <c r="CX67">
        <f t="shared" si="88"/>
        <v>0</v>
      </c>
      <c r="CY67">
        <f t="shared" si="89"/>
        <v>2781.1855999999998</v>
      </c>
      <c r="CZ67">
        <f t="shared" si="90"/>
        <v>1416.8303999999998</v>
      </c>
      <c r="DC67" t="s">
        <v>6</v>
      </c>
      <c r="DD67" t="s">
        <v>30</v>
      </c>
      <c r="DE67" t="s">
        <v>77</v>
      </c>
      <c r="DF67" t="s">
        <v>77</v>
      </c>
      <c r="DG67" t="s">
        <v>77</v>
      </c>
      <c r="DH67" t="s">
        <v>6</v>
      </c>
      <c r="DI67" t="s">
        <v>77</v>
      </c>
      <c r="DJ67" t="s">
        <v>77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18</v>
      </c>
      <c r="DW67" t="s">
        <v>18</v>
      </c>
      <c r="DX67">
        <v>100</v>
      </c>
      <c r="EE67">
        <v>26549060</v>
      </c>
      <c r="EF67">
        <v>2</v>
      </c>
      <c r="EG67" t="s">
        <v>14</v>
      </c>
      <c r="EH67">
        <v>0</v>
      </c>
      <c r="EI67" t="s">
        <v>6</v>
      </c>
      <c r="EJ67">
        <v>1</v>
      </c>
      <c r="EK67">
        <v>10001</v>
      </c>
      <c r="EL67" t="s">
        <v>106</v>
      </c>
      <c r="EM67" t="s">
        <v>107</v>
      </c>
      <c r="EO67" t="s">
        <v>79</v>
      </c>
      <c r="EQ67">
        <v>0</v>
      </c>
      <c r="ER67">
        <v>3058.31</v>
      </c>
      <c r="ES67">
        <v>2367.9899999999998</v>
      </c>
      <c r="ET67">
        <v>32.200000000000003</v>
      </c>
      <c r="EU67">
        <v>5.68</v>
      </c>
      <c r="EV67">
        <v>658.12</v>
      </c>
      <c r="EW67">
        <v>75.3</v>
      </c>
      <c r="EX67">
        <v>0.49</v>
      </c>
      <c r="EY67">
        <v>0</v>
      </c>
      <c r="FQ67">
        <v>0</v>
      </c>
      <c r="FR67">
        <f t="shared" si="91"/>
        <v>0</v>
      </c>
      <c r="FS67">
        <v>0</v>
      </c>
      <c r="FT67" t="s">
        <v>22</v>
      </c>
      <c r="FU67" t="s">
        <v>23</v>
      </c>
      <c r="FX67">
        <v>106.2</v>
      </c>
      <c r="FY67">
        <v>53.55</v>
      </c>
      <c r="GA67" t="s">
        <v>6</v>
      </c>
      <c r="GD67">
        <v>0</v>
      </c>
      <c r="GF67">
        <v>1164802632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2"/>
        <v>0</v>
      </c>
      <c r="GM67">
        <f t="shared" si="93"/>
        <v>6926.61</v>
      </c>
      <c r="GN67">
        <f t="shared" si="94"/>
        <v>6926.61</v>
      </c>
      <c r="GO67">
        <f t="shared" si="95"/>
        <v>0</v>
      </c>
      <c r="GP67">
        <f t="shared" si="96"/>
        <v>0</v>
      </c>
      <c r="GR67">
        <v>0</v>
      </c>
      <c r="GS67">
        <v>3</v>
      </c>
      <c r="GT67">
        <v>0</v>
      </c>
      <c r="GU67" t="s">
        <v>6</v>
      </c>
      <c r="GV67">
        <f t="shared" si="97"/>
        <v>0</v>
      </c>
      <c r="GW67">
        <v>1</v>
      </c>
      <c r="GX67">
        <f t="shared" si="98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ROW(SmtRes!A161)</f>
        <v>161</v>
      </c>
      <c r="D68" s="2">
        <f>ROW(EtalonRes!A177)</f>
        <v>177</v>
      </c>
      <c r="E68" s="2" t="s">
        <v>108</v>
      </c>
      <c r="F68" s="2" t="s">
        <v>109</v>
      </c>
      <c r="G68" s="2" t="s">
        <v>110</v>
      </c>
      <c r="H68" s="2" t="s">
        <v>18</v>
      </c>
      <c r="I68" s="2">
        <f>ROUND((42.25+40.71)/100,9)</f>
        <v>0.8296</v>
      </c>
      <c r="J68" s="2">
        <v>0</v>
      </c>
      <c r="K68" s="2"/>
      <c r="L68" s="2"/>
      <c r="M68" s="2"/>
      <c r="N68" s="2"/>
      <c r="O68" s="2">
        <f t="shared" si="66"/>
        <v>536.36</v>
      </c>
      <c r="P68" s="2">
        <f t="shared" si="67"/>
        <v>0</v>
      </c>
      <c r="Q68" s="2">
        <f t="shared" si="68"/>
        <v>57.05</v>
      </c>
      <c r="R68" s="2">
        <f t="shared" si="69"/>
        <v>24.64</v>
      </c>
      <c r="S68" s="2">
        <f t="shared" si="70"/>
        <v>479.31</v>
      </c>
      <c r="T68" s="2">
        <f t="shared" si="71"/>
        <v>0</v>
      </c>
      <c r="U68" s="2">
        <f t="shared" si="72"/>
        <v>55.475352000000001</v>
      </c>
      <c r="V68" s="2">
        <f t="shared" si="73"/>
        <v>1.8251200000000001</v>
      </c>
      <c r="W68" s="2">
        <f t="shared" si="74"/>
        <v>0</v>
      </c>
      <c r="X68" s="2">
        <f t="shared" si="75"/>
        <v>498.91</v>
      </c>
      <c r="Y68" s="2">
        <f t="shared" si="76"/>
        <v>302.37</v>
      </c>
      <c r="Z68" s="2"/>
      <c r="AA68" s="2">
        <v>26834263</v>
      </c>
      <c r="AB68" s="2">
        <f t="shared" si="77"/>
        <v>646.53</v>
      </c>
      <c r="AC68" s="2">
        <f>ROUND((ES68),6)</f>
        <v>0</v>
      </c>
      <c r="AD68" s="2">
        <f>ROUND((((ET68)-(EU68))+AE68),6)</f>
        <v>68.77</v>
      </c>
      <c r="AE68" s="2">
        <f>ROUND((EU68),6)</f>
        <v>29.7</v>
      </c>
      <c r="AF68" s="2">
        <f>ROUND((EV68),6)</f>
        <v>577.76</v>
      </c>
      <c r="AG68" s="2">
        <f t="shared" si="78"/>
        <v>0</v>
      </c>
      <c r="AH68" s="2">
        <f>(EW68)</f>
        <v>66.87</v>
      </c>
      <c r="AI68" s="2">
        <f>(EX68)</f>
        <v>2.2000000000000002</v>
      </c>
      <c r="AJ68" s="2">
        <f t="shared" si="79"/>
        <v>0</v>
      </c>
      <c r="AK68" s="2">
        <v>646.53</v>
      </c>
      <c r="AL68" s="2">
        <v>0</v>
      </c>
      <c r="AM68" s="2">
        <v>68.77</v>
      </c>
      <c r="AN68" s="2">
        <v>29.7</v>
      </c>
      <c r="AO68" s="2">
        <v>577.76</v>
      </c>
      <c r="AP68" s="2">
        <v>0</v>
      </c>
      <c r="AQ68" s="2">
        <v>66.87</v>
      </c>
      <c r="AR68" s="2">
        <v>2.2000000000000002</v>
      </c>
      <c r="AS68" s="2">
        <v>0</v>
      </c>
      <c r="AT68" s="2">
        <v>99</v>
      </c>
      <c r="AU68" s="2">
        <v>60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111</v>
      </c>
      <c r="BK68" s="2"/>
      <c r="BL68" s="2"/>
      <c r="BM68" s="2">
        <v>46001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110</v>
      </c>
      <c r="CA68" s="2">
        <v>70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80"/>
        <v>536.36</v>
      </c>
      <c r="CQ68" s="2">
        <f t="shared" si="81"/>
        <v>0</v>
      </c>
      <c r="CR68" s="2">
        <f t="shared" si="82"/>
        <v>68.77</v>
      </c>
      <c r="CS68" s="2">
        <f t="shared" si="83"/>
        <v>29.7</v>
      </c>
      <c r="CT68" s="2">
        <f t="shared" si="84"/>
        <v>577.76</v>
      </c>
      <c r="CU68" s="2">
        <f t="shared" si="85"/>
        <v>0</v>
      </c>
      <c r="CV68" s="2">
        <f t="shared" si="86"/>
        <v>66.87</v>
      </c>
      <c r="CW68" s="2">
        <f t="shared" si="87"/>
        <v>2.2000000000000002</v>
      </c>
      <c r="CX68" s="2">
        <f t="shared" si="88"/>
        <v>0</v>
      </c>
      <c r="CY68" s="2">
        <f t="shared" si="89"/>
        <v>498.91049999999996</v>
      </c>
      <c r="CZ68" s="2">
        <f t="shared" si="90"/>
        <v>302.37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18</v>
      </c>
      <c r="DW68" s="2" t="s">
        <v>18</v>
      </c>
      <c r="DX68" s="2">
        <v>100</v>
      </c>
      <c r="DY68" s="2"/>
      <c r="DZ68" s="2"/>
      <c r="EA68" s="2"/>
      <c r="EB68" s="2"/>
      <c r="EC68" s="2"/>
      <c r="ED68" s="2"/>
      <c r="EE68" s="2">
        <v>26549128</v>
      </c>
      <c r="EF68" s="2">
        <v>2</v>
      </c>
      <c r="EG68" s="2" t="s">
        <v>14</v>
      </c>
      <c r="EH68" s="2">
        <v>0</v>
      </c>
      <c r="EI68" s="2" t="s">
        <v>6</v>
      </c>
      <c r="EJ68" s="2">
        <v>1</v>
      </c>
      <c r="EK68" s="2">
        <v>46001</v>
      </c>
      <c r="EL68" s="2" t="s">
        <v>20</v>
      </c>
      <c r="EM68" s="2" t="s">
        <v>21</v>
      </c>
      <c r="EN68" s="2"/>
      <c r="EO68" s="2" t="s">
        <v>6</v>
      </c>
      <c r="EP68" s="2"/>
      <c r="EQ68" s="2">
        <v>0</v>
      </c>
      <c r="ER68" s="2">
        <v>646.53</v>
      </c>
      <c r="ES68" s="2">
        <v>0</v>
      </c>
      <c r="ET68" s="2">
        <v>68.77</v>
      </c>
      <c r="EU68" s="2">
        <v>29.7</v>
      </c>
      <c r="EV68" s="2">
        <v>577.76</v>
      </c>
      <c r="EW68" s="2">
        <v>66.87</v>
      </c>
      <c r="EX68" s="2">
        <v>2.2000000000000002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1"/>
        <v>0</v>
      </c>
      <c r="FS68" s="2">
        <v>0</v>
      </c>
      <c r="FT68" s="2" t="s">
        <v>22</v>
      </c>
      <c r="FU68" s="2" t="s">
        <v>23</v>
      </c>
      <c r="FV68" s="2"/>
      <c r="FW68" s="2"/>
      <c r="FX68" s="2">
        <v>99</v>
      </c>
      <c r="FY68" s="2">
        <v>59.5</v>
      </c>
      <c r="FZ68" s="2"/>
      <c r="GA68" s="2" t="s">
        <v>6</v>
      </c>
      <c r="GB68" s="2"/>
      <c r="GC68" s="2"/>
      <c r="GD68" s="2">
        <v>0</v>
      </c>
      <c r="GE68" s="2"/>
      <c r="GF68" s="2">
        <v>1897784281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2"/>
        <v>0</v>
      </c>
      <c r="GM68" s="2">
        <f t="shared" si="93"/>
        <v>1337.64</v>
      </c>
      <c r="GN68" s="2">
        <f t="shared" si="94"/>
        <v>1337.64</v>
      </c>
      <c r="GO68" s="2">
        <f t="shared" si="95"/>
        <v>0</v>
      </c>
      <c r="GP68" s="2">
        <f t="shared" si="96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97"/>
        <v>0</v>
      </c>
      <c r="GW68" s="2">
        <v>1</v>
      </c>
      <c r="GX68" s="2">
        <f t="shared" si="98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ROW(SmtRes!A164)</f>
        <v>164</v>
      </c>
      <c r="D69">
        <f>ROW(EtalonRes!A180)</f>
        <v>180</v>
      </c>
      <c r="E69" t="s">
        <v>108</v>
      </c>
      <c r="F69" t="s">
        <v>109</v>
      </c>
      <c r="G69" t="s">
        <v>110</v>
      </c>
      <c r="H69" t="s">
        <v>18</v>
      </c>
      <c r="I69">
        <f>ROUND((42.25+40.71)/100,9)</f>
        <v>0.8296</v>
      </c>
      <c r="J69">
        <v>0</v>
      </c>
      <c r="O69">
        <f t="shared" si="66"/>
        <v>3432.71</v>
      </c>
      <c r="P69">
        <f t="shared" si="67"/>
        <v>0</v>
      </c>
      <c r="Q69">
        <f t="shared" si="68"/>
        <v>365.13</v>
      </c>
      <c r="R69">
        <f t="shared" si="69"/>
        <v>157.69</v>
      </c>
      <c r="S69">
        <f t="shared" si="70"/>
        <v>3067.58</v>
      </c>
      <c r="T69">
        <f t="shared" si="71"/>
        <v>0</v>
      </c>
      <c r="U69">
        <f t="shared" si="72"/>
        <v>55.475352000000001</v>
      </c>
      <c r="V69">
        <f t="shared" si="73"/>
        <v>1.8251200000000001</v>
      </c>
      <c r="W69">
        <f t="shared" si="74"/>
        <v>0</v>
      </c>
      <c r="X69">
        <f t="shared" si="75"/>
        <v>3193.02</v>
      </c>
      <c r="Y69">
        <f t="shared" si="76"/>
        <v>1935.16</v>
      </c>
      <c r="AA69">
        <v>26834277</v>
      </c>
      <c r="AB69">
        <f t="shared" si="77"/>
        <v>646.53</v>
      </c>
      <c r="AC69">
        <f>ROUND((ES69),6)</f>
        <v>0</v>
      </c>
      <c r="AD69">
        <f>ROUND((((ET69)-(EU69))+AE69),6)</f>
        <v>68.77</v>
      </c>
      <c r="AE69">
        <f>ROUND((EU69),6)</f>
        <v>29.7</v>
      </c>
      <c r="AF69">
        <f>ROUND((EV69),6)</f>
        <v>577.76</v>
      </c>
      <c r="AG69">
        <f t="shared" si="78"/>
        <v>0</v>
      </c>
      <c r="AH69">
        <f>(EW69)</f>
        <v>66.87</v>
      </c>
      <c r="AI69">
        <f>(EX69)</f>
        <v>2.2000000000000002</v>
      </c>
      <c r="AJ69">
        <f t="shared" si="79"/>
        <v>0</v>
      </c>
      <c r="AK69">
        <v>646.53</v>
      </c>
      <c r="AL69">
        <v>0</v>
      </c>
      <c r="AM69">
        <v>68.77</v>
      </c>
      <c r="AN69">
        <v>29.7</v>
      </c>
      <c r="AO69">
        <v>577.76</v>
      </c>
      <c r="AP69">
        <v>0</v>
      </c>
      <c r="AQ69">
        <v>66.87</v>
      </c>
      <c r="AR69">
        <v>2.2000000000000002</v>
      </c>
      <c r="AS69">
        <v>0</v>
      </c>
      <c r="AT69">
        <v>99</v>
      </c>
      <c r="AU69">
        <v>60</v>
      </c>
      <c r="AV69">
        <v>1</v>
      </c>
      <c r="AW69">
        <v>1</v>
      </c>
      <c r="AZ69">
        <v>6.4</v>
      </c>
      <c r="BA69">
        <v>6.4</v>
      </c>
      <c r="BB69">
        <v>6.4</v>
      </c>
      <c r="BC69">
        <v>6.4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111</v>
      </c>
      <c r="BM69">
        <v>46001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6.4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110</v>
      </c>
      <c r="CA69">
        <v>70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80"/>
        <v>3432.71</v>
      </c>
      <c r="CQ69">
        <f t="shared" si="81"/>
        <v>0</v>
      </c>
      <c r="CR69">
        <f t="shared" si="82"/>
        <v>440.12799999999999</v>
      </c>
      <c r="CS69">
        <f t="shared" si="83"/>
        <v>190.08</v>
      </c>
      <c r="CT69">
        <f t="shared" si="84"/>
        <v>3697.6640000000002</v>
      </c>
      <c r="CU69">
        <f t="shared" si="85"/>
        <v>0</v>
      </c>
      <c r="CV69">
        <f t="shared" si="86"/>
        <v>66.87</v>
      </c>
      <c r="CW69">
        <f t="shared" si="87"/>
        <v>2.2000000000000002</v>
      </c>
      <c r="CX69">
        <f t="shared" si="88"/>
        <v>0</v>
      </c>
      <c r="CY69">
        <f t="shared" si="89"/>
        <v>3193.0173</v>
      </c>
      <c r="CZ69">
        <f t="shared" si="90"/>
        <v>1935.162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18</v>
      </c>
      <c r="DW69" t="s">
        <v>18</v>
      </c>
      <c r="DX69">
        <v>100</v>
      </c>
      <c r="EE69">
        <v>26549128</v>
      </c>
      <c r="EF69">
        <v>2</v>
      </c>
      <c r="EG69" t="s">
        <v>14</v>
      </c>
      <c r="EH69">
        <v>0</v>
      </c>
      <c r="EI69" t="s">
        <v>6</v>
      </c>
      <c r="EJ69">
        <v>1</v>
      </c>
      <c r="EK69">
        <v>46001</v>
      </c>
      <c r="EL69" t="s">
        <v>20</v>
      </c>
      <c r="EM69" t="s">
        <v>21</v>
      </c>
      <c r="EO69" t="s">
        <v>6</v>
      </c>
      <c r="EQ69">
        <v>0</v>
      </c>
      <c r="ER69">
        <v>646.53</v>
      </c>
      <c r="ES69">
        <v>0</v>
      </c>
      <c r="ET69">
        <v>68.77</v>
      </c>
      <c r="EU69">
        <v>29.7</v>
      </c>
      <c r="EV69">
        <v>577.76</v>
      </c>
      <c r="EW69">
        <v>66.87</v>
      </c>
      <c r="EX69">
        <v>2.2000000000000002</v>
      </c>
      <c r="EY69">
        <v>0</v>
      </c>
      <c r="FQ69">
        <v>0</v>
      </c>
      <c r="FR69">
        <f t="shared" si="91"/>
        <v>0</v>
      </c>
      <c r="FS69">
        <v>0</v>
      </c>
      <c r="FT69" t="s">
        <v>22</v>
      </c>
      <c r="FU69" t="s">
        <v>23</v>
      </c>
      <c r="FX69">
        <v>99</v>
      </c>
      <c r="FY69">
        <v>59.5</v>
      </c>
      <c r="GA69" t="s">
        <v>6</v>
      </c>
      <c r="GD69">
        <v>0</v>
      </c>
      <c r="GF69">
        <v>1897784281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2"/>
        <v>0</v>
      </c>
      <c r="GM69">
        <f t="shared" si="93"/>
        <v>8560.89</v>
      </c>
      <c r="GN69">
        <f t="shared" si="94"/>
        <v>8560.89</v>
      </c>
      <c r="GO69">
        <f t="shared" si="95"/>
        <v>0</v>
      </c>
      <c r="GP69">
        <f t="shared" si="96"/>
        <v>0</v>
      </c>
      <c r="GR69">
        <v>0</v>
      </c>
      <c r="GS69">
        <v>3</v>
      </c>
      <c r="GT69">
        <v>0</v>
      </c>
      <c r="GU69" t="s">
        <v>6</v>
      </c>
      <c r="GV69">
        <f t="shared" si="97"/>
        <v>0</v>
      </c>
      <c r="GW69">
        <v>1</v>
      </c>
      <c r="GX69">
        <f t="shared" si="98"/>
        <v>0</v>
      </c>
      <c r="HA69">
        <v>0</v>
      </c>
      <c r="HB69"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ROW(SmtRes!A172)</f>
        <v>172</v>
      </c>
      <c r="D70" s="2">
        <f>ROW(EtalonRes!A189)</f>
        <v>189</v>
      </c>
      <c r="E70" s="2" t="s">
        <v>112</v>
      </c>
      <c r="F70" s="2" t="s">
        <v>113</v>
      </c>
      <c r="G70" s="2" t="s">
        <v>114</v>
      </c>
      <c r="H70" s="2" t="s">
        <v>18</v>
      </c>
      <c r="I70" s="2">
        <f>ROUND((45.9)/100,9)</f>
        <v>0.45900000000000002</v>
      </c>
      <c r="J70" s="2">
        <v>0</v>
      </c>
      <c r="K70" s="2"/>
      <c r="L70" s="2"/>
      <c r="M70" s="2"/>
      <c r="N70" s="2"/>
      <c r="O70" s="2">
        <f t="shared" si="66"/>
        <v>428.73</v>
      </c>
      <c r="P70" s="2">
        <f t="shared" si="67"/>
        <v>0</v>
      </c>
      <c r="Q70" s="2">
        <f t="shared" si="68"/>
        <v>54.71</v>
      </c>
      <c r="R70" s="2">
        <f t="shared" si="69"/>
        <v>1.84</v>
      </c>
      <c r="S70" s="2">
        <f t="shared" si="70"/>
        <v>374.02</v>
      </c>
      <c r="T70" s="2">
        <f t="shared" si="71"/>
        <v>0</v>
      </c>
      <c r="U70" s="2">
        <f t="shared" si="72"/>
        <v>39.789792000000006</v>
      </c>
      <c r="V70" s="2">
        <f t="shared" si="73"/>
        <v>0.14320800000000003</v>
      </c>
      <c r="W70" s="2">
        <f t="shared" si="74"/>
        <v>0</v>
      </c>
      <c r="X70" s="2">
        <f t="shared" si="75"/>
        <v>357.07</v>
      </c>
      <c r="Y70" s="2">
        <f t="shared" si="76"/>
        <v>176.65</v>
      </c>
      <c r="Z70" s="2"/>
      <c r="AA70" s="2">
        <v>26834263</v>
      </c>
      <c r="AB70" s="2">
        <f t="shared" si="77"/>
        <v>934.048</v>
      </c>
      <c r="AC70" s="2">
        <f>ROUND(((ES70*0)),6)</f>
        <v>0</v>
      </c>
      <c r="AD70" s="2">
        <f>ROUND(((((ET70*0.8))-((EU70*0.8)))+AE70),6)</f>
        <v>119.184</v>
      </c>
      <c r="AE70" s="2">
        <f>ROUND(((EU70*0.8)),6)</f>
        <v>4</v>
      </c>
      <c r="AF70" s="2">
        <f>ROUND(((EV70*0.8)),6)</f>
        <v>814.86400000000003</v>
      </c>
      <c r="AG70" s="2">
        <f t="shared" si="78"/>
        <v>0</v>
      </c>
      <c r="AH70" s="2">
        <f>((EW70*0.8))</f>
        <v>86.688000000000002</v>
      </c>
      <c r="AI70" s="2">
        <f>((EX70*0.8))</f>
        <v>0.31200000000000006</v>
      </c>
      <c r="AJ70" s="2">
        <f t="shared" si="79"/>
        <v>0</v>
      </c>
      <c r="AK70" s="2">
        <v>29416.26</v>
      </c>
      <c r="AL70" s="2">
        <v>28248.7</v>
      </c>
      <c r="AM70" s="2">
        <v>148.97999999999999</v>
      </c>
      <c r="AN70" s="2">
        <v>5</v>
      </c>
      <c r="AO70" s="2">
        <v>1018.58</v>
      </c>
      <c r="AP70" s="2">
        <v>0</v>
      </c>
      <c r="AQ70" s="2">
        <v>108.36</v>
      </c>
      <c r="AR70" s="2">
        <v>0.39</v>
      </c>
      <c r="AS70" s="2">
        <v>0</v>
      </c>
      <c r="AT70" s="2">
        <v>95</v>
      </c>
      <c r="AU70" s="2">
        <v>47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0</v>
      </c>
      <c r="BI70" s="2">
        <v>1</v>
      </c>
      <c r="BJ70" s="2" t="s">
        <v>115</v>
      </c>
      <c r="BK70" s="2"/>
      <c r="BL70" s="2"/>
      <c r="BM70" s="2">
        <v>15001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105</v>
      </c>
      <c r="CA70" s="2">
        <v>55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76</v>
      </c>
      <c r="CO70" s="2">
        <v>0</v>
      </c>
      <c r="CP70" s="2">
        <f t="shared" si="80"/>
        <v>428.72999999999996</v>
      </c>
      <c r="CQ70" s="2">
        <f t="shared" si="81"/>
        <v>0</v>
      </c>
      <c r="CR70" s="2">
        <f t="shared" si="82"/>
        <v>119.184</v>
      </c>
      <c r="CS70" s="2">
        <f t="shared" si="83"/>
        <v>4</v>
      </c>
      <c r="CT70" s="2">
        <f t="shared" si="84"/>
        <v>814.86400000000003</v>
      </c>
      <c r="CU70" s="2">
        <f t="shared" si="85"/>
        <v>0</v>
      </c>
      <c r="CV70" s="2">
        <f t="shared" si="86"/>
        <v>86.688000000000002</v>
      </c>
      <c r="CW70" s="2">
        <f t="shared" si="87"/>
        <v>0.31200000000000006</v>
      </c>
      <c r="CX70" s="2">
        <f t="shared" si="88"/>
        <v>0</v>
      </c>
      <c r="CY70" s="2">
        <f t="shared" si="89"/>
        <v>357.06699999999995</v>
      </c>
      <c r="CZ70" s="2">
        <f t="shared" si="90"/>
        <v>176.65419999999997</v>
      </c>
      <c r="DA70" s="2"/>
      <c r="DB70" s="2"/>
      <c r="DC70" s="2" t="s">
        <v>6</v>
      </c>
      <c r="DD70" s="2" t="s">
        <v>30</v>
      </c>
      <c r="DE70" s="2" t="s">
        <v>77</v>
      </c>
      <c r="DF70" s="2" t="s">
        <v>77</v>
      </c>
      <c r="DG70" s="2" t="s">
        <v>77</v>
      </c>
      <c r="DH70" s="2" t="s">
        <v>6</v>
      </c>
      <c r="DI70" s="2" t="s">
        <v>77</v>
      </c>
      <c r="DJ70" s="2" t="s">
        <v>77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18</v>
      </c>
      <c r="DW70" s="2" t="s">
        <v>18</v>
      </c>
      <c r="DX70" s="2">
        <v>100</v>
      </c>
      <c r="DY70" s="2"/>
      <c r="DZ70" s="2"/>
      <c r="EA70" s="2"/>
      <c r="EB70" s="2"/>
      <c r="EC70" s="2"/>
      <c r="ED70" s="2"/>
      <c r="EE70" s="2">
        <v>26549086</v>
      </c>
      <c r="EF70" s="2">
        <v>2</v>
      </c>
      <c r="EG70" s="2" t="s">
        <v>14</v>
      </c>
      <c r="EH70" s="2">
        <v>0</v>
      </c>
      <c r="EI70" s="2" t="s">
        <v>6</v>
      </c>
      <c r="EJ70" s="2">
        <v>1</v>
      </c>
      <c r="EK70" s="2">
        <v>15001</v>
      </c>
      <c r="EL70" s="2" t="s">
        <v>116</v>
      </c>
      <c r="EM70" s="2" t="s">
        <v>117</v>
      </c>
      <c r="EN70" s="2"/>
      <c r="EO70" s="2" t="s">
        <v>79</v>
      </c>
      <c r="EP70" s="2"/>
      <c r="EQ70" s="2">
        <v>0</v>
      </c>
      <c r="ER70" s="2">
        <v>29416.26</v>
      </c>
      <c r="ES70" s="2">
        <v>28248.7</v>
      </c>
      <c r="ET70" s="2">
        <v>148.97999999999999</v>
      </c>
      <c r="EU70" s="2">
        <v>5</v>
      </c>
      <c r="EV70" s="2">
        <v>1018.58</v>
      </c>
      <c r="EW70" s="2">
        <v>108.36</v>
      </c>
      <c r="EX70" s="2">
        <v>0.39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1"/>
        <v>0</v>
      </c>
      <c r="FS70" s="2">
        <v>0</v>
      </c>
      <c r="FT70" s="2" t="s">
        <v>22</v>
      </c>
      <c r="FU70" s="2" t="s">
        <v>23</v>
      </c>
      <c r="FV70" s="2"/>
      <c r="FW70" s="2"/>
      <c r="FX70" s="2">
        <v>94.5</v>
      </c>
      <c r="FY70" s="2">
        <v>46.75</v>
      </c>
      <c r="FZ70" s="2"/>
      <c r="GA70" s="2" t="s">
        <v>6</v>
      </c>
      <c r="GB70" s="2"/>
      <c r="GC70" s="2"/>
      <c r="GD70" s="2">
        <v>0</v>
      </c>
      <c r="GE70" s="2"/>
      <c r="GF70" s="2">
        <v>2115955417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2"/>
        <v>0</v>
      </c>
      <c r="GM70" s="2">
        <f t="shared" si="93"/>
        <v>962.45</v>
      </c>
      <c r="GN70" s="2">
        <f t="shared" si="94"/>
        <v>962.45</v>
      </c>
      <c r="GO70" s="2">
        <f t="shared" si="95"/>
        <v>0</v>
      </c>
      <c r="GP70" s="2">
        <f t="shared" si="96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97"/>
        <v>0</v>
      </c>
      <c r="GW70" s="2">
        <v>1</v>
      </c>
      <c r="GX70" s="2">
        <f t="shared" si="98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ROW(SmtRes!A180)</f>
        <v>180</v>
      </c>
      <c r="D71">
        <f>ROW(EtalonRes!A198)</f>
        <v>198</v>
      </c>
      <c r="E71" t="s">
        <v>112</v>
      </c>
      <c r="F71" t="s">
        <v>113</v>
      </c>
      <c r="G71" t="s">
        <v>114</v>
      </c>
      <c r="H71" t="s">
        <v>18</v>
      </c>
      <c r="I71">
        <f>ROUND((45.9)/100,9)</f>
        <v>0.45900000000000002</v>
      </c>
      <c r="J71">
        <v>0</v>
      </c>
      <c r="O71">
        <f t="shared" si="66"/>
        <v>2743.85</v>
      </c>
      <c r="P71">
        <f t="shared" si="67"/>
        <v>0</v>
      </c>
      <c r="Q71">
        <f t="shared" si="68"/>
        <v>350.11</v>
      </c>
      <c r="R71">
        <f t="shared" si="69"/>
        <v>11.75</v>
      </c>
      <c r="S71">
        <f t="shared" si="70"/>
        <v>2393.7399999999998</v>
      </c>
      <c r="T71">
        <f t="shared" si="71"/>
        <v>0</v>
      </c>
      <c r="U71">
        <f t="shared" si="72"/>
        <v>39.789792000000006</v>
      </c>
      <c r="V71">
        <f t="shared" si="73"/>
        <v>0.14320800000000003</v>
      </c>
      <c r="W71">
        <f t="shared" si="74"/>
        <v>0</v>
      </c>
      <c r="X71">
        <f t="shared" si="75"/>
        <v>2285.2199999999998</v>
      </c>
      <c r="Y71">
        <f t="shared" si="76"/>
        <v>1130.58</v>
      </c>
      <c r="AA71">
        <v>26834277</v>
      </c>
      <c r="AB71">
        <f t="shared" si="77"/>
        <v>934.048</v>
      </c>
      <c r="AC71">
        <f>ROUND(((ES71*0)),6)</f>
        <v>0</v>
      </c>
      <c r="AD71">
        <f>ROUND(((((ET71*0.8))-((EU71*0.8)))+AE71),6)</f>
        <v>119.184</v>
      </c>
      <c r="AE71">
        <f>ROUND(((EU71*0.8)),6)</f>
        <v>4</v>
      </c>
      <c r="AF71">
        <f>ROUND(((EV71*0.8)),6)</f>
        <v>814.86400000000003</v>
      </c>
      <c r="AG71">
        <f t="shared" si="78"/>
        <v>0</v>
      </c>
      <c r="AH71">
        <f>((EW71*0.8))</f>
        <v>86.688000000000002</v>
      </c>
      <c r="AI71">
        <f>((EX71*0.8))</f>
        <v>0.31200000000000006</v>
      </c>
      <c r="AJ71">
        <f t="shared" si="79"/>
        <v>0</v>
      </c>
      <c r="AK71">
        <v>29416.26</v>
      </c>
      <c r="AL71">
        <v>28248.7</v>
      </c>
      <c r="AM71">
        <v>148.97999999999999</v>
      </c>
      <c r="AN71">
        <v>5</v>
      </c>
      <c r="AO71">
        <v>1018.58</v>
      </c>
      <c r="AP71">
        <v>0</v>
      </c>
      <c r="AQ71">
        <v>108.36</v>
      </c>
      <c r="AR71">
        <v>0.39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6.4</v>
      </c>
      <c r="BA71">
        <v>6.4</v>
      </c>
      <c r="BB71">
        <v>6.4</v>
      </c>
      <c r="BC71">
        <v>6.4</v>
      </c>
      <c r="BD71" t="s">
        <v>6</v>
      </c>
      <c r="BE71" t="s">
        <v>6</v>
      </c>
      <c r="BF71" t="s">
        <v>6</v>
      </c>
      <c r="BG71" t="s">
        <v>6</v>
      </c>
      <c r="BH71">
        <v>0</v>
      </c>
      <c r="BI71">
        <v>1</v>
      </c>
      <c r="BJ71" t="s">
        <v>115</v>
      </c>
      <c r="BM71">
        <v>15001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6.4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76</v>
      </c>
      <c r="CO71">
        <v>0</v>
      </c>
      <c r="CP71">
        <f t="shared" si="80"/>
        <v>2743.85</v>
      </c>
      <c r="CQ71">
        <f t="shared" si="81"/>
        <v>0</v>
      </c>
      <c r="CR71">
        <f t="shared" si="82"/>
        <v>762.77760000000001</v>
      </c>
      <c r="CS71">
        <f t="shared" si="83"/>
        <v>25.6</v>
      </c>
      <c r="CT71">
        <f t="shared" si="84"/>
        <v>5215.1296000000002</v>
      </c>
      <c r="CU71">
        <f t="shared" si="85"/>
        <v>0</v>
      </c>
      <c r="CV71">
        <f t="shared" si="86"/>
        <v>86.688000000000002</v>
      </c>
      <c r="CW71">
        <f t="shared" si="87"/>
        <v>0.31200000000000006</v>
      </c>
      <c r="CX71">
        <f t="shared" si="88"/>
        <v>0</v>
      </c>
      <c r="CY71">
        <f t="shared" si="89"/>
        <v>2285.2154999999998</v>
      </c>
      <c r="CZ71">
        <f t="shared" si="90"/>
        <v>1130.5802999999999</v>
      </c>
      <c r="DC71" t="s">
        <v>6</v>
      </c>
      <c r="DD71" t="s">
        <v>30</v>
      </c>
      <c r="DE71" t="s">
        <v>77</v>
      </c>
      <c r="DF71" t="s">
        <v>77</v>
      </c>
      <c r="DG71" t="s">
        <v>77</v>
      </c>
      <c r="DH71" t="s">
        <v>6</v>
      </c>
      <c r="DI71" t="s">
        <v>77</v>
      </c>
      <c r="DJ71" t="s">
        <v>77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18</v>
      </c>
      <c r="DW71" t="s">
        <v>18</v>
      </c>
      <c r="DX71">
        <v>100</v>
      </c>
      <c r="EE71">
        <v>26549086</v>
      </c>
      <c r="EF71">
        <v>2</v>
      </c>
      <c r="EG71" t="s">
        <v>14</v>
      </c>
      <c r="EH71">
        <v>0</v>
      </c>
      <c r="EI71" t="s">
        <v>6</v>
      </c>
      <c r="EJ71">
        <v>1</v>
      </c>
      <c r="EK71">
        <v>15001</v>
      </c>
      <c r="EL71" t="s">
        <v>116</v>
      </c>
      <c r="EM71" t="s">
        <v>117</v>
      </c>
      <c r="EO71" t="s">
        <v>79</v>
      </c>
      <c r="EQ71">
        <v>0</v>
      </c>
      <c r="ER71">
        <v>29416.26</v>
      </c>
      <c r="ES71">
        <v>28248.7</v>
      </c>
      <c r="ET71">
        <v>148.97999999999999</v>
      </c>
      <c r="EU71">
        <v>5</v>
      </c>
      <c r="EV71">
        <v>1018.58</v>
      </c>
      <c r="EW71">
        <v>108.36</v>
      </c>
      <c r="EX71">
        <v>0.39</v>
      </c>
      <c r="EY71">
        <v>0</v>
      </c>
      <c r="FQ71">
        <v>0</v>
      </c>
      <c r="FR71">
        <f t="shared" si="91"/>
        <v>0</v>
      </c>
      <c r="FS71">
        <v>0</v>
      </c>
      <c r="FT71" t="s">
        <v>22</v>
      </c>
      <c r="FU71" t="s">
        <v>23</v>
      </c>
      <c r="FX71">
        <v>94.5</v>
      </c>
      <c r="FY71">
        <v>46.75</v>
      </c>
      <c r="GA71" t="s">
        <v>6</v>
      </c>
      <c r="GD71">
        <v>0</v>
      </c>
      <c r="GF71">
        <v>2115955417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2"/>
        <v>0</v>
      </c>
      <c r="GM71">
        <f t="shared" si="93"/>
        <v>6159.65</v>
      </c>
      <c r="GN71">
        <f t="shared" si="94"/>
        <v>6159.65</v>
      </c>
      <c r="GO71">
        <f t="shared" si="95"/>
        <v>0</v>
      </c>
      <c r="GP71">
        <f t="shared" si="96"/>
        <v>0</v>
      </c>
      <c r="GR71">
        <v>0</v>
      </c>
      <c r="GS71">
        <v>3</v>
      </c>
      <c r="GT71">
        <v>0</v>
      </c>
      <c r="GU71" t="s">
        <v>6</v>
      </c>
      <c r="GV71">
        <f t="shared" si="97"/>
        <v>0</v>
      </c>
      <c r="GW71">
        <v>1</v>
      </c>
      <c r="GX71">
        <f t="shared" si="98"/>
        <v>0</v>
      </c>
      <c r="HA71">
        <v>0</v>
      </c>
      <c r="HB71">
        <v>0</v>
      </c>
      <c r="IK71">
        <v>0</v>
      </c>
    </row>
    <row r="72" spans="1:255" x14ac:dyDescent="0.2">
      <c r="A72" s="2">
        <v>17</v>
      </c>
      <c r="B72" s="2">
        <v>1</v>
      </c>
      <c r="C72" s="2">
        <f>ROW(SmtRes!A186)</f>
        <v>186</v>
      </c>
      <c r="D72" s="2">
        <f>ROW(EtalonRes!A206)</f>
        <v>206</v>
      </c>
      <c r="E72" s="2" t="s">
        <v>118</v>
      </c>
      <c r="F72" s="2" t="s">
        <v>119</v>
      </c>
      <c r="G72" s="2" t="s">
        <v>120</v>
      </c>
      <c r="H72" s="2" t="s">
        <v>121</v>
      </c>
      <c r="I72" s="2">
        <f>ROUND(2+2+1+2+1+2+4+2,9)</f>
        <v>16</v>
      </c>
      <c r="J72" s="2">
        <v>0</v>
      </c>
      <c r="K72" s="2"/>
      <c r="L72" s="2"/>
      <c r="M72" s="2"/>
      <c r="N72" s="2"/>
      <c r="O72" s="2">
        <f t="shared" si="66"/>
        <v>94.27</v>
      </c>
      <c r="P72" s="2">
        <f t="shared" si="67"/>
        <v>0</v>
      </c>
      <c r="Q72" s="2">
        <f t="shared" si="68"/>
        <v>10.43</v>
      </c>
      <c r="R72" s="2">
        <f t="shared" si="69"/>
        <v>0.77</v>
      </c>
      <c r="S72" s="2">
        <f t="shared" si="70"/>
        <v>83.84</v>
      </c>
      <c r="T72" s="2">
        <f t="shared" si="71"/>
        <v>0</v>
      </c>
      <c r="U72" s="2">
        <f t="shared" si="72"/>
        <v>9.3439999999999994</v>
      </c>
      <c r="V72" s="2">
        <f t="shared" si="73"/>
        <v>6.4000000000000001E-2</v>
      </c>
      <c r="W72" s="2">
        <f t="shared" si="74"/>
        <v>0</v>
      </c>
      <c r="X72" s="2">
        <f t="shared" si="75"/>
        <v>97.3</v>
      </c>
      <c r="Y72" s="2">
        <f t="shared" si="76"/>
        <v>60.07</v>
      </c>
      <c r="Z72" s="2"/>
      <c r="AA72" s="2">
        <v>26834263</v>
      </c>
      <c r="AB72" s="2">
        <f t="shared" si="77"/>
        <v>5.8920000000000003</v>
      </c>
      <c r="AC72" s="2">
        <f>ROUND(((ES72*0)),6)</f>
        <v>0</v>
      </c>
      <c r="AD72" s="2">
        <f>ROUND(((((ET72*0.4))-((EU72*0.4)))+AE72),6)</f>
        <v>0.65200000000000002</v>
      </c>
      <c r="AE72" s="2">
        <f>ROUND(((EU72*0.4)),6)</f>
        <v>4.8000000000000001E-2</v>
      </c>
      <c r="AF72" s="2">
        <f>ROUND(((EV72*0.4)),6)</f>
        <v>5.24</v>
      </c>
      <c r="AG72" s="2">
        <f t="shared" si="78"/>
        <v>0</v>
      </c>
      <c r="AH72" s="2">
        <f>((EW72*0.4))</f>
        <v>0.58399999999999996</v>
      </c>
      <c r="AI72" s="2">
        <f>((EX72*0.4))</f>
        <v>4.0000000000000001E-3</v>
      </c>
      <c r="AJ72" s="2">
        <f t="shared" si="79"/>
        <v>0</v>
      </c>
      <c r="AK72" s="2">
        <v>18.670000000000002</v>
      </c>
      <c r="AL72" s="2">
        <v>3.94</v>
      </c>
      <c r="AM72" s="2">
        <v>1.63</v>
      </c>
      <c r="AN72" s="2">
        <v>0.12</v>
      </c>
      <c r="AO72" s="2">
        <v>13.1</v>
      </c>
      <c r="AP72" s="2">
        <v>0</v>
      </c>
      <c r="AQ72" s="2">
        <v>1.46</v>
      </c>
      <c r="AR72" s="2">
        <v>0.01</v>
      </c>
      <c r="AS72" s="2">
        <v>0</v>
      </c>
      <c r="AT72" s="2">
        <v>115</v>
      </c>
      <c r="AU72" s="2">
        <v>71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0</v>
      </c>
      <c r="BI72" s="2">
        <v>1</v>
      </c>
      <c r="BJ72" s="2" t="s">
        <v>122</v>
      </c>
      <c r="BK72" s="2"/>
      <c r="BL72" s="2"/>
      <c r="BM72" s="2">
        <v>20001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128</v>
      </c>
      <c r="CA72" s="2">
        <v>83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123</v>
      </c>
      <c r="CO72" s="2">
        <v>0</v>
      </c>
      <c r="CP72" s="2">
        <f t="shared" si="80"/>
        <v>94.27000000000001</v>
      </c>
      <c r="CQ72" s="2">
        <f t="shared" si="81"/>
        <v>0</v>
      </c>
      <c r="CR72" s="2">
        <f t="shared" si="82"/>
        <v>0.65200000000000002</v>
      </c>
      <c r="CS72" s="2">
        <f t="shared" si="83"/>
        <v>4.8000000000000001E-2</v>
      </c>
      <c r="CT72" s="2">
        <f t="shared" si="84"/>
        <v>5.24</v>
      </c>
      <c r="CU72" s="2">
        <f t="shared" si="85"/>
        <v>0</v>
      </c>
      <c r="CV72" s="2">
        <f t="shared" si="86"/>
        <v>0.58399999999999996</v>
      </c>
      <c r="CW72" s="2">
        <f t="shared" si="87"/>
        <v>4.0000000000000001E-3</v>
      </c>
      <c r="CX72" s="2">
        <f t="shared" si="88"/>
        <v>0</v>
      </c>
      <c r="CY72" s="2">
        <f t="shared" si="89"/>
        <v>97.30149999999999</v>
      </c>
      <c r="CZ72" s="2">
        <f t="shared" si="90"/>
        <v>60.073100000000004</v>
      </c>
      <c r="DA72" s="2"/>
      <c r="DB72" s="2"/>
      <c r="DC72" s="2" t="s">
        <v>6</v>
      </c>
      <c r="DD72" s="2" t="s">
        <v>30</v>
      </c>
      <c r="DE72" s="2" t="s">
        <v>124</v>
      </c>
      <c r="DF72" s="2" t="s">
        <v>124</v>
      </c>
      <c r="DG72" s="2" t="s">
        <v>124</v>
      </c>
      <c r="DH72" s="2" t="s">
        <v>6</v>
      </c>
      <c r="DI72" s="2" t="s">
        <v>124</v>
      </c>
      <c r="DJ72" s="2" t="s">
        <v>124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1013</v>
      </c>
      <c r="DV72" s="2" t="s">
        <v>121</v>
      </c>
      <c r="DW72" s="2" t="s">
        <v>121</v>
      </c>
      <c r="DX72" s="2">
        <v>1</v>
      </c>
      <c r="DY72" s="2"/>
      <c r="DZ72" s="2"/>
      <c r="EA72" s="2"/>
      <c r="EB72" s="2"/>
      <c r="EC72" s="2"/>
      <c r="ED72" s="2"/>
      <c r="EE72" s="2">
        <v>26549091</v>
      </c>
      <c r="EF72" s="2">
        <v>2</v>
      </c>
      <c r="EG72" s="2" t="s">
        <v>14</v>
      </c>
      <c r="EH72" s="2">
        <v>0</v>
      </c>
      <c r="EI72" s="2" t="s">
        <v>6</v>
      </c>
      <c r="EJ72" s="2">
        <v>1</v>
      </c>
      <c r="EK72" s="2">
        <v>20001</v>
      </c>
      <c r="EL72" s="2" t="s">
        <v>125</v>
      </c>
      <c r="EM72" s="2" t="s">
        <v>126</v>
      </c>
      <c r="EN72" s="2"/>
      <c r="EO72" s="2" t="s">
        <v>127</v>
      </c>
      <c r="EP72" s="2"/>
      <c r="EQ72" s="2">
        <v>0</v>
      </c>
      <c r="ER72" s="2">
        <v>18.670000000000002</v>
      </c>
      <c r="ES72" s="2">
        <v>3.94</v>
      </c>
      <c r="ET72" s="2">
        <v>1.63</v>
      </c>
      <c r="EU72" s="2">
        <v>0.12</v>
      </c>
      <c r="EV72" s="2">
        <v>13.1</v>
      </c>
      <c r="EW72" s="2">
        <v>1.46</v>
      </c>
      <c r="EX72" s="2">
        <v>0.01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1"/>
        <v>0</v>
      </c>
      <c r="FS72" s="2">
        <v>0</v>
      </c>
      <c r="FT72" s="2" t="s">
        <v>22</v>
      </c>
      <c r="FU72" s="2" t="s">
        <v>23</v>
      </c>
      <c r="FV72" s="2"/>
      <c r="FW72" s="2"/>
      <c r="FX72" s="2">
        <v>115.2</v>
      </c>
      <c r="FY72" s="2">
        <v>70.55</v>
      </c>
      <c r="FZ72" s="2"/>
      <c r="GA72" s="2" t="s">
        <v>6</v>
      </c>
      <c r="GB72" s="2"/>
      <c r="GC72" s="2"/>
      <c r="GD72" s="2">
        <v>0</v>
      </c>
      <c r="GE72" s="2"/>
      <c r="GF72" s="2">
        <v>-991381752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2"/>
        <v>0</v>
      </c>
      <c r="GM72" s="2">
        <f t="shared" si="93"/>
        <v>251.64</v>
      </c>
      <c r="GN72" s="2">
        <f t="shared" si="94"/>
        <v>251.64</v>
      </c>
      <c r="GO72" s="2">
        <f t="shared" si="95"/>
        <v>0</v>
      </c>
      <c r="GP72" s="2">
        <f t="shared" si="96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97"/>
        <v>0</v>
      </c>
      <c r="GW72" s="2">
        <v>1</v>
      </c>
      <c r="GX72" s="2">
        <f t="shared" si="98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C73">
        <f>ROW(SmtRes!A192)</f>
        <v>192</v>
      </c>
      <c r="D73">
        <f>ROW(EtalonRes!A214)</f>
        <v>214</v>
      </c>
      <c r="E73" t="s">
        <v>118</v>
      </c>
      <c r="F73" t="s">
        <v>119</v>
      </c>
      <c r="G73" t="s">
        <v>120</v>
      </c>
      <c r="H73" t="s">
        <v>121</v>
      </c>
      <c r="I73">
        <f>ROUND(2+2+1+2+1+2+4+2,9)</f>
        <v>16</v>
      </c>
      <c r="J73">
        <v>0</v>
      </c>
      <c r="O73">
        <f t="shared" si="66"/>
        <v>603.34</v>
      </c>
      <c r="P73">
        <f t="shared" si="67"/>
        <v>0</v>
      </c>
      <c r="Q73">
        <f t="shared" si="68"/>
        <v>66.760000000000005</v>
      </c>
      <c r="R73">
        <f t="shared" si="69"/>
        <v>4.92</v>
      </c>
      <c r="S73">
        <f t="shared" si="70"/>
        <v>536.58000000000004</v>
      </c>
      <c r="T73">
        <f t="shared" si="71"/>
        <v>0</v>
      </c>
      <c r="U73">
        <f t="shared" si="72"/>
        <v>9.3439999999999994</v>
      </c>
      <c r="V73">
        <f t="shared" si="73"/>
        <v>6.4000000000000001E-2</v>
      </c>
      <c r="W73">
        <f t="shared" si="74"/>
        <v>0</v>
      </c>
      <c r="X73">
        <f t="shared" si="75"/>
        <v>622.73</v>
      </c>
      <c r="Y73">
        <f t="shared" si="76"/>
        <v>384.47</v>
      </c>
      <c r="AA73">
        <v>26834277</v>
      </c>
      <c r="AB73">
        <f t="shared" si="77"/>
        <v>5.8920000000000003</v>
      </c>
      <c r="AC73">
        <f>ROUND(((ES73*0)),6)</f>
        <v>0</v>
      </c>
      <c r="AD73">
        <f>ROUND(((((ET73*0.4))-((EU73*0.4)))+AE73),6)</f>
        <v>0.65200000000000002</v>
      </c>
      <c r="AE73">
        <f>ROUND(((EU73*0.4)),6)</f>
        <v>4.8000000000000001E-2</v>
      </c>
      <c r="AF73">
        <f>ROUND(((EV73*0.4)),6)</f>
        <v>5.24</v>
      </c>
      <c r="AG73">
        <f t="shared" si="78"/>
        <v>0</v>
      </c>
      <c r="AH73">
        <f>((EW73*0.4))</f>
        <v>0.58399999999999996</v>
      </c>
      <c r="AI73">
        <f>((EX73*0.4))</f>
        <v>4.0000000000000001E-3</v>
      </c>
      <c r="AJ73">
        <f t="shared" si="79"/>
        <v>0</v>
      </c>
      <c r="AK73">
        <v>18.670000000000002</v>
      </c>
      <c r="AL73">
        <v>3.94</v>
      </c>
      <c r="AM73">
        <v>1.63</v>
      </c>
      <c r="AN73">
        <v>0.12</v>
      </c>
      <c r="AO73">
        <v>13.1</v>
      </c>
      <c r="AP73">
        <v>0</v>
      </c>
      <c r="AQ73">
        <v>1.46</v>
      </c>
      <c r="AR73">
        <v>0.01</v>
      </c>
      <c r="AS73">
        <v>0</v>
      </c>
      <c r="AT73">
        <v>115</v>
      </c>
      <c r="AU73">
        <v>71</v>
      </c>
      <c r="AV73">
        <v>1</v>
      </c>
      <c r="AW73">
        <v>1</v>
      </c>
      <c r="AZ73">
        <v>6.4</v>
      </c>
      <c r="BA73">
        <v>6.4</v>
      </c>
      <c r="BB73">
        <v>6.4</v>
      </c>
      <c r="BC73">
        <v>6.4</v>
      </c>
      <c r="BD73" t="s">
        <v>6</v>
      </c>
      <c r="BE73" t="s">
        <v>6</v>
      </c>
      <c r="BF73" t="s">
        <v>6</v>
      </c>
      <c r="BG73" t="s">
        <v>6</v>
      </c>
      <c r="BH73">
        <v>0</v>
      </c>
      <c r="BI73">
        <v>1</v>
      </c>
      <c r="BJ73" t="s">
        <v>122</v>
      </c>
      <c r="BM73">
        <v>20001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6.4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128</v>
      </c>
      <c r="CA73">
        <v>83</v>
      </c>
      <c r="CF73">
        <v>0</v>
      </c>
      <c r="CG73">
        <v>0</v>
      </c>
      <c r="CM73">
        <v>0</v>
      </c>
      <c r="CN73" t="s">
        <v>123</v>
      </c>
      <c r="CO73">
        <v>0</v>
      </c>
      <c r="CP73">
        <f t="shared" si="80"/>
        <v>603.34</v>
      </c>
      <c r="CQ73">
        <f t="shared" si="81"/>
        <v>0</v>
      </c>
      <c r="CR73">
        <f t="shared" si="82"/>
        <v>4.1728000000000005</v>
      </c>
      <c r="CS73">
        <f t="shared" si="83"/>
        <v>0.30720000000000003</v>
      </c>
      <c r="CT73">
        <f t="shared" si="84"/>
        <v>33.536000000000001</v>
      </c>
      <c r="CU73">
        <f t="shared" si="85"/>
        <v>0</v>
      </c>
      <c r="CV73">
        <f t="shared" si="86"/>
        <v>0.58399999999999996</v>
      </c>
      <c r="CW73">
        <f t="shared" si="87"/>
        <v>4.0000000000000001E-3</v>
      </c>
      <c r="CX73">
        <f t="shared" si="88"/>
        <v>0</v>
      </c>
      <c r="CY73">
        <f t="shared" si="89"/>
        <v>622.72500000000002</v>
      </c>
      <c r="CZ73">
        <f t="shared" si="90"/>
        <v>384.46499999999997</v>
      </c>
      <c r="DC73" t="s">
        <v>6</v>
      </c>
      <c r="DD73" t="s">
        <v>30</v>
      </c>
      <c r="DE73" t="s">
        <v>124</v>
      </c>
      <c r="DF73" t="s">
        <v>124</v>
      </c>
      <c r="DG73" t="s">
        <v>124</v>
      </c>
      <c r="DH73" t="s">
        <v>6</v>
      </c>
      <c r="DI73" t="s">
        <v>124</v>
      </c>
      <c r="DJ73" t="s">
        <v>124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1013</v>
      </c>
      <c r="DV73" t="s">
        <v>121</v>
      </c>
      <c r="DW73" t="s">
        <v>121</v>
      </c>
      <c r="DX73">
        <v>1</v>
      </c>
      <c r="EE73">
        <v>26549091</v>
      </c>
      <c r="EF73">
        <v>2</v>
      </c>
      <c r="EG73" t="s">
        <v>14</v>
      </c>
      <c r="EH73">
        <v>0</v>
      </c>
      <c r="EI73" t="s">
        <v>6</v>
      </c>
      <c r="EJ73">
        <v>1</v>
      </c>
      <c r="EK73">
        <v>20001</v>
      </c>
      <c r="EL73" t="s">
        <v>125</v>
      </c>
      <c r="EM73" t="s">
        <v>126</v>
      </c>
      <c r="EO73" t="s">
        <v>127</v>
      </c>
      <c r="EQ73">
        <v>0</v>
      </c>
      <c r="ER73">
        <v>18.670000000000002</v>
      </c>
      <c r="ES73">
        <v>3.94</v>
      </c>
      <c r="ET73">
        <v>1.63</v>
      </c>
      <c r="EU73">
        <v>0.12</v>
      </c>
      <c r="EV73">
        <v>13.1</v>
      </c>
      <c r="EW73">
        <v>1.46</v>
      </c>
      <c r="EX73">
        <v>0.01</v>
      </c>
      <c r="EY73">
        <v>0</v>
      </c>
      <c r="FQ73">
        <v>0</v>
      </c>
      <c r="FR73">
        <f t="shared" si="91"/>
        <v>0</v>
      </c>
      <c r="FS73">
        <v>0</v>
      </c>
      <c r="FT73" t="s">
        <v>22</v>
      </c>
      <c r="FU73" t="s">
        <v>23</v>
      </c>
      <c r="FX73">
        <v>115.2</v>
      </c>
      <c r="FY73">
        <v>70.55</v>
      </c>
      <c r="GA73" t="s">
        <v>6</v>
      </c>
      <c r="GD73">
        <v>0</v>
      </c>
      <c r="GF73">
        <v>-991381752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2"/>
        <v>0</v>
      </c>
      <c r="GM73">
        <f t="shared" si="93"/>
        <v>1610.54</v>
      </c>
      <c r="GN73">
        <f t="shared" si="94"/>
        <v>1610.54</v>
      </c>
      <c r="GO73">
        <f t="shared" si="95"/>
        <v>0</v>
      </c>
      <c r="GP73">
        <f t="shared" si="96"/>
        <v>0</v>
      </c>
      <c r="GR73">
        <v>0</v>
      </c>
      <c r="GS73">
        <v>3</v>
      </c>
      <c r="GT73">
        <v>0</v>
      </c>
      <c r="GU73" t="s">
        <v>6</v>
      </c>
      <c r="GV73">
        <f t="shared" si="97"/>
        <v>0</v>
      </c>
      <c r="GW73">
        <v>1</v>
      </c>
      <c r="GX73">
        <f t="shared" si="98"/>
        <v>0</v>
      </c>
      <c r="HA73">
        <v>0</v>
      </c>
      <c r="HB73"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ROW(SmtRes!A204)</f>
        <v>204</v>
      </c>
      <c r="D74" s="2">
        <f>ROW(EtalonRes!A223)</f>
        <v>223</v>
      </c>
      <c r="E74" s="2" t="s">
        <v>128</v>
      </c>
      <c r="F74" s="2" t="s">
        <v>25</v>
      </c>
      <c r="G74" s="2" t="s">
        <v>129</v>
      </c>
      <c r="H74" s="2" t="s">
        <v>27</v>
      </c>
      <c r="I74" s="2">
        <f>ROUND(3.45*5+5.72+4.14,9)</f>
        <v>27.11</v>
      </c>
      <c r="J74" s="2">
        <v>0</v>
      </c>
      <c r="K74" s="2"/>
      <c r="L74" s="2"/>
      <c r="M74" s="2"/>
      <c r="N74" s="2"/>
      <c r="O74" s="2">
        <f t="shared" si="66"/>
        <v>1927.9</v>
      </c>
      <c r="P74" s="2">
        <f t="shared" si="67"/>
        <v>697.27</v>
      </c>
      <c r="Q74" s="2">
        <f t="shared" si="68"/>
        <v>488.32</v>
      </c>
      <c r="R74" s="2">
        <f t="shared" si="69"/>
        <v>66.760000000000005</v>
      </c>
      <c r="S74" s="2">
        <f t="shared" si="70"/>
        <v>742.31</v>
      </c>
      <c r="T74" s="2">
        <f t="shared" si="71"/>
        <v>0</v>
      </c>
      <c r="U74" s="2">
        <f t="shared" si="72"/>
        <v>74.823599999999999</v>
      </c>
      <c r="V74" s="2">
        <f t="shared" si="73"/>
        <v>5.7608750000000004</v>
      </c>
      <c r="W74" s="2">
        <f t="shared" si="74"/>
        <v>0</v>
      </c>
      <c r="X74" s="2">
        <f t="shared" si="75"/>
        <v>655.35</v>
      </c>
      <c r="Y74" s="2">
        <f t="shared" si="76"/>
        <v>582.53</v>
      </c>
      <c r="Z74" s="2"/>
      <c r="AA74" s="2">
        <v>26834263</v>
      </c>
      <c r="AB74" s="2">
        <f t="shared" si="77"/>
        <v>71.114000000000004</v>
      </c>
      <c r="AC74" s="2">
        <f t="shared" ref="AC74:AC109" si="100">ROUND((ES74),6)</f>
        <v>25.72</v>
      </c>
      <c r="AD74" s="2">
        <f>ROUND(((((ET74*1.25))-((EU74*1.25)))+AE74),6)</f>
        <v>18.012499999999999</v>
      </c>
      <c r="AE74" s="2">
        <f>ROUND(((EU74*1.25)),6)</f>
        <v>2.4624999999999999</v>
      </c>
      <c r="AF74" s="2">
        <f>ROUND(((EV74*1.15)),6)</f>
        <v>27.381499999999999</v>
      </c>
      <c r="AG74" s="2">
        <f t="shared" si="78"/>
        <v>0</v>
      </c>
      <c r="AH74" s="2">
        <f>((EW74*1.15))</f>
        <v>2.76</v>
      </c>
      <c r="AI74" s="2">
        <f>((EX74*1.25))</f>
        <v>0.21250000000000002</v>
      </c>
      <c r="AJ74" s="2">
        <f t="shared" si="79"/>
        <v>0</v>
      </c>
      <c r="AK74" s="2">
        <v>63.94</v>
      </c>
      <c r="AL74" s="2">
        <v>25.72</v>
      </c>
      <c r="AM74" s="2">
        <v>14.41</v>
      </c>
      <c r="AN74" s="2">
        <v>1.97</v>
      </c>
      <c r="AO74" s="2">
        <v>23.81</v>
      </c>
      <c r="AP74" s="2">
        <v>0</v>
      </c>
      <c r="AQ74" s="2">
        <v>2.4</v>
      </c>
      <c r="AR74" s="2">
        <v>0.17</v>
      </c>
      <c r="AS74" s="2">
        <v>0</v>
      </c>
      <c r="AT74" s="2">
        <v>81</v>
      </c>
      <c r="AU74" s="2">
        <v>72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0</v>
      </c>
      <c r="BI74" s="2">
        <v>1</v>
      </c>
      <c r="BJ74" s="2" t="s">
        <v>28</v>
      </c>
      <c r="BK74" s="2"/>
      <c r="BL74" s="2"/>
      <c r="BM74" s="2">
        <v>9001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90</v>
      </c>
      <c r="CA74" s="2">
        <v>85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982</v>
      </c>
      <c r="CO74" s="2">
        <v>0</v>
      </c>
      <c r="CP74" s="2">
        <f t="shared" si="80"/>
        <v>1927.8999999999999</v>
      </c>
      <c r="CQ74" s="2">
        <f t="shared" si="81"/>
        <v>25.72</v>
      </c>
      <c r="CR74" s="2">
        <f t="shared" si="82"/>
        <v>18.012499999999999</v>
      </c>
      <c r="CS74" s="2">
        <f t="shared" si="83"/>
        <v>2.4624999999999999</v>
      </c>
      <c r="CT74" s="2">
        <f t="shared" si="84"/>
        <v>27.381499999999999</v>
      </c>
      <c r="CU74" s="2">
        <f t="shared" si="85"/>
        <v>0</v>
      </c>
      <c r="CV74" s="2">
        <f t="shared" si="86"/>
        <v>2.76</v>
      </c>
      <c r="CW74" s="2">
        <f t="shared" si="87"/>
        <v>0.21250000000000002</v>
      </c>
      <c r="CX74" s="2">
        <f t="shared" si="88"/>
        <v>0</v>
      </c>
      <c r="CY74" s="2">
        <f t="shared" si="89"/>
        <v>655.34669999999994</v>
      </c>
      <c r="CZ74" s="2">
        <f t="shared" si="90"/>
        <v>582.53039999999999</v>
      </c>
      <c r="DA74" s="2"/>
      <c r="DB74" s="2"/>
      <c r="DC74" s="2" t="s">
        <v>6</v>
      </c>
      <c r="DD74" s="2" t="s">
        <v>6</v>
      </c>
      <c r="DE74" s="2" t="s">
        <v>130</v>
      </c>
      <c r="DF74" s="2" t="s">
        <v>130</v>
      </c>
      <c r="DG74" s="2" t="s">
        <v>131</v>
      </c>
      <c r="DH74" s="2" t="s">
        <v>6</v>
      </c>
      <c r="DI74" s="2" t="s">
        <v>131</v>
      </c>
      <c r="DJ74" s="2" t="s">
        <v>130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27</v>
      </c>
      <c r="DW74" s="2" t="s">
        <v>27</v>
      </c>
      <c r="DX74" s="2">
        <v>1</v>
      </c>
      <c r="DY74" s="2"/>
      <c r="DZ74" s="2"/>
      <c r="EA74" s="2"/>
      <c r="EB74" s="2"/>
      <c r="EC74" s="2"/>
      <c r="ED74" s="2"/>
      <c r="EE74" s="2">
        <v>26549059</v>
      </c>
      <c r="EF74" s="2">
        <v>2</v>
      </c>
      <c r="EG74" s="2" t="s">
        <v>14</v>
      </c>
      <c r="EH74" s="2">
        <v>0</v>
      </c>
      <c r="EI74" s="2" t="s">
        <v>6</v>
      </c>
      <c r="EJ74" s="2">
        <v>1</v>
      </c>
      <c r="EK74" s="2">
        <v>9001</v>
      </c>
      <c r="EL74" s="2" t="s">
        <v>32</v>
      </c>
      <c r="EM74" s="2" t="s">
        <v>33</v>
      </c>
      <c r="EN74" s="2"/>
      <c r="EO74" s="2" t="s">
        <v>132</v>
      </c>
      <c r="EP74" s="2"/>
      <c r="EQ74" s="2">
        <v>0</v>
      </c>
      <c r="ER74" s="2">
        <v>63.94</v>
      </c>
      <c r="ES74" s="2">
        <v>25.72</v>
      </c>
      <c r="ET74" s="2">
        <v>14.41</v>
      </c>
      <c r="EU74" s="2">
        <v>1.97</v>
      </c>
      <c r="EV74" s="2">
        <v>23.81</v>
      </c>
      <c r="EW74" s="2">
        <v>2.4</v>
      </c>
      <c r="EX74" s="2">
        <v>0.17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1"/>
        <v>0</v>
      </c>
      <c r="FS74" s="2">
        <v>0</v>
      </c>
      <c r="FT74" s="2" t="s">
        <v>22</v>
      </c>
      <c r="FU74" s="2" t="s">
        <v>23</v>
      </c>
      <c r="FV74" s="2"/>
      <c r="FW74" s="2"/>
      <c r="FX74" s="2">
        <v>81</v>
      </c>
      <c r="FY74" s="2">
        <v>72.25</v>
      </c>
      <c r="FZ74" s="2"/>
      <c r="GA74" s="2" t="s">
        <v>6</v>
      </c>
      <c r="GB74" s="2"/>
      <c r="GC74" s="2"/>
      <c r="GD74" s="2">
        <v>0</v>
      </c>
      <c r="GE74" s="2"/>
      <c r="GF74" s="2">
        <v>1555078569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2"/>
        <v>0</v>
      </c>
      <c r="GM74" s="2">
        <f t="shared" si="93"/>
        <v>3165.78</v>
      </c>
      <c r="GN74" s="2">
        <f t="shared" si="94"/>
        <v>3165.78</v>
      </c>
      <c r="GO74" s="2">
        <f t="shared" si="95"/>
        <v>0</v>
      </c>
      <c r="GP74" s="2">
        <f t="shared" si="96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97"/>
        <v>0</v>
      </c>
      <c r="GW74" s="2">
        <v>1</v>
      </c>
      <c r="GX74" s="2">
        <f t="shared" si="98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ROW(SmtRes!A216)</f>
        <v>216</v>
      </c>
      <c r="D75">
        <f>ROW(EtalonRes!A232)</f>
        <v>232</v>
      </c>
      <c r="E75" t="s">
        <v>128</v>
      </c>
      <c r="F75" t="s">
        <v>25</v>
      </c>
      <c r="G75" t="s">
        <v>129</v>
      </c>
      <c r="H75" t="s">
        <v>27</v>
      </c>
      <c r="I75">
        <f>ROUND(3.45*5+5.72+4.14,9)</f>
        <v>27.11</v>
      </c>
      <c r="J75">
        <v>0</v>
      </c>
      <c r="O75">
        <f t="shared" si="66"/>
        <v>12338.56</v>
      </c>
      <c r="P75">
        <f t="shared" si="67"/>
        <v>4462.5200000000004</v>
      </c>
      <c r="Q75">
        <f t="shared" si="68"/>
        <v>3125.24</v>
      </c>
      <c r="R75">
        <f t="shared" si="69"/>
        <v>427.25</v>
      </c>
      <c r="S75">
        <f t="shared" si="70"/>
        <v>4750.8</v>
      </c>
      <c r="T75">
        <f t="shared" si="71"/>
        <v>0</v>
      </c>
      <c r="U75">
        <f t="shared" si="72"/>
        <v>74.823599999999999</v>
      </c>
      <c r="V75">
        <f t="shared" si="73"/>
        <v>5.7608750000000004</v>
      </c>
      <c r="W75">
        <f t="shared" si="74"/>
        <v>0</v>
      </c>
      <c r="X75">
        <f t="shared" si="75"/>
        <v>4194.22</v>
      </c>
      <c r="Y75">
        <f t="shared" si="76"/>
        <v>3728.2</v>
      </c>
      <c r="AA75">
        <v>26834277</v>
      </c>
      <c r="AB75">
        <f t="shared" si="77"/>
        <v>71.114000000000004</v>
      </c>
      <c r="AC75">
        <f t="shared" si="100"/>
        <v>25.72</v>
      </c>
      <c r="AD75">
        <f>ROUND(((((ET75*1.25))-((EU75*1.25)))+AE75),6)</f>
        <v>18.012499999999999</v>
      </c>
      <c r="AE75">
        <f>ROUND(((EU75*1.25)),6)</f>
        <v>2.4624999999999999</v>
      </c>
      <c r="AF75">
        <f>ROUND(((EV75*1.15)),6)</f>
        <v>27.381499999999999</v>
      </c>
      <c r="AG75">
        <f t="shared" si="78"/>
        <v>0</v>
      </c>
      <c r="AH75">
        <f>((EW75*1.15))</f>
        <v>2.76</v>
      </c>
      <c r="AI75">
        <f>((EX75*1.25))</f>
        <v>0.21250000000000002</v>
      </c>
      <c r="AJ75">
        <f t="shared" si="79"/>
        <v>0</v>
      </c>
      <c r="AK75">
        <v>63.94</v>
      </c>
      <c r="AL75">
        <v>25.72</v>
      </c>
      <c r="AM75">
        <v>14.41</v>
      </c>
      <c r="AN75">
        <v>1.97</v>
      </c>
      <c r="AO75">
        <v>23.81</v>
      </c>
      <c r="AP75">
        <v>0</v>
      </c>
      <c r="AQ75">
        <v>2.4</v>
      </c>
      <c r="AR75">
        <v>0.17</v>
      </c>
      <c r="AS75">
        <v>0</v>
      </c>
      <c r="AT75">
        <v>81</v>
      </c>
      <c r="AU75">
        <v>72</v>
      </c>
      <c r="AV75">
        <v>1</v>
      </c>
      <c r="AW75">
        <v>1</v>
      </c>
      <c r="AZ75">
        <v>6.4</v>
      </c>
      <c r="BA75">
        <v>6.4</v>
      </c>
      <c r="BB75">
        <v>6.4</v>
      </c>
      <c r="BC75">
        <v>6.4</v>
      </c>
      <c r="BD75" t="s">
        <v>6</v>
      </c>
      <c r="BE75" t="s">
        <v>6</v>
      </c>
      <c r="BF75" t="s">
        <v>6</v>
      </c>
      <c r="BG75" t="s">
        <v>6</v>
      </c>
      <c r="BH75">
        <v>0</v>
      </c>
      <c r="BI75">
        <v>1</v>
      </c>
      <c r="BJ75" t="s">
        <v>28</v>
      </c>
      <c r="BM75">
        <v>9001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6.4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90</v>
      </c>
      <c r="CA75">
        <v>85</v>
      </c>
      <c r="CF75">
        <v>0</v>
      </c>
      <c r="CG75">
        <v>0</v>
      </c>
      <c r="CM75">
        <v>0</v>
      </c>
      <c r="CN75" t="s">
        <v>982</v>
      </c>
      <c r="CO75">
        <v>0</v>
      </c>
      <c r="CP75">
        <f t="shared" si="80"/>
        <v>12338.560000000001</v>
      </c>
      <c r="CQ75">
        <f t="shared" si="81"/>
        <v>164.608</v>
      </c>
      <c r="CR75">
        <f t="shared" si="82"/>
        <v>115.28</v>
      </c>
      <c r="CS75">
        <f t="shared" si="83"/>
        <v>15.76</v>
      </c>
      <c r="CT75">
        <f t="shared" si="84"/>
        <v>175.24160000000001</v>
      </c>
      <c r="CU75">
        <f t="shared" si="85"/>
        <v>0</v>
      </c>
      <c r="CV75">
        <f t="shared" si="86"/>
        <v>2.76</v>
      </c>
      <c r="CW75">
        <f t="shared" si="87"/>
        <v>0.21250000000000002</v>
      </c>
      <c r="CX75">
        <f t="shared" si="88"/>
        <v>0</v>
      </c>
      <c r="CY75">
        <f t="shared" si="89"/>
        <v>4194.2204999999994</v>
      </c>
      <c r="CZ75">
        <f t="shared" si="90"/>
        <v>3728.1960000000004</v>
      </c>
      <c r="DC75" t="s">
        <v>6</v>
      </c>
      <c r="DD75" t="s">
        <v>6</v>
      </c>
      <c r="DE75" t="s">
        <v>130</v>
      </c>
      <c r="DF75" t="s">
        <v>130</v>
      </c>
      <c r="DG75" t="s">
        <v>131</v>
      </c>
      <c r="DH75" t="s">
        <v>6</v>
      </c>
      <c r="DI75" t="s">
        <v>131</v>
      </c>
      <c r="DJ75" t="s">
        <v>130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27</v>
      </c>
      <c r="DW75" t="s">
        <v>27</v>
      </c>
      <c r="DX75">
        <v>1</v>
      </c>
      <c r="EE75">
        <v>26549059</v>
      </c>
      <c r="EF75">
        <v>2</v>
      </c>
      <c r="EG75" t="s">
        <v>14</v>
      </c>
      <c r="EH75">
        <v>0</v>
      </c>
      <c r="EI75" t="s">
        <v>6</v>
      </c>
      <c r="EJ75">
        <v>1</v>
      </c>
      <c r="EK75">
        <v>9001</v>
      </c>
      <c r="EL75" t="s">
        <v>32</v>
      </c>
      <c r="EM75" t="s">
        <v>33</v>
      </c>
      <c r="EO75" t="s">
        <v>132</v>
      </c>
      <c r="EQ75">
        <v>0</v>
      </c>
      <c r="ER75">
        <v>63.94</v>
      </c>
      <c r="ES75">
        <v>25.72</v>
      </c>
      <c r="ET75">
        <v>14.41</v>
      </c>
      <c r="EU75">
        <v>1.97</v>
      </c>
      <c r="EV75">
        <v>23.81</v>
      </c>
      <c r="EW75">
        <v>2.4</v>
      </c>
      <c r="EX75">
        <v>0.17</v>
      </c>
      <c r="EY75">
        <v>0</v>
      </c>
      <c r="FQ75">
        <v>0</v>
      </c>
      <c r="FR75">
        <f t="shared" si="91"/>
        <v>0</v>
      </c>
      <c r="FS75">
        <v>0</v>
      </c>
      <c r="FT75" t="s">
        <v>22</v>
      </c>
      <c r="FU75" t="s">
        <v>23</v>
      </c>
      <c r="FX75">
        <v>81</v>
      </c>
      <c r="FY75">
        <v>72.25</v>
      </c>
      <c r="GA75" t="s">
        <v>6</v>
      </c>
      <c r="GD75">
        <v>0</v>
      </c>
      <c r="GF75">
        <v>1555078569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2"/>
        <v>0</v>
      </c>
      <c r="GM75">
        <f t="shared" si="93"/>
        <v>20260.98</v>
      </c>
      <c r="GN75">
        <f t="shared" si="94"/>
        <v>20260.98</v>
      </c>
      <c r="GO75">
        <f t="shared" si="95"/>
        <v>0</v>
      </c>
      <c r="GP75">
        <f t="shared" si="96"/>
        <v>0</v>
      </c>
      <c r="GR75">
        <v>0</v>
      </c>
      <c r="GS75">
        <v>3</v>
      </c>
      <c r="GT75">
        <v>0</v>
      </c>
      <c r="GU75" t="s">
        <v>6</v>
      </c>
      <c r="GV75">
        <f t="shared" si="97"/>
        <v>0</v>
      </c>
      <c r="GW75">
        <v>1</v>
      </c>
      <c r="GX75">
        <f t="shared" si="98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197</v>
      </c>
      <c r="D76" s="2"/>
      <c r="E76" s="2" t="s">
        <v>133</v>
      </c>
      <c r="F76" s="2" t="s">
        <v>134</v>
      </c>
      <c r="G76" s="2" t="s">
        <v>135</v>
      </c>
      <c r="H76" s="2" t="s">
        <v>136</v>
      </c>
      <c r="I76" s="2">
        <f>I74*J76</f>
        <v>6</v>
      </c>
      <c r="J76" s="2">
        <v>0.22132054592401329</v>
      </c>
      <c r="K76" s="2"/>
      <c r="L76" s="2"/>
      <c r="M76" s="2"/>
      <c r="N76" s="2"/>
      <c r="O76" s="2">
        <f t="shared" si="66"/>
        <v>568.08000000000004</v>
      </c>
      <c r="P76" s="2">
        <f t="shared" si="67"/>
        <v>568.08000000000004</v>
      </c>
      <c r="Q76" s="2">
        <f t="shared" si="68"/>
        <v>0</v>
      </c>
      <c r="R76" s="2">
        <f t="shared" si="69"/>
        <v>0</v>
      </c>
      <c r="S76" s="2">
        <f t="shared" si="70"/>
        <v>0</v>
      </c>
      <c r="T76" s="2">
        <f t="shared" si="71"/>
        <v>0</v>
      </c>
      <c r="U76" s="2">
        <f t="shared" si="72"/>
        <v>0</v>
      </c>
      <c r="V76" s="2">
        <f t="shared" si="73"/>
        <v>0</v>
      </c>
      <c r="W76" s="2">
        <f t="shared" si="74"/>
        <v>0</v>
      </c>
      <c r="X76" s="2">
        <f t="shared" si="75"/>
        <v>0</v>
      </c>
      <c r="Y76" s="2">
        <f t="shared" si="76"/>
        <v>0</v>
      </c>
      <c r="Z76" s="2"/>
      <c r="AA76" s="2">
        <v>26834263</v>
      </c>
      <c r="AB76" s="2">
        <f t="shared" si="77"/>
        <v>94.68</v>
      </c>
      <c r="AC76" s="2">
        <f t="shared" si="100"/>
        <v>94.68</v>
      </c>
      <c r="AD76" s="2">
        <f t="shared" ref="AD76:AD85" si="101">ROUND((((ET76)-(EU76))+AE76),6)</f>
        <v>0</v>
      </c>
      <c r="AE76" s="2">
        <f t="shared" ref="AE76:AE85" si="102">ROUND((EU76),6)</f>
        <v>0</v>
      </c>
      <c r="AF76" s="2">
        <f t="shared" ref="AF76:AF85" si="103">ROUND((EV76),6)</f>
        <v>0</v>
      </c>
      <c r="AG76" s="2">
        <f t="shared" si="78"/>
        <v>0</v>
      </c>
      <c r="AH76" s="2">
        <f t="shared" ref="AH76:AH85" si="104">(EW76)</f>
        <v>0</v>
      </c>
      <c r="AI76" s="2">
        <f t="shared" ref="AI76:AI85" si="105">(EX76)</f>
        <v>0</v>
      </c>
      <c r="AJ76" s="2">
        <f t="shared" si="79"/>
        <v>0</v>
      </c>
      <c r="AK76" s="2">
        <v>94.68</v>
      </c>
      <c r="AL76" s="2">
        <v>94.68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81</v>
      </c>
      <c r="AU76" s="2">
        <v>72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1</v>
      </c>
      <c r="BJ76" s="2" t="s">
        <v>137</v>
      </c>
      <c r="BK76" s="2"/>
      <c r="BL76" s="2"/>
      <c r="BM76" s="2">
        <v>9001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90</v>
      </c>
      <c r="CA76" s="2">
        <v>85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80"/>
        <v>568.08000000000004</v>
      </c>
      <c r="CQ76" s="2">
        <f t="shared" si="81"/>
        <v>94.68</v>
      </c>
      <c r="CR76" s="2">
        <f t="shared" si="82"/>
        <v>0</v>
      </c>
      <c r="CS76" s="2">
        <f t="shared" si="83"/>
        <v>0</v>
      </c>
      <c r="CT76" s="2">
        <f t="shared" si="84"/>
        <v>0</v>
      </c>
      <c r="CU76" s="2">
        <f t="shared" si="85"/>
        <v>0</v>
      </c>
      <c r="CV76" s="2">
        <f t="shared" si="86"/>
        <v>0</v>
      </c>
      <c r="CW76" s="2">
        <f t="shared" si="87"/>
        <v>0</v>
      </c>
      <c r="CX76" s="2">
        <f t="shared" si="88"/>
        <v>0</v>
      </c>
      <c r="CY76" s="2">
        <f t="shared" si="89"/>
        <v>0</v>
      </c>
      <c r="CZ76" s="2">
        <f t="shared" si="90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1013</v>
      </c>
      <c r="DV76" s="2" t="s">
        <v>136</v>
      </c>
      <c r="DW76" s="2" t="s">
        <v>136</v>
      </c>
      <c r="DX76" s="2">
        <v>1</v>
      </c>
      <c r="DY76" s="2"/>
      <c r="DZ76" s="2"/>
      <c r="EA76" s="2"/>
      <c r="EB76" s="2"/>
      <c r="EC76" s="2"/>
      <c r="ED76" s="2"/>
      <c r="EE76" s="2">
        <v>26549059</v>
      </c>
      <c r="EF76" s="2">
        <v>2</v>
      </c>
      <c r="EG76" s="2" t="s">
        <v>14</v>
      </c>
      <c r="EH76" s="2">
        <v>0</v>
      </c>
      <c r="EI76" s="2" t="s">
        <v>6</v>
      </c>
      <c r="EJ76" s="2">
        <v>1</v>
      </c>
      <c r="EK76" s="2">
        <v>9001</v>
      </c>
      <c r="EL76" s="2" t="s">
        <v>32</v>
      </c>
      <c r="EM76" s="2" t="s">
        <v>33</v>
      </c>
      <c r="EN76" s="2"/>
      <c r="EO76" s="2" t="s">
        <v>6</v>
      </c>
      <c r="EP76" s="2"/>
      <c r="EQ76" s="2">
        <v>0</v>
      </c>
      <c r="ER76" s="2">
        <v>94.68</v>
      </c>
      <c r="ES76" s="2">
        <v>94.68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1"/>
        <v>0</v>
      </c>
      <c r="FS76" s="2">
        <v>0</v>
      </c>
      <c r="FT76" s="2" t="s">
        <v>22</v>
      </c>
      <c r="FU76" s="2" t="s">
        <v>23</v>
      </c>
      <c r="FV76" s="2"/>
      <c r="FW76" s="2"/>
      <c r="FX76" s="2">
        <v>81</v>
      </c>
      <c r="FY76" s="2">
        <v>72.25</v>
      </c>
      <c r="FZ76" s="2"/>
      <c r="GA76" s="2" t="s">
        <v>6</v>
      </c>
      <c r="GB76" s="2"/>
      <c r="GC76" s="2"/>
      <c r="GD76" s="2">
        <v>0</v>
      </c>
      <c r="GE76" s="2"/>
      <c r="GF76" s="2">
        <v>-161471996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2"/>
        <v>0</v>
      </c>
      <c r="GM76" s="2">
        <f t="shared" si="93"/>
        <v>568.08000000000004</v>
      </c>
      <c r="GN76" s="2">
        <f t="shared" si="94"/>
        <v>568.08000000000004</v>
      </c>
      <c r="GO76" s="2">
        <f t="shared" si="95"/>
        <v>0</v>
      </c>
      <c r="GP76" s="2">
        <f t="shared" si="96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97"/>
        <v>0</v>
      </c>
      <c r="GW76" s="2">
        <v>1</v>
      </c>
      <c r="GX76" s="2">
        <f t="shared" si="98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209</v>
      </c>
      <c r="E77" t="s">
        <v>133</v>
      </c>
      <c r="F77" t="s">
        <v>134</v>
      </c>
      <c r="G77" t="s">
        <v>135</v>
      </c>
      <c r="H77" t="s">
        <v>136</v>
      </c>
      <c r="I77">
        <f>I75*J77</f>
        <v>6</v>
      </c>
      <c r="J77">
        <v>0.22132054592401329</v>
      </c>
      <c r="O77">
        <f t="shared" si="66"/>
        <v>3635.71</v>
      </c>
      <c r="P77">
        <f t="shared" si="67"/>
        <v>3635.71</v>
      </c>
      <c r="Q77">
        <f t="shared" si="68"/>
        <v>0</v>
      </c>
      <c r="R77">
        <f t="shared" si="69"/>
        <v>0</v>
      </c>
      <c r="S77">
        <f t="shared" si="70"/>
        <v>0</v>
      </c>
      <c r="T77">
        <f t="shared" si="71"/>
        <v>0</v>
      </c>
      <c r="U77">
        <f t="shared" si="72"/>
        <v>0</v>
      </c>
      <c r="V77">
        <f t="shared" si="73"/>
        <v>0</v>
      </c>
      <c r="W77">
        <f t="shared" si="74"/>
        <v>0</v>
      </c>
      <c r="X77">
        <f t="shared" si="75"/>
        <v>0</v>
      </c>
      <c r="Y77">
        <f t="shared" si="76"/>
        <v>0</v>
      </c>
      <c r="AA77">
        <v>26834277</v>
      </c>
      <c r="AB77">
        <f t="shared" si="77"/>
        <v>94.68</v>
      </c>
      <c r="AC77">
        <f t="shared" si="100"/>
        <v>94.68</v>
      </c>
      <c r="AD77">
        <f t="shared" si="101"/>
        <v>0</v>
      </c>
      <c r="AE77">
        <f t="shared" si="102"/>
        <v>0</v>
      </c>
      <c r="AF77">
        <f t="shared" si="103"/>
        <v>0</v>
      </c>
      <c r="AG77">
        <f t="shared" si="78"/>
        <v>0</v>
      </c>
      <c r="AH77">
        <f t="shared" si="104"/>
        <v>0</v>
      </c>
      <c r="AI77">
        <f t="shared" si="105"/>
        <v>0</v>
      </c>
      <c r="AJ77">
        <f t="shared" si="79"/>
        <v>0</v>
      </c>
      <c r="AK77">
        <v>94.68</v>
      </c>
      <c r="AL77">
        <v>94.68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81</v>
      </c>
      <c r="AU77">
        <v>72</v>
      </c>
      <c r="AV77">
        <v>1</v>
      </c>
      <c r="AW77">
        <v>1</v>
      </c>
      <c r="AZ77">
        <v>6.4</v>
      </c>
      <c r="BA77">
        <v>1</v>
      </c>
      <c r="BB77">
        <v>1</v>
      </c>
      <c r="BC77">
        <v>6.4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137</v>
      </c>
      <c r="BM77">
        <v>9001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90</v>
      </c>
      <c r="CA77">
        <v>85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80"/>
        <v>3635.71</v>
      </c>
      <c r="CQ77">
        <f t="shared" si="81"/>
        <v>605.95200000000011</v>
      </c>
      <c r="CR77">
        <f t="shared" si="82"/>
        <v>0</v>
      </c>
      <c r="CS77">
        <f t="shared" si="83"/>
        <v>0</v>
      </c>
      <c r="CT77">
        <f t="shared" si="84"/>
        <v>0</v>
      </c>
      <c r="CU77">
        <f t="shared" si="85"/>
        <v>0</v>
      </c>
      <c r="CV77">
        <f t="shared" si="86"/>
        <v>0</v>
      </c>
      <c r="CW77">
        <f t="shared" si="87"/>
        <v>0</v>
      </c>
      <c r="CX77">
        <f t="shared" si="88"/>
        <v>0</v>
      </c>
      <c r="CY77">
        <f t="shared" si="89"/>
        <v>0</v>
      </c>
      <c r="CZ77">
        <f t="shared" si="90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136</v>
      </c>
      <c r="DW77" t="s">
        <v>136</v>
      </c>
      <c r="DX77">
        <v>1</v>
      </c>
      <c r="EE77">
        <v>26549059</v>
      </c>
      <c r="EF77">
        <v>2</v>
      </c>
      <c r="EG77" t="s">
        <v>14</v>
      </c>
      <c r="EH77">
        <v>0</v>
      </c>
      <c r="EI77" t="s">
        <v>6</v>
      </c>
      <c r="EJ77">
        <v>1</v>
      </c>
      <c r="EK77">
        <v>9001</v>
      </c>
      <c r="EL77" t="s">
        <v>32</v>
      </c>
      <c r="EM77" t="s">
        <v>33</v>
      </c>
      <c r="EO77" t="s">
        <v>6</v>
      </c>
      <c r="EQ77">
        <v>0</v>
      </c>
      <c r="ER77">
        <v>94.68</v>
      </c>
      <c r="ES77">
        <v>94.68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1"/>
        <v>0</v>
      </c>
      <c r="FS77">
        <v>0</v>
      </c>
      <c r="FT77" t="s">
        <v>22</v>
      </c>
      <c r="FU77" t="s">
        <v>23</v>
      </c>
      <c r="FX77">
        <v>81</v>
      </c>
      <c r="FY77">
        <v>72.25</v>
      </c>
      <c r="GA77" t="s">
        <v>6</v>
      </c>
      <c r="GD77">
        <v>0</v>
      </c>
      <c r="GF77">
        <v>-161471996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2"/>
        <v>0</v>
      </c>
      <c r="GM77">
        <f t="shared" si="93"/>
        <v>3635.71</v>
      </c>
      <c r="GN77">
        <f t="shared" si="94"/>
        <v>3635.71</v>
      </c>
      <c r="GO77">
        <f t="shared" si="95"/>
        <v>0</v>
      </c>
      <c r="GP77">
        <f t="shared" si="96"/>
        <v>0</v>
      </c>
      <c r="GR77">
        <v>0</v>
      </c>
      <c r="GS77">
        <v>3</v>
      </c>
      <c r="GT77">
        <v>0</v>
      </c>
      <c r="GU77" t="s">
        <v>6</v>
      </c>
      <c r="GV77">
        <f t="shared" si="97"/>
        <v>0</v>
      </c>
      <c r="GW77">
        <v>1</v>
      </c>
      <c r="GX77">
        <f t="shared" si="98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198</v>
      </c>
      <c r="D78" s="2"/>
      <c r="E78" s="2" t="s">
        <v>138</v>
      </c>
      <c r="F78" s="2" t="s">
        <v>139</v>
      </c>
      <c r="G78" s="2" t="s">
        <v>140</v>
      </c>
      <c r="H78" s="2" t="s">
        <v>136</v>
      </c>
      <c r="I78" s="2">
        <f>I74*J78</f>
        <v>2</v>
      </c>
      <c r="J78" s="2">
        <v>7.3773515308004425E-2</v>
      </c>
      <c r="K78" s="2"/>
      <c r="L78" s="2"/>
      <c r="M78" s="2"/>
      <c r="N78" s="2"/>
      <c r="O78" s="2">
        <f t="shared" si="66"/>
        <v>189.36</v>
      </c>
      <c r="P78" s="2">
        <f t="shared" si="67"/>
        <v>189.36</v>
      </c>
      <c r="Q78" s="2">
        <f t="shared" si="68"/>
        <v>0</v>
      </c>
      <c r="R78" s="2">
        <f t="shared" si="69"/>
        <v>0</v>
      </c>
      <c r="S78" s="2">
        <f t="shared" si="70"/>
        <v>0</v>
      </c>
      <c r="T78" s="2">
        <f t="shared" si="71"/>
        <v>0</v>
      </c>
      <c r="U78" s="2">
        <f t="shared" si="72"/>
        <v>0</v>
      </c>
      <c r="V78" s="2">
        <f t="shared" si="73"/>
        <v>0</v>
      </c>
      <c r="W78" s="2">
        <f t="shared" si="74"/>
        <v>0</v>
      </c>
      <c r="X78" s="2">
        <f t="shared" si="75"/>
        <v>0</v>
      </c>
      <c r="Y78" s="2">
        <f t="shared" si="76"/>
        <v>0</v>
      </c>
      <c r="Z78" s="2"/>
      <c r="AA78" s="2">
        <v>26834263</v>
      </c>
      <c r="AB78" s="2">
        <f t="shared" si="77"/>
        <v>94.68</v>
      </c>
      <c r="AC78" s="2">
        <f t="shared" si="100"/>
        <v>94.68</v>
      </c>
      <c r="AD78" s="2">
        <f t="shared" si="101"/>
        <v>0</v>
      </c>
      <c r="AE78" s="2">
        <f t="shared" si="102"/>
        <v>0</v>
      </c>
      <c r="AF78" s="2">
        <f t="shared" si="103"/>
        <v>0</v>
      </c>
      <c r="AG78" s="2">
        <f t="shared" si="78"/>
        <v>0</v>
      </c>
      <c r="AH78" s="2">
        <f t="shared" si="104"/>
        <v>0</v>
      </c>
      <c r="AI78" s="2">
        <f t="shared" si="105"/>
        <v>0</v>
      </c>
      <c r="AJ78" s="2">
        <f t="shared" si="79"/>
        <v>0</v>
      </c>
      <c r="AK78" s="2">
        <v>94.68</v>
      </c>
      <c r="AL78" s="2">
        <v>94.68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81</v>
      </c>
      <c r="AU78" s="2">
        <v>72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3</v>
      </c>
      <c r="BI78" s="2">
        <v>1</v>
      </c>
      <c r="BJ78" s="2" t="s">
        <v>141</v>
      </c>
      <c r="BK78" s="2"/>
      <c r="BL78" s="2"/>
      <c r="BM78" s="2">
        <v>9001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90</v>
      </c>
      <c r="CA78" s="2">
        <v>85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80"/>
        <v>189.36</v>
      </c>
      <c r="CQ78" s="2">
        <f t="shared" si="81"/>
        <v>94.68</v>
      </c>
      <c r="CR78" s="2">
        <f t="shared" si="82"/>
        <v>0</v>
      </c>
      <c r="CS78" s="2">
        <f t="shared" si="83"/>
        <v>0</v>
      </c>
      <c r="CT78" s="2">
        <f t="shared" si="84"/>
        <v>0</v>
      </c>
      <c r="CU78" s="2">
        <f t="shared" si="85"/>
        <v>0</v>
      </c>
      <c r="CV78" s="2">
        <f t="shared" si="86"/>
        <v>0</v>
      </c>
      <c r="CW78" s="2">
        <f t="shared" si="87"/>
        <v>0</v>
      </c>
      <c r="CX78" s="2">
        <f t="shared" si="88"/>
        <v>0</v>
      </c>
      <c r="CY78" s="2">
        <f t="shared" si="89"/>
        <v>0</v>
      </c>
      <c r="CZ78" s="2">
        <f t="shared" si="90"/>
        <v>0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1013</v>
      </c>
      <c r="DV78" s="2" t="s">
        <v>136</v>
      </c>
      <c r="DW78" s="2" t="s">
        <v>136</v>
      </c>
      <c r="DX78" s="2">
        <v>1</v>
      </c>
      <c r="DY78" s="2"/>
      <c r="DZ78" s="2"/>
      <c r="EA78" s="2"/>
      <c r="EB78" s="2"/>
      <c r="EC78" s="2"/>
      <c r="ED78" s="2"/>
      <c r="EE78" s="2">
        <v>26549059</v>
      </c>
      <c r="EF78" s="2">
        <v>2</v>
      </c>
      <c r="EG78" s="2" t="s">
        <v>14</v>
      </c>
      <c r="EH78" s="2">
        <v>0</v>
      </c>
      <c r="EI78" s="2" t="s">
        <v>6</v>
      </c>
      <c r="EJ78" s="2">
        <v>1</v>
      </c>
      <c r="EK78" s="2">
        <v>9001</v>
      </c>
      <c r="EL78" s="2" t="s">
        <v>32</v>
      </c>
      <c r="EM78" s="2" t="s">
        <v>33</v>
      </c>
      <c r="EN78" s="2"/>
      <c r="EO78" s="2" t="s">
        <v>6</v>
      </c>
      <c r="EP78" s="2"/>
      <c r="EQ78" s="2">
        <v>0</v>
      </c>
      <c r="ER78" s="2">
        <v>94.68</v>
      </c>
      <c r="ES78" s="2">
        <v>94.68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1"/>
        <v>0</v>
      </c>
      <c r="FS78" s="2">
        <v>0</v>
      </c>
      <c r="FT78" s="2" t="s">
        <v>22</v>
      </c>
      <c r="FU78" s="2" t="s">
        <v>23</v>
      </c>
      <c r="FV78" s="2"/>
      <c r="FW78" s="2"/>
      <c r="FX78" s="2">
        <v>81</v>
      </c>
      <c r="FY78" s="2">
        <v>72.25</v>
      </c>
      <c r="FZ78" s="2"/>
      <c r="GA78" s="2" t="s">
        <v>6</v>
      </c>
      <c r="GB78" s="2"/>
      <c r="GC78" s="2"/>
      <c r="GD78" s="2">
        <v>0</v>
      </c>
      <c r="GE78" s="2"/>
      <c r="GF78" s="2">
        <v>1882669443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2"/>
        <v>0</v>
      </c>
      <c r="GM78" s="2">
        <f t="shared" si="93"/>
        <v>189.36</v>
      </c>
      <c r="GN78" s="2">
        <f t="shared" si="94"/>
        <v>189.36</v>
      </c>
      <c r="GO78" s="2">
        <f t="shared" si="95"/>
        <v>0</v>
      </c>
      <c r="GP78" s="2">
        <f t="shared" si="96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97"/>
        <v>0</v>
      </c>
      <c r="GW78" s="2">
        <v>1</v>
      </c>
      <c r="GX78" s="2">
        <f t="shared" si="98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210</v>
      </c>
      <c r="E79" t="s">
        <v>138</v>
      </c>
      <c r="F79" t="s">
        <v>139</v>
      </c>
      <c r="G79" t="s">
        <v>140</v>
      </c>
      <c r="H79" t="s">
        <v>136</v>
      </c>
      <c r="I79">
        <f>I75*J79</f>
        <v>2</v>
      </c>
      <c r="J79">
        <v>7.3773515308004425E-2</v>
      </c>
      <c r="O79">
        <f t="shared" si="66"/>
        <v>1211.9000000000001</v>
      </c>
      <c r="P79">
        <f t="shared" si="67"/>
        <v>1211.9000000000001</v>
      </c>
      <c r="Q79">
        <f t="shared" si="68"/>
        <v>0</v>
      </c>
      <c r="R79">
        <f t="shared" si="69"/>
        <v>0</v>
      </c>
      <c r="S79">
        <f t="shared" si="70"/>
        <v>0</v>
      </c>
      <c r="T79">
        <f t="shared" si="71"/>
        <v>0</v>
      </c>
      <c r="U79">
        <f t="shared" si="72"/>
        <v>0</v>
      </c>
      <c r="V79">
        <f t="shared" si="73"/>
        <v>0</v>
      </c>
      <c r="W79">
        <f t="shared" si="74"/>
        <v>0</v>
      </c>
      <c r="X79">
        <f t="shared" si="75"/>
        <v>0</v>
      </c>
      <c r="Y79">
        <f t="shared" si="76"/>
        <v>0</v>
      </c>
      <c r="AA79">
        <v>26834277</v>
      </c>
      <c r="AB79">
        <f t="shared" si="77"/>
        <v>94.68</v>
      </c>
      <c r="AC79">
        <f t="shared" si="100"/>
        <v>94.68</v>
      </c>
      <c r="AD79">
        <f t="shared" si="101"/>
        <v>0</v>
      </c>
      <c r="AE79">
        <f t="shared" si="102"/>
        <v>0</v>
      </c>
      <c r="AF79">
        <f t="shared" si="103"/>
        <v>0</v>
      </c>
      <c r="AG79">
        <f t="shared" si="78"/>
        <v>0</v>
      </c>
      <c r="AH79">
        <f t="shared" si="104"/>
        <v>0</v>
      </c>
      <c r="AI79">
        <f t="shared" si="105"/>
        <v>0</v>
      </c>
      <c r="AJ79">
        <f t="shared" si="79"/>
        <v>0</v>
      </c>
      <c r="AK79">
        <v>94.68</v>
      </c>
      <c r="AL79">
        <v>94.68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81</v>
      </c>
      <c r="AU79">
        <v>72</v>
      </c>
      <c r="AV79">
        <v>1</v>
      </c>
      <c r="AW79">
        <v>1</v>
      </c>
      <c r="AZ79">
        <v>6.4</v>
      </c>
      <c r="BA79">
        <v>1</v>
      </c>
      <c r="BB79">
        <v>1</v>
      </c>
      <c r="BC79">
        <v>6.4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141</v>
      </c>
      <c r="BM79">
        <v>9001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90</v>
      </c>
      <c r="CA79">
        <v>85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80"/>
        <v>1211.9000000000001</v>
      </c>
      <c r="CQ79">
        <f t="shared" si="81"/>
        <v>605.95200000000011</v>
      </c>
      <c r="CR79">
        <f t="shared" si="82"/>
        <v>0</v>
      </c>
      <c r="CS79">
        <f t="shared" si="83"/>
        <v>0</v>
      </c>
      <c r="CT79">
        <f t="shared" si="84"/>
        <v>0</v>
      </c>
      <c r="CU79">
        <f t="shared" si="85"/>
        <v>0</v>
      </c>
      <c r="CV79">
        <f t="shared" si="86"/>
        <v>0</v>
      </c>
      <c r="CW79">
        <f t="shared" si="87"/>
        <v>0</v>
      </c>
      <c r="CX79">
        <f t="shared" si="88"/>
        <v>0</v>
      </c>
      <c r="CY79">
        <f t="shared" si="89"/>
        <v>0</v>
      </c>
      <c r="CZ79">
        <f t="shared" si="90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1013</v>
      </c>
      <c r="DV79" t="s">
        <v>136</v>
      </c>
      <c r="DW79" t="s">
        <v>136</v>
      </c>
      <c r="DX79">
        <v>1</v>
      </c>
      <c r="EE79">
        <v>26549059</v>
      </c>
      <c r="EF79">
        <v>2</v>
      </c>
      <c r="EG79" t="s">
        <v>14</v>
      </c>
      <c r="EH79">
        <v>0</v>
      </c>
      <c r="EI79" t="s">
        <v>6</v>
      </c>
      <c r="EJ79">
        <v>1</v>
      </c>
      <c r="EK79">
        <v>9001</v>
      </c>
      <c r="EL79" t="s">
        <v>32</v>
      </c>
      <c r="EM79" t="s">
        <v>33</v>
      </c>
      <c r="EO79" t="s">
        <v>6</v>
      </c>
      <c r="EQ79">
        <v>0</v>
      </c>
      <c r="ER79">
        <v>94.68</v>
      </c>
      <c r="ES79">
        <v>94.68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1"/>
        <v>0</v>
      </c>
      <c r="FS79">
        <v>0</v>
      </c>
      <c r="FT79" t="s">
        <v>22</v>
      </c>
      <c r="FU79" t="s">
        <v>23</v>
      </c>
      <c r="FX79">
        <v>81</v>
      </c>
      <c r="FY79">
        <v>72.25</v>
      </c>
      <c r="GA79" t="s">
        <v>6</v>
      </c>
      <c r="GD79">
        <v>0</v>
      </c>
      <c r="GF79">
        <v>1882669443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2"/>
        <v>0</v>
      </c>
      <c r="GM79">
        <f t="shared" si="93"/>
        <v>1211.9000000000001</v>
      </c>
      <c r="GN79">
        <f t="shared" si="94"/>
        <v>1211.9000000000001</v>
      </c>
      <c r="GO79">
        <f t="shared" si="95"/>
        <v>0</v>
      </c>
      <c r="GP79">
        <f t="shared" si="96"/>
        <v>0</v>
      </c>
      <c r="GR79">
        <v>0</v>
      </c>
      <c r="GS79">
        <v>3</v>
      </c>
      <c r="GT79">
        <v>0</v>
      </c>
      <c r="GU79" t="s">
        <v>6</v>
      </c>
      <c r="GV79">
        <f t="shared" si="97"/>
        <v>0</v>
      </c>
      <c r="GW79">
        <v>1</v>
      </c>
      <c r="GX79">
        <f t="shared" si="98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202</v>
      </c>
      <c r="D80" s="2"/>
      <c r="E80" s="2" t="s">
        <v>142</v>
      </c>
      <c r="F80" s="2" t="s">
        <v>143</v>
      </c>
      <c r="G80" s="2" t="s">
        <v>144</v>
      </c>
      <c r="H80" s="2" t="s">
        <v>145</v>
      </c>
      <c r="I80" s="2">
        <f>I74*J80</f>
        <v>6</v>
      </c>
      <c r="J80" s="2">
        <v>0.22132054592401329</v>
      </c>
      <c r="K80" s="2"/>
      <c r="L80" s="2"/>
      <c r="M80" s="2"/>
      <c r="N80" s="2"/>
      <c r="O80" s="2">
        <f t="shared" si="66"/>
        <v>22436.52</v>
      </c>
      <c r="P80" s="2">
        <f t="shared" si="67"/>
        <v>22436.52</v>
      </c>
      <c r="Q80" s="2">
        <f t="shared" si="68"/>
        <v>0</v>
      </c>
      <c r="R80" s="2">
        <f t="shared" si="69"/>
        <v>0</v>
      </c>
      <c r="S80" s="2">
        <f t="shared" si="70"/>
        <v>0</v>
      </c>
      <c r="T80" s="2">
        <f t="shared" si="71"/>
        <v>0</v>
      </c>
      <c r="U80" s="2">
        <f t="shared" si="72"/>
        <v>0</v>
      </c>
      <c r="V80" s="2">
        <f t="shared" si="73"/>
        <v>0</v>
      </c>
      <c r="W80" s="2">
        <f t="shared" si="74"/>
        <v>0</v>
      </c>
      <c r="X80" s="2">
        <f t="shared" si="75"/>
        <v>0</v>
      </c>
      <c r="Y80" s="2">
        <f t="shared" si="76"/>
        <v>0</v>
      </c>
      <c r="Z80" s="2"/>
      <c r="AA80" s="2">
        <v>26834263</v>
      </c>
      <c r="AB80" s="2">
        <f t="shared" si="77"/>
        <v>3739.42</v>
      </c>
      <c r="AC80" s="2">
        <f t="shared" si="100"/>
        <v>3739.42</v>
      </c>
      <c r="AD80" s="2">
        <f t="shared" si="101"/>
        <v>0</v>
      </c>
      <c r="AE80" s="2">
        <f t="shared" si="102"/>
        <v>0</v>
      </c>
      <c r="AF80" s="2">
        <f t="shared" si="103"/>
        <v>0</v>
      </c>
      <c r="AG80" s="2">
        <f t="shared" si="78"/>
        <v>0</v>
      </c>
      <c r="AH80" s="2">
        <f t="shared" si="104"/>
        <v>0</v>
      </c>
      <c r="AI80" s="2">
        <f t="shared" si="105"/>
        <v>0</v>
      </c>
      <c r="AJ80" s="2">
        <f t="shared" si="79"/>
        <v>0</v>
      </c>
      <c r="AK80" s="2">
        <v>3739.42</v>
      </c>
      <c r="AL80" s="2">
        <v>3739.42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81</v>
      </c>
      <c r="AU80" s="2">
        <v>72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3</v>
      </c>
      <c r="BI80" s="2">
        <v>1</v>
      </c>
      <c r="BJ80" s="2" t="s">
        <v>146</v>
      </c>
      <c r="BK80" s="2"/>
      <c r="BL80" s="2"/>
      <c r="BM80" s="2">
        <v>9001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90</v>
      </c>
      <c r="CA80" s="2">
        <v>85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80"/>
        <v>22436.52</v>
      </c>
      <c r="CQ80" s="2">
        <f t="shared" si="81"/>
        <v>3739.42</v>
      </c>
      <c r="CR80" s="2">
        <f t="shared" si="82"/>
        <v>0</v>
      </c>
      <c r="CS80" s="2">
        <f t="shared" si="83"/>
        <v>0</v>
      </c>
      <c r="CT80" s="2">
        <f t="shared" si="84"/>
        <v>0</v>
      </c>
      <c r="CU80" s="2">
        <f t="shared" si="85"/>
        <v>0</v>
      </c>
      <c r="CV80" s="2">
        <f t="shared" si="86"/>
        <v>0</v>
      </c>
      <c r="CW80" s="2">
        <f t="shared" si="87"/>
        <v>0</v>
      </c>
      <c r="CX80" s="2">
        <f t="shared" si="88"/>
        <v>0</v>
      </c>
      <c r="CY80" s="2">
        <f t="shared" si="89"/>
        <v>0</v>
      </c>
      <c r="CZ80" s="2">
        <f t="shared" si="90"/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1010</v>
      </c>
      <c r="DV80" s="2" t="s">
        <v>145</v>
      </c>
      <c r="DW80" s="2" t="s">
        <v>145</v>
      </c>
      <c r="DX80" s="2">
        <v>1</v>
      </c>
      <c r="DY80" s="2"/>
      <c r="DZ80" s="2"/>
      <c r="EA80" s="2"/>
      <c r="EB80" s="2"/>
      <c r="EC80" s="2"/>
      <c r="ED80" s="2"/>
      <c r="EE80" s="2">
        <v>26549059</v>
      </c>
      <c r="EF80" s="2">
        <v>2</v>
      </c>
      <c r="EG80" s="2" t="s">
        <v>14</v>
      </c>
      <c r="EH80" s="2">
        <v>0</v>
      </c>
      <c r="EI80" s="2" t="s">
        <v>6</v>
      </c>
      <c r="EJ80" s="2">
        <v>1</v>
      </c>
      <c r="EK80" s="2">
        <v>9001</v>
      </c>
      <c r="EL80" s="2" t="s">
        <v>32</v>
      </c>
      <c r="EM80" s="2" t="s">
        <v>33</v>
      </c>
      <c r="EN80" s="2"/>
      <c r="EO80" s="2" t="s">
        <v>6</v>
      </c>
      <c r="EP80" s="2"/>
      <c r="EQ80" s="2">
        <v>0</v>
      </c>
      <c r="ER80" s="2">
        <v>3739.42</v>
      </c>
      <c r="ES80" s="2">
        <v>3739.42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1"/>
        <v>0</v>
      </c>
      <c r="FS80" s="2">
        <v>0</v>
      </c>
      <c r="FT80" s="2" t="s">
        <v>22</v>
      </c>
      <c r="FU80" s="2" t="s">
        <v>23</v>
      </c>
      <c r="FV80" s="2"/>
      <c r="FW80" s="2"/>
      <c r="FX80" s="2">
        <v>81</v>
      </c>
      <c r="FY80" s="2">
        <v>72.25</v>
      </c>
      <c r="FZ80" s="2"/>
      <c r="GA80" s="2" t="s">
        <v>6</v>
      </c>
      <c r="GB80" s="2"/>
      <c r="GC80" s="2"/>
      <c r="GD80" s="2">
        <v>0</v>
      </c>
      <c r="GE80" s="2"/>
      <c r="GF80" s="2">
        <v>1743139241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2"/>
        <v>0</v>
      </c>
      <c r="GM80" s="2">
        <f t="shared" si="93"/>
        <v>22436.52</v>
      </c>
      <c r="GN80" s="2">
        <f t="shared" si="94"/>
        <v>22436.52</v>
      </c>
      <c r="GO80" s="2">
        <f t="shared" si="95"/>
        <v>0</v>
      </c>
      <c r="GP80" s="2">
        <f t="shared" si="96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97"/>
        <v>0</v>
      </c>
      <c r="GW80" s="2">
        <v>1</v>
      </c>
      <c r="GX80" s="2">
        <f t="shared" si="98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214</v>
      </c>
      <c r="E81" t="s">
        <v>142</v>
      </c>
      <c r="F81" t="s">
        <v>143</v>
      </c>
      <c r="G81" t="s">
        <v>144</v>
      </c>
      <c r="H81" t="s">
        <v>145</v>
      </c>
      <c r="I81">
        <f>I75*J81</f>
        <v>6</v>
      </c>
      <c r="J81">
        <v>0.22132054592401329</v>
      </c>
      <c r="O81">
        <f t="shared" si="66"/>
        <v>143593.73000000001</v>
      </c>
      <c r="P81">
        <f t="shared" si="67"/>
        <v>143593.73000000001</v>
      </c>
      <c r="Q81">
        <f t="shared" si="68"/>
        <v>0</v>
      </c>
      <c r="R81">
        <f t="shared" si="69"/>
        <v>0</v>
      </c>
      <c r="S81">
        <f t="shared" si="70"/>
        <v>0</v>
      </c>
      <c r="T81">
        <f t="shared" si="71"/>
        <v>0</v>
      </c>
      <c r="U81">
        <f t="shared" si="72"/>
        <v>0</v>
      </c>
      <c r="V81">
        <f t="shared" si="73"/>
        <v>0</v>
      </c>
      <c r="W81">
        <f t="shared" si="74"/>
        <v>0</v>
      </c>
      <c r="X81">
        <f t="shared" si="75"/>
        <v>0</v>
      </c>
      <c r="Y81">
        <f t="shared" si="76"/>
        <v>0</v>
      </c>
      <c r="AA81">
        <v>26834277</v>
      </c>
      <c r="AB81">
        <f t="shared" si="77"/>
        <v>3739.42</v>
      </c>
      <c r="AC81">
        <f t="shared" si="100"/>
        <v>3739.42</v>
      </c>
      <c r="AD81">
        <f t="shared" si="101"/>
        <v>0</v>
      </c>
      <c r="AE81">
        <f t="shared" si="102"/>
        <v>0</v>
      </c>
      <c r="AF81">
        <f t="shared" si="103"/>
        <v>0</v>
      </c>
      <c r="AG81">
        <f t="shared" si="78"/>
        <v>0</v>
      </c>
      <c r="AH81">
        <f t="shared" si="104"/>
        <v>0</v>
      </c>
      <c r="AI81">
        <f t="shared" si="105"/>
        <v>0</v>
      </c>
      <c r="AJ81">
        <f t="shared" si="79"/>
        <v>0</v>
      </c>
      <c r="AK81">
        <v>3739.42</v>
      </c>
      <c r="AL81">
        <v>3739.42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81</v>
      </c>
      <c r="AU81">
        <v>72</v>
      </c>
      <c r="AV81">
        <v>1</v>
      </c>
      <c r="AW81">
        <v>1</v>
      </c>
      <c r="AZ81">
        <v>6.4</v>
      </c>
      <c r="BA81">
        <v>1</v>
      </c>
      <c r="BB81">
        <v>1</v>
      </c>
      <c r="BC81">
        <v>6.4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146</v>
      </c>
      <c r="BM81">
        <v>9001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90</v>
      </c>
      <c r="CA81">
        <v>85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80"/>
        <v>143593.73000000001</v>
      </c>
      <c r="CQ81">
        <f t="shared" si="81"/>
        <v>23932.288</v>
      </c>
      <c r="CR81">
        <f t="shared" si="82"/>
        <v>0</v>
      </c>
      <c r="CS81">
        <f t="shared" si="83"/>
        <v>0</v>
      </c>
      <c r="CT81">
        <f t="shared" si="84"/>
        <v>0</v>
      </c>
      <c r="CU81">
        <f t="shared" si="85"/>
        <v>0</v>
      </c>
      <c r="CV81">
        <f t="shared" si="86"/>
        <v>0</v>
      </c>
      <c r="CW81">
        <f t="shared" si="87"/>
        <v>0</v>
      </c>
      <c r="CX81">
        <f t="shared" si="88"/>
        <v>0</v>
      </c>
      <c r="CY81">
        <f t="shared" si="89"/>
        <v>0</v>
      </c>
      <c r="CZ81">
        <f t="shared" si="90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1010</v>
      </c>
      <c r="DV81" t="s">
        <v>145</v>
      </c>
      <c r="DW81" t="s">
        <v>145</v>
      </c>
      <c r="DX81">
        <v>1</v>
      </c>
      <c r="EE81">
        <v>26549059</v>
      </c>
      <c r="EF81">
        <v>2</v>
      </c>
      <c r="EG81" t="s">
        <v>14</v>
      </c>
      <c r="EH81">
        <v>0</v>
      </c>
      <c r="EI81" t="s">
        <v>6</v>
      </c>
      <c r="EJ81">
        <v>1</v>
      </c>
      <c r="EK81">
        <v>9001</v>
      </c>
      <c r="EL81" t="s">
        <v>32</v>
      </c>
      <c r="EM81" t="s">
        <v>33</v>
      </c>
      <c r="EO81" t="s">
        <v>6</v>
      </c>
      <c r="EQ81">
        <v>0</v>
      </c>
      <c r="ER81">
        <v>3739.42</v>
      </c>
      <c r="ES81">
        <v>3739.42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1"/>
        <v>0</v>
      </c>
      <c r="FS81">
        <v>0</v>
      </c>
      <c r="FT81" t="s">
        <v>22</v>
      </c>
      <c r="FU81" t="s">
        <v>23</v>
      </c>
      <c r="FX81">
        <v>81</v>
      </c>
      <c r="FY81">
        <v>72.25</v>
      </c>
      <c r="GA81" t="s">
        <v>6</v>
      </c>
      <c r="GD81">
        <v>0</v>
      </c>
      <c r="GF81">
        <v>1743139241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2"/>
        <v>0</v>
      </c>
      <c r="GM81">
        <f t="shared" si="93"/>
        <v>143593.73000000001</v>
      </c>
      <c r="GN81">
        <f t="shared" si="94"/>
        <v>143593.73000000001</v>
      </c>
      <c r="GO81">
        <f t="shared" si="95"/>
        <v>0</v>
      </c>
      <c r="GP81">
        <f t="shared" si="96"/>
        <v>0</v>
      </c>
      <c r="GR81">
        <v>0</v>
      </c>
      <c r="GS81">
        <v>3</v>
      </c>
      <c r="GT81">
        <v>0</v>
      </c>
      <c r="GU81" t="s">
        <v>6</v>
      </c>
      <c r="GV81">
        <f t="shared" si="97"/>
        <v>0</v>
      </c>
      <c r="GW81">
        <v>1</v>
      </c>
      <c r="GX81">
        <f t="shared" si="98"/>
        <v>0</v>
      </c>
      <c r="HA81">
        <v>0</v>
      </c>
      <c r="HB81"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201</v>
      </c>
      <c r="D82" s="2"/>
      <c r="E82" s="2" t="s">
        <v>147</v>
      </c>
      <c r="F82" s="2" t="s">
        <v>148</v>
      </c>
      <c r="G82" s="2" t="s">
        <v>149</v>
      </c>
      <c r="H82" s="2" t="s">
        <v>27</v>
      </c>
      <c r="I82" s="2">
        <f>I74*J82</f>
        <v>4.1399999999999997</v>
      </c>
      <c r="J82" s="2">
        <v>0.15271117668756914</v>
      </c>
      <c r="K82" s="2"/>
      <c r="L82" s="2"/>
      <c r="M82" s="2"/>
      <c r="N82" s="2"/>
      <c r="O82" s="2">
        <f t="shared" si="66"/>
        <v>7448.44</v>
      </c>
      <c r="P82" s="2">
        <f t="shared" si="67"/>
        <v>7448.44</v>
      </c>
      <c r="Q82" s="2">
        <f t="shared" si="68"/>
        <v>0</v>
      </c>
      <c r="R82" s="2">
        <f t="shared" si="69"/>
        <v>0</v>
      </c>
      <c r="S82" s="2">
        <f t="shared" si="70"/>
        <v>0</v>
      </c>
      <c r="T82" s="2">
        <f t="shared" si="71"/>
        <v>0</v>
      </c>
      <c r="U82" s="2">
        <f t="shared" si="72"/>
        <v>0</v>
      </c>
      <c r="V82" s="2">
        <f t="shared" si="73"/>
        <v>0</v>
      </c>
      <c r="W82" s="2">
        <f t="shared" si="74"/>
        <v>0</v>
      </c>
      <c r="X82" s="2">
        <f t="shared" si="75"/>
        <v>0</v>
      </c>
      <c r="Y82" s="2">
        <f t="shared" si="76"/>
        <v>0</v>
      </c>
      <c r="Z82" s="2"/>
      <c r="AA82" s="2">
        <v>26834263</v>
      </c>
      <c r="AB82" s="2">
        <f t="shared" si="77"/>
        <v>1799.14</v>
      </c>
      <c r="AC82" s="2">
        <f t="shared" si="100"/>
        <v>1799.14</v>
      </c>
      <c r="AD82" s="2">
        <f t="shared" si="101"/>
        <v>0</v>
      </c>
      <c r="AE82" s="2">
        <f t="shared" si="102"/>
        <v>0</v>
      </c>
      <c r="AF82" s="2">
        <f t="shared" si="103"/>
        <v>0</v>
      </c>
      <c r="AG82" s="2">
        <f t="shared" si="78"/>
        <v>0</v>
      </c>
      <c r="AH82" s="2">
        <f t="shared" si="104"/>
        <v>0</v>
      </c>
      <c r="AI82" s="2">
        <f t="shared" si="105"/>
        <v>0</v>
      </c>
      <c r="AJ82" s="2">
        <f t="shared" si="79"/>
        <v>0</v>
      </c>
      <c r="AK82" s="2">
        <v>1799.14</v>
      </c>
      <c r="AL82" s="2">
        <v>1799.14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81</v>
      </c>
      <c r="AU82" s="2">
        <v>72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150</v>
      </c>
      <c r="BK82" s="2"/>
      <c r="BL82" s="2"/>
      <c r="BM82" s="2">
        <v>9001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90</v>
      </c>
      <c r="CA82" s="2">
        <v>85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80"/>
        <v>7448.44</v>
      </c>
      <c r="CQ82" s="2">
        <f t="shared" si="81"/>
        <v>1799.14</v>
      </c>
      <c r="CR82" s="2">
        <f t="shared" si="82"/>
        <v>0</v>
      </c>
      <c r="CS82" s="2">
        <f t="shared" si="83"/>
        <v>0</v>
      </c>
      <c r="CT82" s="2">
        <f t="shared" si="84"/>
        <v>0</v>
      </c>
      <c r="CU82" s="2">
        <f t="shared" si="85"/>
        <v>0</v>
      </c>
      <c r="CV82" s="2">
        <f t="shared" si="86"/>
        <v>0</v>
      </c>
      <c r="CW82" s="2">
        <f t="shared" si="87"/>
        <v>0</v>
      </c>
      <c r="CX82" s="2">
        <f t="shared" si="88"/>
        <v>0</v>
      </c>
      <c r="CY82" s="2">
        <f t="shared" si="89"/>
        <v>0</v>
      </c>
      <c r="CZ82" s="2">
        <f t="shared" si="90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1005</v>
      </c>
      <c r="DV82" s="2" t="s">
        <v>27</v>
      </c>
      <c r="DW82" s="2" t="s">
        <v>27</v>
      </c>
      <c r="DX82" s="2">
        <v>1</v>
      </c>
      <c r="DY82" s="2"/>
      <c r="DZ82" s="2"/>
      <c r="EA82" s="2"/>
      <c r="EB82" s="2"/>
      <c r="EC82" s="2"/>
      <c r="ED82" s="2"/>
      <c r="EE82" s="2">
        <v>26549059</v>
      </c>
      <c r="EF82" s="2">
        <v>2</v>
      </c>
      <c r="EG82" s="2" t="s">
        <v>14</v>
      </c>
      <c r="EH82" s="2">
        <v>0</v>
      </c>
      <c r="EI82" s="2" t="s">
        <v>6</v>
      </c>
      <c r="EJ82" s="2">
        <v>1</v>
      </c>
      <c r="EK82" s="2">
        <v>9001</v>
      </c>
      <c r="EL82" s="2" t="s">
        <v>32</v>
      </c>
      <c r="EM82" s="2" t="s">
        <v>33</v>
      </c>
      <c r="EN82" s="2"/>
      <c r="EO82" s="2" t="s">
        <v>6</v>
      </c>
      <c r="EP82" s="2"/>
      <c r="EQ82" s="2">
        <v>0</v>
      </c>
      <c r="ER82" s="2">
        <v>1799.14</v>
      </c>
      <c r="ES82" s="2">
        <v>1799.14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1"/>
        <v>0</v>
      </c>
      <c r="FS82" s="2">
        <v>0</v>
      </c>
      <c r="FT82" s="2" t="s">
        <v>22</v>
      </c>
      <c r="FU82" s="2" t="s">
        <v>23</v>
      </c>
      <c r="FV82" s="2"/>
      <c r="FW82" s="2"/>
      <c r="FX82" s="2">
        <v>81</v>
      </c>
      <c r="FY82" s="2">
        <v>72.25</v>
      </c>
      <c r="FZ82" s="2"/>
      <c r="GA82" s="2" t="s">
        <v>6</v>
      </c>
      <c r="GB82" s="2"/>
      <c r="GC82" s="2"/>
      <c r="GD82" s="2">
        <v>0</v>
      </c>
      <c r="GE82" s="2"/>
      <c r="GF82" s="2">
        <v>1742728179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2"/>
        <v>0</v>
      </c>
      <c r="GM82" s="2">
        <f t="shared" si="93"/>
        <v>7448.44</v>
      </c>
      <c r="GN82" s="2">
        <f t="shared" si="94"/>
        <v>7448.44</v>
      </c>
      <c r="GO82" s="2">
        <f t="shared" si="95"/>
        <v>0</v>
      </c>
      <c r="GP82" s="2">
        <f t="shared" si="96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97"/>
        <v>0</v>
      </c>
      <c r="GW82" s="2">
        <v>1</v>
      </c>
      <c r="GX82" s="2">
        <f t="shared" si="98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213</v>
      </c>
      <c r="E83" t="s">
        <v>147</v>
      </c>
      <c r="F83" t="s">
        <v>148</v>
      </c>
      <c r="G83" t="s">
        <v>149</v>
      </c>
      <c r="H83" t="s">
        <v>27</v>
      </c>
      <c r="I83">
        <f>I75*J83</f>
        <v>4.1399999999999997</v>
      </c>
      <c r="J83">
        <v>0.15271117668756914</v>
      </c>
      <c r="O83">
        <f t="shared" si="66"/>
        <v>47670.01</v>
      </c>
      <c r="P83">
        <f t="shared" si="67"/>
        <v>47670.01</v>
      </c>
      <c r="Q83">
        <f t="shared" si="68"/>
        <v>0</v>
      </c>
      <c r="R83">
        <f t="shared" si="69"/>
        <v>0</v>
      </c>
      <c r="S83">
        <f t="shared" si="70"/>
        <v>0</v>
      </c>
      <c r="T83">
        <f t="shared" si="71"/>
        <v>0</v>
      </c>
      <c r="U83">
        <f t="shared" si="72"/>
        <v>0</v>
      </c>
      <c r="V83">
        <f t="shared" si="73"/>
        <v>0</v>
      </c>
      <c r="W83">
        <f t="shared" si="74"/>
        <v>0</v>
      </c>
      <c r="X83">
        <f t="shared" si="75"/>
        <v>0</v>
      </c>
      <c r="Y83">
        <f t="shared" si="76"/>
        <v>0</v>
      </c>
      <c r="AA83">
        <v>26834277</v>
      </c>
      <c r="AB83">
        <f t="shared" si="77"/>
        <v>1799.14</v>
      </c>
      <c r="AC83">
        <f t="shared" si="100"/>
        <v>1799.14</v>
      </c>
      <c r="AD83">
        <f t="shared" si="101"/>
        <v>0</v>
      </c>
      <c r="AE83">
        <f t="shared" si="102"/>
        <v>0</v>
      </c>
      <c r="AF83">
        <f t="shared" si="103"/>
        <v>0</v>
      </c>
      <c r="AG83">
        <f t="shared" si="78"/>
        <v>0</v>
      </c>
      <c r="AH83">
        <f t="shared" si="104"/>
        <v>0</v>
      </c>
      <c r="AI83">
        <f t="shared" si="105"/>
        <v>0</v>
      </c>
      <c r="AJ83">
        <f t="shared" si="79"/>
        <v>0</v>
      </c>
      <c r="AK83">
        <v>1799.14</v>
      </c>
      <c r="AL83">
        <v>1799.14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81</v>
      </c>
      <c r="AU83">
        <v>72</v>
      </c>
      <c r="AV83">
        <v>1</v>
      </c>
      <c r="AW83">
        <v>1</v>
      </c>
      <c r="AZ83">
        <v>6.4</v>
      </c>
      <c r="BA83">
        <v>1</v>
      </c>
      <c r="BB83">
        <v>1</v>
      </c>
      <c r="BC83">
        <v>6.4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150</v>
      </c>
      <c r="BM83">
        <v>9001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90</v>
      </c>
      <c r="CA83">
        <v>85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80"/>
        <v>47670.01</v>
      </c>
      <c r="CQ83">
        <f t="shared" si="81"/>
        <v>11514.496000000001</v>
      </c>
      <c r="CR83">
        <f t="shared" si="82"/>
        <v>0</v>
      </c>
      <c r="CS83">
        <f t="shared" si="83"/>
        <v>0</v>
      </c>
      <c r="CT83">
        <f t="shared" si="84"/>
        <v>0</v>
      </c>
      <c r="CU83">
        <f t="shared" si="85"/>
        <v>0</v>
      </c>
      <c r="CV83">
        <f t="shared" si="86"/>
        <v>0</v>
      </c>
      <c r="CW83">
        <f t="shared" si="87"/>
        <v>0</v>
      </c>
      <c r="CX83">
        <f t="shared" si="88"/>
        <v>0</v>
      </c>
      <c r="CY83">
        <f t="shared" si="89"/>
        <v>0</v>
      </c>
      <c r="CZ83">
        <f t="shared" si="90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27</v>
      </c>
      <c r="DW83" t="s">
        <v>27</v>
      </c>
      <c r="DX83">
        <v>1</v>
      </c>
      <c r="EE83">
        <v>26549059</v>
      </c>
      <c r="EF83">
        <v>2</v>
      </c>
      <c r="EG83" t="s">
        <v>14</v>
      </c>
      <c r="EH83">
        <v>0</v>
      </c>
      <c r="EI83" t="s">
        <v>6</v>
      </c>
      <c r="EJ83">
        <v>1</v>
      </c>
      <c r="EK83">
        <v>9001</v>
      </c>
      <c r="EL83" t="s">
        <v>32</v>
      </c>
      <c r="EM83" t="s">
        <v>33</v>
      </c>
      <c r="EO83" t="s">
        <v>6</v>
      </c>
      <c r="EQ83">
        <v>0</v>
      </c>
      <c r="ER83">
        <v>1799.14</v>
      </c>
      <c r="ES83">
        <v>1799.14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91"/>
        <v>0</v>
      </c>
      <c r="FS83">
        <v>0</v>
      </c>
      <c r="FT83" t="s">
        <v>22</v>
      </c>
      <c r="FU83" t="s">
        <v>23</v>
      </c>
      <c r="FX83">
        <v>81</v>
      </c>
      <c r="FY83">
        <v>72.25</v>
      </c>
      <c r="GA83" t="s">
        <v>6</v>
      </c>
      <c r="GD83">
        <v>0</v>
      </c>
      <c r="GF83">
        <v>1742728179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2"/>
        <v>0</v>
      </c>
      <c r="GM83">
        <f t="shared" si="93"/>
        <v>47670.01</v>
      </c>
      <c r="GN83">
        <f t="shared" si="94"/>
        <v>47670.01</v>
      </c>
      <c r="GO83">
        <f t="shared" si="95"/>
        <v>0</v>
      </c>
      <c r="GP83">
        <f t="shared" si="96"/>
        <v>0</v>
      </c>
      <c r="GR83">
        <v>0</v>
      </c>
      <c r="GS83">
        <v>3</v>
      </c>
      <c r="GT83">
        <v>0</v>
      </c>
      <c r="GU83" t="s">
        <v>6</v>
      </c>
      <c r="GV83">
        <f t="shared" si="97"/>
        <v>0</v>
      </c>
      <c r="GW83">
        <v>1</v>
      </c>
      <c r="GX83">
        <f t="shared" si="98"/>
        <v>0</v>
      </c>
      <c r="HA83">
        <v>0</v>
      </c>
      <c r="HB83"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199</v>
      </c>
      <c r="D84" s="2"/>
      <c r="E84" s="2" t="s">
        <v>151</v>
      </c>
      <c r="F84" s="2" t="s">
        <v>152</v>
      </c>
      <c r="G84" s="2" t="s">
        <v>153</v>
      </c>
      <c r="H84" s="2" t="s">
        <v>136</v>
      </c>
      <c r="I84" s="2">
        <f>I74*J84</f>
        <v>12</v>
      </c>
      <c r="J84" s="2">
        <v>0.44264109184802658</v>
      </c>
      <c r="K84" s="2"/>
      <c r="L84" s="2"/>
      <c r="M84" s="2"/>
      <c r="N84" s="2"/>
      <c r="O84" s="2">
        <f t="shared" si="66"/>
        <v>396</v>
      </c>
      <c r="P84" s="2">
        <f t="shared" si="67"/>
        <v>396</v>
      </c>
      <c r="Q84" s="2">
        <f t="shared" si="68"/>
        <v>0</v>
      </c>
      <c r="R84" s="2">
        <f t="shared" si="69"/>
        <v>0</v>
      </c>
      <c r="S84" s="2">
        <f t="shared" si="70"/>
        <v>0</v>
      </c>
      <c r="T84" s="2">
        <f t="shared" si="71"/>
        <v>0</v>
      </c>
      <c r="U84" s="2">
        <f t="shared" si="72"/>
        <v>0</v>
      </c>
      <c r="V84" s="2">
        <f t="shared" si="73"/>
        <v>0</v>
      </c>
      <c r="W84" s="2">
        <f t="shared" si="74"/>
        <v>0</v>
      </c>
      <c r="X84" s="2">
        <f t="shared" si="75"/>
        <v>0</v>
      </c>
      <c r="Y84" s="2">
        <f t="shared" si="76"/>
        <v>0</v>
      </c>
      <c r="Z84" s="2"/>
      <c r="AA84" s="2">
        <v>26834263</v>
      </c>
      <c r="AB84" s="2">
        <f t="shared" si="77"/>
        <v>33</v>
      </c>
      <c r="AC84" s="2">
        <f t="shared" si="100"/>
        <v>33</v>
      </c>
      <c r="AD84" s="2">
        <f t="shared" si="101"/>
        <v>0</v>
      </c>
      <c r="AE84" s="2">
        <f t="shared" si="102"/>
        <v>0</v>
      </c>
      <c r="AF84" s="2">
        <f t="shared" si="103"/>
        <v>0</v>
      </c>
      <c r="AG84" s="2">
        <f t="shared" si="78"/>
        <v>0</v>
      </c>
      <c r="AH84" s="2">
        <f t="shared" si="104"/>
        <v>0</v>
      </c>
      <c r="AI84" s="2">
        <f t="shared" si="105"/>
        <v>0</v>
      </c>
      <c r="AJ84" s="2">
        <f t="shared" si="79"/>
        <v>0</v>
      </c>
      <c r="AK84" s="2">
        <v>33</v>
      </c>
      <c r="AL84" s="2">
        <v>33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81</v>
      </c>
      <c r="AU84" s="2">
        <v>72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3</v>
      </c>
      <c r="BI84" s="2">
        <v>1</v>
      </c>
      <c r="BJ84" s="2" t="s">
        <v>154</v>
      </c>
      <c r="BK84" s="2"/>
      <c r="BL84" s="2"/>
      <c r="BM84" s="2">
        <v>9001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90</v>
      </c>
      <c r="CA84" s="2">
        <v>85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80"/>
        <v>396</v>
      </c>
      <c r="CQ84" s="2">
        <f t="shared" si="81"/>
        <v>33</v>
      </c>
      <c r="CR84" s="2">
        <f t="shared" si="82"/>
        <v>0</v>
      </c>
      <c r="CS84" s="2">
        <f t="shared" si="83"/>
        <v>0</v>
      </c>
      <c r="CT84" s="2">
        <f t="shared" si="84"/>
        <v>0</v>
      </c>
      <c r="CU84" s="2">
        <f t="shared" si="85"/>
        <v>0</v>
      </c>
      <c r="CV84" s="2">
        <f t="shared" si="86"/>
        <v>0</v>
      </c>
      <c r="CW84" s="2">
        <f t="shared" si="87"/>
        <v>0</v>
      </c>
      <c r="CX84" s="2">
        <f t="shared" si="88"/>
        <v>0</v>
      </c>
      <c r="CY84" s="2">
        <f t="shared" si="89"/>
        <v>0</v>
      </c>
      <c r="CZ84" s="2">
        <f t="shared" si="90"/>
        <v>0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1013</v>
      </c>
      <c r="DV84" s="2" t="s">
        <v>136</v>
      </c>
      <c r="DW84" s="2" t="s">
        <v>136</v>
      </c>
      <c r="DX84" s="2">
        <v>1</v>
      </c>
      <c r="DY84" s="2"/>
      <c r="DZ84" s="2"/>
      <c r="EA84" s="2"/>
      <c r="EB84" s="2"/>
      <c r="EC84" s="2"/>
      <c r="ED84" s="2"/>
      <c r="EE84" s="2">
        <v>26549059</v>
      </c>
      <c r="EF84" s="2">
        <v>2</v>
      </c>
      <c r="EG84" s="2" t="s">
        <v>14</v>
      </c>
      <c r="EH84" s="2">
        <v>0</v>
      </c>
      <c r="EI84" s="2" t="s">
        <v>6</v>
      </c>
      <c r="EJ84" s="2">
        <v>1</v>
      </c>
      <c r="EK84" s="2">
        <v>9001</v>
      </c>
      <c r="EL84" s="2" t="s">
        <v>32</v>
      </c>
      <c r="EM84" s="2" t="s">
        <v>33</v>
      </c>
      <c r="EN84" s="2"/>
      <c r="EO84" s="2" t="s">
        <v>6</v>
      </c>
      <c r="EP84" s="2"/>
      <c r="EQ84" s="2">
        <v>0</v>
      </c>
      <c r="ER84" s="2">
        <v>33</v>
      </c>
      <c r="ES84" s="2">
        <v>33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1"/>
        <v>0</v>
      </c>
      <c r="FS84" s="2">
        <v>0</v>
      </c>
      <c r="FT84" s="2" t="s">
        <v>22</v>
      </c>
      <c r="FU84" s="2" t="s">
        <v>23</v>
      </c>
      <c r="FV84" s="2"/>
      <c r="FW84" s="2"/>
      <c r="FX84" s="2">
        <v>81</v>
      </c>
      <c r="FY84" s="2">
        <v>72.25</v>
      </c>
      <c r="FZ84" s="2"/>
      <c r="GA84" s="2" t="s">
        <v>6</v>
      </c>
      <c r="GB84" s="2"/>
      <c r="GC84" s="2"/>
      <c r="GD84" s="2">
        <v>0</v>
      </c>
      <c r="GE84" s="2"/>
      <c r="GF84" s="2">
        <v>-1981176442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2"/>
        <v>0</v>
      </c>
      <c r="GM84" s="2">
        <f t="shared" si="93"/>
        <v>396</v>
      </c>
      <c r="GN84" s="2">
        <f t="shared" si="94"/>
        <v>396</v>
      </c>
      <c r="GO84" s="2">
        <f t="shared" si="95"/>
        <v>0</v>
      </c>
      <c r="GP84" s="2">
        <f t="shared" si="96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97"/>
        <v>0</v>
      </c>
      <c r="GW84" s="2">
        <v>1</v>
      </c>
      <c r="GX84" s="2">
        <f t="shared" si="98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211</v>
      </c>
      <c r="E85" t="s">
        <v>151</v>
      </c>
      <c r="F85" t="s">
        <v>152</v>
      </c>
      <c r="G85" t="s">
        <v>153</v>
      </c>
      <c r="H85" t="s">
        <v>136</v>
      </c>
      <c r="I85">
        <f>I75*J85</f>
        <v>12</v>
      </c>
      <c r="J85">
        <v>0.44264109184802658</v>
      </c>
      <c r="O85">
        <f t="shared" si="66"/>
        <v>2534.4</v>
      </c>
      <c r="P85">
        <f t="shared" si="67"/>
        <v>2534.4</v>
      </c>
      <c r="Q85">
        <f t="shared" si="68"/>
        <v>0</v>
      </c>
      <c r="R85">
        <f t="shared" si="69"/>
        <v>0</v>
      </c>
      <c r="S85">
        <f t="shared" si="70"/>
        <v>0</v>
      </c>
      <c r="T85">
        <f t="shared" si="71"/>
        <v>0</v>
      </c>
      <c r="U85">
        <f t="shared" si="72"/>
        <v>0</v>
      </c>
      <c r="V85">
        <f t="shared" si="73"/>
        <v>0</v>
      </c>
      <c r="W85">
        <f t="shared" si="74"/>
        <v>0</v>
      </c>
      <c r="X85">
        <f t="shared" si="75"/>
        <v>0</v>
      </c>
      <c r="Y85">
        <f t="shared" si="76"/>
        <v>0</v>
      </c>
      <c r="AA85">
        <v>26834277</v>
      </c>
      <c r="AB85">
        <f t="shared" si="77"/>
        <v>33</v>
      </c>
      <c r="AC85">
        <f t="shared" si="100"/>
        <v>33</v>
      </c>
      <c r="AD85">
        <f t="shared" si="101"/>
        <v>0</v>
      </c>
      <c r="AE85">
        <f t="shared" si="102"/>
        <v>0</v>
      </c>
      <c r="AF85">
        <f t="shared" si="103"/>
        <v>0</v>
      </c>
      <c r="AG85">
        <f t="shared" si="78"/>
        <v>0</v>
      </c>
      <c r="AH85">
        <f t="shared" si="104"/>
        <v>0</v>
      </c>
      <c r="AI85">
        <f t="shared" si="105"/>
        <v>0</v>
      </c>
      <c r="AJ85">
        <f t="shared" si="79"/>
        <v>0</v>
      </c>
      <c r="AK85">
        <v>33</v>
      </c>
      <c r="AL85">
        <v>33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81</v>
      </c>
      <c r="AU85">
        <v>72</v>
      </c>
      <c r="AV85">
        <v>1</v>
      </c>
      <c r="AW85">
        <v>1</v>
      </c>
      <c r="AZ85">
        <v>6.4</v>
      </c>
      <c r="BA85">
        <v>1</v>
      </c>
      <c r="BB85">
        <v>1</v>
      </c>
      <c r="BC85">
        <v>6.4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154</v>
      </c>
      <c r="BM85">
        <v>9001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90</v>
      </c>
      <c r="CA85">
        <v>85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80"/>
        <v>2534.4</v>
      </c>
      <c r="CQ85">
        <f t="shared" si="81"/>
        <v>211.20000000000002</v>
      </c>
      <c r="CR85">
        <f t="shared" si="82"/>
        <v>0</v>
      </c>
      <c r="CS85">
        <f t="shared" si="83"/>
        <v>0</v>
      </c>
      <c r="CT85">
        <f t="shared" si="84"/>
        <v>0</v>
      </c>
      <c r="CU85">
        <f t="shared" si="85"/>
        <v>0</v>
      </c>
      <c r="CV85">
        <f t="shared" si="86"/>
        <v>0</v>
      </c>
      <c r="CW85">
        <f t="shared" si="87"/>
        <v>0</v>
      </c>
      <c r="CX85">
        <f t="shared" si="88"/>
        <v>0</v>
      </c>
      <c r="CY85">
        <f t="shared" si="89"/>
        <v>0</v>
      </c>
      <c r="CZ85">
        <f t="shared" si="90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1013</v>
      </c>
      <c r="DV85" t="s">
        <v>136</v>
      </c>
      <c r="DW85" t="s">
        <v>136</v>
      </c>
      <c r="DX85">
        <v>1</v>
      </c>
      <c r="EE85">
        <v>26549059</v>
      </c>
      <c r="EF85">
        <v>2</v>
      </c>
      <c r="EG85" t="s">
        <v>14</v>
      </c>
      <c r="EH85">
        <v>0</v>
      </c>
      <c r="EI85" t="s">
        <v>6</v>
      </c>
      <c r="EJ85">
        <v>1</v>
      </c>
      <c r="EK85">
        <v>9001</v>
      </c>
      <c r="EL85" t="s">
        <v>32</v>
      </c>
      <c r="EM85" t="s">
        <v>33</v>
      </c>
      <c r="EO85" t="s">
        <v>6</v>
      </c>
      <c r="EQ85">
        <v>0</v>
      </c>
      <c r="ER85">
        <v>33</v>
      </c>
      <c r="ES85">
        <v>33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1"/>
        <v>0</v>
      </c>
      <c r="FS85">
        <v>0</v>
      </c>
      <c r="FT85" t="s">
        <v>22</v>
      </c>
      <c r="FU85" t="s">
        <v>23</v>
      </c>
      <c r="FX85">
        <v>81</v>
      </c>
      <c r="FY85">
        <v>72.25</v>
      </c>
      <c r="GA85" t="s">
        <v>6</v>
      </c>
      <c r="GD85">
        <v>0</v>
      </c>
      <c r="GF85">
        <v>-1981176442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2"/>
        <v>0</v>
      </c>
      <c r="GM85">
        <f t="shared" si="93"/>
        <v>2534.4</v>
      </c>
      <c r="GN85">
        <f t="shared" si="94"/>
        <v>2534.4</v>
      </c>
      <c r="GO85">
        <f t="shared" si="95"/>
        <v>0</v>
      </c>
      <c r="GP85">
        <f t="shared" si="96"/>
        <v>0</v>
      </c>
      <c r="GR85">
        <v>0</v>
      </c>
      <c r="GS85">
        <v>3</v>
      </c>
      <c r="GT85">
        <v>0</v>
      </c>
      <c r="GU85" t="s">
        <v>6</v>
      </c>
      <c r="GV85">
        <f t="shared" si="97"/>
        <v>0</v>
      </c>
      <c r="GW85">
        <v>1</v>
      </c>
      <c r="GX85">
        <f t="shared" si="98"/>
        <v>0</v>
      </c>
      <c r="HA85">
        <v>0</v>
      </c>
      <c r="HB85">
        <v>0</v>
      </c>
      <c r="IK85">
        <v>0</v>
      </c>
    </row>
    <row r="86" spans="1:255" x14ac:dyDescent="0.2">
      <c r="A86" s="2">
        <v>17</v>
      </c>
      <c r="B86" s="2">
        <v>1</v>
      </c>
      <c r="C86" s="2">
        <f>ROW(SmtRes!A221)</f>
        <v>221</v>
      </c>
      <c r="D86" s="2">
        <f>ROW(EtalonRes!A237)</f>
        <v>237</v>
      </c>
      <c r="E86" s="2" t="s">
        <v>155</v>
      </c>
      <c r="F86" s="2" t="s">
        <v>156</v>
      </c>
      <c r="G86" s="2" t="s">
        <v>157</v>
      </c>
      <c r="H86" s="2" t="s">
        <v>121</v>
      </c>
      <c r="I86" s="2">
        <f>ROUND(5+1+2,9)</f>
        <v>8</v>
      </c>
      <c r="J86" s="2">
        <v>0</v>
      </c>
      <c r="K86" s="2"/>
      <c r="L86" s="2"/>
      <c r="M86" s="2"/>
      <c r="N86" s="2"/>
      <c r="O86" s="2">
        <f t="shared" si="66"/>
        <v>128.15</v>
      </c>
      <c r="P86" s="2">
        <f t="shared" si="67"/>
        <v>5.76</v>
      </c>
      <c r="Q86" s="2">
        <f t="shared" si="68"/>
        <v>21.1</v>
      </c>
      <c r="R86" s="2">
        <f t="shared" si="69"/>
        <v>0</v>
      </c>
      <c r="S86" s="2">
        <f t="shared" si="70"/>
        <v>101.29</v>
      </c>
      <c r="T86" s="2">
        <f t="shared" si="71"/>
        <v>0</v>
      </c>
      <c r="U86" s="2">
        <f t="shared" si="72"/>
        <v>10.212</v>
      </c>
      <c r="V86" s="2">
        <f t="shared" si="73"/>
        <v>0</v>
      </c>
      <c r="W86" s="2">
        <f t="shared" si="74"/>
        <v>0</v>
      </c>
      <c r="X86" s="2">
        <f t="shared" si="75"/>
        <v>82.04</v>
      </c>
      <c r="Y86" s="2">
        <f t="shared" si="76"/>
        <v>72.930000000000007</v>
      </c>
      <c r="Z86" s="2"/>
      <c r="AA86" s="2">
        <v>26834263</v>
      </c>
      <c r="AB86" s="2">
        <f t="shared" si="77"/>
        <v>16.018999999999998</v>
      </c>
      <c r="AC86" s="2">
        <f t="shared" si="100"/>
        <v>0.72</v>
      </c>
      <c r="AD86" s="2">
        <f>ROUND(((((ET86*1.25))-((EU86*1.25)))+AE86),6)</f>
        <v>2.6375000000000002</v>
      </c>
      <c r="AE86" s="2">
        <f>ROUND(((EU86*1.25)),6)</f>
        <v>0</v>
      </c>
      <c r="AF86" s="2">
        <f>ROUND(((EV86*1.15)),6)</f>
        <v>12.6615</v>
      </c>
      <c r="AG86" s="2">
        <f t="shared" si="78"/>
        <v>0</v>
      </c>
      <c r="AH86" s="2">
        <f>((EW86*1.15))</f>
        <v>1.2765</v>
      </c>
      <c r="AI86" s="2">
        <f>((EX86*1.25))</f>
        <v>0</v>
      </c>
      <c r="AJ86" s="2">
        <f t="shared" si="79"/>
        <v>0</v>
      </c>
      <c r="AK86" s="2">
        <v>13.84</v>
      </c>
      <c r="AL86" s="2">
        <v>0.72</v>
      </c>
      <c r="AM86" s="2">
        <v>2.11</v>
      </c>
      <c r="AN86" s="2">
        <v>0</v>
      </c>
      <c r="AO86" s="2">
        <v>11.01</v>
      </c>
      <c r="AP86" s="2">
        <v>0</v>
      </c>
      <c r="AQ86" s="2">
        <v>1.1100000000000001</v>
      </c>
      <c r="AR86" s="2">
        <v>0</v>
      </c>
      <c r="AS86" s="2">
        <v>0</v>
      </c>
      <c r="AT86" s="2">
        <v>81</v>
      </c>
      <c r="AU86" s="2">
        <v>72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0</v>
      </c>
      <c r="BI86" s="2">
        <v>1</v>
      </c>
      <c r="BJ86" s="2" t="s">
        <v>158</v>
      </c>
      <c r="BK86" s="2"/>
      <c r="BL86" s="2"/>
      <c r="BM86" s="2">
        <v>9001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90</v>
      </c>
      <c r="CA86" s="2">
        <v>85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982</v>
      </c>
      <c r="CO86" s="2">
        <v>0</v>
      </c>
      <c r="CP86" s="2">
        <f t="shared" si="80"/>
        <v>128.15</v>
      </c>
      <c r="CQ86" s="2">
        <f t="shared" si="81"/>
        <v>0.72</v>
      </c>
      <c r="CR86" s="2">
        <f t="shared" si="82"/>
        <v>2.6375000000000002</v>
      </c>
      <c r="CS86" s="2">
        <f t="shared" si="83"/>
        <v>0</v>
      </c>
      <c r="CT86" s="2">
        <f t="shared" si="84"/>
        <v>12.6615</v>
      </c>
      <c r="CU86" s="2">
        <f t="shared" si="85"/>
        <v>0</v>
      </c>
      <c r="CV86" s="2">
        <f t="shared" si="86"/>
        <v>1.2765</v>
      </c>
      <c r="CW86" s="2">
        <f t="shared" si="87"/>
        <v>0</v>
      </c>
      <c r="CX86" s="2">
        <f t="shared" si="88"/>
        <v>0</v>
      </c>
      <c r="CY86" s="2">
        <f t="shared" si="89"/>
        <v>82.044899999999998</v>
      </c>
      <c r="CZ86" s="2">
        <f t="shared" si="90"/>
        <v>72.928799999999995</v>
      </c>
      <c r="DA86" s="2"/>
      <c r="DB86" s="2"/>
      <c r="DC86" s="2" t="s">
        <v>6</v>
      </c>
      <c r="DD86" s="2" t="s">
        <v>6</v>
      </c>
      <c r="DE86" s="2" t="s">
        <v>130</v>
      </c>
      <c r="DF86" s="2" t="s">
        <v>130</v>
      </c>
      <c r="DG86" s="2" t="s">
        <v>131</v>
      </c>
      <c r="DH86" s="2" t="s">
        <v>6</v>
      </c>
      <c r="DI86" s="2" t="s">
        <v>131</v>
      </c>
      <c r="DJ86" s="2" t="s">
        <v>130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1013</v>
      </c>
      <c r="DV86" s="2" t="s">
        <v>121</v>
      </c>
      <c r="DW86" s="2" t="s">
        <v>121</v>
      </c>
      <c r="DX86" s="2">
        <v>1</v>
      </c>
      <c r="DY86" s="2"/>
      <c r="DZ86" s="2"/>
      <c r="EA86" s="2"/>
      <c r="EB86" s="2"/>
      <c r="EC86" s="2"/>
      <c r="ED86" s="2"/>
      <c r="EE86" s="2">
        <v>26549059</v>
      </c>
      <c r="EF86" s="2">
        <v>2</v>
      </c>
      <c r="EG86" s="2" t="s">
        <v>14</v>
      </c>
      <c r="EH86" s="2">
        <v>0</v>
      </c>
      <c r="EI86" s="2" t="s">
        <v>6</v>
      </c>
      <c r="EJ86" s="2">
        <v>1</v>
      </c>
      <c r="EK86" s="2">
        <v>9001</v>
      </c>
      <c r="EL86" s="2" t="s">
        <v>32</v>
      </c>
      <c r="EM86" s="2" t="s">
        <v>33</v>
      </c>
      <c r="EN86" s="2"/>
      <c r="EO86" s="2" t="s">
        <v>132</v>
      </c>
      <c r="EP86" s="2"/>
      <c r="EQ86" s="2">
        <v>0</v>
      </c>
      <c r="ER86" s="2">
        <v>13.84</v>
      </c>
      <c r="ES86" s="2">
        <v>0.72</v>
      </c>
      <c r="ET86" s="2">
        <v>2.11</v>
      </c>
      <c r="EU86" s="2">
        <v>0</v>
      </c>
      <c r="EV86" s="2">
        <v>11.01</v>
      </c>
      <c r="EW86" s="2">
        <v>1.1100000000000001</v>
      </c>
      <c r="EX86" s="2">
        <v>0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1"/>
        <v>0</v>
      </c>
      <c r="FS86" s="2">
        <v>0</v>
      </c>
      <c r="FT86" s="2" t="s">
        <v>22</v>
      </c>
      <c r="FU86" s="2" t="s">
        <v>23</v>
      </c>
      <c r="FV86" s="2"/>
      <c r="FW86" s="2"/>
      <c r="FX86" s="2">
        <v>81</v>
      </c>
      <c r="FY86" s="2">
        <v>72.25</v>
      </c>
      <c r="FZ86" s="2"/>
      <c r="GA86" s="2" t="s">
        <v>6</v>
      </c>
      <c r="GB86" s="2"/>
      <c r="GC86" s="2"/>
      <c r="GD86" s="2">
        <v>0</v>
      </c>
      <c r="GE86" s="2"/>
      <c r="GF86" s="2">
        <v>-418508909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2"/>
        <v>0</v>
      </c>
      <c r="GM86" s="2">
        <f t="shared" si="93"/>
        <v>283.12</v>
      </c>
      <c r="GN86" s="2">
        <f t="shared" si="94"/>
        <v>283.12</v>
      </c>
      <c r="GO86" s="2">
        <f t="shared" si="95"/>
        <v>0</v>
      </c>
      <c r="GP86" s="2">
        <f t="shared" si="96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97"/>
        <v>0</v>
      </c>
      <c r="GW86" s="2">
        <v>1</v>
      </c>
      <c r="GX86" s="2">
        <f t="shared" si="98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17</v>
      </c>
      <c r="B87">
        <v>1</v>
      </c>
      <c r="C87">
        <f>ROW(SmtRes!A226)</f>
        <v>226</v>
      </c>
      <c r="D87">
        <f>ROW(EtalonRes!A242)</f>
        <v>242</v>
      </c>
      <c r="E87" t="s">
        <v>155</v>
      </c>
      <c r="F87" t="s">
        <v>156</v>
      </c>
      <c r="G87" t="s">
        <v>157</v>
      </c>
      <c r="H87" t="s">
        <v>121</v>
      </c>
      <c r="I87">
        <f>ROUND(5+1+2,9)</f>
        <v>8</v>
      </c>
      <c r="J87">
        <v>0</v>
      </c>
      <c r="O87">
        <f t="shared" si="66"/>
        <v>820.17</v>
      </c>
      <c r="P87">
        <f t="shared" si="67"/>
        <v>36.86</v>
      </c>
      <c r="Q87">
        <f t="shared" si="68"/>
        <v>135.04</v>
      </c>
      <c r="R87">
        <f t="shared" si="69"/>
        <v>0</v>
      </c>
      <c r="S87">
        <f t="shared" si="70"/>
        <v>648.27</v>
      </c>
      <c r="T87">
        <f t="shared" si="71"/>
        <v>0</v>
      </c>
      <c r="U87">
        <f t="shared" si="72"/>
        <v>10.212</v>
      </c>
      <c r="V87">
        <f t="shared" si="73"/>
        <v>0</v>
      </c>
      <c r="W87">
        <f t="shared" si="74"/>
        <v>0</v>
      </c>
      <c r="X87">
        <f t="shared" si="75"/>
        <v>525.1</v>
      </c>
      <c r="Y87">
        <f t="shared" si="76"/>
        <v>466.75</v>
      </c>
      <c r="AA87">
        <v>26834277</v>
      </c>
      <c r="AB87">
        <f t="shared" si="77"/>
        <v>16.018999999999998</v>
      </c>
      <c r="AC87">
        <f t="shared" si="100"/>
        <v>0.72</v>
      </c>
      <c r="AD87">
        <f>ROUND(((((ET87*1.25))-((EU87*1.25)))+AE87),6)</f>
        <v>2.6375000000000002</v>
      </c>
      <c r="AE87">
        <f>ROUND(((EU87*1.25)),6)</f>
        <v>0</v>
      </c>
      <c r="AF87">
        <f>ROUND(((EV87*1.15)),6)</f>
        <v>12.6615</v>
      </c>
      <c r="AG87">
        <f t="shared" si="78"/>
        <v>0</v>
      </c>
      <c r="AH87">
        <f>((EW87*1.15))</f>
        <v>1.2765</v>
      </c>
      <c r="AI87">
        <f>((EX87*1.25))</f>
        <v>0</v>
      </c>
      <c r="AJ87">
        <f t="shared" si="79"/>
        <v>0</v>
      </c>
      <c r="AK87">
        <v>13.84</v>
      </c>
      <c r="AL87">
        <v>0.72</v>
      </c>
      <c r="AM87">
        <v>2.11</v>
      </c>
      <c r="AN87">
        <v>0</v>
      </c>
      <c r="AO87">
        <v>11.01</v>
      </c>
      <c r="AP87">
        <v>0</v>
      </c>
      <c r="AQ87">
        <v>1.1100000000000001</v>
      </c>
      <c r="AR87">
        <v>0</v>
      </c>
      <c r="AS87">
        <v>0</v>
      </c>
      <c r="AT87">
        <v>81</v>
      </c>
      <c r="AU87">
        <v>72</v>
      </c>
      <c r="AV87">
        <v>1</v>
      </c>
      <c r="AW87">
        <v>1</v>
      </c>
      <c r="AZ87">
        <v>6.4</v>
      </c>
      <c r="BA87">
        <v>6.4</v>
      </c>
      <c r="BB87">
        <v>6.4</v>
      </c>
      <c r="BC87">
        <v>6.4</v>
      </c>
      <c r="BD87" t="s">
        <v>6</v>
      </c>
      <c r="BE87" t="s">
        <v>6</v>
      </c>
      <c r="BF87" t="s">
        <v>6</v>
      </c>
      <c r="BG87" t="s">
        <v>6</v>
      </c>
      <c r="BH87">
        <v>0</v>
      </c>
      <c r="BI87">
        <v>1</v>
      </c>
      <c r="BJ87" t="s">
        <v>158</v>
      </c>
      <c r="BM87">
        <v>9001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6.4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90</v>
      </c>
      <c r="CA87">
        <v>85</v>
      </c>
      <c r="CF87">
        <v>0</v>
      </c>
      <c r="CG87">
        <v>0</v>
      </c>
      <c r="CM87">
        <v>0</v>
      </c>
      <c r="CN87" t="s">
        <v>982</v>
      </c>
      <c r="CO87">
        <v>0</v>
      </c>
      <c r="CP87">
        <f t="shared" si="80"/>
        <v>820.17</v>
      </c>
      <c r="CQ87">
        <f t="shared" si="81"/>
        <v>4.6079999999999997</v>
      </c>
      <c r="CR87">
        <f t="shared" si="82"/>
        <v>16.880000000000003</v>
      </c>
      <c r="CS87">
        <f t="shared" si="83"/>
        <v>0</v>
      </c>
      <c r="CT87">
        <f t="shared" si="84"/>
        <v>81.033600000000007</v>
      </c>
      <c r="CU87">
        <f t="shared" si="85"/>
        <v>0</v>
      </c>
      <c r="CV87">
        <f t="shared" si="86"/>
        <v>1.2765</v>
      </c>
      <c r="CW87">
        <f t="shared" si="87"/>
        <v>0</v>
      </c>
      <c r="CX87">
        <f t="shared" si="88"/>
        <v>0</v>
      </c>
      <c r="CY87">
        <f t="shared" si="89"/>
        <v>525.09870000000001</v>
      </c>
      <c r="CZ87">
        <f t="shared" si="90"/>
        <v>466.75440000000003</v>
      </c>
      <c r="DC87" t="s">
        <v>6</v>
      </c>
      <c r="DD87" t="s">
        <v>6</v>
      </c>
      <c r="DE87" t="s">
        <v>130</v>
      </c>
      <c r="DF87" t="s">
        <v>130</v>
      </c>
      <c r="DG87" t="s">
        <v>131</v>
      </c>
      <c r="DH87" t="s">
        <v>6</v>
      </c>
      <c r="DI87" t="s">
        <v>131</v>
      </c>
      <c r="DJ87" t="s">
        <v>130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1013</v>
      </c>
      <c r="DV87" t="s">
        <v>121</v>
      </c>
      <c r="DW87" t="s">
        <v>121</v>
      </c>
      <c r="DX87">
        <v>1</v>
      </c>
      <c r="EE87">
        <v>26549059</v>
      </c>
      <c r="EF87">
        <v>2</v>
      </c>
      <c r="EG87" t="s">
        <v>14</v>
      </c>
      <c r="EH87">
        <v>0</v>
      </c>
      <c r="EI87" t="s">
        <v>6</v>
      </c>
      <c r="EJ87">
        <v>1</v>
      </c>
      <c r="EK87">
        <v>9001</v>
      </c>
      <c r="EL87" t="s">
        <v>32</v>
      </c>
      <c r="EM87" t="s">
        <v>33</v>
      </c>
      <c r="EO87" t="s">
        <v>132</v>
      </c>
      <c r="EQ87">
        <v>0</v>
      </c>
      <c r="ER87">
        <v>13.84</v>
      </c>
      <c r="ES87">
        <v>0.72</v>
      </c>
      <c r="ET87">
        <v>2.11</v>
      </c>
      <c r="EU87">
        <v>0</v>
      </c>
      <c r="EV87">
        <v>11.01</v>
      </c>
      <c r="EW87">
        <v>1.1100000000000001</v>
      </c>
      <c r="EX87">
        <v>0</v>
      </c>
      <c r="EY87">
        <v>0</v>
      </c>
      <c r="FQ87">
        <v>0</v>
      </c>
      <c r="FR87">
        <f t="shared" si="91"/>
        <v>0</v>
      </c>
      <c r="FS87">
        <v>0</v>
      </c>
      <c r="FT87" t="s">
        <v>22</v>
      </c>
      <c r="FU87" t="s">
        <v>23</v>
      </c>
      <c r="FX87">
        <v>81</v>
      </c>
      <c r="FY87">
        <v>72.25</v>
      </c>
      <c r="GA87" t="s">
        <v>6</v>
      </c>
      <c r="GD87">
        <v>0</v>
      </c>
      <c r="GF87">
        <v>-418508909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2"/>
        <v>0</v>
      </c>
      <c r="GM87">
        <f t="shared" si="93"/>
        <v>1812.02</v>
      </c>
      <c r="GN87">
        <f t="shared" si="94"/>
        <v>1812.02</v>
      </c>
      <c r="GO87">
        <f t="shared" si="95"/>
        <v>0</v>
      </c>
      <c r="GP87">
        <f t="shared" si="96"/>
        <v>0</v>
      </c>
      <c r="GR87">
        <v>0</v>
      </c>
      <c r="GS87">
        <v>3</v>
      </c>
      <c r="GT87">
        <v>0</v>
      </c>
      <c r="GU87" t="s">
        <v>6</v>
      </c>
      <c r="GV87">
        <f t="shared" si="97"/>
        <v>0</v>
      </c>
      <c r="GW87">
        <v>1</v>
      </c>
      <c r="GX87">
        <f t="shared" si="98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219</v>
      </c>
      <c r="D88" s="2"/>
      <c r="E88" s="2" t="s">
        <v>159</v>
      </c>
      <c r="F88" s="2" t="s">
        <v>160</v>
      </c>
      <c r="G88" s="2" t="s">
        <v>161</v>
      </c>
      <c r="H88" s="2" t="s">
        <v>145</v>
      </c>
      <c r="I88" s="2">
        <f>I86*J88</f>
        <v>8</v>
      </c>
      <c r="J88" s="2">
        <v>1</v>
      </c>
      <c r="K88" s="2"/>
      <c r="L88" s="2"/>
      <c r="M88" s="2"/>
      <c r="N88" s="2"/>
      <c r="O88" s="2">
        <f t="shared" si="66"/>
        <v>2969.6</v>
      </c>
      <c r="P88" s="2">
        <f t="shared" si="67"/>
        <v>2969.6</v>
      </c>
      <c r="Q88" s="2">
        <f t="shared" si="68"/>
        <v>0</v>
      </c>
      <c r="R88" s="2">
        <f t="shared" si="69"/>
        <v>0</v>
      </c>
      <c r="S88" s="2">
        <f t="shared" si="70"/>
        <v>0</v>
      </c>
      <c r="T88" s="2">
        <f t="shared" si="71"/>
        <v>0</v>
      </c>
      <c r="U88" s="2">
        <f t="shared" si="72"/>
        <v>0</v>
      </c>
      <c r="V88" s="2">
        <f t="shared" si="73"/>
        <v>0</v>
      </c>
      <c r="W88" s="2">
        <f t="shared" si="74"/>
        <v>0</v>
      </c>
      <c r="X88" s="2">
        <f t="shared" si="75"/>
        <v>0</v>
      </c>
      <c r="Y88" s="2">
        <f t="shared" si="76"/>
        <v>0</v>
      </c>
      <c r="Z88" s="2"/>
      <c r="AA88" s="2">
        <v>26834263</v>
      </c>
      <c r="AB88" s="2">
        <f t="shared" si="77"/>
        <v>371.2</v>
      </c>
      <c r="AC88" s="2">
        <f t="shared" si="100"/>
        <v>371.2</v>
      </c>
      <c r="AD88" s="2">
        <f>ROUND((((ET88)-(EU88))+AE88),6)</f>
        <v>0</v>
      </c>
      <c r="AE88" s="2">
        <f>ROUND((EU88),6)</f>
        <v>0</v>
      </c>
      <c r="AF88" s="2">
        <f>ROUND((EV88),6)</f>
        <v>0</v>
      </c>
      <c r="AG88" s="2">
        <f t="shared" si="78"/>
        <v>0</v>
      </c>
      <c r="AH88" s="2">
        <f>(EW88)</f>
        <v>0</v>
      </c>
      <c r="AI88" s="2">
        <f>(EX88)</f>
        <v>0</v>
      </c>
      <c r="AJ88" s="2">
        <f t="shared" si="79"/>
        <v>0</v>
      </c>
      <c r="AK88" s="2">
        <v>371.2</v>
      </c>
      <c r="AL88" s="2">
        <v>371.2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81</v>
      </c>
      <c r="AU88" s="2">
        <v>72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162</v>
      </c>
      <c r="BK88" s="2"/>
      <c r="BL88" s="2"/>
      <c r="BM88" s="2">
        <v>9001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90</v>
      </c>
      <c r="CA88" s="2">
        <v>85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80"/>
        <v>2969.6</v>
      </c>
      <c r="CQ88" s="2">
        <f t="shared" si="81"/>
        <v>371.2</v>
      </c>
      <c r="CR88" s="2">
        <f t="shared" si="82"/>
        <v>0</v>
      </c>
      <c r="CS88" s="2">
        <f t="shared" si="83"/>
        <v>0</v>
      </c>
      <c r="CT88" s="2">
        <f t="shared" si="84"/>
        <v>0</v>
      </c>
      <c r="CU88" s="2">
        <f t="shared" si="85"/>
        <v>0</v>
      </c>
      <c r="CV88" s="2">
        <f t="shared" si="86"/>
        <v>0</v>
      </c>
      <c r="CW88" s="2">
        <f t="shared" si="87"/>
        <v>0</v>
      </c>
      <c r="CX88" s="2">
        <f t="shared" si="88"/>
        <v>0</v>
      </c>
      <c r="CY88" s="2">
        <f t="shared" si="89"/>
        <v>0</v>
      </c>
      <c r="CZ88" s="2">
        <f t="shared" si="90"/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1010</v>
      </c>
      <c r="DV88" s="2" t="s">
        <v>145</v>
      </c>
      <c r="DW88" s="2" t="s">
        <v>145</v>
      </c>
      <c r="DX88" s="2">
        <v>1</v>
      </c>
      <c r="DY88" s="2"/>
      <c r="DZ88" s="2"/>
      <c r="EA88" s="2"/>
      <c r="EB88" s="2"/>
      <c r="EC88" s="2"/>
      <c r="ED88" s="2"/>
      <c r="EE88" s="2">
        <v>26549059</v>
      </c>
      <c r="EF88" s="2">
        <v>2</v>
      </c>
      <c r="EG88" s="2" t="s">
        <v>14</v>
      </c>
      <c r="EH88" s="2">
        <v>0</v>
      </c>
      <c r="EI88" s="2" t="s">
        <v>6</v>
      </c>
      <c r="EJ88" s="2">
        <v>1</v>
      </c>
      <c r="EK88" s="2">
        <v>9001</v>
      </c>
      <c r="EL88" s="2" t="s">
        <v>32</v>
      </c>
      <c r="EM88" s="2" t="s">
        <v>33</v>
      </c>
      <c r="EN88" s="2"/>
      <c r="EO88" s="2" t="s">
        <v>6</v>
      </c>
      <c r="EP88" s="2"/>
      <c r="EQ88" s="2">
        <v>0</v>
      </c>
      <c r="ER88" s="2">
        <v>371.2</v>
      </c>
      <c r="ES88" s="2">
        <v>371.2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1"/>
        <v>0</v>
      </c>
      <c r="FS88" s="2">
        <v>0</v>
      </c>
      <c r="FT88" s="2" t="s">
        <v>22</v>
      </c>
      <c r="FU88" s="2" t="s">
        <v>23</v>
      </c>
      <c r="FV88" s="2"/>
      <c r="FW88" s="2"/>
      <c r="FX88" s="2">
        <v>81</v>
      </c>
      <c r="FY88" s="2">
        <v>72.25</v>
      </c>
      <c r="FZ88" s="2"/>
      <c r="GA88" s="2" t="s">
        <v>6</v>
      </c>
      <c r="GB88" s="2"/>
      <c r="GC88" s="2"/>
      <c r="GD88" s="2">
        <v>0</v>
      </c>
      <c r="GE88" s="2"/>
      <c r="GF88" s="2">
        <v>-1609859063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2"/>
        <v>0</v>
      </c>
      <c r="GM88" s="2">
        <f t="shared" si="93"/>
        <v>2969.6</v>
      </c>
      <c r="GN88" s="2">
        <f t="shared" si="94"/>
        <v>2969.6</v>
      </c>
      <c r="GO88" s="2">
        <f t="shared" si="95"/>
        <v>0</v>
      </c>
      <c r="GP88" s="2">
        <f t="shared" si="96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97"/>
        <v>0</v>
      </c>
      <c r="GW88" s="2">
        <v>1</v>
      </c>
      <c r="GX88" s="2">
        <f t="shared" si="98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224</v>
      </c>
      <c r="E89" t="s">
        <v>159</v>
      </c>
      <c r="F89" t="s">
        <v>160</v>
      </c>
      <c r="G89" t="s">
        <v>161</v>
      </c>
      <c r="H89" t="s">
        <v>145</v>
      </c>
      <c r="I89">
        <f>I87*J89</f>
        <v>8</v>
      </c>
      <c r="J89">
        <v>1</v>
      </c>
      <c r="O89">
        <f t="shared" si="66"/>
        <v>19005.439999999999</v>
      </c>
      <c r="P89">
        <f t="shared" si="67"/>
        <v>19005.439999999999</v>
      </c>
      <c r="Q89">
        <f t="shared" si="68"/>
        <v>0</v>
      </c>
      <c r="R89">
        <f t="shared" si="69"/>
        <v>0</v>
      </c>
      <c r="S89">
        <f t="shared" si="70"/>
        <v>0</v>
      </c>
      <c r="T89">
        <f t="shared" si="71"/>
        <v>0</v>
      </c>
      <c r="U89">
        <f t="shared" si="72"/>
        <v>0</v>
      </c>
      <c r="V89">
        <f t="shared" si="73"/>
        <v>0</v>
      </c>
      <c r="W89">
        <f t="shared" si="74"/>
        <v>0</v>
      </c>
      <c r="X89">
        <f t="shared" si="75"/>
        <v>0</v>
      </c>
      <c r="Y89">
        <f t="shared" si="76"/>
        <v>0</v>
      </c>
      <c r="AA89">
        <v>26834277</v>
      </c>
      <c r="AB89">
        <f t="shared" si="77"/>
        <v>371.2</v>
      </c>
      <c r="AC89">
        <f t="shared" si="100"/>
        <v>371.2</v>
      </c>
      <c r="AD89">
        <f>ROUND((((ET89)-(EU89))+AE89),6)</f>
        <v>0</v>
      </c>
      <c r="AE89">
        <f>ROUND((EU89),6)</f>
        <v>0</v>
      </c>
      <c r="AF89">
        <f>ROUND((EV89),6)</f>
        <v>0</v>
      </c>
      <c r="AG89">
        <f t="shared" si="78"/>
        <v>0</v>
      </c>
      <c r="AH89">
        <f>(EW89)</f>
        <v>0</v>
      </c>
      <c r="AI89">
        <f>(EX89)</f>
        <v>0</v>
      </c>
      <c r="AJ89">
        <f t="shared" si="79"/>
        <v>0</v>
      </c>
      <c r="AK89">
        <v>371.2</v>
      </c>
      <c r="AL89">
        <v>371.2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81</v>
      </c>
      <c r="AU89">
        <v>72</v>
      </c>
      <c r="AV89">
        <v>1</v>
      </c>
      <c r="AW89">
        <v>1</v>
      </c>
      <c r="AZ89">
        <v>6.4</v>
      </c>
      <c r="BA89">
        <v>1</v>
      </c>
      <c r="BB89">
        <v>1</v>
      </c>
      <c r="BC89">
        <v>6.4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162</v>
      </c>
      <c r="BM89">
        <v>9001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90</v>
      </c>
      <c r="CA89">
        <v>85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80"/>
        <v>19005.439999999999</v>
      </c>
      <c r="CQ89">
        <f t="shared" si="81"/>
        <v>2375.6799999999998</v>
      </c>
      <c r="CR89">
        <f t="shared" si="82"/>
        <v>0</v>
      </c>
      <c r="CS89">
        <f t="shared" si="83"/>
        <v>0</v>
      </c>
      <c r="CT89">
        <f t="shared" si="84"/>
        <v>0</v>
      </c>
      <c r="CU89">
        <f t="shared" si="85"/>
        <v>0</v>
      </c>
      <c r="CV89">
        <f t="shared" si="86"/>
        <v>0</v>
      </c>
      <c r="CW89">
        <f t="shared" si="87"/>
        <v>0</v>
      </c>
      <c r="CX89">
        <f t="shared" si="88"/>
        <v>0</v>
      </c>
      <c r="CY89">
        <f t="shared" si="89"/>
        <v>0</v>
      </c>
      <c r="CZ89">
        <f t="shared" si="90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1010</v>
      </c>
      <c r="DV89" t="s">
        <v>145</v>
      </c>
      <c r="DW89" t="s">
        <v>145</v>
      </c>
      <c r="DX89">
        <v>1</v>
      </c>
      <c r="EE89">
        <v>26549059</v>
      </c>
      <c r="EF89">
        <v>2</v>
      </c>
      <c r="EG89" t="s">
        <v>14</v>
      </c>
      <c r="EH89">
        <v>0</v>
      </c>
      <c r="EI89" t="s">
        <v>6</v>
      </c>
      <c r="EJ89">
        <v>1</v>
      </c>
      <c r="EK89">
        <v>9001</v>
      </c>
      <c r="EL89" t="s">
        <v>32</v>
      </c>
      <c r="EM89" t="s">
        <v>33</v>
      </c>
      <c r="EO89" t="s">
        <v>6</v>
      </c>
      <c r="EQ89">
        <v>0</v>
      </c>
      <c r="ER89">
        <v>371.2</v>
      </c>
      <c r="ES89">
        <v>371.2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1"/>
        <v>0</v>
      </c>
      <c r="FS89">
        <v>0</v>
      </c>
      <c r="FT89" t="s">
        <v>22</v>
      </c>
      <c r="FU89" t="s">
        <v>23</v>
      </c>
      <c r="FX89">
        <v>81</v>
      </c>
      <c r="FY89">
        <v>72.25</v>
      </c>
      <c r="GA89" t="s">
        <v>6</v>
      </c>
      <c r="GD89">
        <v>0</v>
      </c>
      <c r="GF89">
        <v>-1609859063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2"/>
        <v>0</v>
      </c>
      <c r="GM89">
        <f t="shared" si="93"/>
        <v>19005.439999999999</v>
      </c>
      <c r="GN89">
        <f t="shared" si="94"/>
        <v>19005.439999999999</v>
      </c>
      <c r="GO89">
        <f t="shared" si="95"/>
        <v>0</v>
      </c>
      <c r="GP89">
        <f t="shared" si="96"/>
        <v>0</v>
      </c>
      <c r="GR89">
        <v>0</v>
      </c>
      <c r="GS89">
        <v>3</v>
      </c>
      <c r="GT89">
        <v>0</v>
      </c>
      <c r="GU89" t="s">
        <v>6</v>
      </c>
      <c r="GV89">
        <f t="shared" si="97"/>
        <v>0</v>
      </c>
      <c r="GW89">
        <v>1</v>
      </c>
      <c r="GX89">
        <f t="shared" si="98"/>
        <v>0</v>
      </c>
      <c r="HA89">
        <v>0</v>
      </c>
      <c r="HB89">
        <v>0</v>
      </c>
      <c r="IK89">
        <v>0</v>
      </c>
    </row>
    <row r="90" spans="1:255" x14ac:dyDescent="0.2">
      <c r="A90" s="2">
        <v>17</v>
      </c>
      <c r="B90" s="2">
        <v>1</v>
      </c>
      <c r="C90" s="2">
        <f>ROW(SmtRes!A236)</f>
        <v>236</v>
      </c>
      <c r="D90" s="2">
        <f>ROW(EtalonRes!A252)</f>
        <v>252</v>
      </c>
      <c r="E90" s="2" t="s">
        <v>163</v>
      </c>
      <c r="F90" s="2" t="s">
        <v>164</v>
      </c>
      <c r="G90" s="2" t="s">
        <v>165</v>
      </c>
      <c r="H90" s="2" t="s">
        <v>18</v>
      </c>
      <c r="I90" s="2">
        <f>ROUND((18.12)/100,9)</f>
        <v>0.1812</v>
      </c>
      <c r="J90" s="2">
        <v>0</v>
      </c>
      <c r="K90" s="2"/>
      <c r="L90" s="2"/>
      <c r="M90" s="2"/>
      <c r="N90" s="2"/>
      <c r="O90" s="2">
        <f t="shared" si="66"/>
        <v>180.06</v>
      </c>
      <c r="P90" s="2">
        <f t="shared" si="67"/>
        <v>47.02</v>
      </c>
      <c r="Q90" s="2">
        <f t="shared" si="68"/>
        <v>24.99</v>
      </c>
      <c r="R90" s="2">
        <f t="shared" si="69"/>
        <v>3.65</v>
      </c>
      <c r="S90" s="2">
        <f t="shared" si="70"/>
        <v>108.05</v>
      </c>
      <c r="T90" s="2">
        <f t="shared" si="71"/>
        <v>0</v>
      </c>
      <c r="U90" s="2">
        <f t="shared" si="72"/>
        <v>13.002911999999998</v>
      </c>
      <c r="V90" s="2">
        <f t="shared" si="73"/>
        <v>0.28538999999999998</v>
      </c>
      <c r="W90" s="2">
        <f t="shared" si="74"/>
        <v>0</v>
      </c>
      <c r="X90" s="2">
        <f t="shared" si="75"/>
        <v>122.87</v>
      </c>
      <c r="Y90" s="2">
        <f t="shared" si="76"/>
        <v>75.959999999999994</v>
      </c>
      <c r="Z90" s="2"/>
      <c r="AA90" s="2">
        <v>26834263</v>
      </c>
      <c r="AB90" s="2">
        <f t="shared" si="77"/>
        <v>993.71349999999995</v>
      </c>
      <c r="AC90" s="2">
        <f t="shared" si="100"/>
        <v>259.48</v>
      </c>
      <c r="AD90" s="2">
        <f>ROUND(((((ET90*1.25))-((EU90*1.25)))+AE90),6)</f>
        <v>137.91249999999999</v>
      </c>
      <c r="AE90" s="2">
        <f>ROUND(((EU90*1.25)),6)</f>
        <v>20.125</v>
      </c>
      <c r="AF90" s="2">
        <f>ROUND(((EV90*1.15)),6)</f>
        <v>596.32100000000003</v>
      </c>
      <c r="AG90" s="2">
        <f t="shared" si="78"/>
        <v>0</v>
      </c>
      <c r="AH90" s="2">
        <f>((EW90*1.15))</f>
        <v>71.759999999999991</v>
      </c>
      <c r="AI90" s="2">
        <f>((EX90*1.25))</f>
        <v>1.575</v>
      </c>
      <c r="AJ90" s="2">
        <f t="shared" si="79"/>
        <v>0</v>
      </c>
      <c r="AK90" s="2">
        <v>888.35</v>
      </c>
      <c r="AL90" s="2">
        <v>259.48</v>
      </c>
      <c r="AM90" s="2">
        <v>110.33</v>
      </c>
      <c r="AN90" s="2">
        <v>16.100000000000001</v>
      </c>
      <c r="AO90" s="2">
        <v>518.54</v>
      </c>
      <c r="AP90" s="2">
        <v>0</v>
      </c>
      <c r="AQ90" s="2">
        <v>62.4</v>
      </c>
      <c r="AR90" s="2">
        <v>1.26</v>
      </c>
      <c r="AS90" s="2">
        <v>0</v>
      </c>
      <c r="AT90" s="2">
        <v>110</v>
      </c>
      <c r="AU90" s="2">
        <v>68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0</v>
      </c>
      <c r="BI90" s="2">
        <v>1</v>
      </c>
      <c r="BJ90" s="2" t="s">
        <v>166</v>
      </c>
      <c r="BK90" s="2"/>
      <c r="BL90" s="2"/>
      <c r="BM90" s="2">
        <v>8001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122</v>
      </c>
      <c r="CA90" s="2">
        <v>80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982</v>
      </c>
      <c r="CO90" s="2">
        <v>0</v>
      </c>
      <c r="CP90" s="2">
        <f t="shared" si="80"/>
        <v>180.06</v>
      </c>
      <c r="CQ90" s="2">
        <f t="shared" si="81"/>
        <v>259.48</v>
      </c>
      <c r="CR90" s="2">
        <f t="shared" si="82"/>
        <v>137.91249999999999</v>
      </c>
      <c r="CS90" s="2">
        <f t="shared" si="83"/>
        <v>20.125</v>
      </c>
      <c r="CT90" s="2">
        <f t="shared" si="84"/>
        <v>596.32100000000003</v>
      </c>
      <c r="CU90" s="2">
        <f t="shared" si="85"/>
        <v>0</v>
      </c>
      <c r="CV90" s="2">
        <f t="shared" si="86"/>
        <v>71.759999999999991</v>
      </c>
      <c r="CW90" s="2">
        <f t="shared" si="87"/>
        <v>1.575</v>
      </c>
      <c r="CX90" s="2">
        <f t="shared" si="88"/>
        <v>0</v>
      </c>
      <c r="CY90" s="2">
        <f t="shared" si="89"/>
        <v>122.87</v>
      </c>
      <c r="CZ90" s="2">
        <f t="shared" si="90"/>
        <v>75.956000000000003</v>
      </c>
      <c r="DA90" s="2"/>
      <c r="DB90" s="2"/>
      <c r="DC90" s="2" t="s">
        <v>6</v>
      </c>
      <c r="DD90" s="2" t="s">
        <v>6</v>
      </c>
      <c r="DE90" s="2" t="s">
        <v>130</v>
      </c>
      <c r="DF90" s="2" t="s">
        <v>130</v>
      </c>
      <c r="DG90" s="2" t="s">
        <v>131</v>
      </c>
      <c r="DH90" s="2" t="s">
        <v>6</v>
      </c>
      <c r="DI90" s="2" t="s">
        <v>131</v>
      </c>
      <c r="DJ90" s="2" t="s">
        <v>130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18</v>
      </c>
      <c r="DW90" s="2" t="s">
        <v>18</v>
      </c>
      <c r="DX90" s="2">
        <v>100</v>
      </c>
      <c r="DY90" s="2"/>
      <c r="DZ90" s="2"/>
      <c r="EA90" s="2"/>
      <c r="EB90" s="2"/>
      <c r="EC90" s="2"/>
      <c r="ED90" s="2"/>
      <c r="EE90" s="2">
        <v>26549058</v>
      </c>
      <c r="EF90" s="2">
        <v>2</v>
      </c>
      <c r="EG90" s="2" t="s">
        <v>14</v>
      </c>
      <c r="EH90" s="2">
        <v>0</v>
      </c>
      <c r="EI90" s="2" t="s">
        <v>6</v>
      </c>
      <c r="EJ90" s="2">
        <v>1</v>
      </c>
      <c r="EK90" s="2">
        <v>8001</v>
      </c>
      <c r="EL90" s="2" t="s">
        <v>96</v>
      </c>
      <c r="EM90" s="2" t="s">
        <v>97</v>
      </c>
      <c r="EN90" s="2"/>
      <c r="EO90" s="2" t="s">
        <v>132</v>
      </c>
      <c r="EP90" s="2"/>
      <c r="EQ90" s="2">
        <v>0</v>
      </c>
      <c r="ER90" s="2">
        <v>888.35</v>
      </c>
      <c r="ES90" s="2">
        <v>259.48</v>
      </c>
      <c r="ET90" s="2">
        <v>110.33</v>
      </c>
      <c r="EU90" s="2">
        <v>16.100000000000001</v>
      </c>
      <c r="EV90" s="2">
        <v>518.54</v>
      </c>
      <c r="EW90" s="2">
        <v>62.4</v>
      </c>
      <c r="EX90" s="2">
        <v>1.26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1"/>
        <v>0</v>
      </c>
      <c r="FS90" s="2">
        <v>0</v>
      </c>
      <c r="FT90" s="2" t="s">
        <v>22</v>
      </c>
      <c r="FU90" s="2" t="s">
        <v>23</v>
      </c>
      <c r="FV90" s="2"/>
      <c r="FW90" s="2"/>
      <c r="FX90" s="2">
        <v>109.8</v>
      </c>
      <c r="FY90" s="2">
        <v>68</v>
      </c>
      <c r="FZ90" s="2"/>
      <c r="GA90" s="2" t="s">
        <v>6</v>
      </c>
      <c r="GB90" s="2"/>
      <c r="GC90" s="2"/>
      <c r="GD90" s="2">
        <v>0</v>
      </c>
      <c r="GE90" s="2"/>
      <c r="GF90" s="2">
        <v>747640295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2"/>
        <v>0</v>
      </c>
      <c r="GM90" s="2">
        <f t="shared" si="93"/>
        <v>378.89</v>
      </c>
      <c r="GN90" s="2">
        <f t="shared" si="94"/>
        <v>378.89</v>
      </c>
      <c r="GO90" s="2">
        <f t="shared" si="95"/>
        <v>0</v>
      </c>
      <c r="GP90" s="2">
        <f t="shared" si="96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97"/>
        <v>0</v>
      </c>
      <c r="GW90" s="2">
        <v>1</v>
      </c>
      <c r="GX90" s="2">
        <f t="shared" si="98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C91">
        <f>ROW(SmtRes!A246)</f>
        <v>246</v>
      </c>
      <c r="D91">
        <f>ROW(EtalonRes!A262)</f>
        <v>262</v>
      </c>
      <c r="E91" t="s">
        <v>163</v>
      </c>
      <c r="F91" t="s">
        <v>164</v>
      </c>
      <c r="G91" t="s">
        <v>165</v>
      </c>
      <c r="H91" t="s">
        <v>18</v>
      </c>
      <c r="I91">
        <f>ROUND((18.12)/100,9)</f>
        <v>0.1812</v>
      </c>
      <c r="J91">
        <v>0</v>
      </c>
      <c r="O91">
        <f t="shared" si="66"/>
        <v>1152.3800000000001</v>
      </c>
      <c r="P91">
        <f t="shared" si="67"/>
        <v>300.91000000000003</v>
      </c>
      <c r="Q91">
        <f t="shared" si="68"/>
        <v>159.93</v>
      </c>
      <c r="R91">
        <f t="shared" si="69"/>
        <v>23.34</v>
      </c>
      <c r="S91">
        <f t="shared" si="70"/>
        <v>691.54</v>
      </c>
      <c r="T91">
        <f t="shared" si="71"/>
        <v>0</v>
      </c>
      <c r="U91">
        <f t="shared" si="72"/>
        <v>13.002911999999998</v>
      </c>
      <c r="V91">
        <f t="shared" si="73"/>
        <v>0.28538999999999998</v>
      </c>
      <c r="W91">
        <f t="shared" si="74"/>
        <v>0</v>
      </c>
      <c r="X91">
        <f t="shared" si="75"/>
        <v>786.37</v>
      </c>
      <c r="Y91">
        <f t="shared" si="76"/>
        <v>486.12</v>
      </c>
      <c r="AA91">
        <v>26834277</v>
      </c>
      <c r="AB91">
        <f t="shared" si="77"/>
        <v>993.71349999999995</v>
      </c>
      <c r="AC91">
        <f t="shared" si="100"/>
        <v>259.48</v>
      </c>
      <c r="AD91">
        <f>ROUND(((((ET91*1.25))-((EU91*1.25)))+AE91),6)</f>
        <v>137.91249999999999</v>
      </c>
      <c r="AE91">
        <f>ROUND(((EU91*1.25)),6)</f>
        <v>20.125</v>
      </c>
      <c r="AF91">
        <f>ROUND(((EV91*1.15)),6)</f>
        <v>596.32100000000003</v>
      </c>
      <c r="AG91">
        <f t="shared" si="78"/>
        <v>0</v>
      </c>
      <c r="AH91">
        <f>((EW91*1.15))</f>
        <v>71.759999999999991</v>
      </c>
      <c r="AI91">
        <f>((EX91*1.25))</f>
        <v>1.575</v>
      </c>
      <c r="AJ91">
        <f t="shared" si="79"/>
        <v>0</v>
      </c>
      <c r="AK91">
        <v>888.35</v>
      </c>
      <c r="AL91">
        <v>259.48</v>
      </c>
      <c r="AM91">
        <v>110.33</v>
      </c>
      <c r="AN91">
        <v>16.100000000000001</v>
      </c>
      <c r="AO91">
        <v>518.54</v>
      </c>
      <c r="AP91">
        <v>0</v>
      </c>
      <c r="AQ91">
        <v>62.4</v>
      </c>
      <c r="AR91">
        <v>1.26</v>
      </c>
      <c r="AS91">
        <v>0</v>
      </c>
      <c r="AT91">
        <v>110</v>
      </c>
      <c r="AU91">
        <v>68</v>
      </c>
      <c r="AV91">
        <v>1</v>
      </c>
      <c r="AW91">
        <v>1</v>
      </c>
      <c r="AZ91">
        <v>6.4</v>
      </c>
      <c r="BA91">
        <v>6.4</v>
      </c>
      <c r="BB91">
        <v>6.4</v>
      </c>
      <c r="BC91">
        <v>6.4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166</v>
      </c>
      <c r="BM91">
        <v>8001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6.4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122</v>
      </c>
      <c r="CA91">
        <v>80</v>
      </c>
      <c r="CF91">
        <v>0</v>
      </c>
      <c r="CG91">
        <v>0</v>
      </c>
      <c r="CM91">
        <v>0</v>
      </c>
      <c r="CN91" t="s">
        <v>982</v>
      </c>
      <c r="CO91">
        <v>0</v>
      </c>
      <c r="CP91">
        <f t="shared" si="80"/>
        <v>1152.3800000000001</v>
      </c>
      <c r="CQ91">
        <f t="shared" si="81"/>
        <v>1660.6720000000003</v>
      </c>
      <c r="CR91">
        <f t="shared" si="82"/>
        <v>882.64</v>
      </c>
      <c r="CS91">
        <f t="shared" si="83"/>
        <v>128.80000000000001</v>
      </c>
      <c r="CT91">
        <f t="shared" si="84"/>
        <v>3816.4544000000005</v>
      </c>
      <c r="CU91">
        <f t="shared" si="85"/>
        <v>0</v>
      </c>
      <c r="CV91">
        <f t="shared" si="86"/>
        <v>71.759999999999991</v>
      </c>
      <c r="CW91">
        <f t="shared" si="87"/>
        <v>1.575</v>
      </c>
      <c r="CX91">
        <f t="shared" si="88"/>
        <v>0</v>
      </c>
      <c r="CY91">
        <f t="shared" si="89"/>
        <v>786.36800000000005</v>
      </c>
      <c r="CZ91">
        <f t="shared" si="90"/>
        <v>486.11839999999995</v>
      </c>
      <c r="DC91" t="s">
        <v>6</v>
      </c>
      <c r="DD91" t="s">
        <v>6</v>
      </c>
      <c r="DE91" t="s">
        <v>130</v>
      </c>
      <c r="DF91" t="s">
        <v>130</v>
      </c>
      <c r="DG91" t="s">
        <v>131</v>
      </c>
      <c r="DH91" t="s">
        <v>6</v>
      </c>
      <c r="DI91" t="s">
        <v>131</v>
      </c>
      <c r="DJ91" t="s">
        <v>130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18</v>
      </c>
      <c r="DW91" t="s">
        <v>18</v>
      </c>
      <c r="DX91">
        <v>100</v>
      </c>
      <c r="EE91">
        <v>26549058</v>
      </c>
      <c r="EF91">
        <v>2</v>
      </c>
      <c r="EG91" t="s">
        <v>14</v>
      </c>
      <c r="EH91">
        <v>0</v>
      </c>
      <c r="EI91" t="s">
        <v>6</v>
      </c>
      <c r="EJ91">
        <v>1</v>
      </c>
      <c r="EK91">
        <v>8001</v>
      </c>
      <c r="EL91" t="s">
        <v>96</v>
      </c>
      <c r="EM91" t="s">
        <v>97</v>
      </c>
      <c r="EO91" t="s">
        <v>132</v>
      </c>
      <c r="EQ91">
        <v>0</v>
      </c>
      <c r="ER91">
        <v>888.35</v>
      </c>
      <c r="ES91">
        <v>259.48</v>
      </c>
      <c r="ET91">
        <v>110.33</v>
      </c>
      <c r="EU91">
        <v>16.100000000000001</v>
      </c>
      <c r="EV91">
        <v>518.54</v>
      </c>
      <c r="EW91">
        <v>62.4</v>
      </c>
      <c r="EX91">
        <v>1.26</v>
      </c>
      <c r="EY91">
        <v>0</v>
      </c>
      <c r="FQ91">
        <v>0</v>
      </c>
      <c r="FR91">
        <f t="shared" si="91"/>
        <v>0</v>
      </c>
      <c r="FS91">
        <v>0</v>
      </c>
      <c r="FT91" t="s">
        <v>22</v>
      </c>
      <c r="FU91" t="s">
        <v>23</v>
      </c>
      <c r="FX91">
        <v>109.8</v>
      </c>
      <c r="FY91">
        <v>68</v>
      </c>
      <c r="GA91" t="s">
        <v>6</v>
      </c>
      <c r="GD91">
        <v>0</v>
      </c>
      <c r="GF91">
        <v>747640295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2"/>
        <v>0</v>
      </c>
      <c r="GM91">
        <f t="shared" si="93"/>
        <v>2424.87</v>
      </c>
      <c r="GN91">
        <f t="shared" si="94"/>
        <v>2424.87</v>
      </c>
      <c r="GO91">
        <f t="shared" si="95"/>
        <v>0</v>
      </c>
      <c r="GP91">
        <f t="shared" si="96"/>
        <v>0</v>
      </c>
      <c r="GR91">
        <v>0</v>
      </c>
      <c r="GS91">
        <v>3</v>
      </c>
      <c r="GT91">
        <v>0</v>
      </c>
      <c r="GU91" t="s">
        <v>6</v>
      </c>
      <c r="GV91">
        <f t="shared" si="97"/>
        <v>0</v>
      </c>
      <c r="GW91">
        <v>1</v>
      </c>
      <c r="GX91">
        <f t="shared" si="98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234</v>
      </c>
      <c r="D92" s="2"/>
      <c r="E92" s="2" t="s">
        <v>167</v>
      </c>
      <c r="F92" s="2" t="s">
        <v>168</v>
      </c>
      <c r="G92" s="2" t="s">
        <v>169</v>
      </c>
      <c r="H92" s="2" t="s">
        <v>145</v>
      </c>
      <c r="I92" s="2">
        <f>I90*J92</f>
        <v>122</v>
      </c>
      <c r="J92" s="2">
        <v>673.28918322295806</v>
      </c>
      <c r="K92" s="2"/>
      <c r="L92" s="2"/>
      <c r="M92" s="2"/>
      <c r="N92" s="2"/>
      <c r="O92" s="2">
        <f t="shared" ref="O92:O123" si="106">ROUND(CP92,2)</f>
        <v>2780.38</v>
      </c>
      <c r="P92" s="2">
        <f t="shared" ref="P92:P123" si="107">ROUND(CQ92*I92,2)</f>
        <v>2780.38</v>
      </c>
      <c r="Q92" s="2">
        <f t="shared" ref="Q92:Q123" si="108">ROUND(CR92*I92,2)</f>
        <v>0</v>
      </c>
      <c r="R92" s="2">
        <f t="shared" ref="R92:R123" si="109">ROUND(CS92*I92,2)</f>
        <v>0</v>
      </c>
      <c r="S92" s="2">
        <f t="shared" ref="S92:S123" si="110">ROUND(CT92*I92,2)</f>
        <v>0</v>
      </c>
      <c r="T92" s="2">
        <f t="shared" ref="T92:T123" si="111">ROUND(CU92*I92,2)</f>
        <v>0</v>
      </c>
      <c r="U92" s="2">
        <f t="shared" ref="U92:U123" si="112">CV92*I92</f>
        <v>0</v>
      </c>
      <c r="V92" s="2">
        <f t="shared" ref="V92:V123" si="113">CW92*I92</f>
        <v>0</v>
      </c>
      <c r="W92" s="2">
        <f t="shared" ref="W92:W123" si="114">ROUND(CX92*I92,2)</f>
        <v>0</v>
      </c>
      <c r="X92" s="2">
        <f t="shared" ref="X92:X123" si="115">ROUND(CY92,2)</f>
        <v>0</v>
      </c>
      <c r="Y92" s="2">
        <f t="shared" ref="Y92:Y123" si="116">ROUND(CZ92,2)</f>
        <v>0</v>
      </c>
      <c r="Z92" s="2"/>
      <c r="AA92" s="2">
        <v>26834263</v>
      </c>
      <c r="AB92" s="2">
        <f t="shared" ref="AB92:AB123" si="117">ROUND((AC92+AD92+AF92),6)</f>
        <v>22.79</v>
      </c>
      <c r="AC92" s="2">
        <f t="shared" si="100"/>
        <v>22.79</v>
      </c>
      <c r="AD92" s="2">
        <f>ROUND((((ET92)-(EU92))+AE92),6)</f>
        <v>0</v>
      </c>
      <c r="AE92" s="2">
        <f t="shared" ref="AE92:AF95" si="118">ROUND((EU92),6)</f>
        <v>0</v>
      </c>
      <c r="AF92" s="2">
        <f t="shared" si="118"/>
        <v>0</v>
      </c>
      <c r="AG92" s="2">
        <f t="shared" ref="AG92:AG123" si="119">ROUND((AP92),6)</f>
        <v>0</v>
      </c>
      <c r="AH92" s="2">
        <f t="shared" ref="AH92:AI95" si="120">(EW92)</f>
        <v>0</v>
      </c>
      <c r="AI92" s="2">
        <f t="shared" si="120"/>
        <v>0</v>
      </c>
      <c r="AJ92" s="2">
        <f t="shared" ref="AJ92:AJ123" si="121">ROUND((AS92),6)</f>
        <v>0</v>
      </c>
      <c r="AK92" s="2">
        <v>22.79</v>
      </c>
      <c r="AL92" s="2">
        <v>22.79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110</v>
      </c>
      <c r="AU92" s="2">
        <v>68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3</v>
      </c>
      <c r="BI92" s="2">
        <v>1</v>
      </c>
      <c r="BJ92" s="2" t="s">
        <v>170</v>
      </c>
      <c r="BK92" s="2"/>
      <c r="BL92" s="2"/>
      <c r="BM92" s="2">
        <v>8001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122</v>
      </c>
      <c r="CA92" s="2">
        <v>80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</v>
      </c>
      <c r="CO92" s="2">
        <v>0</v>
      </c>
      <c r="CP92" s="2">
        <f t="shared" ref="CP92:CP123" si="122">(P92+Q92+S92)</f>
        <v>2780.38</v>
      </c>
      <c r="CQ92" s="2">
        <f t="shared" ref="CQ92:CQ123" si="123">AC92*BC92</f>
        <v>22.79</v>
      </c>
      <c r="CR92" s="2">
        <f t="shared" ref="CR92:CR123" si="124">AD92*BB92</f>
        <v>0</v>
      </c>
      <c r="CS92" s="2">
        <f t="shared" ref="CS92:CS123" si="125">AE92*BS92</f>
        <v>0</v>
      </c>
      <c r="CT92" s="2">
        <f t="shared" ref="CT92:CT123" si="126">AF92*BA92</f>
        <v>0</v>
      </c>
      <c r="CU92" s="2">
        <f t="shared" ref="CU92:CU123" si="127">AG92</f>
        <v>0</v>
      </c>
      <c r="CV92" s="2">
        <f t="shared" ref="CV92:CV123" si="128">AH92</f>
        <v>0</v>
      </c>
      <c r="CW92" s="2">
        <f t="shared" ref="CW92:CW123" si="129">AI92</f>
        <v>0</v>
      </c>
      <c r="CX92" s="2">
        <f t="shared" ref="CX92:CX123" si="130">AJ92</f>
        <v>0</v>
      </c>
      <c r="CY92" s="2">
        <f t="shared" ref="CY92:CY123" si="131">(((S92+R92)*AT92)/100)</f>
        <v>0</v>
      </c>
      <c r="CZ92" s="2">
        <f t="shared" ref="CZ92:CZ123" si="132">(((S92+R92)*AU92)/100)</f>
        <v>0</v>
      </c>
      <c r="DA92" s="2"/>
      <c r="DB92" s="2"/>
      <c r="DC92" s="2" t="s">
        <v>6</v>
      </c>
      <c r="DD92" s="2" t="s">
        <v>6</v>
      </c>
      <c r="DE92" s="2" t="s">
        <v>6</v>
      </c>
      <c r="DF92" s="2" t="s">
        <v>6</v>
      </c>
      <c r="DG92" s="2" t="s">
        <v>6</v>
      </c>
      <c r="DH92" s="2" t="s">
        <v>6</v>
      </c>
      <c r="DI92" s="2" t="s">
        <v>6</v>
      </c>
      <c r="DJ92" s="2" t="s">
        <v>6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1010</v>
      </c>
      <c r="DV92" s="2" t="s">
        <v>145</v>
      </c>
      <c r="DW92" s="2" t="s">
        <v>145</v>
      </c>
      <c r="DX92" s="2">
        <v>1</v>
      </c>
      <c r="DY92" s="2"/>
      <c r="DZ92" s="2"/>
      <c r="EA92" s="2"/>
      <c r="EB92" s="2"/>
      <c r="EC92" s="2"/>
      <c r="ED92" s="2"/>
      <c r="EE92" s="2">
        <v>26549058</v>
      </c>
      <c r="EF92" s="2">
        <v>2</v>
      </c>
      <c r="EG92" s="2" t="s">
        <v>14</v>
      </c>
      <c r="EH92" s="2">
        <v>0</v>
      </c>
      <c r="EI92" s="2" t="s">
        <v>6</v>
      </c>
      <c r="EJ92" s="2">
        <v>1</v>
      </c>
      <c r="EK92" s="2">
        <v>8001</v>
      </c>
      <c r="EL92" s="2" t="s">
        <v>96</v>
      </c>
      <c r="EM92" s="2" t="s">
        <v>97</v>
      </c>
      <c r="EN92" s="2"/>
      <c r="EO92" s="2" t="s">
        <v>6</v>
      </c>
      <c r="EP92" s="2"/>
      <c r="EQ92" s="2">
        <v>0</v>
      </c>
      <c r="ER92" s="2">
        <v>22.79</v>
      </c>
      <c r="ES92" s="2">
        <v>22.79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33">ROUND(IF(AND(BH92=3,BI92=3),P92,0),2)</f>
        <v>0</v>
      </c>
      <c r="FS92" s="2">
        <v>0</v>
      </c>
      <c r="FT92" s="2" t="s">
        <v>22</v>
      </c>
      <c r="FU92" s="2" t="s">
        <v>23</v>
      </c>
      <c r="FV92" s="2"/>
      <c r="FW92" s="2"/>
      <c r="FX92" s="2">
        <v>109.8</v>
      </c>
      <c r="FY92" s="2">
        <v>68</v>
      </c>
      <c r="FZ92" s="2"/>
      <c r="GA92" s="2" t="s">
        <v>6</v>
      </c>
      <c r="GB92" s="2"/>
      <c r="GC92" s="2"/>
      <c r="GD92" s="2">
        <v>0</v>
      </c>
      <c r="GE92" s="2"/>
      <c r="GF92" s="2">
        <v>462698517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3" si="134">ROUND(IF(AND(BH92=3,BI92=3,FS92&lt;&gt;0),P92,0),2)</f>
        <v>0</v>
      </c>
      <c r="GM92" s="2">
        <f t="shared" ref="GM92:GM123" si="135">ROUND(O92+X92+Y92+GK92,2)+GX92</f>
        <v>2780.38</v>
      </c>
      <c r="GN92" s="2">
        <f t="shared" ref="GN92:GN123" si="136">IF(OR(BI92=0,BI92=1),ROUND(O92+X92+Y92+GK92,2),0)</f>
        <v>2780.38</v>
      </c>
      <c r="GO92" s="2">
        <f t="shared" ref="GO92:GO123" si="137">IF(BI92=2,ROUND(O92+X92+Y92+GK92,2),0)</f>
        <v>0</v>
      </c>
      <c r="GP92" s="2">
        <f t="shared" ref="GP92:GP123" si="138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ref="GV92:GV123" si="139">ROUND(GT92,6)</f>
        <v>0</v>
      </c>
      <c r="GW92" s="2">
        <v>1</v>
      </c>
      <c r="GX92" s="2">
        <f t="shared" ref="GX92:GX123" si="140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244</v>
      </c>
      <c r="E93" t="s">
        <v>167</v>
      </c>
      <c r="F93" t="s">
        <v>168</v>
      </c>
      <c r="G93" t="s">
        <v>169</v>
      </c>
      <c r="H93" t="s">
        <v>145</v>
      </c>
      <c r="I93">
        <f>I91*J93</f>
        <v>122</v>
      </c>
      <c r="J93">
        <v>673.28918322295806</v>
      </c>
      <c r="O93">
        <f t="shared" si="106"/>
        <v>17794.43</v>
      </c>
      <c r="P93">
        <f t="shared" si="107"/>
        <v>17794.43</v>
      </c>
      <c r="Q93">
        <f t="shared" si="108"/>
        <v>0</v>
      </c>
      <c r="R93">
        <f t="shared" si="109"/>
        <v>0</v>
      </c>
      <c r="S93">
        <f t="shared" si="110"/>
        <v>0</v>
      </c>
      <c r="T93">
        <f t="shared" si="111"/>
        <v>0</v>
      </c>
      <c r="U93">
        <f t="shared" si="112"/>
        <v>0</v>
      </c>
      <c r="V93">
        <f t="shared" si="113"/>
        <v>0</v>
      </c>
      <c r="W93">
        <f t="shared" si="114"/>
        <v>0</v>
      </c>
      <c r="X93">
        <f t="shared" si="115"/>
        <v>0</v>
      </c>
      <c r="Y93">
        <f t="shared" si="116"/>
        <v>0</v>
      </c>
      <c r="AA93">
        <v>26834277</v>
      </c>
      <c r="AB93">
        <f t="shared" si="117"/>
        <v>22.79</v>
      </c>
      <c r="AC93">
        <f t="shared" si="100"/>
        <v>22.79</v>
      </c>
      <c r="AD93">
        <f>ROUND((((ET93)-(EU93))+AE93),6)</f>
        <v>0</v>
      </c>
      <c r="AE93">
        <f t="shared" si="118"/>
        <v>0</v>
      </c>
      <c r="AF93">
        <f t="shared" si="118"/>
        <v>0</v>
      </c>
      <c r="AG93">
        <f t="shared" si="119"/>
        <v>0</v>
      </c>
      <c r="AH93">
        <f t="shared" si="120"/>
        <v>0</v>
      </c>
      <c r="AI93">
        <f t="shared" si="120"/>
        <v>0</v>
      </c>
      <c r="AJ93">
        <f t="shared" si="121"/>
        <v>0</v>
      </c>
      <c r="AK93">
        <v>22.79</v>
      </c>
      <c r="AL93">
        <v>22.79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110</v>
      </c>
      <c r="AU93">
        <v>68</v>
      </c>
      <c r="AV93">
        <v>1</v>
      </c>
      <c r="AW93">
        <v>1</v>
      </c>
      <c r="AZ93">
        <v>6.4</v>
      </c>
      <c r="BA93">
        <v>1</v>
      </c>
      <c r="BB93">
        <v>1</v>
      </c>
      <c r="BC93">
        <v>6.4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170</v>
      </c>
      <c r="BM93">
        <v>8001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122</v>
      </c>
      <c r="CA93">
        <v>80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122"/>
        <v>17794.43</v>
      </c>
      <c r="CQ93">
        <f t="shared" si="123"/>
        <v>145.85599999999999</v>
      </c>
      <c r="CR93">
        <f t="shared" si="124"/>
        <v>0</v>
      </c>
      <c r="CS93">
        <f t="shared" si="125"/>
        <v>0</v>
      </c>
      <c r="CT93">
        <f t="shared" si="126"/>
        <v>0</v>
      </c>
      <c r="CU93">
        <f t="shared" si="127"/>
        <v>0</v>
      </c>
      <c r="CV93">
        <f t="shared" si="128"/>
        <v>0</v>
      </c>
      <c r="CW93">
        <f t="shared" si="129"/>
        <v>0</v>
      </c>
      <c r="CX93">
        <f t="shared" si="130"/>
        <v>0</v>
      </c>
      <c r="CY93">
        <f t="shared" si="131"/>
        <v>0</v>
      </c>
      <c r="CZ93">
        <f t="shared" si="132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1010</v>
      </c>
      <c r="DV93" t="s">
        <v>145</v>
      </c>
      <c r="DW93" t="s">
        <v>145</v>
      </c>
      <c r="DX93">
        <v>1</v>
      </c>
      <c r="EE93">
        <v>26549058</v>
      </c>
      <c r="EF93">
        <v>2</v>
      </c>
      <c r="EG93" t="s">
        <v>14</v>
      </c>
      <c r="EH93">
        <v>0</v>
      </c>
      <c r="EI93" t="s">
        <v>6</v>
      </c>
      <c r="EJ93">
        <v>1</v>
      </c>
      <c r="EK93">
        <v>8001</v>
      </c>
      <c r="EL93" t="s">
        <v>96</v>
      </c>
      <c r="EM93" t="s">
        <v>97</v>
      </c>
      <c r="EO93" t="s">
        <v>6</v>
      </c>
      <c r="EQ93">
        <v>0</v>
      </c>
      <c r="ER93">
        <v>22.79</v>
      </c>
      <c r="ES93">
        <v>22.79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33"/>
        <v>0</v>
      </c>
      <c r="FS93">
        <v>0</v>
      </c>
      <c r="FT93" t="s">
        <v>22</v>
      </c>
      <c r="FU93" t="s">
        <v>23</v>
      </c>
      <c r="FX93">
        <v>109.8</v>
      </c>
      <c r="FY93">
        <v>68</v>
      </c>
      <c r="GA93" t="s">
        <v>6</v>
      </c>
      <c r="GD93">
        <v>0</v>
      </c>
      <c r="GF93">
        <v>462698517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34"/>
        <v>0</v>
      </c>
      <c r="GM93">
        <f t="shared" si="135"/>
        <v>17794.43</v>
      </c>
      <c r="GN93">
        <f t="shared" si="136"/>
        <v>17794.43</v>
      </c>
      <c r="GO93">
        <f t="shared" si="137"/>
        <v>0</v>
      </c>
      <c r="GP93">
        <f t="shared" si="138"/>
        <v>0</v>
      </c>
      <c r="GR93">
        <v>0</v>
      </c>
      <c r="GS93">
        <v>3</v>
      </c>
      <c r="GT93">
        <v>0</v>
      </c>
      <c r="GU93" t="s">
        <v>6</v>
      </c>
      <c r="GV93">
        <f t="shared" si="139"/>
        <v>0</v>
      </c>
      <c r="GW93">
        <v>1</v>
      </c>
      <c r="GX93">
        <f t="shared" si="140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233</v>
      </c>
      <c r="D94" s="2"/>
      <c r="E94" s="2" t="s">
        <v>171</v>
      </c>
      <c r="F94" s="2" t="s">
        <v>172</v>
      </c>
      <c r="G94" s="2" t="s">
        <v>173</v>
      </c>
      <c r="H94" s="2" t="s">
        <v>38</v>
      </c>
      <c r="I94" s="2">
        <f>I90*J94</f>
        <v>3.8440000000000002E-2</v>
      </c>
      <c r="J94" s="2">
        <v>0.2121412803532009</v>
      </c>
      <c r="K94" s="2"/>
      <c r="L94" s="2"/>
      <c r="M94" s="2"/>
      <c r="N94" s="2"/>
      <c r="O94" s="2">
        <f t="shared" si="106"/>
        <v>18.09</v>
      </c>
      <c r="P94" s="2">
        <f t="shared" si="107"/>
        <v>18.09</v>
      </c>
      <c r="Q94" s="2">
        <f t="shared" si="108"/>
        <v>0</v>
      </c>
      <c r="R94" s="2">
        <f t="shared" si="109"/>
        <v>0</v>
      </c>
      <c r="S94" s="2">
        <f t="shared" si="110"/>
        <v>0</v>
      </c>
      <c r="T94" s="2">
        <f t="shared" si="111"/>
        <v>0</v>
      </c>
      <c r="U94" s="2">
        <f t="shared" si="112"/>
        <v>0</v>
      </c>
      <c r="V94" s="2">
        <f t="shared" si="113"/>
        <v>0</v>
      </c>
      <c r="W94" s="2">
        <f t="shared" si="114"/>
        <v>0</v>
      </c>
      <c r="X94" s="2">
        <f t="shared" si="115"/>
        <v>0</v>
      </c>
      <c r="Y94" s="2">
        <f t="shared" si="116"/>
        <v>0</v>
      </c>
      <c r="Z94" s="2"/>
      <c r="AA94" s="2">
        <v>26834263</v>
      </c>
      <c r="AB94" s="2">
        <f t="shared" si="117"/>
        <v>470.56</v>
      </c>
      <c r="AC94" s="2">
        <f t="shared" si="100"/>
        <v>470.56</v>
      </c>
      <c r="AD94" s="2">
        <f>ROUND((((ET94)-(EU94))+AE94),6)</f>
        <v>0</v>
      </c>
      <c r="AE94" s="2">
        <f t="shared" si="118"/>
        <v>0</v>
      </c>
      <c r="AF94" s="2">
        <f t="shared" si="118"/>
        <v>0</v>
      </c>
      <c r="AG94" s="2">
        <f t="shared" si="119"/>
        <v>0</v>
      </c>
      <c r="AH94" s="2">
        <f t="shared" si="120"/>
        <v>0</v>
      </c>
      <c r="AI94" s="2">
        <f t="shared" si="120"/>
        <v>0</v>
      </c>
      <c r="AJ94" s="2">
        <f t="shared" si="121"/>
        <v>0</v>
      </c>
      <c r="AK94" s="2">
        <v>470.56</v>
      </c>
      <c r="AL94" s="2">
        <v>470.56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110</v>
      </c>
      <c r="AU94" s="2">
        <v>68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3</v>
      </c>
      <c r="BI94" s="2">
        <v>1</v>
      </c>
      <c r="BJ94" s="2" t="s">
        <v>174</v>
      </c>
      <c r="BK94" s="2"/>
      <c r="BL94" s="2"/>
      <c r="BM94" s="2">
        <v>8001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122</v>
      </c>
      <c r="CA94" s="2">
        <v>80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22"/>
        <v>18.09</v>
      </c>
      <c r="CQ94" s="2">
        <f t="shared" si="123"/>
        <v>470.56</v>
      </c>
      <c r="CR94" s="2">
        <f t="shared" si="124"/>
        <v>0</v>
      </c>
      <c r="CS94" s="2">
        <f t="shared" si="125"/>
        <v>0</v>
      </c>
      <c r="CT94" s="2">
        <f t="shared" si="126"/>
        <v>0</v>
      </c>
      <c r="CU94" s="2">
        <f t="shared" si="127"/>
        <v>0</v>
      </c>
      <c r="CV94" s="2">
        <f t="shared" si="128"/>
        <v>0</v>
      </c>
      <c r="CW94" s="2">
        <f t="shared" si="129"/>
        <v>0</v>
      </c>
      <c r="CX94" s="2">
        <f t="shared" si="130"/>
        <v>0</v>
      </c>
      <c r="CY94" s="2">
        <f t="shared" si="131"/>
        <v>0</v>
      </c>
      <c r="CZ94" s="2">
        <f t="shared" si="132"/>
        <v>0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1009</v>
      </c>
      <c r="DV94" s="2" t="s">
        <v>38</v>
      </c>
      <c r="DW94" s="2" t="s">
        <v>38</v>
      </c>
      <c r="DX94" s="2">
        <v>1000</v>
      </c>
      <c r="DY94" s="2"/>
      <c r="DZ94" s="2"/>
      <c r="EA94" s="2"/>
      <c r="EB94" s="2"/>
      <c r="EC94" s="2"/>
      <c r="ED94" s="2"/>
      <c r="EE94" s="2">
        <v>26549058</v>
      </c>
      <c r="EF94" s="2">
        <v>2</v>
      </c>
      <c r="EG94" s="2" t="s">
        <v>14</v>
      </c>
      <c r="EH94" s="2">
        <v>0</v>
      </c>
      <c r="EI94" s="2" t="s">
        <v>6</v>
      </c>
      <c r="EJ94" s="2">
        <v>1</v>
      </c>
      <c r="EK94" s="2">
        <v>8001</v>
      </c>
      <c r="EL94" s="2" t="s">
        <v>96</v>
      </c>
      <c r="EM94" s="2" t="s">
        <v>97</v>
      </c>
      <c r="EN94" s="2"/>
      <c r="EO94" s="2" t="s">
        <v>6</v>
      </c>
      <c r="EP94" s="2"/>
      <c r="EQ94" s="2">
        <v>0</v>
      </c>
      <c r="ER94" s="2">
        <v>470.56</v>
      </c>
      <c r="ES94" s="2">
        <v>470.56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3"/>
        <v>0</v>
      </c>
      <c r="FS94" s="2">
        <v>0</v>
      </c>
      <c r="FT94" s="2" t="s">
        <v>22</v>
      </c>
      <c r="FU94" s="2" t="s">
        <v>23</v>
      </c>
      <c r="FV94" s="2"/>
      <c r="FW94" s="2"/>
      <c r="FX94" s="2">
        <v>109.8</v>
      </c>
      <c r="FY94" s="2">
        <v>68</v>
      </c>
      <c r="FZ94" s="2"/>
      <c r="GA94" s="2" t="s">
        <v>6</v>
      </c>
      <c r="GB94" s="2"/>
      <c r="GC94" s="2"/>
      <c r="GD94" s="2">
        <v>0</v>
      </c>
      <c r="GE94" s="2"/>
      <c r="GF94" s="2">
        <v>894155052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4"/>
        <v>0</v>
      </c>
      <c r="GM94" s="2">
        <f t="shared" si="135"/>
        <v>18.09</v>
      </c>
      <c r="GN94" s="2">
        <f t="shared" si="136"/>
        <v>18.09</v>
      </c>
      <c r="GO94" s="2">
        <f t="shared" si="137"/>
        <v>0</v>
      </c>
      <c r="GP94" s="2">
        <f t="shared" si="138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39"/>
        <v>0</v>
      </c>
      <c r="GW94" s="2">
        <v>1</v>
      </c>
      <c r="GX94" s="2">
        <f t="shared" si="140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243</v>
      </c>
      <c r="E95" t="s">
        <v>171</v>
      </c>
      <c r="F95" t="s">
        <v>172</v>
      </c>
      <c r="G95" t="s">
        <v>173</v>
      </c>
      <c r="H95" t="s">
        <v>38</v>
      </c>
      <c r="I95">
        <f>I91*J95</f>
        <v>3.8440000000000002E-2</v>
      </c>
      <c r="J95">
        <v>0.2121412803532009</v>
      </c>
      <c r="O95">
        <f t="shared" si="106"/>
        <v>115.77</v>
      </c>
      <c r="P95">
        <f t="shared" si="107"/>
        <v>115.77</v>
      </c>
      <c r="Q95">
        <f t="shared" si="108"/>
        <v>0</v>
      </c>
      <c r="R95">
        <f t="shared" si="109"/>
        <v>0</v>
      </c>
      <c r="S95">
        <f t="shared" si="110"/>
        <v>0</v>
      </c>
      <c r="T95">
        <f t="shared" si="111"/>
        <v>0</v>
      </c>
      <c r="U95">
        <f t="shared" si="112"/>
        <v>0</v>
      </c>
      <c r="V95">
        <f t="shared" si="113"/>
        <v>0</v>
      </c>
      <c r="W95">
        <f t="shared" si="114"/>
        <v>0</v>
      </c>
      <c r="X95">
        <f t="shared" si="115"/>
        <v>0</v>
      </c>
      <c r="Y95">
        <f t="shared" si="116"/>
        <v>0</v>
      </c>
      <c r="AA95">
        <v>26834277</v>
      </c>
      <c r="AB95">
        <f t="shared" si="117"/>
        <v>470.56</v>
      </c>
      <c r="AC95">
        <f t="shared" si="100"/>
        <v>470.56</v>
      </c>
      <c r="AD95">
        <f>ROUND((((ET95)-(EU95))+AE95),6)</f>
        <v>0</v>
      </c>
      <c r="AE95">
        <f t="shared" si="118"/>
        <v>0</v>
      </c>
      <c r="AF95">
        <f t="shared" si="118"/>
        <v>0</v>
      </c>
      <c r="AG95">
        <f t="shared" si="119"/>
        <v>0</v>
      </c>
      <c r="AH95">
        <f t="shared" si="120"/>
        <v>0</v>
      </c>
      <c r="AI95">
        <f t="shared" si="120"/>
        <v>0</v>
      </c>
      <c r="AJ95">
        <f t="shared" si="121"/>
        <v>0</v>
      </c>
      <c r="AK95">
        <v>470.56</v>
      </c>
      <c r="AL95">
        <v>470.56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110</v>
      </c>
      <c r="AU95">
        <v>68</v>
      </c>
      <c r="AV95">
        <v>1</v>
      </c>
      <c r="AW95">
        <v>1</v>
      </c>
      <c r="AZ95">
        <v>6.4</v>
      </c>
      <c r="BA95">
        <v>1</v>
      </c>
      <c r="BB95">
        <v>1</v>
      </c>
      <c r="BC95">
        <v>6.4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174</v>
      </c>
      <c r="BM95">
        <v>8001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122</v>
      </c>
      <c r="CA95">
        <v>80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22"/>
        <v>115.77</v>
      </c>
      <c r="CQ95">
        <f t="shared" si="123"/>
        <v>3011.5840000000003</v>
      </c>
      <c r="CR95">
        <f t="shared" si="124"/>
        <v>0</v>
      </c>
      <c r="CS95">
        <f t="shared" si="125"/>
        <v>0</v>
      </c>
      <c r="CT95">
        <f t="shared" si="126"/>
        <v>0</v>
      </c>
      <c r="CU95">
        <f t="shared" si="127"/>
        <v>0</v>
      </c>
      <c r="CV95">
        <f t="shared" si="128"/>
        <v>0</v>
      </c>
      <c r="CW95">
        <f t="shared" si="129"/>
        <v>0</v>
      </c>
      <c r="CX95">
        <f t="shared" si="130"/>
        <v>0</v>
      </c>
      <c r="CY95">
        <f t="shared" si="131"/>
        <v>0</v>
      </c>
      <c r="CZ95">
        <f t="shared" si="132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1009</v>
      </c>
      <c r="DV95" t="s">
        <v>38</v>
      </c>
      <c r="DW95" t="s">
        <v>38</v>
      </c>
      <c r="DX95">
        <v>1000</v>
      </c>
      <c r="EE95">
        <v>26549058</v>
      </c>
      <c r="EF95">
        <v>2</v>
      </c>
      <c r="EG95" t="s">
        <v>14</v>
      </c>
      <c r="EH95">
        <v>0</v>
      </c>
      <c r="EI95" t="s">
        <v>6</v>
      </c>
      <c r="EJ95">
        <v>1</v>
      </c>
      <c r="EK95">
        <v>8001</v>
      </c>
      <c r="EL95" t="s">
        <v>96</v>
      </c>
      <c r="EM95" t="s">
        <v>97</v>
      </c>
      <c r="EO95" t="s">
        <v>6</v>
      </c>
      <c r="EQ95">
        <v>0</v>
      </c>
      <c r="ER95">
        <v>470.56</v>
      </c>
      <c r="ES95">
        <v>470.56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33"/>
        <v>0</v>
      </c>
      <c r="FS95">
        <v>0</v>
      </c>
      <c r="FT95" t="s">
        <v>22</v>
      </c>
      <c r="FU95" t="s">
        <v>23</v>
      </c>
      <c r="FX95">
        <v>109.8</v>
      </c>
      <c r="FY95">
        <v>68</v>
      </c>
      <c r="GA95" t="s">
        <v>6</v>
      </c>
      <c r="GD95">
        <v>0</v>
      </c>
      <c r="GF95">
        <v>894155052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34"/>
        <v>0</v>
      </c>
      <c r="GM95">
        <f t="shared" si="135"/>
        <v>115.77</v>
      </c>
      <c r="GN95">
        <f t="shared" si="136"/>
        <v>115.77</v>
      </c>
      <c r="GO95">
        <f t="shared" si="137"/>
        <v>0</v>
      </c>
      <c r="GP95">
        <f t="shared" si="138"/>
        <v>0</v>
      </c>
      <c r="GR95">
        <v>0</v>
      </c>
      <c r="GS95">
        <v>3</v>
      </c>
      <c r="GT95">
        <v>0</v>
      </c>
      <c r="GU95" t="s">
        <v>6</v>
      </c>
      <c r="GV95">
        <f t="shared" si="139"/>
        <v>0</v>
      </c>
      <c r="GW95">
        <v>1</v>
      </c>
      <c r="GX95">
        <f t="shared" si="140"/>
        <v>0</v>
      </c>
      <c r="HA95">
        <v>0</v>
      </c>
      <c r="HB95">
        <v>0</v>
      </c>
      <c r="IK95">
        <v>0</v>
      </c>
    </row>
    <row r="96" spans="1:255" x14ac:dyDescent="0.2">
      <c r="A96" s="2">
        <v>17</v>
      </c>
      <c r="B96" s="2">
        <v>1</v>
      </c>
      <c r="C96" s="2">
        <f>ROW(SmtRes!A254)</f>
        <v>254</v>
      </c>
      <c r="D96" s="2">
        <f>ROW(EtalonRes!A270)</f>
        <v>270</v>
      </c>
      <c r="E96" s="2" t="s">
        <v>175</v>
      </c>
      <c r="F96" s="2" t="s">
        <v>176</v>
      </c>
      <c r="G96" s="2" t="s">
        <v>177</v>
      </c>
      <c r="H96" s="2" t="s">
        <v>18</v>
      </c>
      <c r="I96" s="2">
        <f>ROUND((62.8+36.24+61.2)/100,9)</f>
        <v>1.6024</v>
      </c>
      <c r="J96" s="2">
        <v>0</v>
      </c>
      <c r="K96" s="2"/>
      <c r="L96" s="2"/>
      <c r="M96" s="2"/>
      <c r="N96" s="2"/>
      <c r="O96" s="2">
        <f t="shared" si="106"/>
        <v>546.79999999999995</v>
      </c>
      <c r="P96" s="2">
        <f t="shared" si="107"/>
        <v>1.99</v>
      </c>
      <c r="Q96" s="2">
        <f t="shared" si="108"/>
        <v>34.11</v>
      </c>
      <c r="R96" s="2">
        <f t="shared" si="109"/>
        <v>20.190000000000001</v>
      </c>
      <c r="S96" s="2">
        <f t="shared" si="110"/>
        <v>510.7</v>
      </c>
      <c r="T96" s="2">
        <f t="shared" si="111"/>
        <v>0</v>
      </c>
      <c r="U96" s="2">
        <f t="shared" si="112"/>
        <v>59.871272400000002</v>
      </c>
      <c r="V96" s="2">
        <f t="shared" si="113"/>
        <v>1.8627900000000002</v>
      </c>
      <c r="W96" s="2">
        <f t="shared" si="114"/>
        <v>0</v>
      </c>
      <c r="X96" s="2">
        <f t="shared" si="115"/>
        <v>504.35</v>
      </c>
      <c r="Y96" s="2">
        <f t="shared" si="116"/>
        <v>249.52</v>
      </c>
      <c r="Z96" s="2"/>
      <c r="AA96" s="2">
        <v>26834263</v>
      </c>
      <c r="AB96" s="2">
        <f t="shared" si="117"/>
        <v>341.23849999999999</v>
      </c>
      <c r="AC96" s="2">
        <f t="shared" si="100"/>
        <v>1.24</v>
      </c>
      <c r="AD96" s="2">
        <f>ROUND(((((ET96*1.25))-((EU96*1.25)))+AE96),6)</f>
        <v>21.287500000000001</v>
      </c>
      <c r="AE96" s="2">
        <f>ROUND(((EU96*1.25)),6)</f>
        <v>12.6</v>
      </c>
      <c r="AF96" s="2">
        <f>ROUND(((EV96*1.15)),6)</f>
        <v>318.71100000000001</v>
      </c>
      <c r="AG96" s="2">
        <f t="shared" si="119"/>
        <v>0</v>
      </c>
      <c r="AH96" s="2">
        <f>((EW96*1.15))</f>
        <v>37.363500000000002</v>
      </c>
      <c r="AI96" s="2">
        <f>((EX96*1.25))</f>
        <v>1.1625000000000001</v>
      </c>
      <c r="AJ96" s="2">
        <f t="shared" si="121"/>
        <v>0</v>
      </c>
      <c r="AK96" s="2">
        <v>295.41000000000003</v>
      </c>
      <c r="AL96" s="2">
        <v>1.24</v>
      </c>
      <c r="AM96" s="2">
        <v>17.03</v>
      </c>
      <c r="AN96" s="2">
        <v>10.08</v>
      </c>
      <c r="AO96" s="2">
        <v>277.14</v>
      </c>
      <c r="AP96" s="2">
        <v>0</v>
      </c>
      <c r="AQ96" s="2">
        <v>32.49</v>
      </c>
      <c r="AR96" s="2">
        <v>0.93</v>
      </c>
      <c r="AS96" s="2">
        <v>0</v>
      </c>
      <c r="AT96" s="2">
        <v>95</v>
      </c>
      <c r="AU96" s="2">
        <v>47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0</v>
      </c>
      <c r="BI96" s="2">
        <v>1</v>
      </c>
      <c r="BJ96" s="2" t="s">
        <v>178</v>
      </c>
      <c r="BK96" s="2"/>
      <c r="BL96" s="2"/>
      <c r="BM96" s="2">
        <v>15001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105</v>
      </c>
      <c r="CA96" s="2">
        <v>55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982</v>
      </c>
      <c r="CO96" s="2">
        <v>0</v>
      </c>
      <c r="CP96" s="2">
        <f t="shared" si="122"/>
        <v>546.79999999999995</v>
      </c>
      <c r="CQ96" s="2">
        <f t="shared" si="123"/>
        <v>1.24</v>
      </c>
      <c r="CR96" s="2">
        <f t="shared" si="124"/>
        <v>21.287500000000001</v>
      </c>
      <c r="CS96" s="2">
        <f t="shared" si="125"/>
        <v>12.6</v>
      </c>
      <c r="CT96" s="2">
        <f t="shared" si="126"/>
        <v>318.71100000000001</v>
      </c>
      <c r="CU96" s="2">
        <f t="shared" si="127"/>
        <v>0</v>
      </c>
      <c r="CV96" s="2">
        <f t="shared" si="128"/>
        <v>37.363500000000002</v>
      </c>
      <c r="CW96" s="2">
        <f t="shared" si="129"/>
        <v>1.1625000000000001</v>
      </c>
      <c r="CX96" s="2">
        <f t="shared" si="130"/>
        <v>0</v>
      </c>
      <c r="CY96" s="2">
        <f t="shared" si="131"/>
        <v>504.34549999999996</v>
      </c>
      <c r="CZ96" s="2">
        <f t="shared" si="132"/>
        <v>249.51829999999998</v>
      </c>
      <c r="DA96" s="2"/>
      <c r="DB96" s="2"/>
      <c r="DC96" s="2" t="s">
        <v>6</v>
      </c>
      <c r="DD96" s="2" t="s">
        <v>6</v>
      </c>
      <c r="DE96" s="2" t="s">
        <v>130</v>
      </c>
      <c r="DF96" s="2" t="s">
        <v>130</v>
      </c>
      <c r="DG96" s="2" t="s">
        <v>131</v>
      </c>
      <c r="DH96" s="2" t="s">
        <v>6</v>
      </c>
      <c r="DI96" s="2" t="s">
        <v>131</v>
      </c>
      <c r="DJ96" s="2" t="s">
        <v>130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1005</v>
      </c>
      <c r="DV96" s="2" t="s">
        <v>18</v>
      </c>
      <c r="DW96" s="2" t="s">
        <v>18</v>
      </c>
      <c r="DX96" s="2">
        <v>100</v>
      </c>
      <c r="DY96" s="2"/>
      <c r="DZ96" s="2"/>
      <c r="EA96" s="2"/>
      <c r="EB96" s="2"/>
      <c r="EC96" s="2"/>
      <c r="ED96" s="2"/>
      <c r="EE96" s="2">
        <v>26549086</v>
      </c>
      <c r="EF96" s="2">
        <v>2</v>
      </c>
      <c r="EG96" s="2" t="s">
        <v>14</v>
      </c>
      <c r="EH96" s="2">
        <v>0</v>
      </c>
      <c r="EI96" s="2" t="s">
        <v>6</v>
      </c>
      <c r="EJ96" s="2">
        <v>1</v>
      </c>
      <c r="EK96" s="2">
        <v>15001</v>
      </c>
      <c r="EL96" s="2" t="s">
        <v>116</v>
      </c>
      <c r="EM96" s="2" t="s">
        <v>117</v>
      </c>
      <c r="EN96" s="2"/>
      <c r="EO96" s="2" t="s">
        <v>132</v>
      </c>
      <c r="EP96" s="2"/>
      <c r="EQ96" s="2">
        <v>0</v>
      </c>
      <c r="ER96" s="2">
        <v>295.41000000000003</v>
      </c>
      <c r="ES96" s="2">
        <v>1.24</v>
      </c>
      <c r="ET96" s="2">
        <v>17.03</v>
      </c>
      <c r="EU96" s="2">
        <v>10.08</v>
      </c>
      <c r="EV96" s="2">
        <v>277.14</v>
      </c>
      <c r="EW96" s="2">
        <v>32.49</v>
      </c>
      <c r="EX96" s="2">
        <v>0.93</v>
      </c>
      <c r="EY96" s="2">
        <v>0</v>
      </c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3"/>
        <v>0</v>
      </c>
      <c r="FS96" s="2">
        <v>0</v>
      </c>
      <c r="FT96" s="2" t="s">
        <v>22</v>
      </c>
      <c r="FU96" s="2" t="s">
        <v>23</v>
      </c>
      <c r="FV96" s="2"/>
      <c r="FW96" s="2"/>
      <c r="FX96" s="2">
        <v>94.5</v>
      </c>
      <c r="FY96" s="2">
        <v>46.75</v>
      </c>
      <c r="FZ96" s="2"/>
      <c r="GA96" s="2" t="s">
        <v>6</v>
      </c>
      <c r="GB96" s="2"/>
      <c r="GC96" s="2"/>
      <c r="GD96" s="2">
        <v>0</v>
      </c>
      <c r="GE96" s="2"/>
      <c r="GF96" s="2">
        <v>-357803777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4"/>
        <v>0</v>
      </c>
      <c r="GM96" s="2">
        <f t="shared" si="135"/>
        <v>1300.67</v>
      </c>
      <c r="GN96" s="2">
        <f t="shared" si="136"/>
        <v>1300.67</v>
      </c>
      <c r="GO96" s="2">
        <f t="shared" si="137"/>
        <v>0</v>
      </c>
      <c r="GP96" s="2">
        <f t="shared" si="138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39"/>
        <v>0</v>
      </c>
      <c r="GW96" s="2">
        <v>1</v>
      </c>
      <c r="GX96" s="2">
        <f t="shared" si="140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17</v>
      </c>
      <c r="B97">
        <v>1</v>
      </c>
      <c r="C97">
        <f>ROW(SmtRes!A262)</f>
        <v>262</v>
      </c>
      <c r="D97">
        <f>ROW(EtalonRes!A278)</f>
        <v>278</v>
      </c>
      <c r="E97" t="s">
        <v>175</v>
      </c>
      <c r="F97" t="s">
        <v>176</v>
      </c>
      <c r="G97" t="s">
        <v>177</v>
      </c>
      <c r="H97" t="s">
        <v>18</v>
      </c>
      <c r="I97">
        <f>ROUND((62.8+36.24+61.2)/100,9)</f>
        <v>1.6024</v>
      </c>
      <c r="J97">
        <v>0</v>
      </c>
      <c r="O97">
        <f t="shared" si="106"/>
        <v>3499.53</v>
      </c>
      <c r="P97">
        <f t="shared" si="107"/>
        <v>12.72</v>
      </c>
      <c r="Q97">
        <f t="shared" si="108"/>
        <v>218.31</v>
      </c>
      <c r="R97">
        <f t="shared" si="109"/>
        <v>129.22</v>
      </c>
      <c r="S97">
        <f t="shared" si="110"/>
        <v>3268.5</v>
      </c>
      <c r="T97">
        <f t="shared" si="111"/>
        <v>0</v>
      </c>
      <c r="U97">
        <f t="shared" si="112"/>
        <v>59.871272400000002</v>
      </c>
      <c r="V97">
        <f t="shared" si="113"/>
        <v>1.8627900000000002</v>
      </c>
      <c r="W97">
        <f t="shared" si="114"/>
        <v>0</v>
      </c>
      <c r="X97">
        <f t="shared" si="115"/>
        <v>3227.83</v>
      </c>
      <c r="Y97">
        <f t="shared" si="116"/>
        <v>1596.93</v>
      </c>
      <c r="AA97">
        <v>26834277</v>
      </c>
      <c r="AB97">
        <f t="shared" si="117"/>
        <v>341.23849999999999</v>
      </c>
      <c r="AC97">
        <f t="shared" si="100"/>
        <v>1.24</v>
      </c>
      <c r="AD97">
        <f>ROUND(((((ET97*1.25))-((EU97*1.25)))+AE97),6)</f>
        <v>21.287500000000001</v>
      </c>
      <c r="AE97">
        <f>ROUND(((EU97*1.25)),6)</f>
        <v>12.6</v>
      </c>
      <c r="AF97">
        <f>ROUND(((EV97*1.15)),6)</f>
        <v>318.71100000000001</v>
      </c>
      <c r="AG97">
        <f t="shared" si="119"/>
        <v>0</v>
      </c>
      <c r="AH97">
        <f>((EW97*1.15))</f>
        <v>37.363500000000002</v>
      </c>
      <c r="AI97">
        <f>((EX97*1.25))</f>
        <v>1.1625000000000001</v>
      </c>
      <c r="AJ97">
        <f t="shared" si="121"/>
        <v>0</v>
      </c>
      <c r="AK97">
        <v>295.41000000000003</v>
      </c>
      <c r="AL97">
        <v>1.24</v>
      </c>
      <c r="AM97">
        <v>17.03</v>
      </c>
      <c r="AN97">
        <v>10.08</v>
      </c>
      <c r="AO97">
        <v>277.14</v>
      </c>
      <c r="AP97">
        <v>0</v>
      </c>
      <c r="AQ97">
        <v>32.49</v>
      </c>
      <c r="AR97">
        <v>0.93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6.4</v>
      </c>
      <c r="BA97">
        <v>6.4</v>
      </c>
      <c r="BB97">
        <v>6.4</v>
      </c>
      <c r="BC97">
        <v>6.4</v>
      </c>
      <c r="BD97" t="s">
        <v>6</v>
      </c>
      <c r="BE97" t="s">
        <v>6</v>
      </c>
      <c r="BF97" t="s">
        <v>6</v>
      </c>
      <c r="BG97" t="s">
        <v>6</v>
      </c>
      <c r="BH97">
        <v>0</v>
      </c>
      <c r="BI97">
        <v>1</v>
      </c>
      <c r="BJ97" t="s">
        <v>178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6.4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F97">
        <v>0</v>
      </c>
      <c r="CG97">
        <v>0</v>
      </c>
      <c r="CM97">
        <v>0</v>
      </c>
      <c r="CN97" t="s">
        <v>982</v>
      </c>
      <c r="CO97">
        <v>0</v>
      </c>
      <c r="CP97">
        <f t="shared" si="122"/>
        <v>3499.53</v>
      </c>
      <c r="CQ97">
        <f t="shared" si="123"/>
        <v>7.9359999999999999</v>
      </c>
      <c r="CR97">
        <f t="shared" si="124"/>
        <v>136.24</v>
      </c>
      <c r="CS97">
        <f t="shared" si="125"/>
        <v>80.64</v>
      </c>
      <c r="CT97">
        <f t="shared" si="126"/>
        <v>2039.7504000000001</v>
      </c>
      <c r="CU97">
        <f t="shared" si="127"/>
        <v>0</v>
      </c>
      <c r="CV97">
        <f t="shared" si="128"/>
        <v>37.363500000000002</v>
      </c>
      <c r="CW97">
        <f t="shared" si="129"/>
        <v>1.1625000000000001</v>
      </c>
      <c r="CX97">
        <f t="shared" si="130"/>
        <v>0</v>
      </c>
      <c r="CY97">
        <f t="shared" si="131"/>
        <v>3227.8339999999998</v>
      </c>
      <c r="CZ97">
        <f t="shared" si="132"/>
        <v>1596.9284</v>
      </c>
      <c r="DC97" t="s">
        <v>6</v>
      </c>
      <c r="DD97" t="s">
        <v>6</v>
      </c>
      <c r="DE97" t="s">
        <v>130</v>
      </c>
      <c r="DF97" t="s">
        <v>130</v>
      </c>
      <c r="DG97" t="s">
        <v>131</v>
      </c>
      <c r="DH97" t="s">
        <v>6</v>
      </c>
      <c r="DI97" t="s">
        <v>131</v>
      </c>
      <c r="DJ97" t="s">
        <v>130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18</v>
      </c>
      <c r="DW97" t="s">
        <v>18</v>
      </c>
      <c r="DX97">
        <v>100</v>
      </c>
      <c r="EE97">
        <v>26549086</v>
      </c>
      <c r="EF97">
        <v>2</v>
      </c>
      <c r="EG97" t="s">
        <v>14</v>
      </c>
      <c r="EH97">
        <v>0</v>
      </c>
      <c r="EI97" t="s">
        <v>6</v>
      </c>
      <c r="EJ97">
        <v>1</v>
      </c>
      <c r="EK97">
        <v>15001</v>
      </c>
      <c r="EL97" t="s">
        <v>116</v>
      </c>
      <c r="EM97" t="s">
        <v>117</v>
      </c>
      <c r="EO97" t="s">
        <v>132</v>
      </c>
      <c r="EQ97">
        <v>0</v>
      </c>
      <c r="ER97">
        <v>295.41000000000003</v>
      </c>
      <c r="ES97">
        <v>1.24</v>
      </c>
      <c r="ET97">
        <v>17.03</v>
      </c>
      <c r="EU97">
        <v>10.08</v>
      </c>
      <c r="EV97">
        <v>277.14</v>
      </c>
      <c r="EW97">
        <v>32.49</v>
      </c>
      <c r="EX97">
        <v>0.93</v>
      </c>
      <c r="EY97">
        <v>0</v>
      </c>
      <c r="FQ97">
        <v>0</v>
      </c>
      <c r="FR97">
        <f t="shared" si="133"/>
        <v>0</v>
      </c>
      <c r="FS97">
        <v>0</v>
      </c>
      <c r="FT97" t="s">
        <v>22</v>
      </c>
      <c r="FU97" t="s">
        <v>23</v>
      </c>
      <c r="FX97">
        <v>94.5</v>
      </c>
      <c r="FY97">
        <v>46.75</v>
      </c>
      <c r="GA97" t="s">
        <v>6</v>
      </c>
      <c r="GD97">
        <v>0</v>
      </c>
      <c r="GF97">
        <v>-357803777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34"/>
        <v>0</v>
      </c>
      <c r="GM97">
        <f t="shared" si="135"/>
        <v>8324.2900000000009</v>
      </c>
      <c r="GN97">
        <f t="shared" si="136"/>
        <v>8324.2900000000009</v>
      </c>
      <c r="GO97">
        <f t="shared" si="137"/>
        <v>0</v>
      </c>
      <c r="GP97">
        <f t="shared" si="138"/>
        <v>0</v>
      </c>
      <c r="GR97">
        <v>0</v>
      </c>
      <c r="GS97">
        <v>3</v>
      </c>
      <c r="GT97">
        <v>0</v>
      </c>
      <c r="GU97" t="s">
        <v>6</v>
      </c>
      <c r="GV97">
        <f t="shared" si="139"/>
        <v>0</v>
      </c>
      <c r="GW97">
        <v>1</v>
      </c>
      <c r="GX97">
        <f t="shared" si="140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253</v>
      </c>
      <c r="D98" s="2"/>
      <c r="E98" s="2" t="s">
        <v>179</v>
      </c>
      <c r="F98" s="2" t="s">
        <v>180</v>
      </c>
      <c r="G98" s="2" t="s">
        <v>181</v>
      </c>
      <c r="H98" s="2" t="s">
        <v>182</v>
      </c>
      <c r="I98" s="2">
        <f>I96*J98</f>
        <v>1362.04</v>
      </c>
      <c r="J98" s="2">
        <v>850</v>
      </c>
      <c r="K98" s="2"/>
      <c r="L98" s="2"/>
      <c r="M98" s="2"/>
      <c r="N98" s="2"/>
      <c r="O98" s="2">
        <f t="shared" si="106"/>
        <v>2819.42</v>
      </c>
      <c r="P98" s="2">
        <f t="shared" si="107"/>
        <v>2819.42</v>
      </c>
      <c r="Q98" s="2">
        <f t="shared" si="108"/>
        <v>0</v>
      </c>
      <c r="R98" s="2">
        <f t="shared" si="109"/>
        <v>0</v>
      </c>
      <c r="S98" s="2">
        <f t="shared" si="110"/>
        <v>0</v>
      </c>
      <c r="T98" s="2">
        <f t="shared" si="111"/>
        <v>0</v>
      </c>
      <c r="U98" s="2">
        <f t="shared" si="112"/>
        <v>0</v>
      </c>
      <c r="V98" s="2">
        <f t="shared" si="113"/>
        <v>0</v>
      </c>
      <c r="W98" s="2">
        <f t="shared" si="114"/>
        <v>0</v>
      </c>
      <c r="X98" s="2">
        <f t="shared" si="115"/>
        <v>0</v>
      </c>
      <c r="Y98" s="2">
        <f t="shared" si="116"/>
        <v>0</v>
      </c>
      <c r="Z98" s="2"/>
      <c r="AA98" s="2">
        <v>26834263</v>
      </c>
      <c r="AB98" s="2">
        <f t="shared" si="117"/>
        <v>2.0699999999999998</v>
      </c>
      <c r="AC98" s="2">
        <f t="shared" si="100"/>
        <v>2.0699999999999998</v>
      </c>
      <c r="AD98" s="2">
        <f>ROUND((((ET98)-(EU98))+AE98),6)</f>
        <v>0</v>
      </c>
      <c r="AE98" s="2">
        <f t="shared" ref="AE98:AF101" si="141">ROUND((EU98),6)</f>
        <v>0</v>
      </c>
      <c r="AF98" s="2">
        <f t="shared" si="141"/>
        <v>0</v>
      </c>
      <c r="AG98" s="2">
        <f t="shared" si="119"/>
        <v>0</v>
      </c>
      <c r="AH98" s="2">
        <f t="shared" ref="AH98:AI101" si="142">(EW98)</f>
        <v>0</v>
      </c>
      <c r="AI98" s="2">
        <f t="shared" si="142"/>
        <v>0</v>
      </c>
      <c r="AJ98" s="2">
        <f t="shared" si="121"/>
        <v>0</v>
      </c>
      <c r="AK98" s="2">
        <v>2.0699999999999998</v>
      </c>
      <c r="AL98" s="2">
        <v>2.0699999999999998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95</v>
      </c>
      <c r="AU98" s="2">
        <v>47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3</v>
      </c>
      <c r="BI98" s="2">
        <v>1</v>
      </c>
      <c r="BJ98" s="2" t="s">
        <v>183</v>
      </c>
      <c r="BK98" s="2"/>
      <c r="BL98" s="2"/>
      <c r="BM98" s="2">
        <v>15001</v>
      </c>
      <c r="BN98" s="2">
        <v>0</v>
      </c>
      <c r="BO98" s="2" t="s">
        <v>6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105</v>
      </c>
      <c r="CA98" s="2">
        <v>55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22"/>
        <v>2819.42</v>
      </c>
      <c r="CQ98" s="2">
        <f t="shared" si="123"/>
        <v>2.0699999999999998</v>
      </c>
      <c r="CR98" s="2">
        <f t="shared" si="124"/>
        <v>0</v>
      </c>
      <c r="CS98" s="2">
        <f t="shared" si="125"/>
        <v>0</v>
      </c>
      <c r="CT98" s="2">
        <f t="shared" si="126"/>
        <v>0</v>
      </c>
      <c r="CU98" s="2">
        <f t="shared" si="127"/>
        <v>0</v>
      </c>
      <c r="CV98" s="2">
        <f t="shared" si="128"/>
        <v>0</v>
      </c>
      <c r="CW98" s="2">
        <f t="shared" si="129"/>
        <v>0</v>
      </c>
      <c r="CX98" s="2">
        <f t="shared" si="130"/>
        <v>0</v>
      </c>
      <c r="CY98" s="2">
        <f t="shared" si="131"/>
        <v>0</v>
      </c>
      <c r="CZ98" s="2">
        <f t="shared" si="132"/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1009</v>
      </c>
      <c r="DV98" s="2" t="s">
        <v>182</v>
      </c>
      <c r="DW98" s="2" t="s">
        <v>182</v>
      </c>
      <c r="DX98" s="2">
        <v>1</v>
      </c>
      <c r="DY98" s="2"/>
      <c r="DZ98" s="2"/>
      <c r="EA98" s="2"/>
      <c r="EB98" s="2"/>
      <c r="EC98" s="2"/>
      <c r="ED98" s="2"/>
      <c r="EE98" s="2">
        <v>26549086</v>
      </c>
      <c r="EF98" s="2">
        <v>2</v>
      </c>
      <c r="EG98" s="2" t="s">
        <v>14</v>
      </c>
      <c r="EH98" s="2">
        <v>0</v>
      </c>
      <c r="EI98" s="2" t="s">
        <v>6</v>
      </c>
      <c r="EJ98" s="2">
        <v>1</v>
      </c>
      <c r="EK98" s="2">
        <v>15001</v>
      </c>
      <c r="EL98" s="2" t="s">
        <v>116</v>
      </c>
      <c r="EM98" s="2" t="s">
        <v>117</v>
      </c>
      <c r="EN98" s="2"/>
      <c r="EO98" s="2" t="s">
        <v>6</v>
      </c>
      <c r="EP98" s="2"/>
      <c r="EQ98" s="2">
        <v>0</v>
      </c>
      <c r="ER98" s="2">
        <v>2.0699999999999998</v>
      </c>
      <c r="ES98" s="2">
        <v>2.0699999999999998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3"/>
        <v>0</v>
      </c>
      <c r="FS98" s="2">
        <v>0</v>
      </c>
      <c r="FT98" s="2" t="s">
        <v>22</v>
      </c>
      <c r="FU98" s="2" t="s">
        <v>23</v>
      </c>
      <c r="FV98" s="2"/>
      <c r="FW98" s="2"/>
      <c r="FX98" s="2">
        <v>94.5</v>
      </c>
      <c r="FY98" s="2">
        <v>46.75</v>
      </c>
      <c r="FZ98" s="2"/>
      <c r="GA98" s="2" t="s">
        <v>6</v>
      </c>
      <c r="GB98" s="2"/>
      <c r="GC98" s="2"/>
      <c r="GD98" s="2">
        <v>0</v>
      </c>
      <c r="GE98" s="2"/>
      <c r="GF98" s="2">
        <v>-119095564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4"/>
        <v>0</v>
      </c>
      <c r="GM98" s="2">
        <f t="shared" si="135"/>
        <v>2819.42</v>
      </c>
      <c r="GN98" s="2">
        <f t="shared" si="136"/>
        <v>2819.42</v>
      </c>
      <c r="GO98" s="2">
        <f t="shared" si="137"/>
        <v>0</v>
      </c>
      <c r="GP98" s="2">
        <f t="shared" si="138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39"/>
        <v>0</v>
      </c>
      <c r="GW98" s="2">
        <v>1</v>
      </c>
      <c r="GX98" s="2">
        <f t="shared" si="140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261</v>
      </c>
      <c r="E99" t="s">
        <v>179</v>
      </c>
      <c r="F99" t="s">
        <v>180</v>
      </c>
      <c r="G99" t="s">
        <v>181</v>
      </c>
      <c r="H99" t="s">
        <v>182</v>
      </c>
      <c r="I99">
        <f>I97*J99</f>
        <v>1362.04</v>
      </c>
      <c r="J99">
        <v>850</v>
      </c>
      <c r="O99">
        <f t="shared" si="106"/>
        <v>18044.310000000001</v>
      </c>
      <c r="P99">
        <f t="shared" si="107"/>
        <v>18044.310000000001</v>
      </c>
      <c r="Q99">
        <f t="shared" si="108"/>
        <v>0</v>
      </c>
      <c r="R99">
        <f t="shared" si="109"/>
        <v>0</v>
      </c>
      <c r="S99">
        <f t="shared" si="110"/>
        <v>0</v>
      </c>
      <c r="T99">
        <f t="shared" si="111"/>
        <v>0</v>
      </c>
      <c r="U99">
        <f t="shared" si="112"/>
        <v>0</v>
      </c>
      <c r="V99">
        <f t="shared" si="113"/>
        <v>0</v>
      </c>
      <c r="W99">
        <f t="shared" si="114"/>
        <v>0</v>
      </c>
      <c r="X99">
        <f t="shared" si="115"/>
        <v>0</v>
      </c>
      <c r="Y99">
        <f t="shared" si="116"/>
        <v>0</v>
      </c>
      <c r="AA99">
        <v>26834277</v>
      </c>
      <c r="AB99">
        <f t="shared" si="117"/>
        <v>2.0699999999999998</v>
      </c>
      <c r="AC99">
        <f t="shared" si="100"/>
        <v>2.0699999999999998</v>
      </c>
      <c r="AD99">
        <f>ROUND((((ET99)-(EU99))+AE99),6)</f>
        <v>0</v>
      </c>
      <c r="AE99">
        <f t="shared" si="141"/>
        <v>0</v>
      </c>
      <c r="AF99">
        <f t="shared" si="141"/>
        <v>0</v>
      </c>
      <c r="AG99">
        <f t="shared" si="119"/>
        <v>0</v>
      </c>
      <c r="AH99">
        <f t="shared" si="142"/>
        <v>0</v>
      </c>
      <c r="AI99">
        <f t="shared" si="142"/>
        <v>0</v>
      </c>
      <c r="AJ99">
        <f t="shared" si="121"/>
        <v>0</v>
      </c>
      <c r="AK99">
        <v>2.0699999999999998</v>
      </c>
      <c r="AL99">
        <v>2.0699999999999998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6.4</v>
      </c>
      <c r="BA99">
        <v>1</v>
      </c>
      <c r="BB99">
        <v>1</v>
      </c>
      <c r="BC99">
        <v>6.4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183</v>
      </c>
      <c r="BM99">
        <v>15001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105</v>
      </c>
      <c r="CA99">
        <v>55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22"/>
        <v>18044.310000000001</v>
      </c>
      <c r="CQ99">
        <f t="shared" si="123"/>
        <v>13.247999999999999</v>
      </c>
      <c r="CR99">
        <f t="shared" si="124"/>
        <v>0</v>
      </c>
      <c r="CS99">
        <f t="shared" si="125"/>
        <v>0</v>
      </c>
      <c r="CT99">
        <f t="shared" si="126"/>
        <v>0</v>
      </c>
      <c r="CU99">
        <f t="shared" si="127"/>
        <v>0</v>
      </c>
      <c r="CV99">
        <f t="shared" si="128"/>
        <v>0</v>
      </c>
      <c r="CW99">
        <f t="shared" si="129"/>
        <v>0</v>
      </c>
      <c r="CX99">
        <f t="shared" si="130"/>
        <v>0</v>
      </c>
      <c r="CY99">
        <f t="shared" si="131"/>
        <v>0</v>
      </c>
      <c r="CZ99">
        <f t="shared" si="132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1009</v>
      </c>
      <c r="DV99" t="s">
        <v>182</v>
      </c>
      <c r="DW99" t="s">
        <v>182</v>
      </c>
      <c r="DX99">
        <v>1</v>
      </c>
      <c r="EE99">
        <v>26549086</v>
      </c>
      <c r="EF99">
        <v>2</v>
      </c>
      <c r="EG99" t="s">
        <v>14</v>
      </c>
      <c r="EH99">
        <v>0</v>
      </c>
      <c r="EI99" t="s">
        <v>6</v>
      </c>
      <c r="EJ99">
        <v>1</v>
      </c>
      <c r="EK99">
        <v>15001</v>
      </c>
      <c r="EL99" t="s">
        <v>116</v>
      </c>
      <c r="EM99" t="s">
        <v>117</v>
      </c>
      <c r="EO99" t="s">
        <v>6</v>
      </c>
      <c r="EQ99">
        <v>0</v>
      </c>
      <c r="ER99">
        <v>2.0699999999999998</v>
      </c>
      <c r="ES99">
        <v>2.0699999999999998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3"/>
        <v>0</v>
      </c>
      <c r="FS99">
        <v>0</v>
      </c>
      <c r="FT99" t="s">
        <v>22</v>
      </c>
      <c r="FU99" t="s">
        <v>23</v>
      </c>
      <c r="FX99">
        <v>94.5</v>
      </c>
      <c r="FY99">
        <v>46.75</v>
      </c>
      <c r="GA99" t="s">
        <v>6</v>
      </c>
      <c r="GD99">
        <v>0</v>
      </c>
      <c r="GF99">
        <v>-119095564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34"/>
        <v>0</v>
      </c>
      <c r="GM99">
        <f t="shared" si="135"/>
        <v>18044.310000000001</v>
      </c>
      <c r="GN99">
        <f t="shared" si="136"/>
        <v>18044.310000000001</v>
      </c>
      <c r="GO99">
        <f t="shared" si="137"/>
        <v>0</v>
      </c>
      <c r="GP99">
        <f t="shared" si="138"/>
        <v>0</v>
      </c>
      <c r="GR99">
        <v>0</v>
      </c>
      <c r="GS99">
        <v>3</v>
      </c>
      <c r="GT99">
        <v>0</v>
      </c>
      <c r="GU99" t="s">
        <v>6</v>
      </c>
      <c r="GV99">
        <f t="shared" si="139"/>
        <v>0</v>
      </c>
      <c r="GW99">
        <v>1</v>
      </c>
      <c r="GX99">
        <f t="shared" si="140"/>
        <v>0</v>
      </c>
      <c r="HA99">
        <v>0</v>
      </c>
      <c r="HB99"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254</v>
      </c>
      <c r="D100" s="2"/>
      <c r="E100" s="2" t="s">
        <v>184</v>
      </c>
      <c r="F100" s="2" t="s">
        <v>185</v>
      </c>
      <c r="G100" s="2" t="s">
        <v>186</v>
      </c>
      <c r="H100" s="2" t="s">
        <v>182</v>
      </c>
      <c r="I100" s="2">
        <f>I96*J100</f>
        <v>20.831199999999999</v>
      </c>
      <c r="J100" s="2">
        <v>12.999999999999998</v>
      </c>
      <c r="K100" s="2"/>
      <c r="L100" s="2"/>
      <c r="M100" s="2"/>
      <c r="N100" s="2"/>
      <c r="O100" s="2">
        <f t="shared" si="106"/>
        <v>314.33999999999997</v>
      </c>
      <c r="P100" s="2">
        <f t="shared" si="107"/>
        <v>314.33999999999997</v>
      </c>
      <c r="Q100" s="2">
        <f t="shared" si="108"/>
        <v>0</v>
      </c>
      <c r="R100" s="2">
        <f t="shared" si="109"/>
        <v>0</v>
      </c>
      <c r="S100" s="2">
        <f t="shared" si="110"/>
        <v>0</v>
      </c>
      <c r="T100" s="2">
        <f t="shared" si="111"/>
        <v>0</v>
      </c>
      <c r="U100" s="2">
        <f t="shared" si="112"/>
        <v>0</v>
      </c>
      <c r="V100" s="2">
        <f t="shared" si="113"/>
        <v>0</v>
      </c>
      <c r="W100" s="2">
        <f t="shared" si="114"/>
        <v>0</v>
      </c>
      <c r="X100" s="2">
        <f t="shared" si="115"/>
        <v>0</v>
      </c>
      <c r="Y100" s="2">
        <f t="shared" si="116"/>
        <v>0</v>
      </c>
      <c r="Z100" s="2"/>
      <c r="AA100" s="2">
        <v>26834263</v>
      </c>
      <c r="AB100" s="2">
        <f t="shared" si="117"/>
        <v>15.09</v>
      </c>
      <c r="AC100" s="2">
        <f t="shared" si="100"/>
        <v>15.09</v>
      </c>
      <c r="AD100" s="2">
        <f>ROUND((((ET100)-(EU100))+AE100),6)</f>
        <v>0</v>
      </c>
      <c r="AE100" s="2">
        <f t="shared" si="141"/>
        <v>0</v>
      </c>
      <c r="AF100" s="2">
        <f t="shared" si="141"/>
        <v>0</v>
      </c>
      <c r="AG100" s="2">
        <f t="shared" si="119"/>
        <v>0</v>
      </c>
      <c r="AH100" s="2">
        <f t="shared" si="142"/>
        <v>0</v>
      </c>
      <c r="AI100" s="2">
        <f t="shared" si="142"/>
        <v>0</v>
      </c>
      <c r="AJ100" s="2">
        <f t="shared" si="121"/>
        <v>0</v>
      </c>
      <c r="AK100" s="2">
        <v>15.09</v>
      </c>
      <c r="AL100" s="2">
        <v>15.09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95</v>
      </c>
      <c r="AU100" s="2">
        <v>47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3</v>
      </c>
      <c r="BI100" s="2">
        <v>1</v>
      </c>
      <c r="BJ100" s="2" t="s">
        <v>187</v>
      </c>
      <c r="BK100" s="2"/>
      <c r="BL100" s="2"/>
      <c r="BM100" s="2">
        <v>15001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105</v>
      </c>
      <c r="CA100" s="2">
        <v>55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 t="shared" si="122"/>
        <v>314.33999999999997</v>
      </c>
      <c r="CQ100" s="2">
        <f t="shared" si="123"/>
        <v>15.09</v>
      </c>
      <c r="CR100" s="2">
        <f t="shared" si="124"/>
        <v>0</v>
      </c>
      <c r="CS100" s="2">
        <f t="shared" si="125"/>
        <v>0</v>
      </c>
      <c r="CT100" s="2">
        <f t="shared" si="126"/>
        <v>0</v>
      </c>
      <c r="CU100" s="2">
        <f t="shared" si="127"/>
        <v>0</v>
      </c>
      <c r="CV100" s="2">
        <f t="shared" si="128"/>
        <v>0</v>
      </c>
      <c r="CW100" s="2">
        <f t="shared" si="129"/>
        <v>0</v>
      </c>
      <c r="CX100" s="2">
        <f t="shared" si="130"/>
        <v>0</v>
      </c>
      <c r="CY100" s="2">
        <f t="shared" si="131"/>
        <v>0</v>
      </c>
      <c r="CZ100" s="2">
        <f t="shared" si="132"/>
        <v>0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1009</v>
      </c>
      <c r="DV100" s="2" t="s">
        <v>182</v>
      </c>
      <c r="DW100" s="2" t="s">
        <v>182</v>
      </c>
      <c r="DX100" s="2">
        <v>1</v>
      </c>
      <c r="DY100" s="2"/>
      <c r="DZ100" s="2"/>
      <c r="EA100" s="2"/>
      <c r="EB100" s="2"/>
      <c r="EC100" s="2"/>
      <c r="ED100" s="2"/>
      <c r="EE100" s="2">
        <v>26549086</v>
      </c>
      <c r="EF100" s="2">
        <v>2</v>
      </c>
      <c r="EG100" s="2" t="s">
        <v>14</v>
      </c>
      <c r="EH100" s="2">
        <v>0</v>
      </c>
      <c r="EI100" s="2" t="s">
        <v>6</v>
      </c>
      <c r="EJ100" s="2">
        <v>1</v>
      </c>
      <c r="EK100" s="2">
        <v>15001</v>
      </c>
      <c r="EL100" s="2" t="s">
        <v>116</v>
      </c>
      <c r="EM100" s="2" t="s">
        <v>117</v>
      </c>
      <c r="EN100" s="2"/>
      <c r="EO100" s="2" t="s">
        <v>6</v>
      </c>
      <c r="EP100" s="2"/>
      <c r="EQ100" s="2">
        <v>0</v>
      </c>
      <c r="ER100" s="2">
        <v>15.09</v>
      </c>
      <c r="ES100" s="2">
        <v>15.09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3"/>
        <v>0</v>
      </c>
      <c r="FS100" s="2">
        <v>0</v>
      </c>
      <c r="FT100" s="2" t="s">
        <v>22</v>
      </c>
      <c r="FU100" s="2" t="s">
        <v>23</v>
      </c>
      <c r="FV100" s="2"/>
      <c r="FW100" s="2"/>
      <c r="FX100" s="2">
        <v>94.5</v>
      </c>
      <c r="FY100" s="2">
        <v>46.75</v>
      </c>
      <c r="FZ100" s="2"/>
      <c r="GA100" s="2" t="s">
        <v>6</v>
      </c>
      <c r="GB100" s="2"/>
      <c r="GC100" s="2"/>
      <c r="GD100" s="2">
        <v>0</v>
      </c>
      <c r="GE100" s="2"/>
      <c r="GF100" s="2">
        <v>270253964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4"/>
        <v>0</v>
      </c>
      <c r="GM100" s="2">
        <f t="shared" si="135"/>
        <v>314.33999999999997</v>
      </c>
      <c r="GN100" s="2">
        <f t="shared" si="136"/>
        <v>314.33999999999997</v>
      </c>
      <c r="GO100" s="2">
        <f t="shared" si="137"/>
        <v>0</v>
      </c>
      <c r="GP100" s="2">
        <f t="shared" si="138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39"/>
        <v>0</v>
      </c>
      <c r="GW100" s="2">
        <v>1</v>
      </c>
      <c r="GX100" s="2">
        <f t="shared" si="140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262</v>
      </c>
      <c r="E101" t="s">
        <v>184</v>
      </c>
      <c r="F101" t="s">
        <v>185</v>
      </c>
      <c r="G101" t="s">
        <v>186</v>
      </c>
      <c r="H101" t="s">
        <v>182</v>
      </c>
      <c r="I101">
        <f>I97*J101</f>
        <v>20.831199999999999</v>
      </c>
      <c r="J101">
        <v>12.999999999999998</v>
      </c>
      <c r="O101">
        <f t="shared" si="106"/>
        <v>2011.79</v>
      </c>
      <c r="P101">
        <f t="shared" si="107"/>
        <v>2011.79</v>
      </c>
      <c r="Q101">
        <f t="shared" si="108"/>
        <v>0</v>
      </c>
      <c r="R101">
        <f t="shared" si="109"/>
        <v>0</v>
      </c>
      <c r="S101">
        <f t="shared" si="110"/>
        <v>0</v>
      </c>
      <c r="T101">
        <f t="shared" si="111"/>
        <v>0</v>
      </c>
      <c r="U101">
        <f t="shared" si="112"/>
        <v>0</v>
      </c>
      <c r="V101">
        <f t="shared" si="113"/>
        <v>0</v>
      </c>
      <c r="W101">
        <f t="shared" si="114"/>
        <v>0</v>
      </c>
      <c r="X101">
        <f t="shared" si="115"/>
        <v>0</v>
      </c>
      <c r="Y101">
        <f t="shared" si="116"/>
        <v>0</v>
      </c>
      <c r="AA101">
        <v>26834277</v>
      </c>
      <c r="AB101">
        <f t="shared" si="117"/>
        <v>15.09</v>
      </c>
      <c r="AC101">
        <f t="shared" si="100"/>
        <v>15.09</v>
      </c>
      <c r="AD101">
        <f>ROUND((((ET101)-(EU101))+AE101),6)</f>
        <v>0</v>
      </c>
      <c r="AE101">
        <f t="shared" si="141"/>
        <v>0</v>
      </c>
      <c r="AF101">
        <f t="shared" si="141"/>
        <v>0</v>
      </c>
      <c r="AG101">
        <f t="shared" si="119"/>
        <v>0</v>
      </c>
      <c r="AH101">
        <f t="shared" si="142"/>
        <v>0</v>
      </c>
      <c r="AI101">
        <f t="shared" si="142"/>
        <v>0</v>
      </c>
      <c r="AJ101">
        <f t="shared" si="121"/>
        <v>0</v>
      </c>
      <c r="AK101">
        <v>15.09</v>
      </c>
      <c r="AL101">
        <v>15.09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95</v>
      </c>
      <c r="AU101">
        <v>47</v>
      </c>
      <c r="AV101">
        <v>1</v>
      </c>
      <c r="AW101">
        <v>1</v>
      </c>
      <c r="AZ101">
        <v>6.4</v>
      </c>
      <c r="BA101">
        <v>1</v>
      </c>
      <c r="BB101">
        <v>1</v>
      </c>
      <c r="BC101">
        <v>6.4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187</v>
      </c>
      <c r="BM101">
        <v>15001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105</v>
      </c>
      <c r="CA101">
        <v>55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122"/>
        <v>2011.79</v>
      </c>
      <c r="CQ101">
        <f t="shared" si="123"/>
        <v>96.576000000000008</v>
      </c>
      <c r="CR101">
        <f t="shared" si="124"/>
        <v>0</v>
      </c>
      <c r="CS101">
        <f t="shared" si="125"/>
        <v>0</v>
      </c>
      <c r="CT101">
        <f t="shared" si="126"/>
        <v>0</v>
      </c>
      <c r="CU101">
        <f t="shared" si="127"/>
        <v>0</v>
      </c>
      <c r="CV101">
        <f t="shared" si="128"/>
        <v>0</v>
      </c>
      <c r="CW101">
        <f t="shared" si="129"/>
        <v>0</v>
      </c>
      <c r="CX101">
        <f t="shared" si="130"/>
        <v>0</v>
      </c>
      <c r="CY101">
        <f t="shared" si="131"/>
        <v>0</v>
      </c>
      <c r="CZ101">
        <f t="shared" si="132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1009</v>
      </c>
      <c r="DV101" t="s">
        <v>182</v>
      </c>
      <c r="DW101" t="s">
        <v>182</v>
      </c>
      <c r="DX101">
        <v>1</v>
      </c>
      <c r="EE101">
        <v>26549086</v>
      </c>
      <c r="EF101">
        <v>2</v>
      </c>
      <c r="EG101" t="s">
        <v>14</v>
      </c>
      <c r="EH101">
        <v>0</v>
      </c>
      <c r="EI101" t="s">
        <v>6</v>
      </c>
      <c r="EJ101">
        <v>1</v>
      </c>
      <c r="EK101">
        <v>15001</v>
      </c>
      <c r="EL101" t="s">
        <v>116</v>
      </c>
      <c r="EM101" t="s">
        <v>117</v>
      </c>
      <c r="EO101" t="s">
        <v>6</v>
      </c>
      <c r="EQ101">
        <v>0</v>
      </c>
      <c r="ER101">
        <v>15.09</v>
      </c>
      <c r="ES101">
        <v>15.09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33"/>
        <v>0</v>
      </c>
      <c r="FS101">
        <v>0</v>
      </c>
      <c r="FT101" t="s">
        <v>22</v>
      </c>
      <c r="FU101" t="s">
        <v>23</v>
      </c>
      <c r="FX101">
        <v>94.5</v>
      </c>
      <c r="FY101">
        <v>46.75</v>
      </c>
      <c r="GA101" t="s">
        <v>6</v>
      </c>
      <c r="GD101">
        <v>0</v>
      </c>
      <c r="GF101">
        <v>270253964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34"/>
        <v>0</v>
      </c>
      <c r="GM101">
        <f t="shared" si="135"/>
        <v>2011.79</v>
      </c>
      <c r="GN101">
        <f t="shared" si="136"/>
        <v>2011.79</v>
      </c>
      <c r="GO101">
        <f t="shared" si="137"/>
        <v>0</v>
      </c>
      <c r="GP101">
        <f t="shared" si="138"/>
        <v>0</v>
      </c>
      <c r="GR101">
        <v>0</v>
      </c>
      <c r="GS101">
        <v>3</v>
      </c>
      <c r="GT101">
        <v>0</v>
      </c>
      <c r="GU101" t="s">
        <v>6</v>
      </c>
      <c r="GV101">
        <f t="shared" si="139"/>
        <v>0</v>
      </c>
      <c r="GW101">
        <v>1</v>
      </c>
      <c r="GX101">
        <f t="shared" si="140"/>
        <v>0</v>
      </c>
      <c r="HA101">
        <v>0</v>
      </c>
      <c r="HB101">
        <v>0</v>
      </c>
      <c r="IK101">
        <v>0</v>
      </c>
    </row>
    <row r="102" spans="1:255" x14ac:dyDescent="0.2">
      <c r="A102" s="2">
        <v>17</v>
      </c>
      <c r="B102" s="2">
        <v>1</v>
      </c>
      <c r="C102" s="2">
        <f>ROW(SmtRes!A270)</f>
        <v>270</v>
      </c>
      <c r="D102" s="2">
        <f>ROW(EtalonRes!A286)</f>
        <v>286</v>
      </c>
      <c r="E102" s="2" t="s">
        <v>188</v>
      </c>
      <c r="F102" s="2" t="s">
        <v>189</v>
      </c>
      <c r="G102" s="2" t="s">
        <v>190</v>
      </c>
      <c r="H102" s="2" t="s">
        <v>18</v>
      </c>
      <c r="I102" s="2">
        <f>ROUND((3.66*5+2.75+1.75)/100,9)</f>
        <v>0.22800000000000001</v>
      </c>
      <c r="J102" s="2">
        <v>0</v>
      </c>
      <c r="K102" s="2"/>
      <c r="L102" s="2"/>
      <c r="M102" s="2"/>
      <c r="N102" s="2"/>
      <c r="O102" s="2">
        <f t="shared" si="106"/>
        <v>194.33</v>
      </c>
      <c r="P102" s="2">
        <f t="shared" si="107"/>
        <v>0.41</v>
      </c>
      <c r="Q102" s="2">
        <f t="shared" si="108"/>
        <v>6.79</v>
      </c>
      <c r="R102" s="2">
        <f t="shared" si="109"/>
        <v>4.1399999999999997</v>
      </c>
      <c r="S102" s="2">
        <f t="shared" si="110"/>
        <v>187.13</v>
      </c>
      <c r="T102" s="2">
        <f t="shared" si="111"/>
        <v>0</v>
      </c>
      <c r="U102" s="2">
        <f t="shared" si="112"/>
        <v>21.938274</v>
      </c>
      <c r="V102" s="2">
        <f t="shared" si="113"/>
        <v>0.38190000000000002</v>
      </c>
      <c r="W102" s="2">
        <f t="shared" si="114"/>
        <v>0</v>
      </c>
      <c r="X102" s="2">
        <f t="shared" si="115"/>
        <v>181.71</v>
      </c>
      <c r="Y102" s="2">
        <f t="shared" si="116"/>
        <v>89.9</v>
      </c>
      <c r="Z102" s="2"/>
      <c r="AA102" s="2">
        <v>26834263</v>
      </c>
      <c r="AB102" s="2">
        <f t="shared" si="117"/>
        <v>852.35149999999999</v>
      </c>
      <c r="AC102" s="2">
        <f t="shared" si="100"/>
        <v>1.81</v>
      </c>
      <c r="AD102" s="2">
        <f>ROUND(((((ET102*1.25))-((EU102*1.25)))+AE102),6)</f>
        <v>29.774999999999999</v>
      </c>
      <c r="AE102" s="2">
        <f>ROUND(((EU102*1.25)),6)</f>
        <v>18.137499999999999</v>
      </c>
      <c r="AF102" s="2">
        <f>ROUND(((EV102*1.15)),6)</f>
        <v>820.76649999999995</v>
      </c>
      <c r="AG102" s="2">
        <f t="shared" si="119"/>
        <v>0</v>
      </c>
      <c r="AH102" s="2">
        <f>((EW102*1.15))</f>
        <v>96.220500000000001</v>
      </c>
      <c r="AI102" s="2">
        <f>((EX102*1.25))</f>
        <v>1.675</v>
      </c>
      <c r="AJ102" s="2">
        <f t="shared" si="121"/>
        <v>0</v>
      </c>
      <c r="AK102" s="2">
        <v>739.34</v>
      </c>
      <c r="AL102" s="2">
        <v>1.81</v>
      </c>
      <c r="AM102" s="2">
        <v>23.82</v>
      </c>
      <c r="AN102" s="2">
        <v>14.51</v>
      </c>
      <c r="AO102" s="2">
        <v>713.71</v>
      </c>
      <c r="AP102" s="2">
        <v>0</v>
      </c>
      <c r="AQ102" s="2">
        <v>83.67</v>
      </c>
      <c r="AR102" s="2">
        <v>1.34</v>
      </c>
      <c r="AS102" s="2">
        <v>0</v>
      </c>
      <c r="AT102" s="2">
        <v>95</v>
      </c>
      <c r="AU102" s="2">
        <v>47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0</v>
      </c>
      <c r="BI102" s="2">
        <v>1</v>
      </c>
      <c r="BJ102" s="2" t="s">
        <v>191</v>
      </c>
      <c r="BK102" s="2"/>
      <c r="BL102" s="2"/>
      <c r="BM102" s="2">
        <v>15001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105</v>
      </c>
      <c r="CA102" s="2">
        <v>55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982</v>
      </c>
      <c r="CO102" s="2">
        <v>0</v>
      </c>
      <c r="CP102" s="2">
        <f t="shared" si="122"/>
        <v>194.32999999999998</v>
      </c>
      <c r="CQ102" s="2">
        <f t="shared" si="123"/>
        <v>1.81</v>
      </c>
      <c r="CR102" s="2">
        <f t="shared" si="124"/>
        <v>29.774999999999999</v>
      </c>
      <c r="CS102" s="2">
        <f t="shared" si="125"/>
        <v>18.137499999999999</v>
      </c>
      <c r="CT102" s="2">
        <f t="shared" si="126"/>
        <v>820.76649999999995</v>
      </c>
      <c r="CU102" s="2">
        <f t="shared" si="127"/>
        <v>0</v>
      </c>
      <c r="CV102" s="2">
        <f t="shared" si="128"/>
        <v>96.220500000000001</v>
      </c>
      <c r="CW102" s="2">
        <f t="shared" si="129"/>
        <v>1.675</v>
      </c>
      <c r="CX102" s="2">
        <f t="shared" si="130"/>
        <v>0</v>
      </c>
      <c r="CY102" s="2">
        <f t="shared" si="131"/>
        <v>181.70649999999998</v>
      </c>
      <c r="CZ102" s="2">
        <f t="shared" si="132"/>
        <v>89.896899999999988</v>
      </c>
      <c r="DA102" s="2"/>
      <c r="DB102" s="2"/>
      <c r="DC102" s="2" t="s">
        <v>6</v>
      </c>
      <c r="DD102" s="2" t="s">
        <v>6</v>
      </c>
      <c r="DE102" s="2" t="s">
        <v>130</v>
      </c>
      <c r="DF102" s="2" t="s">
        <v>130</v>
      </c>
      <c r="DG102" s="2" t="s">
        <v>131</v>
      </c>
      <c r="DH102" s="2" t="s">
        <v>6</v>
      </c>
      <c r="DI102" s="2" t="s">
        <v>131</v>
      </c>
      <c r="DJ102" s="2" t="s">
        <v>130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1005</v>
      </c>
      <c r="DV102" s="2" t="s">
        <v>18</v>
      </c>
      <c r="DW102" s="2" t="s">
        <v>18</v>
      </c>
      <c r="DX102" s="2">
        <v>100</v>
      </c>
      <c r="DY102" s="2"/>
      <c r="DZ102" s="2"/>
      <c r="EA102" s="2"/>
      <c r="EB102" s="2"/>
      <c r="EC102" s="2"/>
      <c r="ED102" s="2"/>
      <c r="EE102" s="2">
        <v>26549086</v>
      </c>
      <c r="EF102" s="2">
        <v>2</v>
      </c>
      <c r="EG102" s="2" t="s">
        <v>14</v>
      </c>
      <c r="EH102" s="2">
        <v>0</v>
      </c>
      <c r="EI102" s="2" t="s">
        <v>6</v>
      </c>
      <c r="EJ102" s="2">
        <v>1</v>
      </c>
      <c r="EK102" s="2">
        <v>15001</v>
      </c>
      <c r="EL102" s="2" t="s">
        <v>116</v>
      </c>
      <c r="EM102" s="2" t="s">
        <v>117</v>
      </c>
      <c r="EN102" s="2"/>
      <c r="EO102" s="2" t="s">
        <v>132</v>
      </c>
      <c r="EP102" s="2"/>
      <c r="EQ102" s="2">
        <v>0</v>
      </c>
      <c r="ER102" s="2">
        <v>739.34</v>
      </c>
      <c r="ES102" s="2">
        <v>1.81</v>
      </c>
      <c r="ET102" s="2">
        <v>23.82</v>
      </c>
      <c r="EU102" s="2">
        <v>14.51</v>
      </c>
      <c r="EV102" s="2">
        <v>713.71</v>
      </c>
      <c r="EW102" s="2">
        <v>83.67</v>
      </c>
      <c r="EX102" s="2">
        <v>1.34</v>
      </c>
      <c r="EY102" s="2">
        <v>0</v>
      </c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3"/>
        <v>0</v>
      </c>
      <c r="FS102" s="2">
        <v>0</v>
      </c>
      <c r="FT102" s="2" t="s">
        <v>22</v>
      </c>
      <c r="FU102" s="2" t="s">
        <v>23</v>
      </c>
      <c r="FV102" s="2"/>
      <c r="FW102" s="2"/>
      <c r="FX102" s="2">
        <v>94.5</v>
      </c>
      <c r="FY102" s="2">
        <v>46.75</v>
      </c>
      <c r="FZ102" s="2"/>
      <c r="GA102" s="2" t="s">
        <v>6</v>
      </c>
      <c r="GB102" s="2"/>
      <c r="GC102" s="2"/>
      <c r="GD102" s="2">
        <v>0</v>
      </c>
      <c r="GE102" s="2"/>
      <c r="GF102" s="2">
        <v>-195782614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4"/>
        <v>0</v>
      </c>
      <c r="GM102" s="2">
        <f t="shared" si="135"/>
        <v>465.94</v>
      </c>
      <c r="GN102" s="2">
        <f t="shared" si="136"/>
        <v>465.94</v>
      </c>
      <c r="GO102" s="2">
        <f t="shared" si="137"/>
        <v>0</v>
      </c>
      <c r="GP102" s="2">
        <f t="shared" si="138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39"/>
        <v>0</v>
      </c>
      <c r="GW102" s="2">
        <v>1</v>
      </c>
      <c r="GX102" s="2">
        <f t="shared" si="140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17</v>
      </c>
      <c r="B103">
        <v>1</v>
      </c>
      <c r="C103">
        <f>ROW(SmtRes!A278)</f>
        <v>278</v>
      </c>
      <c r="D103">
        <f>ROW(EtalonRes!A294)</f>
        <v>294</v>
      </c>
      <c r="E103" t="s">
        <v>188</v>
      </c>
      <c r="F103" t="s">
        <v>189</v>
      </c>
      <c r="G103" t="s">
        <v>190</v>
      </c>
      <c r="H103" t="s">
        <v>18</v>
      </c>
      <c r="I103">
        <f>ROUND((3.66*5+2.75+1.75)/100,9)</f>
        <v>0.22800000000000001</v>
      </c>
      <c r="J103">
        <v>0</v>
      </c>
      <c r="O103">
        <f t="shared" si="106"/>
        <v>1243.75</v>
      </c>
      <c r="P103">
        <f t="shared" si="107"/>
        <v>2.64</v>
      </c>
      <c r="Q103">
        <f t="shared" si="108"/>
        <v>43.45</v>
      </c>
      <c r="R103">
        <f t="shared" si="109"/>
        <v>26.47</v>
      </c>
      <c r="S103">
        <f t="shared" si="110"/>
        <v>1197.6600000000001</v>
      </c>
      <c r="T103">
        <f t="shared" si="111"/>
        <v>0</v>
      </c>
      <c r="U103">
        <f t="shared" si="112"/>
        <v>21.938274</v>
      </c>
      <c r="V103">
        <f t="shared" si="113"/>
        <v>0.38190000000000002</v>
      </c>
      <c r="W103">
        <f t="shared" si="114"/>
        <v>0</v>
      </c>
      <c r="X103">
        <f t="shared" si="115"/>
        <v>1162.92</v>
      </c>
      <c r="Y103">
        <f t="shared" si="116"/>
        <v>575.34</v>
      </c>
      <c r="AA103">
        <v>26834277</v>
      </c>
      <c r="AB103">
        <f t="shared" si="117"/>
        <v>852.35149999999999</v>
      </c>
      <c r="AC103">
        <f t="shared" si="100"/>
        <v>1.81</v>
      </c>
      <c r="AD103">
        <f>ROUND(((((ET103*1.25))-((EU103*1.25)))+AE103),6)</f>
        <v>29.774999999999999</v>
      </c>
      <c r="AE103">
        <f>ROUND(((EU103*1.25)),6)</f>
        <v>18.137499999999999</v>
      </c>
      <c r="AF103">
        <f>ROUND(((EV103*1.15)),6)</f>
        <v>820.76649999999995</v>
      </c>
      <c r="AG103">
        <f t="shared" si="119"/>
        <v>0</v>
      </c>
      <c r="AH103">
        <f>((EW103*1.15))</f>
        <v>96.220500000000001</v>
      </c>
      <c r="AI103">
        <f>((EX103*1.25))</f>
        <v>1.675</v>
      </c>
      <c r="AJ103">
        <f t="shared" si="121"/>
        <v>0</v>
      </c>
      <c r="AK103">
        <v>739.34</v>
      </c>
      <c r="AL103">
        <v>1.81</v>
      </c>
      <c r="AM103">
        <v>23.82</v>
      </c>
      <c r="AN103">
        <v>14.51</v>
      </c>
      <c r="AO103">
        <v>713.71</v>
      </c>
      <c r="AP103">
        <v>0</v>
      </c>
      <c r="AQ103">
        <v>83.67</v>
      </c>
      <c r="AR103">
        <v>1.34</v>
      </c>
      <c r="AS103">
        <v>0</v>
      </c>
      <c r="AT103">
        <v>95</v>
      </c>
      <c r="AU103">
        <v>47</v>
      </c>
      <c r="AV103">
        <v>1</v>
      </c>
      <c r="AW103">
        <v>1</v>
      </c>
      <c r="AZ103">
        <v>6.4</v>
      </c>
      <c r="BA103">
        <v>6.4</v>
      </c>
      <c r="BB103">
        <v>6.4</v>
      </c>
      <c r="BC103">
        <v>6.4</v>
      </c>
      <c r="BD103" t="s">
        <v>6</v>
      </c>
      <c r="BE103" t="s">
        <v>6</v>
      </c>
      <c r="BF103" t="s">
        <v>6</v>
      </c>
      <c r="BG103" t="s">
        <v>6</v>
      </c>
      <c r="BH103">
        <v>0</v>
      </c>
      <c r="BI103">
        <v>1</v>
      </c>
      <c r="BJ103" t="s">
        <v>191</v>
      </c>
      <c r="BM103">
        <v>15001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6.4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105</v>
      </c>
      <c r="CA103">
        <v>55</v>
      </c>
      <c r="CF103">
        <v>0</v>
      </c>
      <c r="CG103">
        <v>0</v>
      </c>
      <c r="CM103">
        <v>0</v>
      </c>
      <c r="CN103" t="s">
        <v>982</v>
      </c>
      <c r="CO103">
        <v>0</v>
      </c>
      <c r="CP103">
        <f t="shared" si="122"/>
        <v>1243.75</v>
      </c>
      <c r="CQ103">
        <f t="shared" si="123"/>
        <v>11.584000000000001</v>
      </c>
      <c r="CR103">
        <f t="shared" si="124"/>
        <v>190.56</v>
      </c>
      <c r="CS103">
        <f t="shared" si="125"/>
        <v>116.08</v>
      </c>
      <c r="CT103">
        <f t="shared" si="126"/>
        <v>5252.9056</v>
      </c>
      <c r="CU103">
        <f t="shared" si="127"/>
        <v>0</v>
      </c>
      <c r="CV103">
        <f t="shared" si="128"/>
        <v>96.220500000000001</v>
      </c>
      <c r="CW103">
        <f t="shared" si="129"/>
        <v>1.675</v>
      </c>
      <c r="CX103">
        <f t="shared" si="130"/>
        <v>0</v>
      </c>
      <c r="CY103">
        <f t="shared" si="131"/>
        <v>1162.9235000000001</v>
      </c>
      <c r="CZ103">
        <f t="shared" si="132"/>
        <v>575.3411000000001</v>
      </c>
      <c r="DC103" t="s">
        <v>6</v>
      </c>
      <c r="DD103" t="s">
        <v>6</v>
      </c>
      <c r="DE103" t="s">
        <v>130</v>
      </c>
      <c r="DF103" t="s">
        <v>130</v>
      </c>
      <c r="DG103" t="s">
        <v>131</v>
      </c>
      <c r="DH103" t="s">
        <v>6</v>
      </c>
      <c r="DI103" t="s">
        <v>131</v>
      </c>
      <c r="DJ103" t="s">
        <v>130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1005</v>
      </c>
      <c r="DV103" t="s">
        <v>18</v>
      </c>
      <c r="DW103" t="s">
        <v>18</v>
      </c>
      <c r="DX103">
        <v>100</v>
      </c>
      <c r="EE103">
        <v>26549086</v>
      </c>
      <c r="EF103">
        <v>2</v>
      </c>
      <c r="EG103" t="s">
        <v>14</v>
      </c>
      <c r="EH103">
        <v>0</v>
      </c>
      <c r="EI103" t="s">
        <v>6</v>
      </c>
      <c r="EJ103">
        <v>1</v>
      </c>
      <c r="EK103">
        <v>15001</v>
      </c>
      <c r="EL103" t="s">
        <v>116</v>
      </c>
      <c r="EM103" t="s">
        <v>117</v>
      </c>
      <c r="EO103" t="s">
        <v>132</v>
      </c>
      <c r="EQ103">
        <v>0</v>
      </c>
      <c r="ER103">
        <v>739.34</v>
      </c>
      <c r="ES103">
        <v>1.81</v>
      </c>
      <c r="ET103">
        <v>23.82</v>
      </c>
      <c r="EU103">
        <v>14.51</v>
      </c>
      <c r="EV103">
        <v>713.71</v>
      </c>
      <c r="EW103">
        <v>83.67</v>
      </c>
      <c r="EX103">
        <v>1.34</v>
      </c>
      <c r="EY103">
        <v>0</v>
      </c>
      <c r="FQ103">
        <v>0</v>
      </c>
      <c r="FR103">
        <f t="shared" si="133"/>
        <v>0</v>
      </c>
      <c r="FS103">
        <v>0</v>
      </c>
      <c r="FT103" t="s">
        <v>22</v>
      </c>
      <c r="FU103" t="s">
        <v>23</v>
      </c>
      <c r="FX103">
        <v>94.5</v>
      </c>
      <c r="FY103">
        <v>46.75</v>
      </c>
      <c r="GA103" t="s">
        <v>6</v>
      </c>
      <c r="GD103">
        <v>0</v>
      </c>
      <c r="GF103">
        <v>-195782614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34"/>
        <v>0</v>
      </c>
      <c r="GM103">
        <f t="shared" si="135"/>
        <v>2982.01</v>
      </c>
      <c r="GN103">
        <f t="shared" si="136"/>
        <v>2982.01</v>
      </c>
      <c r="GO103">
        <f t="shared" si="137"/>
        <v>0</v>
      </c>
      <c r="GP103">
        <f t="shared" si="138"/>
        <v>0</v>
      </c>
      <c r="GR103">
        <v>0</v>
      </c>
      <c r="GS103">
        <v>3</v>
      </c>
      <c r="GT103">
        <v>0</v>
      </c>
      <c r="GU103" t="s">
        <v>6</v>
      </c>
      <c r="GV103">
        <f t="shared" si="139"/>
        <v>0</v>
      </c>
      <c r="GW103">
        <v>1</v>
      </c>
      <c r="GX103">
        <f t="shared" si="140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269</v>
      </c>
      <c r="D104" s="2"/>
      <c r="E104" s="2" t="s">
        <v>192</v>
      </c>
      <c r="F104" s="2" t="s">
        <v>180</v>
      </c>
      <c r="G104" s="2" t="s">
        <v>181</v>
      </c>
      <c r="H104" s="2" t="s">
        <v>182</v>
      </c>
      <c r="I104" s="2">
        <f>I102*J104</f>
        <v>280.44</v>
      </c>
      <c r="J104" s="2">
        <v>1230</v>
      </c>
      <c r="K104" s="2"/>
      <c r="L104" s="2"/>
      <c r="M104" s="2"/>
      <c r="N104" s="2"/>
      <c r="O104" s="2">
        <f t="shared" si="106"/>
        <v>580.51</v>
      </c>
      <c r="P104" s="2">
        <f t="shared" si="107"/>
        <v>580.51</v>
      </c>
      <c r="Q104" s="2">
        <f t="shared" si="108"/>
        <v>0</v>
      </c>
      <c r="R104" s="2">
        <f t="shared" si="109"/>
        <v>0</v>
      </c>
      <c r="S104" s="2">
        <f t="shared" si="110"/>
        <v>0</v>
      </c>
      <c r="T104" s="2">
        <f t="shared" si="111"/>
        <v>0</v>
      </c>
      <c r="U104" s="2">
        <f t="shared" si="112"/>
        <v>0</v>
      </c>
      <c r="V104" s="2">
        <f t="shared" si="113"/>
        <v>0</v>
      </c>
      <c r="W104" s="2">
        <f t="shared" si="114"/>
        <v>0</v>
      </c>
      <c r="X104" s="2">
        <f t="shared" si="115"/>
        <v>0</v>
      </c>
      <c r="Y104" s="2">
        <f t="shared" si="116"/>
        <v>0</v>
      </c>
      <c r="Z104" s="2"/>
      <c r="AA104" s="2">
        <v>26834263</v>
      </c>
      <c r="AB104" s="2">
        <f t="shared" si="117"/>
        <v>2.0699999999999998</v>
      </c>
      <c r="AC104" s="2">
        <f t="shared" si="100"/>
        <v>2.0699999999999998</v>
      </c>
      <c r="AD104" s="2">
        <f>ROUND((((ET104)-(EU104))+AE104),6)</f>
        <v>0</v>
      </c>
      <c r="AE104" s="2">
        <f t="shared" ref="AE104:AF107" si="143">ROUND((EU104),6)</f>
        <v>0</v>
      </c>
      <c r="AF104" s="2">
        <f t="shared" si="143"/>
        <v>0</v>
      </c>
      <c r="AG104" s="2">
        <f t="shared" si="119"/>
        <v>0</v>
      </c>
      <c r="AH104" s="2">
        <f t="shared" ref="AH104:AI107" si="144">(EW104)</f>
        <v>0</v>
      </c>
      <c r="AI104" s="2">
        <f t="shared" si="144"/>
        <v>0</v>
      </c>
      <c r="AJ104" s="2">
        <f t="shared" si="121"/>
        <v>0</v>
      </c>
      <c r="AK104" s="2">
        <v>2.0699999999999998</v>
      </c>
      <c r="AL104" s="2">
        <v>2.0699999999999998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95</v>
      </c>
      <c r="AU104" s="2">
        <v>47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3</v>
      </c>
      <c r="BI104" s="2">
        <v>1</v>
      </c>
      <c r="BJ104" s="2" t="s">
        <v>183</v>
      </c>
      <c r="BK104" s="2"/>
      <c r="BL104" s="2"/>
      <c r="BM104" s="2">
        <v>15001</v>
      </c>
      <c r="BN104" s="2">
        <v>0</v>
      </c>
      <c r="BO104" s="2" t="s">
        <v>6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105</v>
      </c>
      <c r="CA104" s="2">
        <v>55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122"/>
        <v>580.51</v>
      </c>
      <c r="CQ104" s="2">
        <f t="shared" si="123"/>
        <v>2.0699999999999998</v>
      </c>
      <c r="CR104" s="2">
        <f t="shared" si="124"/>
        <v>0</v>
      </c>
      <c r="CS104" s="2">
        <f t="shared" si="125"/>
        <v>0</v>
      </c>
      <c r="CT104" s="2">
        <f t="shared" si="126"/>
        <v>0</v>
      </c>
      <c r="CU104" s="2">
        <f t="shared" si="127"/>
        <v>0</v>
      </c>
      <c r="CV104" s="2">
        <f t="shared" si="128"/>
        <v>0</v>
      </c>
      <c r="CW104" s="2">
        <f t="shared" si="129"/>
        <v>0</v>
      </c>
      <c r="CX104" s="2">
        <f t="shared" si="130"/>
        <v>0</v>
      </c>
      <c r="CY104" s="2">
        <f t="shared" si="131"/>
        <v>0</v>
      </c>
      <c r="CZ104" s="2">
        <f t="shared" si="132"/>
        <v>0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1009</v>
      </c>
      <c r="DV104" s="2" t="s">
        <v>182</v>
      </c>
      <c r="DW104" s="2" t="s">
        <v>182</v>
      </c>
      <c r="DX104" s="2">
        <v>1</v>
      </c>
      <c r="DY104" s="2"/>
      <c r="DZ104" s="2"/>
      <c r="EA104" s="2"/>
      <c r="EB104" s="2"/>
      <c r="EC104" s="2"/>
      <c r="ED104" s="2"/>
      <c r="EE104" s="2">
        <v>26549086</v>
      </c>
      <c r="EF104" s="2">
        <v>2</v>
      </c>
      <c r="EG104" s="2" t="s">
        <v>14</v>
      </c>
      <c r="EH104" s="2">
        <v>0</v>
      </c>
      <c r="EI104" s="2" t="s">
        <v>6</v>
      </c>
      <c r="EJ104" s="2">
        <v>1</v>
      </c>
      <c r="EK104" s="2">
        <v>15001</v>
      </c>
      <c r="EL104" s="2" t="s">
        <v>116</v>
      </c>
      <c r="EM104" s="2" t="s">
        <v>117</v>
      </c>
      <c r="EN104" s="2"/>
      <c r="EO104" s="2" t="s">
        <v>6</v>
      </c>
      <c r="EP104" s="2"/>
      <c r="EQ104" s="2">
        <v>0</v>
      </c>
      <c r="ER104" s="2">
        <v>2.0699999999999998</v>
      </c>
      <c r="ES104" s="2">
        <v>2.0699999999999998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3"/>
        <v>0</v>
      </c>
      <c r="FS104" s="2">
        <v>0</v>
      </c>
      <c r="FT104" s="2" t="s">
        <v>22</v>
      </c>
      <c r="FU104" s="2" t="s">
        <v>23</v>
      </c>
      <c r="FV104" s="2"/>
      <c r="FW104" s="2"/>
      <c r="FX104" s="2">
        <v>94.5</v>
      </c>
      <c r="FY104" s="2">
        <v>46.75</v>
      </c>
      <c r="FZ104" s="2"/>
      <c r="GA104" s="2" t="s">
        <v>6</v>
      </c>
      <c r="GB104" s="2"/>
      <c r="GC104" s="2"/>
      <c r="GD104" s="2">
        <v>0</v>
      </c>
      <c r="GE104" s="2"/>
      <c r="GF104" s="2">
        <v>-119095564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4"/>
        <v>0</v>
      </c>
      <c r="GM104" s="2">
        <f t="shared" si="135"/>
        <v>580.51</v>
      </c>
      <c r="GN104" s="2">
        <f t="shared" si="136"/>
        <v>580.51</v>
      </c>
      <c r="GO104" s="2">
        <f t="shared" si="137"/>
        <v>0</v>
      </c>
      <c r="GP104" s="2">
        <f t="shared" si="138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39"/>
        <v>0</v>
      </c>
      <c r="GW104" s="2">
        <v>1</v>
      </c>
      <c r="GX104" s="2">
        <f t="shared" si="140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277</v>
      </c>
      <c r="E105" t="s">
        <v>192</v>
      </c>
      <c r="F105" t="s">
        <v>180</v>
      </c>
      <c r="G105" t="s">
        <v>181</v>
      </c>
      <c r="H105" t="s">
        <v>182</v>
      </c>
      <c r="I105">
        <f>I103*J105</f>
        <v>280.44</v>
      </c>
      <c r="J105">
        <v>1230</v>
      </c>
      <c r="O105">
        <f t="shared" si="106"/>
        <v>3715.27</v>
      </c>
      <c r="P105">
        <f t="shared" si="107"/>
        <v>3715.27</v>
      </c>
      <c r="Q105">
        <f t="shared" si="108"/>
        <v>0</v>
      </c>
      <c r="R105">
        <f t="shared" si="109"/>
        <v>0</v>
      </c>
      <c r="S105">
        <f t="shared" si="110"/>
        <v>0</v>
      </c>
      <c r="T105">
        <f t="shared" si="111"/>
        <v>0</v>
      </c>
      <c r="U105">
        <f t="shared" si="112"/>
        <v>0</v>
      </c>
      <c r="V105">
        <f t="shared" si="113"/>
        <v>0</v>
      </c>
      <c r="W105">
        <f t="shared" si="114"/>
        <v>0</v>
      </c>
      <c r="X105">
        <f t="shared" si="115"/>
        <v>0</v>
      </c>
      <c r="Y105">
        <f t="shared" si="116"/>
        <v>0</v>
      </c>
      <c r="AA105">
        <v>26834277</v>
      </c>
      <c r="AB105">
        <f t="shared" si="117"/>
        <v>2.0699999999999998</v>
      </c>
      <c r="AC105">
        <f t="shared" si="100"/>
        <v>2.0699999999999998</v>
      </c>
      <c r="AD105">
        <f>ROUND((((ET105)-(EU105))+AE105),6)</f>
        <v>0</v>
      </c>
      <c r="AE105">
        <f t="shared" si="143"/>
        <v>0</v>
      </c>
      <c r="AF105">
        <f t="shared" si="143"/>
        <v>0</v>
      </c>
      <c r="AG105">
        <f t="shared" si="119"/>
        <v>0</v>
      </c>
      <c r="AH105">
        <f t="shared" si="144"/>
        <v>0</v>
      </c>
      <c r="AI105">
        <f t="shared" si="144"/>
        <v>0</v>
      </c>
      <c r="AJ105">
        <f t="shared" si="121"/>
        <v>0</v>
      </c>
      <c r="AK105">
        <v>2.0699999999999998</v>
      </c>
      <c r="AL105">
        <v>2.0699999999999998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95</v>
      </c>
      <c r="AU105">
        <v>47</v>
      </c>
      <c r="AV105">
        <v>1</v>
      </c>
      <c r="AW105">
        <v>1</v>
      </c>
      <c r="AZ105">
        <v>6.4</v>
      </c>
      <c r="BA105">
        <v>1</v>
      </c>
      <c r="BB105">
        <v>1</v>
      </c>
      <c r="BC105">
        <v>6.4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183</v>
      </c>
      <c r="BM105">
        <v>15001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105</v>
      </c>
      <c r="CA105">
        <v>55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22"/>
        <v>3715.27</v>
      </c>
      <c r="CQ105">
        <f t="shared" si="123"/>
        <v>13.247999999999999</v>
      </c>
      <c r="CR105">
        <f t="shared" si="124"/>
        <v>0</v>
      </c>
      <c r="CS105">
        <f t="shared" si="125"/>
        <v>0</v>
      </c>
      <c r="CT105">
        <f t="shared" si="126"/>
        <v>0</v>
      </c>
      <c r="CU105">
        <f t="shared" si="127"/>
        <v>0</v>
      </c>
      <c r="CV105">
        <f t="shared" si="128"/>
        <v>0</v>
      </c>
      <c r="CW105">
        <f t="shared" si="129"/>
        <v>0</v>
      </c>
      <c r="CX105">
        <f t="shared" si="130"/>
        <v>0</v>
      </c>
      <c r="CY105">
        <f t="shared" si="131"/>
        <v>0</v>
      </c>
      <c r="CZ105">
        <f t="shared" si="132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1009</v>
      </c>
      <c r="DV105" t="s">
        <v>182</v>
      </c>
      <c r="DW105" t="s">
        <v>182</v>
      </c>
      <c r="DX105">
        <v>1</v>
      </c>
      <c r="EE105">
        <v>26549086</v>
      </c>
      <c r="EF105">
        <v>2</v>
      </c>
      <c r="EG105" t="s">
        <v>14</v>
      </c>
      <c r="EH105">
        <v>0</v>
      </c>
      <c r="EI105" t="s">
        <v>6</v>
      </c>
      <c r="EJ105">
        <v>1</v>
      </c>
      <c r="EK105">
        <v>15001</v>
      </c>
      <c r="EL105" t="s">
        <v>116</v>
      </c>
      <c r="EM105" t="s">
        <v>117</v>
      </c>
      <c r="EO105" t="s">
        <v>6</v>
      </c>
      <c r="EQ105">
        <v>0</v>
      </c>
      <c r="ER105">
        <v>2.0699999999999998</v>
      </c>
      <c r="ES105">
        <v>2.0699999999999998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3"/>
        <v>0</v>
      </c>
      <c r="FS105">
        <v>0</v>
      </c>
      <c r="FT105" t="s">
        <v>22</v>
      </c>
      <c r="FU105" t="s">
        <v>23</v>
      </c>
      <c r="FX105">
        <v>94.5</v>
      </c>
      <c r="FY105">
        <v>46.75</v>
      </c>
      <c r="GA105" t="s">
        <v>6</v>
      </c>
      <c r="GD105">
        <v>0</v>
      </c>
      <c r="GF105">
        <v>-119095564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34"/>
        <v>0</v>
      </c>
      <c r="GM105">
        <f t="shared" si="135"/>
        <v>3715.27</v>
      </c>
      <c r="GN105">
        <f t="shared" si="136"/>
        <v>3715.27</v>
      </c>
      <c r="GO105">
        <f t="shared" si="137"/>
        <v>0</v>
      </c>
      <c r="GP105">
        <f t="shared" si="138"/>
        <v>0</v>
      </c>
      <c r="GR105">
        <v>0</v>
      </c>
      <c r="GS105">
        <v>3</v>
      </c>
      <c r="GT105">
        <v>0</v>
      </c>
      <c r="GU105" t="s">
        <v>6</v>
      </c>
      <c r="GV105">
        <f t="shared" si="139"/>
        <v>0</v>
      </c>
      <c r="GW105">
        <v>1</v>
      </c>
      <c r="GX105">
        <f t="shared" si="140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270</v>
      </c>
      <c r="D106" s="2"/>
      <c r="E106" s="2" t="s">
        <v>193</v>
      </c>
      <c r="F106" s="2" t="s">
        <v>185</v>
      </c>
      <c r="G106" s="2" t="s">
        <v>186</v>
      </c>
      <c r="H106" s="2" t="s">
        <v>182</v>
      </c>
      <c r="I106" s="2">
        <f>I102*J106</f>
        <v>2.964</v>
      </c>
      <c r="J106" s="2">
        <v>13</v>
      </c>
      <c r="K106" s="2"/>
      <c r="L106" s="2"/>
      <c r="M106" s="2"/>
      <c r="N106" s="2"/>
      <c r="O106" s="2">
        <f t="shared" si="106"/>
        <v>44.73</v>
      </c>
      <c r="P106" s="2">
        <f t="shared" si="107"/>
        <v>44.73</v>
      </c>
      <c r="Q106" s="2">
        <f t="shared" si="108"/>
        <v>0</v>
      </c>
      <c r="R106" s="2">
        <f t="shared" si="109"/>
        <v>0</v>
      </c>
      <c r="S106" s="2">
        <f t="shared" si="110"/>
        <v>0</v>
      </c>
      <c r="T106" s="2">
        <f t="shared" si="111"/>
        <v>0</v>
      </c>
      <c r="U106" s="2">
        <f t="shared" si="112"/>
        <v>0</v>
      </c>
      <c r="V106" s="2">
        <f t="shared" si="113"/>
        <v>0</v>
      </c>
      <c r="W106" s="2">
        <f t="shared" si="114"/>
        <v>0</v>
      </c>
      <c r="X106" s="2">
        <f t="shared" si="115"/>
        <v>0</v>
      </c>
      <c r="Y106" s="2">
        <f t="shared" si="116"/>
        <v>0</v>
      </c>
      <c r="Z106" s="2"/>
      <c r="AA106" s="2">
        <v>26834263</v>
      </c>
      <c r="AB106" s="2">
        <f t="shared" si="117"/>
        <v>15.09</v>
      </c>
      <c r="AC106" s="2">
        <f t="shared" si="100"/>
        <v>15.09</v>
      </c>
      <c r="AD106" s="2">
        <f>ROUND((((ET106)-(EU106))+AE106),6)</f>
        <v>0</v>
      </c>
      <c r="AE106" s="2">
        <f t="shared" si="143"/>
        <v>0</v>
      </c>
      <c r="AF106" s="2">
        <f t="shared" si="143"/>
        <v>0</v>
      </c>
      <c r="AG106" s="2">
        <f t="shared" si="119"/>
        <v>0</v>
      </c>
      <c r="AH106" s="2">
        <f t="shared" si="144"/>
        <v>0</v>
      </c>
      <c r="AI106" s="2">
        <f t="shared" si="144"/>
        <v>0</v>
      </c>
      <c r="AJ106" s="2">
        <f t="shared" si="121"/>
        <v>0</v>
      </c>
      <c r="AK106" s="2">
        <v>15.09</v>
      </c>
      <c r="AL106" s="2">
        <v>15.09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95</v>
      </c>
      <c r="AU106" s="2">
        <v>47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3</v>
      </c>
      <c r="BI106" s="2">
        <v>1</v>
      </c>
      <c r="BJ106" s="2" t="s">
        <v>187</v>
      </c>
      <c r="BK106" s="2"/>
      <c r="BL106" s="2"/>
      <c r="BM106" s="2">
        <v>15001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105</v>
      </c>
      <c r="CA106" s="2">
        <v>55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 t="shared" si="122"/>
        <v>44.73</v>
      </c>
      <c r="CQ106" s="2">
        <f t="shared" si="123"/>
        <v>15.09</v>
      </c>
      <c r="CR106" s="2">
        <f t="shared" si="124"/>
        <v>0</v>
      </c>
      <c r="CS106" s="2">
        <f t="shared" si="125"/>
        <v>0</v>
      </c>
      <c r="CT106" s="2">
        <f t="shared" si="126"/>
        <v>0</v>
      </c>
      <c r="CU106" s="2">
        <f t="shared" si="127"/>
        <v>0</v>
      </c>
      <c r="CV106" s="2">
        <f t="shared" si="128"/>
        <v>0</v>
      </c>
      <c r="CW106" s="2">
        <f t="shared" si="129"/>
        <v>0</v>
      </c>
      <c r="CX106" s="2">
        <f t="shared" si="130"/>
        <v>0</v>
      </c>
      <c r="CY106" s="2">
        <f t="shared" si="131"/>
        <v>0</v>
      </c>
      <c r="CZ106" s="2">
        <f t="shared" si="132"/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1009</v>
      </c>
      <c r="DV106" s="2" t="s">
        <v>182</v>
      </c>
      <c r="DW106" s="2" t="s">
        <v>182</v>
      </c>
      <c r="DX106" s="2">
        <v>1</v>
      </c>
      <c r="DY106" s="2"/>
      <c r="DZ106" s="2"/>
      <c r="EA106" s="2"/>
      <c r="EB106" s="2"/>
      <c r="EC106" s="2"/>
      <c r="ED106" s="2"/>
      <c r="EE106" s="2">
        <v>26549086</v>
      </c>
      <c r="EF106" s="2">
        <v>2</v>
      </c>
      <c r="EG106" s="2" t="s">
        <v>14</v>
      </c>
      <c r="EH106" s="2">
        <v>0</v>
      </c>
      <c r="EI106" s="2" t="s">
        <v>6</v>
      </c>
      <c r="EJ106" s="2">
        <v>1</v>
      </c>
      <c r="EK106" s="2">
        <v>15001</v>
      </c>
      <c r="EL106" s="2" t="s">
        <v>116</v>
      </c>
      <c r="EM106" s="2" t="s">
        <v>117</v>
      </c>
      <c r="EN106" s="2"/>
      <c r="EO106" s="2" t="s">
        <v>6</v>
      </c>
      <c r="EP106" s="2"/>
      <c r="EQ106" s="2">
        <v>0</v>
      </c>
      <c r="ER106" s="2">
        <v>15.09</v>
      </c>
      <c r="ES106" s="2">
        <v>15.09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3"/>
        <v>0</v>
      </c>
      <c r="FS106" s="2">
        <v>0</v>
      </c>
      <c r="FT106" s="2" t="s">
        <v>22</v>
      </c>
      <c r="FU106" s="2" t="s">
        <v>23</v>
      </c>
      <c r="FV106" s="2"/>
      <c r="FW106" s="2"/>
      <c r="FX106" s="2">
        <v>94.5</v>
      </c>
      <c r="FY106" s="2">
        <v>46.75</v>
      </c>
      <c r="FZ106" s="2"/>
      <c r="GA106" s="2" t="s">
        <v>6</v>
      </c>
      <c r="GB106" s="2"/>
      <c r="GC106" s="2"/>
      <c r="GD106" s="2">
        <v>0</v>
      </c>
      <c r="GE106" s="2"/>
      <c r="GF106" s="2">
        <v>270253964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4"/>
        <v>0</v>
      </c>
      <c r="GM106" s="2">
        <f t="shared" si="135"/>
        <v>44.73</v>
      </c>
      <c r="GN106" s="2">
        <f t="shared" si="136"/>
        <v>44.73</v>
      </c>
      <c r="GO106" s="2">
        <f t="shared" si="137"/>
        <v>0</v>
      </c>
      <c r="GP106" s="2">
        <f t="shared" si="138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39"/>
        <v>0</v>
      </c>
      <c r="GW106" s="2">
        <v>1</v>
      </c>
      <c r="GX106" s="2">
        <f t="shared" si="140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278</v>
      </c>
      <c r="E107" t="s">
        <v>193</v>
      </c>
      <c r="F107" t="s">
        <v>185</v>
      </c>
      <c r="G107" t="s">
        <v>186</v>
      </c>
      <c r="H107" t="s">
        <v>182</v>
      </c>
      <c r="I107">
        <f>I103*J107</f>
        <v>2.964</v>
      </c>
      <c r="J107">
        <v>13</v>
      </c>
      <c r="O107">
        <f t="shared" si="106"/>
        <v>286.25</v>
      </c>
      <c r="P107">
        <f t="shared" si="107"/>
        <v>286.25</v>
      </c>
      <c r="Q107">
        <f t="shared" si="108"/>
        <v>0</v>
      </c>
      <c r="R107">
        <f t="shared" si="109"/>
        <v>0</v>
      </c>
      <c r="S107">
        <f t="shared" si="110"/>
        <v>0</v>
      </c>
      <c r="T107">
        <f t="shared" si="111"/>
        <v>0</v>
      </c>
      <c r="U107">
        <f t="shared" si="112"/>
        <v>0</v>
      </c>
      <c r="V107">
        <f t="shared" si="113"/>
        <v>0</v>
      </c>
      <c r="W107">
        <f t="shared" si="114"/>
        <v>0</v>
      </c>
      <c r="X107">
        <f t="shared" si="115"/>
        <v>0</v>
      </c>
      <c r="Y107">
        <f t="shared" si="116"/>
        <v>0</v>
      </c>
      <c r="AA107">
        <v>26834277</v>
      </c>
      <c r="AB107">
        <f t="shared" si="117"/>
        <v>15.09</v>
      </c>
      <c r="AC107">
        <f t="shared" si="100"/>
        <v>15.09</v>
      </c>
      <c r="AD107">
        <f>ROUND((((ET107)-(EU107))+AE107),6)</f>
        <v>0</v>
      </c>
      <c r="AE107">
        <f t="shared" si="143"/>
        <v>0</v>
      </c>
      <c r="AF107">
        <f t="shared" si="143"/>
        <v>0</v>
      </c>
      <c r="AG107">
        <f t="shared" si="119"/>
        <v>0</v>
      </c>
      <c r="AH107">
        <f t="shared" si="144"/>
        <v>0</v>
      </c>
      <c r="AI107">
        <f t="shared" si="144"/>
        <v>0</v>
      </c>
      <c r="AJ107">
        <f t="shared" si="121"/>
        <v>0</v>
      </c>
      <c r="AK107">
        <v>15.09</v>
      </c>
      <c r="AL107">
        <v>15.09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95</v>
      </c>
      <c r="AU107">
        <v>47</v>
      </c>
      <c r="AV107">
        <v>1</v>
      </c>
      <c r="AW107">
        <v>1</v>
      </c>
      <c r="AZ107">
        <v>6.4</v>
      </c>
      <c r="BA107">
        <v>1</v>
      </c>
      <c r="BB107">
        <v>1</v>
      </c>
      <c r="BC107">
        <v>6.4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187</v>
      </c>
      <c r="BM107">
        <v>15001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105</v>
      </c>
      <c r="CA107">
        <v>55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122"/>
        <v>286.25</v>
      </c>
      <c r="CQ107">
        <f t="shared" si="123"/>
        <v>96.576000000000008</v>
      </c>
      <c r="CR107">
        <f t="shared" si="124"/>
        <v>0</v>
      </c>
      <c r="CS107">
        <f t="shared" si="125"/>
        <v>0</v>
      </c>
      <c r="CT107">
        <f t="shared" si="126"/>
        <v>0</v>
      </c>
      <c r="CU107">
        <f t="shared" si="127"/>
        <v>0</v>
      </c>
      <c r="CV107">
        <f t="shared" si="128"/>
        <v>0</v>
      </c>
      <c r="CW107">
        <f t="shared" si="129"/>
        <v>0</v>
      </c>
      <c r="CX107">
        <f t="shared" si="130"/>
        <v>0</v>
      </c>
      <c r="CY107">
        <f t="shared" si="131"/>
        <v>0</v>
      </c>
      <c r="CZ107">
        <f t="shared" si="132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1009</v>
      </c>
      <c r="DV107" t="s">
        <v>182</v>
      </c>
      <c r="DW107" t="s">
        <v>182</v>
      </c>
      <c r="DX107">
        <v>1</v>
      </c>
      <c r="EE107">
        <v>26549086</v>
      </c>
      <c r="EF107">
        <v>2</v>
      </c>
      <c r="EG107" t="s">
        <v>14</v>
      </c>
      <c r="EH107">
        <v>0</v>
      </c>
      <c r="EI107" t="s">
        <v>6</v>
      </c>
      <c r="EJ107">
        <v>1</v>
      </c>
      <c r="EK107">
        <v>15001</v>
      </c>
      <c r="EL107" t="s">
        <v>116</v>
      </c>
      <c r="EM107" t="s">
        <v>117</v>
      </c>
      <c r="EO107" t="s">
        <v>6</v>
      </c>
      <c r="EQ107">
        <v>0</v>
      </c>
      <c r="ER107">
        <v>15.09</v>
      </c>
      <c r="ES107">
        <v>15.09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33"/>
        <v>0</v>
      </c>
      <c r="FS107">
        <v>0</v>
      </c>
      <c r="FT107" t="s">
        <v>22</v>
      </c>
      <c r="FU107" t="s">
        <v>23</v>
      </c>
      <c r="FX107">
        <v>94.5</v>
      </c>
      <c r="FY107">
        <v>46.75</v>
      </c>
      <c r="GA107" t="s">
        <v>6</v>
      </c>
      <c r="GD107">
        <v>0</v>
      </c>
      <c r="GF107">
        <v>270253964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34"/>
        <v>0</v>
      </c>
      <c r="GM107">
        <f t="shared" si="135"/>
        <v>286.25</v>
      </c>
      <c r="GN107">
        <f t="shared" si="136"/>
        <v>286.25</v>
      </c>
      <c r="GO107">
        <f t="shared" si="137"/>
        <v>0</v>
      </c>
      <c r="GP107">
        <f t="shared" si="138"/>
        <v>0</v>
      </c>
      <c r="GR107">
        <v>0</v>
      </c>
      <c r="GS107">
        <v>3</v>
      </c>
      <c r="GT107">
        <v>0</v>
      </c>
      <c r="GU107" t="s">
        <v>6</v>
      </c>
      <c r="GV107">
        <f t="shared" si="139"/>
        <v>0</v>
      </c>
      <c r="GW107">
        <v>1</v>
      </c>
      <c r="GX107">
        <f t="shared" si="140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ROW(SmtRes!A285)</f>
        <v>285</v>
      </c>
      <c r="D108" s="2">
        <f>ROW(EtalonRes!A301)</f>
        <v>301</v>
      </c>
      <c r="E108" s="2" t="s">
        <v>194</v>
      </c>
      <c r="F108" s="2" t="s">
        <v>195</v>
      </c>
      <c r="G108" s="2" t="s">
        <v>196</v>
      </c>
      <c r="H108" s="2" t="s">
        <v>18</v>
      </c>
      <c r="I108" s="2">
        <f>ROUND((23.5+23+23.4+24+32+24.1+45.9+12.5+23)/100,9)</f>
        <v>2.3140000000000001</v>
      </c>
      <c r="J108" s="2">
        <v>0</v>
      </c>
      <c r="K108" s="2"/>
      <c r="L108" s="2"/>
      <c r="M108" s="2"/>
      <c r="N108" s="2"/>
      <c r="O108" s="2">
        <f t="shared" si="106"/>
        <v>25635.99</v>
      </c>
      <c r="P108" s="2">
        <f t="shared" si="107"/>
        <v>24762.880000000001</v>
      </c>
      <c r="Q108" s="2">
        <f t="shared" si="108"/>
        <v>18.02</v>
      </c>
      <c r="R108" s="2">
        <f t="shared" si="109"/>
        <v>5.7</v>
      </c>
      <c r="S108" s="2">
        <f t="shared" si="110"/>
        <v>855.09</v>
      </c>
      <c r="T108" s="2">
        <f t="shared" si="111"/>
        <v>0</v>
      </c>
      <c r="U108" s="2">
        <f t="shared" si="112"/>
        <v>100.24363699999999</v>
      </c>
      <c r="V108" s="2">
        <f t="shared" si="113"/>
        <v>0.49172500000000008</v>
      </c>
      <c r="W108" s="2">
        <f t="shared" si="114"/>
        <v>0</v>
      </c>
      <c r="X108" s="2">
        <f t="shared" si="115"/>
        <v>955.48</v>
      </c>
      <c r="Y108" s="2">
        <f t="shared" si="116"/>
        <v>550.91</v>
      </c>
      <c r="Z108" s="2"/>
      <c r="AA108" s="2">
        <v>26834263</v>
      </c>
      <c r="AB108" s="2">
        <f t="shared" si="117"/>
        <v>11078.647000000001</v>
      </c>
      <c r="AC108" s="2">
        <f t="shared" si="100"/>
        <v>10701.33</v>
      </c>
      <c r="AD108" s="2">
        <f>ROUND(((((ET108*1.25))-((EU108*1.25)))+AE108),6)</f>
        <v>7.7874999999999996</v>
      </c>
      <c r="AE108" s="2">
        <f>ROUND(((EU108*1.25)),6)</f>
        <v>2.4624999999999999</v>
      </c>
      <c r="AF108" s="2">
        <f>ROUND(((EV108*1.15)),6)</f>
        <v>369.52949999999998</v>
      </c>
      <c r="AG108" s="2">
        <f t="shared" si="119"/>
        <v>0</v>
      </c>
      <c r="AH108" s="2">
        <f>((EW108*1.15))</f>
        <v>43.320499999999996</v>
      </c>
      <c r="AI108" s="2">
        <f>((EX108*1.25))</f>
        <v>0.21250000000000002</v>
      </c>
      <c r="AJ108" s="2">
        <f t="shared" si="121"/>
        <v>0</v>
      </c>
      <c r="AK108" s="2">
        <v>11028.89</v>
      </c>
      <c r="AL108" s="2">
        <v>10701.33</v>
      </c>
      <c r="AM108" s="2">
        <v>6.23</v>
      </c>
      <c r="AN108" s="2">
        <v>1.97</v>
      </c>
      <c r="AO108" s="2">
        <v>321.33</v>
      </c>
      <c r="AP108" s="2">
        <v>0</v>
      </c>
      <c r="AQ108" s="2">
        <v>37.67</v>
      </c>
      <c r="AR108" s="2">
        <v>0.17</v>
      </c>
      <c r="AS108" s="2">
        <v>0</v>
      </c>
      <c r="AT108" s="2">
        <v>111</v>
      </c>
      <c r="AU108" s="2">
        <v>64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197</v>
      </c>
      <c r="BK108" s="2"/>
      <c r="BL108" s="2"/>
      <c r="BM108" s="2">
        <v>11001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123</v>
      </c>
      <c r="CA108" s="2">
        <v>75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982</v>
      </c>
      <c r="CO108" s="2">
        <v>0</v>
      </c>
      <c r="CP108" s="2">
        <f t="shared" si="122"/>
        <v>25635.99</v>
      </c>
      <c r="CQ108" s="2">
        <f t="shared" si="123"/>
        <v>10701.33</v>
      </c>
      <c r="CR108" s="2">
        <f t="shared" si="124"/>
        <v>7.7874999999999996</v>
      </c>
      <c r="CS108" s="2">
        <f t="shared" si="125"/>
        <v>2.4624999999999999</v>
      </c>
      <c r="CT108" s="2">
        <f t="shared" si="126"/>
        <v>369.52949999999998</v>
      </c>
      <c r="CU108" s="2">
        <f t="shared" si="127"/>
        <v>0</v>
      </c>
      <c r="CV108" s="2">
        <f t="shared" si="128"/>
        <v>43.320499999999996</v>
      </c>
      <c r="CW108" s="2">
        <f t="shared" si="129"/>
        <v>0.21250000000000002</v>
      </c>
      <c r="CX108" s="2">
        <f t="shared" si="130"/>
        <v>0</v>
      </c>
      <c r="CY108" s="2">
        <f t="shared" si="131"/>
        <v>955.4769</v>
      </c>
      <c r="CZ108" s="2">
        <f t="shared" si="132"/>
        <v>550.90560000000005</v>
      </c>
      <c r="DA108" s="2"/>
      <c r="DB108" s="2"/>
      <c r="DC108" s="2" t="s">
        <v>6</v>
      </c>
      <c r="DD108" s="2" t="s">
        <v>6</v>
      </c>
      <c r="DE108" s="2" t="s">
        <v>130</v>
      </c>
      <c r="DF108" s="2" t="s">
        <v>130</v>
      </c>
      <c r="DG108" s="2" t="s">
        <v>131</v>
      </c>
      <c r="DH108" s="2" t="s">
        <v>6</v>
      </c>
      <c r="DI108" s="2" t="s">
        <v>131</v>
      </c>
      <c r="DJ108" s="2" t="s">
        <v>130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18</v>
      </c>
      <c r="DW108" s="2" t="s">
        <v>18</v>
      </c>
      <c r="DX108" s="2">
        <v>100</v>
      </c>
      <c r="DY108" s="2"/>
      <c r="DZ108" s="2"/>
      <c r="EA108" s="2"/>
      <c r="EB108" s="2"/>
      <c r="EC108" s="2"/>
      <c r="ED108" s="2"/>
      <c r="EE108" s="2">
        <v>26549061</v>
      </c>
      <c r="EF108" s="2">
        <v>2</v>
      </c>
      <c r="EG108" s="2" t="s">
        <v>14</v>
      </c>
      <c r="EH108" s="2">
        <v>0</v>
      </c>
      <c r="EI108" s="2" t="s">
        <v>6</v>
      </c>
      <c r="EJ108" s="2">
        <v>1</v>
      </c>
      <c r="EK108" s="2">
        <v>11001</v>
      </c>
      <c r="EL108" s="2" t="s">
        <v>45</v>
      </c>
      <c r="EM108" s="2" t="s">
        <v>78</v>
      </c>
      <c r="EN108" s="2"/>
      <c r="EO108" s="2" t="s">
        <v>132</v>
      </c>
      <c r="EP108" s="2"/>
      <c r="EQ108" s="2">
        <v>0</v>
      </c>
      <c r="ER108" s="2">
        <v>11028.89</v>
      </c>
      <c r="ES108" s="2">
        <v>10701.33</v>
      </c>
      <c r="ET108" s="2">
        <v>6.23</v>
      </c>
      <c r="EU108" s="2">
        <v>1.97</v>
      </c>
      <c r="EV108" s="2">
        <v>321.33</v>
      </c>
      <c r="EW108" s="2">
        <v>37.67</v>
      </c>
      <c r="EX108" s="2">
        <v>0.17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3"/>
        <v>0</v>
      </c>
      <c r="FS108" s="2">
        <v>0</v>
      </c>
      <c r="FT108" s="2" t="s">
        <v>22</v>
      </c>
      <c r="FU108" s="2" t="s">
        <v>23</v>
      </c>
      <c r="FV108" s="2"/>
      <c r="FW108" s="2"/>
      <c r="FX108" s="2">
        <v>110.7</v>
      </c>
      <c r="FY108" s="2">
        <v>63.75</v>
      </c>
      <c r="FZ108" s="2"/>
      <c r="GA108" s="2" t="s">
        <v>6</v>
      </c>
      <c r="GB108" s="2"/>
      <c r="GC108" s="2"/>
      <c r="GD108" s="2">
        <v>0</v>
      </c>
      <c r="GE108" s="2"/>
      <c r="GF108" s="2">
        <v>1715562049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4"/>
        <v>0</v>
      </c>
      <c r="GM108" s="2">
        <f t="shared" si="135"/>
        <v>27142.38</v>
      </c>
      <c r="GN108" s="2">
        <f t="shared" si="136"/>
        <v>27142.38</v>
      </c>
      <c r="GO108" s="2">
        <f t="shared" si="137"/>
        <v>0</v>
      </c>
      <c r="GP108" s="2">
        <f t="shared" si="138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39"/>
        <v>0</v>
      </c>
      <c r="GW108" s="2">
        <v>1</v>
      </c>
      <c r="GX108" s="2">
        <f t="shared" si="140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ROW(SmtRes!A292)</f>
        <v>292</v>
      </c>
      <c r="D109">
        <f>ROW(EtalonRes!A308)</f>
        <v>308</v>
      </c>
      <c r="E109" t="s">
        <v>194</v>
      </c>
      <c r="F109" t="s">
        <v>195</v>
      </c>
      <c r="G109" t="s">
        <v>196</v>
      </c>
      <c r="H109" t="s">
        <v>18</v>
      </c>
      <c r="I109">
        <f>ROUND((23.5+23+23.4+24+32+24.1+45.9+12.5+23)/100,9)</f>
        <v>2.3140000000000001</v>
      </c>
      <c r="J109">
        <v>0</v>
      </c>
      <c r="O109">
        <f t="shared" si="106"/>
        <v>164070.32999999999</v>
      </c>
      <c r="P109">
        <f t="shared" si="107"/>
        <v>158482.42000000001</v>
      </c>
      <c r="Q109">
        <f t="shared" si="108"/>
        <v>115.33</v>
      </c>
      <c r="R109">
        <f t="shared" si="109"/>
        <v>36.47</v>
      </c>
      <c r="S109">
        <f t="shared" si="110"/>
        <v>5472.58</v>
      </c>
      <c r="T109">
        <f t="shared" si="111"/>
        <v>0</v>
      </c>
      <c r="U109">
        <f t="shared" si="112"/>
        <v>100.24363699999999</v>
      </c>
      <c r="V109">
        <f t="shared" si="113"/>
        <v>0.49172500000000008</v>
      </c>
      <c r="W109">
        <f t="shared" si="114"/>
        <v>0</v>
      </c>
      <c r="X109">
        <f t="shared" si="115"/>
        <v>6115.05</v>
      </c>
      <c r="Y109">
        <f t="shared" si="116"/>
        <v>3525.79</v>
      </c>
      <c r="AA109">
        <v>26834277</v>
      </c>
      <c r="AB109">
        <f t="shared" si="117"/>
        <v>11078.647000000001</v>
      </c>
      <c r="AC109">
        <f t="shared" si="100"/>
        <v>10701.33</v>
      </c>
      <c r="AD109">
        <f>ROUND(((((ET109*1.25))-((EU109*1.25)))+AE109),6)</f>
        <v>7.7874999999999996</v>
      </c>
      <c r="AE109">
        <f>ROUND(((EU109*1.25)),6)</f>
        <v>2.4624999999999999</v>
      </c>
      <c r="AF109">
        <f>ROUND(((EV109*1.15)),6)</f>
        <v>369.52949999999998</v>
      </c>
      <c r="AG109">
        <f t="shared" si="119"/>
        <v>0</v>
      </c>
      <c r="AH109">
        <f>((EW109*1.15))</f>
        <v>43.320499999999996</v>
      </c>
      <c r="AI109">
        <f>((EX109*1.25))</f>
        <v>0.21250000000000002</v>
      </c>
      <c r="AJ109">
        <f t="shared" si="121"/>
        <v>0</v>
      </c>
      <c r="AK109">
        <v>11028.89</v>
      </c>
      <c r="AL109">
        <v>10701.33</v>
      </c>
      <c r="AM109">
        <v>6.23</v>
      </c>
      <c r="AN109">
        <v>1.97</v>
      </c>
      <c r="AO109">
        <v>321.33</v>
      </c>
      <c r="AP109">
        <v>0</v>
      </c>
      <c r="AQ109">
        <v>37.67</v>
      </c>
      <c r="AR109">
        <v>0.17</v>
      </c>
      <c r="AS109">
        <v>0</v>
      </c>
      <c r="AT109">
        <v>111</v>
      </c>
      <c r="AU109">
        <v>64</v>
      </c>
      <c r="AV109">
        <v>1</v>
      </c>
      <c r="AW109">
        <v>1</v>
      </c>
      <c r="AZ109">
        <v>6.4</v>
      </c>
      <c r="BA109">
        <v>6.4</v>
      </c>
      <c r="BB109">
        <v>6.4</v>
      </c>
      <c r="BC109">
        <v>6.4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197</v>
      </c>
      <c r="BM109">
        <v>11001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6.4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123</v>
      </c>
      <c r="CA109">
        <v>75</v>
      </c>
      <c r="CF109">
        <v>0</v>
      </c>
      <c r="CG109">
        <v>0</v>
      </c>
      <c r="CM109">
        <v>0</v>
      </c>
      <c r="CN109" t="s">
        <v>982</v>
      </c>
      <c r="CO109">
        <v>0</v>
      </c>
      <c r="CP109">
        <f t="shared" si="122"/>
        <v>164070.32999999999</v>
      </c>
      <c r="CQ109">
        <f t="shared" si="123"/>
        <v>68488.512000000002</v>
      </c>
      <c r="CR109">
        <f t="shared" si="124"/>
        <v>49.84</v>
      </c>
      <c r="CS109">
        <f t="shared" si="125"/>
        <v>15.76</v>
      </c>
      <c r="CT109">
        <f t="shared" si="126"/>
        <v>2364.9888000000001</v>
      </c>
      <c r="CU109">
        <f t="shared" si="127"/>
        <v>0</v>
      </c>
      <c r="CV109">
        <f t="shared" si="128"/>
        <v>43.320499999999996</v>
      </c>
      <c r="CW109">
        <f t="shared" si="129"/>
        <v>0.21250000000000002</v>
      </c>
      <c r="CX109">
        <f t="shared" si="130"/>
        <v>0</v>
      </c>
      <c r="CY109">
        <f t="shared" si="131"/>
        <v>6115.0455000000002</v>
      </c>
      <c r="CZ109">
        <f t="shared" si="132"/>
        <v>3525.7919999999999</v>
      </c>
      <c r="DC109" t="s">
        <v>6</v>
      </c>
      <c r="DD109" t="s">
        <v>6</v>
      </c>
      <c r="DE109" t="s">
        <v>130</v>
      </c>
      <c r="DF109" t="s">
        <v>130</v>
      </c>
      <c r="DG109" t="s">
        <v>131</v>
      </c>
      <c r="DH109" t="s">
        <v>6</v>
      </c>
      <c r="DI109" t="s">
        <v>131</v>
      </c>
      <c r="DJ109" t="s">
        <v>130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18</v>
      </c>
      <c r="DW109" t="s">
        <v>18</v>
      </c>
      <c r="DX109">
        <v>100</v>
      </c>
      <c r="EE109">
        <v>26549061</v>
      </c>
      <c r="EF109">
        <v>2</v>
      </c>
      <c r="EG109" t="s">
        <v>14</v>
      </c>
      <c r="EH109">
        <v>0</v>
      </c>
      <c r="EI109" t="s">
        <v>6</v>
      </c>
      <c r="EJ109">
        <v>1</v>
      </c>
      <c r="EK109">
        <v>11001</v>
      </c>
      <c r="EL109" t="s">
        <v>45</v>
      </c>
      <c r="EM109" t="s">
        <v>78</v>
      </c>
      <c r="EO109" t="s">
        <v>132</v>
      </c>
      <c r="EQ109">
        <v>0</v>
      </c>
      <c r="ER109">
        <v>11028.89</v>
      </c>
      <c r="ES109">
        <v>10701.33</v>
      </c>
      <c r="ET109">
        <v>6.23</v>
      </c>
      <c r="EU109">
        <v>1.97</v>
      </c>
      <c r="EV109">
        <v>321.33</v>
      </c>
      <c r="EW109">
        <v>37.67</v>
      </c>
      <c r="EX109">
        <v>0.17</v>
      </c>
      <c r="EY109">
        <v>0</v>
      </c>
      <c r="FQ109">
        <v>0</v>
      </c>
      <c r="FR109">
        <f t="shared" si="133"/>
        <v>0</v>
      </c>
      <c r="FS109">
        <v>0</v>
      </c>
      <c r="FT109" t="s">
        <v>22</v>
      </c>
      <c r="FU109" t="s">
        <v>23</v>
      </c>
      <c r="FX109">
        <v>110.7</v>
      </c>
      <c r="FY109">
        <v>63.75</v>
      </c>
      <c r="GA109" t="s">
        <v>6</v>
      </c>
      <c r="GD109">
        <v>0</v>
      </c>
      <c r="GF109">
        <v>1715562049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34"/>
        <v>0</v>
      </c>
      <c r="GM109">
        <f t="shared" si="135"/>
        <v>173711.17</v>
      </c>
      <c r="GN109">
        <f t="shared" si="136"/>
        <v>173711.17</v>
      </c>
      <c r="GO109">
        <f t="shared" si="137"/>
        <v>0</v>
      </c>
      <c r="GP109">
        <f t="shared" si="138"/>
        <v>0</v>
      </c>
      <c r="GR109">
        <v>0</v>
      </c>
      <c r="GS109">
        <v>3</v>
      </c>
      <c r="GT109">
        <v>0</v>
      </c>
      <c r="GU109" t="s">
        <v>6</v>
      </c>
      <c r="GV109">
        <f t="shared" si="139"/>
        <v>0</v>
      </c>
      <c r="GW109">
        <v>1</v>
      </c>
      <c r="GX109">
        <f t="shared" si="140"/>
        <v>0</v>
      </c>
      <c r="HA109">
        <v>0</v>
      </c>
      <c r="HB109">
        <v>0</v>
      </c>
      <c r="IK109">
        <v>0</v>
      </c>
    </row>
    <row r="110" spans="1:255" x14ac:dyDescent="0.2">
      <c r="A110" s="2">
        <v>17</v>
      </c>
      <c r="B110" s="2">
        <v>1</v>
      </c>
      <c r="C110" s="2">
        <f>ROW(SmtRes!A298)</f>
        <v>298</v>
      </c>
      <c r="D110" s="2">
        <f>ROW(EtalonRes!A314)</f>
        <v>314</v>
      </c>
      <c r="E110" s="2" t="s">
        <v>198</v>
      </c>
      <c r="F110" s="2" t="s">
        <v>199</v>
      </c>
      <c r="G110" s="2" t="s">
        <v>200</v>
      </c>
      <c r="H110" s="2" t="s">
        <v>18</v>
      </c>
      <c r="I110" s="2">
        <f>ROUND(I108,9)</f>
        <v>2.3140000000000001</v>
      </c>
      <c r="J110" s="2">
        <v>0</v>
      </c>
      <c r="K110" s="2"/>
      <c r="L110" s="2"/>
      <c r="M110" s="2"/>
      <c r="N110" s="2"/>
      <c r="O110" s="2">
        <f t="shared" si="106"/>
        <v>71988.490000000005</v>
      </c>
      <c r="P110" s="2">
        <f t="shared" si="107"/>
        <v>71112.11</v>
      </c>
      <c r="Q110" s="2">
        <f t="shared" si="108"/>
        <v>52.5</v>
      </c>
      <c r="R110" s="2">
        <f t="shared" si="109"/>
        <v>15.19</v>
      </c>
      <c r="S110" s="2">
        <f t="shared" si="110"/>
        <v>823.88</v>
      </c>
      <c r="T110" s="2">
        <f t="shared" si="111"/>
        <v>0</v>
      </c>
      <c r="U110" s="2">
        <f t="shared" si="112"/>
        <v>96.597929999999991</v>
      </c>
      <c r="V110" s="2">
        <f t="shared" si="113"/>
        <v>1.301625</v>
      </c>
      <c r="W110" s="2">
        <f t="shared" si="114"/>
        <v>0</v>
      </c>
      <c r="X110" s="2">
        <f t="shared" si="115"/>
        <v>931.37</v>
      </c>
      <c r="Y110" s="2">
        <f t="shared" si="116"/>
        <v>537</v>
      </c>
      <c r="Z110" s="2"/>
      <c r="AA110" s="2">
        <v>26834263</v>
      </c>
      <c r="AB110" s="2">
        <f t="shared" si="117"/>
        <v>31109.977500000001</v>
      </c>
      <c r="AC110" s="2">
        <f>ROUND(((ES110*15)),6)</f>
        <v>30731.25</v>
      </c>
      <c r="AD110" s="2">
        <f>ROUND((((((ET110*1.25)*15))-(((EU110*1.25)*15)))+AE110),6)</f>
        <v>22.6875</v>
      </c>
      <c r="AE110" s="2">
        <f>ROUND((((EU110*1.25)*15)),6)</f>
        <v>6.5625</v>
      </c>
      <c r="AF110" s="2">
        <f>ROUND((((EV110*1.15)*15)),6)</f>
        <v>356.04</v>
      </c>
      <c r="AG110" s="2">
        <f t="shared" si="119"/>
        <v>0</v>
      </c>
      <c r="AH110" s="2">
        <f>(((EW110*1.15)*15))</f>
        <v>41.744999999999997</v>
      </c>
      <c r="AI110" s="2">
        <f>(((EX110*1.25)*15))</f>
        <v>0.5625</v>
      </c>
      <c r="AJ110" s="2">
        <f t="shared" si="121"/>
        <v>0</v>
      </c>
      <c r="AK110" s="2">
        <v>2070.6</v>
      </c>
      <c r="AL110" s="2">
        <v>2048.75</v>
      </c>
      <c r="AM110" s="2">
        <v>1.21</v>
      </c>
      <c r="AN110" s="2">
        <v>0.35</v>
      </c>
      <c r="AO110" s="2">
        <v>20.64</v>
      </c>
      <c r="AP110" s="2">
        <v>0</v>
      </c>
      <c r="AQ110" s="2">
        <v>2.42</v>
      </c>
      <c r="AR110" s="2">
        <v>0.03</v>
      </c>
      <c r="AS110" s="2">
        <v>0</v>
      </c>
      <c r="AT110" s="2">
        <v>111</v>
      </c>
      <c r="AU110" s="2">
        <v>64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0</v>
      </c>
      <c r="BI110" s="2">
        <v>1</v>
      </c>
      <c r="BJ110" s="2" t="s">
        <v>201</v>
      </c>
      <c r="BK110" s="2"/>
      <c r="BL110" s="2"/>
      <c r="BM110" s="2">
        <v>11001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123</v>
      </c>
      <c r="CA110" s="2">
        <v>75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982</v>
      </c>
      <c r="CO110" s="2">
        <v>0</v>
      </c>
      <c r="CP110" s="2">
        <f t="shared" si="122"/>
        <v>71988.490000000005</v>
      </c>
      <c r="CQ110" s="2">
        <f t="shared" si="123"/>
        <v>30731.25</v>
      </c>
      <c r="CR110" s="2">
        <f t="shared" si="124"/>
        <v>22.6875</v>
      </c>
      <c r="CS110" s="2">
        <f t="shared" si="125"/>
        <v>6.5625</v>
      </c>
      <c r="CT110" s="2">
        <f t="shared" si="126"/>
        <v>356.04</v>
      </c>
      <c r="CU110" s="2">
        <f t="shared" si="127"/>
        <v>0</v>
      </c>
      <c r="CV110" s="2">
        <f t="shared" si="128"/>
        <v>41.744999999999997</v>
      </c>
      <c r="CW110" s="2">
        <f t="shared" si="129"/>
        <v>0.5625</v>
      </c>
      <c r="CX110" s="2">
        <f t="shared" si="130"/>
        <v>0</v>
      </c>
      <c r="CY110" s="2">
        <f t="shared" si="131"/>
        <v>931.36770000000001</v>
      </c>
      <c r="CZ110" s="2">
        <f t="shared" si="132"/>
        <v>537.00480000000005</v>
      </c>
      <c r="DA110" s="2"/>
      <c r="DB110" s="2"/>
      <c r="DC110" s="2" t="s">
        <v>6</v>
      </c>
      <c r="DD110" s="2" t="s">
        <v>202</v>
      </c>
      <c r="DE110" s="2" t="s">
        <v>203</v>
      </c>
      <c r="DF110" s="2" t="s">
        <v>203</v>
      </c>
      <c r="DG110" s="2" t="s">
        <v>204</v>
      </c>
      <c r="DH110" s="2" t="s">
        <v>6</v>
      </c>
      <c r="DI110" s="2" t="s">
        <v>204</v>
      </c>
      <c r="DJ110" s="2" t="s">
        <v>203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1005</v>
      </c>
      <c r="DV110" s="2" t="s">
        <v>18</v>
      </c>
      <c r="DW110" s="2" t="s">
        <v>18</v>
      </c>
      <c r="DX110" s="2">
        <v>100</v>
      </c>
      <c r="DY110" s="2"/>
      <c r="DZ110" s="2"/>
      <c r="EA110" s="2"/>
      <c r="EB110" s="2"/>
      <c r="EC110" s="2"/>
      <c r="ED110" s="2"/>
      <c r="EE110" s="2">
        <v>26549061</v>
      </c>
      <c r="EF110" s="2">
        <v>2</v>
      </c>
      <c r="EG110" s="2" t="s">
        <v>14</v>
      </c>
      <c r="EH110" s="2">
        <v>0</v>
      </c>
      <c r="EI110" s="2" t="s">
        <v>6</v>
      </c>
      <c r="EJ110" s="2">
        <v>1</v>
      </c>
      <c r="EK110" s="2">
        <v>11001</v>
      </c>
      <c r="EL110" s="2" t="s">
        <v>45</v>
      </c>
      <c r="EM110" s="2" t="s">
        <v>78</v>
      </c>
      <c r="EN110" s="2"/>
      <c r="EO110" s="2" t="s">
        <v>132</v>
      </c>
      <c r="EP110" s="2"/>
      <c r="EQ110" s="2">
        <v>0</v>
      </c>
      <c r="ER110" s="2">
        <v>2070.6</v>
      </c>
      <c r="ES110" s="2">
        <v>2048.75</v>
      </c>
      <c r="ET110" s="2">
        <v>1.21</v>
      </c>
      <c r="EU110" s="2">
        <v>0.35</v>
      </c>
      <c r="EV110" s="2">
        <v>20.64</v>
      </c>
      <c r="EW110" s="2">
        <v>2.42</v>
      </c>
      <c r="EX110" s="2">
        <v>0.03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3"/>
        <v>0</v>
      </c>
      <c r="FS110" s="2">
        <v>0</v>
      </c>
      <c r="FT110" s="2" t="s">
        <v>22</v>
      </c>
      <c r="FU110" s="2" t="s">
        <v>23</v>
      </c>
      <c r="FV110" s="2"/>
      <c r="FW110" s="2"/>
      <c r="FX110" s="2">
        <v>110.7</v>
      </c>
      <c r="FY110" s="2">
        <v>63.75</v>
      </c>
      <c r="FZ110" s="2"/>
      <c r="GA110" s="2" t="s">
        <v>6</v>
      </c>
      <c r="GB110" s="2"/>
      <c r="GC110" s="2"/>
      <c r="GD110" s="2">
        <v>0</v>
      </c>
      <c r="GE110" s="2"/>
      <c r="GF110" s="2">
        <v>337317905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4"/>
        <v>0</v>
      </c>
      <c r="GM110" s="2">
        <f t="shared" si="135"/>
        <v>73456.86</v>
      </c>
      <c r="GN110" s="2">
        <f t="shared" si="136"/>
        <v>73456.86</v>
      </c>
      <c r="GO110" s="2">
        <f t="shared" si="137"/>
        <v>0</v>
      </c>
      <c r="GP110" s="2">
        <f t="shared" si="138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39"/>
        <v>0</v>
      </c>
      <c r="GW110" s="2">
        <v>1</v>
      </c>
      <c r="GX110" s="2">
        <f t="shared" si="140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C111">
        <f>ROW(SmtRes!A304)</f>
        <v>304</v>
      </c>
      <c r="D111">
        <f>ROW(EtalonRes!A320)</f>
        <v>320</v>
      </c>
      <c r="E111" t="s">
        <v>198</v>
      </c>
      <c r="F111" t="s">
        <v>199</v>
      </c>
      <c r="G111" t="s">
        <v>200</v>
      </c>
      <c r="H111" t="s">
        <v>18</v>
      </c>
      <c r="I111">
        <f>ROUND(I109,9)</f>
        <v>2.3140000000000001</v>
      </c>
      <c r="J111">
        <v>0</v>
      </c>
      <c r="O111">
        <f t="shared" si="106"/>
        <v>460726.32</v>
      </c>
      <c r="P111">
        <f t="shared" si="107"/>
        <v>455117.52</v>
      </c>
      <c r="Q111">
        <f t="shared" si="108"/>
        <v>335.99</v>
      </c>
      <c r="R111">
        <f t="shared" si="109"/>
        <v>97.19</v>
      </c>
      <c r="S111">
        <f t="shared" si="110"/>
        <v>5272.81</v>
      </c>
      <c r="T111">
        <f t="shared" si="111"/>
        <v>0</v>
      </c>
      <c r="U111">
        <f t="shared" si="112"/>
        <v>96.597929999999991</v>
      </c>
      <c r="V111">
        <f t="shared" si="113"/>
        <v>1.301625</v>
      </c>
      <c r="W111">
        <f t="shared" si="114"/>
        <v>0</v>
      </c>
      <c r="X111">
        <f t="shared" si="115"/>
        <v>5960.7</v>
      </c>
      <c r="Y111">
        <f t="shared" si="116"/>
        <v>3436.8</v>
      </c>
      <c r="AA111">
        <v>26834277</v>
      </c>
      <c r="AB111">
        <f t="shared" si="117"/>
        <v>31109.977500000001</v>
      </c>
      <c r="AC111">
        <f>ROUND(((ES111*15)),6)</f>
        <v>30731.25</v>
      </c>
      <c r="AD111">
        <f>ROUND((((((ET111*1.25)*15))-(((EU111*1.25)*15)))+AE111),6)</f>
        <v>22.6875</v>
      </c>
      <c r="AE111">
        <f>ROUND((((EU111*1.25)*15)),6)</f>
        <v>6.5625</v>
      </c>
      <c r="AF111">
        <f>ROUND((((EV111*1.15)*15)),6)</f>
        <v>356.04</v>
      </c>
      <c r="AG111">
        <f t="shared" si="119"/>
        <v>0</v>
      </c>
      <c r="AH111">
        <f>(((EW111*1.15)*15))</f>
        <v>41.744999999999997</v>
      </c>
      <c r="AI111">
        <f>(((EX111*1.25)*15))</f>
        <v>0.5625</v>
      </c>
      <c r="AJ111">
        <f t="shared" si="121"/>
        <v>0</v>
      </c>
      <c r="AK111">
        <v>2070.6</v>
      </c>
      <c r="AL111">
        <v>2048.75</v>
      </c>
      <c r="AM111">
        <v>1.21</v>
      </c>
      <c r="AN111">
        <v>0.35</v>
      </c>
      <c r="AO111">
        <v>20.64</v>
      </c>
      <c r="AP111">
        <v>0</v>
      </c>
      <c r="AQ111">
        <v>2.42</v>
      </c>
      <c r="AR111">
        <v>0.03</v>
      </c>
      <c r="AS111">
        <v>0</v>
      </c>
      <c r="AT111">
        <v>111</v>
      </c>
      <c r="AU111">
        <v>64</v>
      </c>
      <c r="AV111">
        <v>1</v>
      </c>
      <c r="AW111">
        <v>1</v>
      </c>
      <c r="AZ111">
        <v>6.4</v>
      </c>
      <c r="BA111">
        <v>6.4</v>
      </c>
      <c r="BB111">
        <v>6.4</v>
      </c>
      <c r="BC111">
        <v>6.4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201</v>
      </c>
      <c r="BM111">
        <v>11001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6.4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123</v>
      </c>
      <c r="CA111">
        <v>75</v>
      </c>
      <c r="CF111">
        <v>0</v>
      </c>
      <c r="CG111">
        <v>0</v>
      </c>
      <c r="CM111">
        <v>0</v>
      </c>
      <c r="CN111" t="s">
        <v>982</v>
      </c>
      <c r="CO111">
        <v>0</v>
      </c>
      <c r="CP111">
        <f t="shared" si="122"/>
        <v>460726.32</v>
      </c>
      <c r="CQ111">
        <f t="shared" si="123"/>
        <v>196680</v>
      </c>
      <c r="CR111">
        <f t="shared" si="124"/>
        <v>145.20000000000002</v>
      </c>
      <c r="CS111">
        <f t="shared" si="125"/>
        <v>42</v>
      </c>
      <c r="CT111">
        <f t="shared" si="126"/>
        <v>2278.6560000000004</v>
      </c>
      <c r="CU111">
        <f t="shared" si="127"/>
        <v>0</v>
      </c>
      <c r="CV111">
        <f t="shared" si="128"/>
        <v>41.744999999999997</v>
      </c>
      <c r="CW111">
        <f t="shared" si="129"/>
        <v>0.5625</v>
      </c>
      <c r="CX111">
        <f t="shared" si="130"/>
        <v>0</v>
      </c>
      <c r="CY111">
        <f t="shared" si="131"/>
        <v>5960.7</v>
      </c>
      <c r="CZ111">
        <f t="shared" si="132"/>
        <v>3436.8</v>
      </c>
      <c r="DC111" t="s">
        <v>6</v>
      </c>
      <c r="DD111" t="s">
        <v>202</v>
      </c>
      <c r="DE111" t="s">
        <v>203</v>
      </c>
      <c r="DF111" t="s">
        <v>203</v>
      </c>
      <c r="DG111" t="s">
        <v>204</v>
      </c>
      <c r="DH111" t="s">
        <v>6</v>
      </c>
      <c r="DI111" t="s">
        <v>204</v>
      </c>
      <c r="DJ111" t="s">
        <v>203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1005</v>
      </c>
      <c r="DV111" t="s">
        <v>18</v>
      </c>
      <c r="DW111" t="s">
        <v>18</v>
      </c>
      <c r="DX111">
        <v>100</v>
      </c>
      <c r="EE111">
        <v>26549061</v>
      </c>
      <c r="EF111">
        <v>2</v>
      </c>
      <c r="EG111" t="s">
        <v>14</v>
      </c>
      <c r="EH111">
        <v>0</v>
      </c>
      <c r="EI111" t="s">
        <v>6</v>
      </c>
      <c r="EJ111">
        <v>1</v>
      </c>
      <c r="EK111">
        <v>11001</v>
      </c>
      <c r="EL111" t="s">
        <v>45</v>
      </c>
      <c r="EM111" t="s">
        <v>78</v>
      </c>
      <c r="EO111" t="s">
        <v>132</v>
      </c>
      <c r="EQ111">
        <v>0</v>
      </c>
      <c r="ER111">
        <v>2070.6</v>
      </c>
      <c r="ES111">
        <v>2048.75</v>
      </c>
      <c r="ET111">
        <v>1.21</v>
      </c>
      <c r="EU111">
        <v>0.35</v>
      </c>
      <c r="EV111">
        <v>20.64</v>
      </c>
      <c r="EW111">
        <v>2.42</v>
      </c>
      <c r="EX111">
        <v>0.03</v>
      </c>
      <c r="EY111">
        <v>0</v>
      </c>
      <c r="FQ111">
        <v>0</v>
      </c>
      <c r="FR111">
        <f t="shared" si="133"/>
        <v>0</v>
      </c>
      <c r="FS111">
        <v>0</v>
      </c>
      <c r="FT111" t="s">
        <v>22</v>
      </c>
      <c r="FU111" t="s">
        <v>23</v>
      </c>
      <c r="FX111">
        <v>110.7</v>
      </c>
      <c r="FY111">
        <v>63.75</v>
      </c>
      <c r="GA111" t="s">
        <v>6</v>
      </c>
      <c r="GD111">
        <v>0</v>
      </c>
      <c r="GF111">
        <v>337317905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34"/>
        <v>0</v>
      </c>
      <c r="GM111">
        <f t="shared" si="135"/>
        <v>470123.82</v>
      </c>
      <c r="GN111">
        <f t="shared" si="136"/>
        <v>470123.82</v>
      </c>
      <c r="GO111">
        <f t="shared" si="137"/>
        <v>0</v>
      </c>
      <c r="GP111">
        <f t="shared" si="138"/>
        <v>0</v>
      </c>
      <c r="GR111">
        <v>0</v>
      </c>
      <c r="GS111">
        <v>3</v>
      </c>
      <c r="GT111">
        <v>0</v>
      </c>
      <c r="GU111" t="s">
        <v>6</v>
      </c>
      <c r="GV111">
        <f t="shared" si="139"/>
        <v>0</v>
      </c>
      <c r="GW111">
        <v>1</v>
      </c>
      <c r="GX111">
        <f t="shared" si="140"/>
        <v>0</v>
      </c>
      <c r="HA111">
        <v>0</v>
      </c>
      <c r="HB111">
        <v>0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ROW(SmtRes!A316)</f>
        <v>316</v>
      </c>
      <c r="D112" s="2">
        <f>ROW(EtalonRes!A332)</f>
        <v>332</v>
      </c>
      <c r="E112" s="2" t="s">
        <v>205</v>
      </c>
      <c r="F112" s="2" t="s">
        <v>206</v>
      </c>
      <c r="G112" s="2" t="s">
        <v>207</v>
      </c>
      <c r="H112" s="2" t="s">
        <v>18</v>
      </c>
      <c r="I112" s="2">
        <f>ROUND(I108,9)</f>
        <v>2.3140000000000001</v>
      </c>
      <c r="J112" s="2">
        <v>0</v>
      </c>
      <c r="K112" s="2"/>
      <c r="L112" s="2"/>
      <c r="M112" s="2"/>
      <c r="N112" s="2"/>
      <c r="O112" s="2">
        <f t="shared" si="106"/>
        <v>50884.53</v>
      </c>
      <c r="P112" s="2">
        <f t="shared" si="107"/>
        <v>43594.93</v>
      </c>
      <c r="Q112" s="2">
        <f t="shared" si="108"/>
        <v>69.849999999999994</v>
      </c>
      <c r="R112" s="2">
        <f t="shared" si="109"/>
        <v>50.65</v>
      </c>
      <c r="S112" s="2">
        <f t="shared" si="110"/>
        <v>7219.75</v>
      </c>
      <c r="T112" s="2">
        <f t="shared" si="111"/>
        <v>0</v>
      </c>
      <c r="U112" s="2">
        <f t="shared" si="112"/>
        <v>826.05866200000003</v>
      </c>
      <c r="V112" s="2">
        <f t="shared" si="113"/>
        <v>5.0040250000000004</v>
      </c>
      <c r="W112" s="2">
        <f t="shared" si="114"/>
        <v>0</v>
      </c>
      <c r="X112" s="2">
        <f t="shared" si="115"/>
        <v>8070.14</v>
      </c>
      <c r="Y112" s="2">
        <f t="shared" si="116"/>
        <v>4653.0600000000004</v>
      </c>
      <c r="Z112" s="2"/>
      <c r="AA112" s="2">
        <v>26834263</v>
      </c>
      <c r="AB112" s="2">
        <f t="shared" si="117"/>
        <v>21989.858</v>
      </c>
      <c r="AC112" s="2">
        <f t="shared" ref="AC112:AC143" si="145">ROUND((ES112),6)</f>
        <v>18839.64</v>
      </c>
      <c r="AD112" s="2">
        <f>ROUND(((((ET112*1.25))-((EU112*1.25)))+AE112),6)</f>
        <v>30.1875</v>
      </c>
      <c r="AE112" s="2">
        <f>ROUND(((EU112*1.25)),6)</f>
        <v>21.887499999999999</v>
      </c>
      <c r="AF112" s="2">
        <f>ROUND(((EV112*1.15)),6)</f>
        <v>3120.0304999999998</v>
      </c>
      <c r="AG112" s="2">
        <f t="shared" si="119"/>
        <v>0</v>
      </c>
      <c r="AH112" s="2">
        <f>((EW112*1.15))</f>
        <v>356.983</v>
      </c>
      <c r="AI112" s="2">
        <f>((EX112*1.25))</f>
        <v>2.1625000000000001</v>
      </c>
      <c r="AJ112" s="2">
        <f t="shared" si="121"/>
        <v>0</v>
      </c>
      <c r="AK112" s="2">
        <v>21576.86</v>
      </c>
      <c r="AL112" s="2">
        <v>18839.64</v>
      </c>
      <c r="AM112" s="2">
        <v>24.15</v>
      </c>
      <c r="AN112" s="2">
        <v>17.510000000000002</v>
      </c>
      <c r="AO112" s="2">
        <v>2713.07</v>
      </c>
      <c r="AP112" s="2">
        <v>0</v>
      </c>
      <c r="AQ112" s="2">
        <v>310.42</v>
      </c>
      <c r="AR112" s="2">
        <v>1.73</v>
      </c>
      <c r="AS112" s="2">
        <v>0</v>
      </c>
      <c r="AT112" s="2">
        <v>111</v>
      </c>
      <c r="AU112" s="2">
        <v>64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0</v>
      </c>
      <c r="BI112" s="2">
        <v>1</v>
      </c>
      <c r="BJ112" s="2" t="s">
        <v>208</v>
      </c>
      <c r="BK112" s="2"/>
      <c r="BL112" s="2"/>
      <c r="BM112" s="2">
        <v>11001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123</v>
      </c>
      <c r="CA112" s="2">
        <v>75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982</v>
      </c>
      <c r="CO112" s="2">
        <v>0</v>
      </c>
      <c r="CP112" s="2">
        <f t="shared" si="122"/>
        <v>50884.53</v>
      </c>
      <c r="CQ112" s="2">
        <f t="shared" si="123"/>
        <v>18839.64</v>
      </c>
      <c r="CR112" s="2">
        <f t="shared" si="124"/>
        <v>30.1875</v>
      </c>
      <c r="CS112" s="2">
        <f t="shared" si="125"/>
        <v>21.887499999999999</v>
      </c>
      <c r="CT112" s="2">
        <f t="shared" si="126"/>
        <v>3120.0304999999998</v>
      </c>
      <c r="CU112" s="2">
        <f t="shared" si="127"/>
        <v>0</v>
      </c>
      <c r="CV112" s="2">
        <f t="shared" si="128"/>
        <v>356.983</v>
      </c>
      <c r="CW112" s="2">
        <f t="shared" si="129"/>
        <v>2.1625000000000001</v>
      </c>
      <c r="CX112" s="2">
        <f t="shared" si="130"/>
        <v>0</v>
      </c>
      <c r="CY112" s="2">
        <f t="shared" si="131"/>
        <v>8070.1439999999993</v>
      </c>
      <c r="CZ112" s="2">
        <f t="shared" si="132"/>
        <v>4653.0559999999996</v>
      </c>
      <c r="DA112" s="2"/>
      <c r="DB112" s="2"/>
      <c r="DC112" s="2" t="s">
        <v>6</v>
      </c>
      <c r="DD112" s="2" t="s">
        <v>6</v>
      </c>
      <c r="DE112" s="2" t="s">
        <v>130</v>
      </c>
      <c r="DF112" s="2" t="s">
        <v>130</v>
      </c>
      <c r="DG112" s="2" t="s">
        <v>131</v>
      </c>
      <c r="DH112" s="2" t="s">
        <v>6</v>
      </c>
      <c r="DI112" s="2" t="s">
        <v>131</v>
      </c>
      <c r="DJ112" s="2" t="s">
        <v>130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1005</v>
      </c>
      <c r="DV112" s="2" t="s">
        <v>18</v>
      </c>
      <c r="DW112" s="2" t="s">
        <v>18</v>
      </c>
      <c r="DX112" s="2">
        <v>100</v>
      </c>
      <c r="DY112" s="2"/>
      <c r="DZ112" s="2"/>
      <c r="EA112" s="2"/>
      <c r="EB112" s="2"/>
      <c r="EC112" s="2"/>
      <c r="ED112" s="2"/>
      <c r="EE112" s="2">
        <v>26549061</v>
      </c>
      <c r="EF112" s="2">
        <v>2</v>
      </c>
      <c r="EG112" s="2" t="s">
        <v>14</v>
      </c>
      <c r="EH112" s="2">
        <v>0</v>
      </c>
      <c r="EI112" s="2" t="s">
        <v>6</v>
      </c>
      <c r="EJ112" s="2">
        <v>1</v>
      </c>
      <c r="EK112" s="2">
        <v>11001</v>
      </c>
      <c r="EL112" s="2" t="s">
        <v>45</v>
      </c>
      <c r="EM112" s="2" t="s">
        <v>78</v>
      </c>
      <c r="EN112" s="2"/>
      <c r="EO112" s="2" t="s">
        <v>132</v>
      </c>
      <c r="EP112" s="2"/>
      <c r="EQ112" s="2">
        <v>0</v>
      </c>
      <c r="ER112" s="2">
        <v>21576.86</v>
      </c>
      <c r="ES112" s="2">
        <v>18839.64</v>
      </c>
      <c r="ET112" s="2">
        <v>24.15</v>
      </c>
      <c r="EU112" s="2">
        <v>17.510000000000002</v>
      </c>
      <c r="EV112" s="2">
        <v>2713.07</v>
      </c>
      <c r="EW112" s="2">
        <v>310.42</v>
      </c>
      <c r="EX112" s="2">
        <v>1.73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3"/>
        <v>0</v>
      </c>
      <c r="FS112" s="2">
        <v>0</v>
      </c>
      <c r="FT112" s="2" t="s">
        <v>22</v>
      </c>
      <c r="FU112" s="2" t="s">
        <v>23</v>
      </c>
      <c r="FV112" s="2"/>
      <c r="FW112" s="2"/>
      <c r="FX112" s="2">
        <v>110.7</v>
      </c>
      <c r="FY112" s="2">
        <v>63.75</v>
      </c>
      <c r="FZ112" s="2"/>
      <c r="GA112" s="2" t="s">
        <v>6</v>
      </c>
      <c r="GB112" s="2"/>
      <c r="GC112" s="2"/>
      <c r="GD112" s="2">
        <v>0</v>
      </c>
      <c r="GE112" s="2"/>
      <c r="GF112" s="2">
        <v>-957353104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34"/>
        <v>0</v>
      </c>
      <c r="GM112" s="2">
        <f t="shared" si="135"/>
        <v>63607.73</v>
      </c>
      <c r="GN112" s="2">
        <f t="shared" si="136"/>
        <v>63607.73</v>
      </c>
      <c r="GO112" s="2">
        <f t="shared" si="137"/>
        <v>0</v>
      </c>
      <c r="GP112" s="2">
        <f t="shared" si="138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39"/>
        <v>0</v>
      </c>
      <c r="GW112" s="2">
        <v>1</v>
      </c>
      <c r="GX112" s="2">
        <f t="shared" si="140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ROW(SmtRes!A328)</f>
        <v>328</v>
      </c>
      <c r="D113">
        <f>ROW(EtalonRes!A344)</f>
        <v>344</v>
      </c>
      <c r="E113" t="s">
        <v>205</v>
      </c>
      <c r="F113" t="s">
        <v>206</v>
      </c>
      <c r="G113" t="s">
        <v>207</v>
      </c>
      <c r="H113" t="s">
        <v>18</v>
      </c>
      <c r="I113">
        <f>ROUND(I109,9)</f>
        <v>2.3140000000000001</v>
      </c>
      <c r="J113">
        <v>0</v>
      </c>
      <c r="O113">
        <f t="shared" si="106"/>
        <v>325660.99</v>
      </c>
      <c r="P113">
        <f t="shared" si="107"/>
        <v>279007.53000000003</v>
      </c>
      <c r="Q113">
        <f t="shared" si="108"/>
        <v>447.06</v>
      </c>
      <c r="R113">
        <f t="shared" si="109"/>
        <v>324.14999999999998</v>
      </c>
      <c r="S113">
        <f t="shared" si="110"/>
        <v>46206.400000000001</v>
      </c>
      <c r="T113">
        <f t="shared" si="111"/>
        <v>0</v>
      </c>
      <c r="U113">
        <f t="shared" si="112"/>
        <v>826.05866200000003</v>
      </c>
      <c r="V113">
        <f t="shared" si="113"/>
        <v>5.0040250000000004</v>
      </c>
      <c r="W113">
        <f t="shared" si="114"/>
        <v>0</v>
      </c>
      <c r="X113">
        <f t="shared" si="115"/>
        <v>51648.91</v>
      </c>
      <c r="Y113">
        <f t="shared" si="116"/>
        <v>29779.55</v>
      </c>
      <c r="AA113">
        <v>26834277</v>
      </c>
      <c r="AB113">
        <f t="shared" si="117"/>
        <v>21989.858</v>
      </c>
      <c r="AC113">
        <f t="shared" si="145"/>
        <v>18839.64</v>
      </c>
      <c r="AD113">
        <f>ROUND(((((ET113*1.25))-((EU113*1.25)))+AE113),6)</f>
        <v>30.1875</v>
      </c>
      <c r="AE113">
        <f>ROUND(((EU113*1.25)),6)</f>
        <v>21.887499999999999</v>
      </c>
      <c r="AF113">
        <f>ROUND(((EV113*1.15)),6)</f>
        <v>3120.0304999999998</v>
      </c>
      <c r="AG113">
        <f t="shared" si="119"/>
        <v>0</v>
      </c>
      <c r="AH113">
        <f>((EW113*1.15))</f>
        <v>356.983</v>
      </c>
      <c r="AI113">
        <f>((EX113*1.25))</f>
        <v>2.1625000000000001</v>
      </c>
      <c r="AJ113">
        <f t="shared" si="121"/>
        <v>0</v>
      </c>
      <c r="AK113">
        <v>21576.86</v>
      </c>
      <c r="AL113">
        <v>18839.64</v>
      </c>
      <c r="AM113">
        <v>24.15</v>
      </c>
      <c r="AN113">
        <v>17.510000000000002</v>
      </c>
      <c r="AO113">
        <v>2713.07</v>
      </c>
      <c r="AP113">
        <v>0</v>
      </c>
      <c r="AQ113">
        <v>310.42</v>
      </c>
      <c r="AR113">
        <v>1.73</v>
      </c>
      <c r="AS113">
        <v>0</v>
      </c>
      <c r="AT113">
        <v>111</v>
      </c>
      <c r="AU113">
        <v>64</v>
      </c>
      <c r="AV113">
        <v>1</v>
      </c>
      <c r="AW113">
        <v>1</v>
      </c>
      <c r="AZ113">
        <v>6.4</v>
      </c>
      <c r="BA113">
        <v>6.4</v>
      </c>
      <c r="BB113">
        <v>6.4</v>
      </c>
      <c r="BC113">
        <v>6.4</v>
      </c>
      <c r="BD113" t="s">
        <v>6</v>
      </c>
      <c r="BE113" t="s">
        <v>6</v>
      </c>
      <c r="BF113" t="s">
        <v>6</v>
      </c>
      <c r="BG113" t="s">
        <v>6</v>
      </c>
      <c r="BH113">
        <v>0</v>
      </c>
      <c r="BI113">
        <v>1</v>
      </c>
      <c r="BJ113" t="s">
        <v>208</v>
      </c>
      <c r="BM113">
        <v>11001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6.4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123</v>
      </c>
      <c r="CA113">
        <v>75</v>
      </c>
      <c r="CF113">
        <v>0</v>
      </c>
      <c r="CG113">
        <v>0</v>
      </c>
      <c r="CM113">
        <v>0</v>
      </c>
      <c r="CN113" t="s">
        <v>982</v>
      </c>
      <c r="CO113">
        <v>0</v>
      </c>
      <c r="CP113">
        <f t="shared" si="122"/>
        <v>325660.99000000005</v>
      </c>
      <c r="CQ113">
        <f t="shared" si="123"/>
        <v>120573.696</v>
      </c>
      <c r="CR113">
        <f t="shared" si="124"/>
        <v>193.20000000000002</v>
      </c>
      <c r="CS113">
        <f t="shared" si="125"/>
        <v>140.08000000000001</v>
      </c>
      <c r="CT113">
        <f t="shared" si="126"/>
        <v>19968.195200000002</v>
      </c>
      <c r="CU113">
        <f t="shared" si="127"/>
        <v>0</v>
      </c>
      <c r="CV113">
        <f t="shared" si="128"/>
        <v>356.983</v>
      </c>
      <c r="CW113">
        <f t="shared" si="129"/>
        <v>2.1625000000000001</v>
      </c>
      <c r="CX113">
        <f t="shared" si="130"/>
        <v>0</v>
      </c>
      <c r="CY113">
        <f t="shared" si="131"/>
        <v>51648.910500000005</v>
      </c>
      <c r="CZ113">
        <f t="shared" si="132"/>
        <v>29779.552000000003</v>
      </c>
      <c r="DC113" t="s">
        <v>6</v>
      </c>
      <c r="DD113" t="s">
        <v>6</v>
      </c>
      <c r="DE113" t="s">
        <v>130</v>
      </c>
      <c r="DF113" t="s">
        <v>130</v>
      </c>
      <c r="DG113" t="s">
        <v>131</v>
      </c>
      <c r="DH113" t="s">
        <v>6</v>
      </c>
      <c r="DI113" t="s">
        <v>131</v>
      </c>
      <c r="DJ113" t="s">
        <v>130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1005</v>
      </c>
      <c r="DV113" t="s">
        <v>18</v>
      </c>
      <c r="DW113" t="s">
        <v>18</v>
      </c>
      <c r="DX113">
        <v>100</v>
      </c>
      <c r="EE113">
        <v>26549061</v>
      </c>
      <c r="EF113">
        <v>2</v>
      </c>
      <c r="EG113" t="s">
        <v>14</v>
      </c>
      <c r="EH113">
        <v>0</v>
      </c>
      <c r="EI113" t="s">
        <v>6</v>
      </c>
      <c r="EJ113">
        <v>1</v>
      </c>
      <c r="EK113">
        <v>11001</v>
      </c>
      <c r="EL113" t="s">
        <v>45</v>
      </c>
      <c r="EM113" t="s">
        <v>78</v>
      </c>
      <c r="EO113" t="s">
        <v>132</v>
      </c>
      <c r="EQ113">
        <v>0</v>
      </c>
      <c r="ER113">
        <v>21576.86</v>
      </c>
      <c r="ES113">
        <v>18839.64</v>
      </c>
      <c r="ET113">
        <v>24.15</v>
      </c>
      <c r="EU113">
        <v>17.510000000000002</v>
      </c>
      <c r="EV113">
        <v>2713.07</v>
      </c>
      <c r="EW113">
        <v>310.42</v>
      </c>
      <c r="EX113">
        <v>1.73</v>
      </c>
      <c r="EY113">
        <v>0</v>
      </c>
      <c r="FQ113">
        <v>0</v>
      </c>
      <c r="FR113">
        <f t="shared" si="133"/>
        <v>0</v>
      </c>
      <c r="FS113">
        <v>0</v>
      </c>
      <c r="FT113" t="s">
        <v>22</v>
      </c>
      <c r="FU113" t="s">
        <v>23</v>
      </c>
      <c r="FX113">
        <v>110.7</v>
      </c>
      <c r="FY113">
        <v>63.75</v>
      </c>
      <c r="GA113" t="s">
        <v>6</v>
      </c>
      <c r="GD113">
        <v>0</v>
      </c>
      <c r="GF113">
        <v>-957353104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34"/>
        <v>0</v>
      </c>
      <c r="GM113">
        <f t="shared" si="135"/>
        <v>407089.45</v>
      </c>
      <c r="GN113">
        <f t="shared" si="136"/>
        <v>407089.45</v>
      </c>
      <c r="GO113">
        <f t="shared" si="137"/>
        <v>0</v>
      </c>
      <c r="GP113">
        <f t="shared" si="138"/>
        <v>0</v>
      </c>
      <c r="GR113">
        <v>0</v>
      </c>
      <c r="GS113">
        <v>3</v>
      </c>
      <c r="GT113">
        <v>0</v>
      </c>
      <c r="GU113" t="s">
        <v>6</v>
      </c>
      <c r="GV113">
        <f t="shared" si="139"/>
        <v>0</v>
      </c>
      <c r="GW113">
        <v>1</v>
      </c>
      <c r="GX113">
        <f t="shared" si="140"/>
        <v>0</v>
      </c>
      <c r="HA113">
        <v>0</v>
      </c>
      <c r="HB113"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316</v>
      </c>
      <c r="D114" s="2"/>
      <c r="E114" s="2" t="s">
        <v>209</v>
      </c>
      <c r="F114" s="2" t="s">
        <v>210</v>
      </c>
      <c r="G114" s="2" t="s">
        <v>211</v>
      </c>
      <c r="H114" s="2" t="s">
        <v>38</v>
      </c>
      <c r="I114" s="2">
        <f>I112*J114</f>
        <v>4.6280000000000002E-2</v>
      </c>
      <c r="J114" s="2">
        <v>0.02</v>
      </c>
      <c r="K114" s="2"/>
      <c r="L114" s="2"/>
      <c r="M114" s="2"/>
      <c r="N114" s="2"/>
      <c r="O114" s="2">
        <f t="shared" si="106"/>
        <v>367.76</v>
      </c>
      <c r="P114" s="2">
        <f t="shared" si="107"/>
        <v>367.76</v>
      </c>
      <c r="Q114" s="2">
        <f t="shared" si="108"/>
        <v>0</v>
      </c>
      <c r="R114" s="2">
        <f t="shared" si="109"/>
        <v>0</v>
      </c>
      <c r="S114" s="2">
        <f t="shared" si="110"/>
        <v>0</v>
      </c>
      <c r="T114" s="2">
        <f t="shared" si="111"/>
        <v>0</v>
      </c>
      <c r="U114" s="2">
        <f t="shared" si="112"/>
        <v>0</v>
      </c>
      <c r="V114" s="2">
        <f t="shared" si="113"/>
        <v>0</v>
      </c>
      <c r="W114" s="2">
        <f t="shared" si="114"/>
        <v>0</v>
      </c>
      <c r="X114" s="2">
        <f t="shared" si="115"/>
        <v>0</v>
      </c>
      <c r="Y114" s="2">
        <f t="shared" si="116"/>
        <v>0</v>
      </c>
      <c r="Z114" s="2"/>
      <c r="AA114" s="2">
        <v>26834263</v>
      </c>
      <c r="AB114" s="2">
        <f t="shared" si="117"/>
        <v>7946.36</v>
      </c>
      <c r="AC114" s="2">
        <f t="shared" si="145"/>
        <v>7946.36</v>
      </c>
      <c r="AD114" s="2">
        <f t="shared" ref="AD114:AD119" si="146">ROUND((((ET114)-(EU114))+AE114),6)</f>
        <v>0</v>
      </c>
      <c r="AE114" s="2">
        <f t="shared" ref="AE114:AF119" si="147">ROUND((EU114),6)</f>
        <v>0</v>
      </c>
      <c r="AF114" s="2">
        <f t="shared" si="147"/>
        <v>0</v>
      </c>
      <c r="AG114" s="2">
        <f t="shared" si="119"/>
        <v>0</v>
      </c>
      <c r="AH114" s="2">
        <f t="shared" ref="AH114:AI119" si="148">(EW114)</f>
        <v>0</v>
      </c>
      <c r="AI114" s="2">
        <f t="shared" si="148"/>
        <v>0</v>
      </c>
      <c r="AJ114" s="2">
        <f t="shared" si="121"/>
        <v>0</v>
      </c>
      <c r="AK114" s="2">
        <v>7946.36</v>
      </c>
      <c r="AL114" s="2">
        <v>7946.36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111</v>
      </c>
      <c r="AU114" s="2">
        <v>64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3</v>
      </c>
      <c r="BI114" s="2">
        <v>1</v>
      </c>
      <c r="BJ114" s="2" t="s">
        <v>212</v>
      </c>
      <c r="BK114" s="2"/>
      <c r="BL114" s="2"/>
      <c r="BM114" s="2">
        <v>11001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123</v>
      </c>
      <c r="CA114" s="2">
        <v>75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6</v>
      </c>
      <c r="CO114" s="2">
        <v>0</v>
      </c>
      <c r="CP114" s="2">
        <f t="shared" si="122"/>
        <v>367.76</v>
      </c>
      <c r="CQ114" s="2">
        <f t="shared" si="123"/>
        <v>7946.36</v>
      </c>
      <c r="CR114" s="2">
        <f t="shared" si="124"/>
        <v>0</v>
      </c>
      <c r="CS114" s="2">
        <f t="shared" si="125"/>
        <v>0</v>
      </c>
      <c r="CT114" s="2">
        <f t="shared" si="126"/>
        <v>0</v>
      </c>
      <c r="CU114" s="2">
        <f t="shared" si="127"/>
        <v>0</v>
      </c>
      <c r="CV114" s="2">
        <f t="shared" si="128"/>
        <v>0</v>
      </c>
      <c r="CW114" s="2">
        <f t="shared" si="129"/>
        <v>0</v>
      </c>
      <c r="CX114" s="2">
        <f t="shared" si="130"/>
        <v>0</v>
      </c>
      <c r="CY114" s="2">
        <f t="shared" si="131"/>
        <v>0</v>
      </c>
      <c r="CZ114" s="2">
        <f t="shared" si="132"/>
        <v>0</v>
      </c>
      <c r="DA114" s="2"/>
      <c r="DB114" s="2"/>
      <c r="DC114" s="2" t="s">
        <v>6</v>
      </c>
      <c r="DD114" s="2" t="s">
        <v>6</v>
      </c>
      <c r="DE114" s="2" t="s">
        <v>6</v>
      </c>
      <c r="DF114" s="2" t="s">
        <v>6</v>
      </c>
      <c r="DG114" s="2" t="s">
        <v>6</v>
      </c>
      <c r="DH114" s="2" t="s">
        <v>6</v>
      </c>
      <c r="DI114" s="2" t="s">
        <v>6</v>
      </c>
      <c r="DJ114" s="2" t="s">
        <v>6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1009</v>
      </c>
      <c r="DV114" s="2" t="s">
        <v>38</v>
      </c>
      <c r="DW114" s="2" t="s">
        <v>38</v>
      </c>
      <c r="DX114" s="2">
        <v>1000</v>
      </c>
      <c r="DY114" s="2"/>
      <c r="DZ114" s="2"/>
      <c r="EA114" s="2"/>
      <c r="EB114" s="2"/>
      <c r="EC114" s="2"/>
      <c r="ED114" s="2"/>
      <c r="EE114" s="2">
        <v>26549061</v>
      </c>
      <c r="EF114" s="2">
        <v>2</v>
      </c>
      <c r="EG114" s="2" t="s">
        <v>14</v>
      </c>
      <c r="EH114" s="2">
        <v>0</v>
      </c>
      <c r="EI114" s="2" t="s">
        <v>6</v>
      </c>
      <c r="EJ114" s="2">
        <v>1</v>
      </c>
      <c r="EK114" s="2">
        <v>11001</v>
      </c>
      <c r="EL114" s="2" t="s">
        <v>45</v>
      </c>
      <c r="EM114" s="2" t="s">
        <v>78</v>
      </c>
      <c r="EN114" s="2"/>
      <c r="EO114" s="2" t="s">
        <v>6</v>
      </c>
      <c r="EP114" s="2"/>
      <c r="EQ114" s="2">
        <v>0</v>
      </c>
      <c r="ER114" s="2">
        <v>7946.36</v>
      </c>
      <c r="ES114" s="2">
        <v>7946.36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3"/>
        <v>0</v>
      </c>
      <c r="FS114" s="2">
        <v>0</v>
      </c>
      <c r="FT114" s="2" t="s">
        <v>22</v>
      </c>
      <c r="FU114" s="2" t="s">
        <v>23</v>
      </c>
      <c r="FV114" s="2"/>
      <c r="FW114" s="2"/>
      <c r="FX114" s="2">
        <v>110.7</v>
      </c>
      <c r="FY114" s="2">
        <v>63.75</v>
      </c>
      <c r="FZ114" s="2"/>
      <c r="GA114" s="2" t="s">
        <v>6</v>
      </c>
      <c r="GB114" s="2"/>
      <c r="GC114" s="2"/>
      <c r="GD114" s="2">
        <v>0</v>
      </c>
      <c r="GE114" s="2"/>
      <c r="GF114" s="2">
        <v>-1407569339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34"/>
        <v>0</v>
      </c>
      <c r="GM114" s="2">
        <f t="shared" si="135"/>
        <v>367.76</v>
      </c>
      <c r="GN114" s="2">
        <f t="shared" si="136"/>
        <v>367.76</v>
      </c>
      <c r="GO114" s="2">
        <f t="shared" si="137"/>
        <v>0</v>
      </c>
      <c r="GP114" s="2">
        <f t="shared" si="138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39"/>
        <v>0</v>
      </c>
      <c r="GW114" s="2">
        <v>1</v>
      </c>
      <c r="GX114" s="2">
        <f t="shared" si="140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328</v>
      </c>
      <c r="E115" t="s">
        <v>209</v>
      </c>
      <c r="F115" t="s">
        <v>210</v>
      </c>
      <c r="G115" t="s">
        <v>211</v>
      </c>
      <c r="H115" t="s">
        <v>38</v>
      </c>
      <c r="I115">
        <f>I113*J115</f>
        <v>4.6280000000000002E-2</v>
      </c>
      <c r="J115">
        <v>0.02</v>
      </c>
      <c r="O115">
        <f t="shared" si="106"/>
        <v>2353.65</v>
      </c>
      <c r="P115">
        <f t="shared" si="107"/>
        <v>2353.65</v>
      </c>
      <c r="Q115">
        <f t="shared" si="108"/>
        <v>0</v>
      </c>
      <c r="R115">
        <f t="shared" si="109"/>
        <v>0</v>
      </c>
      <c r="S115">
        <f t="shared" si="110"/>
        <v>0</v>
      </c>
      <c r="T115">
        <f t="shared" si="111"/>
        <v>0</v>
      </c>
      <c r="U115">
        <f t="shared" si="112"/>
        <v>0</v>
      </c>
      <c r="V115">
        <f t="shared" si="113"/>
        <v>0</v>
      </c>
      <c r="W115">
        <f t="shared" si="114"/>
        <v>0</v>
      </c>
      <c r="X115">
        <f t="shared" si="115"/>
        <v>0</v>
      </c>
      <c r="Y115">
        <f t="shared" si="116"/>
        <v>0</v>
      </c>
      <c r="AA115">
        <v>26834277</v>
      </c>
      <c r="AB115">
        <f t="shared" si="117"/>
        <v>7946.36</v>
      </c>
      <c r="AC115">
        <f t="shared" si="145"/>
        <v>7946.36</v>
      </c>
      <c r="AD115">
        <f t="shared" si="146"/>
        <v>0</v>
      </c>
      <c r="AE115">
        <f t="shared" si="147"/>
        <v>0</v>
      </c>
      <c r="AF115">
        <f t="shared" si="147"/>
        <v>0</v>
      </c>
      <c r="AG115">
        <f t="shared" si="119"/>
        <v>0</v>
      </c>
      <c r="AH115">
        <f t="shared" si="148"/>
        <v>0</v>
      </c>
      <c r="AI115">
        <f t="shared" si="148"/>
        <v>0</v>
      </c>
      <c r="AJ115">
        <f t="shared" si="121"/>
        <v>0</v>
      </c>
      <c r="AK115">
        <v>7946.36</v>
      </c>
      <c r="AL115">
        <v>7946.36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111</v>
      </c>
      <c r="AU115">
        <v>64</v>
      </c>
      <c r="AV115">
        <v>1</v>
      </c>
      <c r="AW115">
        <v>1</v>
      </c>
      <c r="AZ115">
        <v>6.4</v>
      </c>
      <c r="BA115">
        <v>1</v>
      </c>
      <c r="BB115">
        <v>1</v>
      </c>
      <c r="BC115">
        <v>6.4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212</v>
      </c>
      <c r="BM115">
        <v>11001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123</v>
      </c>
      <c r="CA115">
        <v>75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122"/>
        <v>2353.65</v>
      </c>
      <c r="CQ115">
        <f t="shared" si="123"/>
        <v>50856.703999999998</v>
      </c>
      <c r="CR115">
        <f t="shared" si="124"/>
        <v>0</v>
      </c>
      <c r="CS115">
        <f t="shared" si="125"/>
        <v>0</v>
      </c>
      <c r="CT115">
        <f t="shared" si="126"/>
        <v>0</v>
      </c>
      <c r="CU115">
        <f t="shared" si="127"/>
        <v>0</v>
      </c>
      <c r="CV115">
        <f t="shared" si="128"/>
        <v>0</v>
      </c>
      <c r="CW115">
        <f t="shared" si="129"/>
        <v>0</v>
      </c>
      <c r="CX115">
        <f t="shared" si="130"/>
        <v>0</v>
      </c>
      <c r="CY115">
        <f t="shared" si="131"/>
        <v>0</v>
      </c>
      <c r="CZ115">
        <f t="shared" si="132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1009</v>
      </c>
      <c r="DV115" t="s">
        <v>38</v>
      </c>
      <c r="DW115" t="s">
        <v>38</v>
      </c>
      <c r="DX115">
        <v>1000</v>
      </c>
      <c r="EE115">
        <v>26549061</v>
      </c>
      <c r="EF115">
        <v>2</v>
      </c>
      <c r="EG115" t="s">
        <v>14</v>
      </c>
      <c r="EH115">
        <v>0</v>
      </c>
      <c r="EI115" t="s">
        <v>6</v>
      </c>
      <c r="EJ115">
        <v>1</v>
      </c>
      <c r="EK115">
        <v>11001</v>
      </c>
      <c r="EL115" t="s">
        <v>45</v>
      </c>
      <c r="EM115" t="s">
        <v>78</v>
      </c>
      <c r="EO115" t="s">
        <v>6</v>
      </c>
      <c r="EQ115">
        <v>0</v>
      </c>
      <c r="ER115">
        <v>7946.36</v>
      </c>
      <c r="ES115">
        <v>7946.36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33"/>
        <v>0</v>
      </c>
      <c r="FS115">
        <v>0</v>
      </c>
      <c r="FT115" t="s">
        <v>22</v>
      </c>
      <c r="FU115" t="s">
        <v>23</v>
      </c>
      <c r="FX115">
        <v>110.7</v>
      </c>
      <c r="FY115">
        <v>63.75</v>
      </c>
      <c r="GA115" t="s">
        <v>6</v>
      </c>
      <c r="GD115">
        <v>0</v>
      </c>
      <c r="GF115">
        <v>-1407569339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34"/>
        <v>0</v>
      </c>
      <c r="GM115">
        <f t="shared" si="135"/>
        <v>2353.65</v>
      </c>
      <c r="GN115">
        <f t="shared" si="136"/>
        <v>2353.65</v>
      </c>
      <c r="GO115">
        <f t="shared" si="137"/>
        <v>0</v>
      </c>
      <c r="GP115">
        <f t="shared" si="138"/>
        <v>0</v>
      </c>
      <c r="GR115">
        <v>0</v>
      </c>
      <c r="GS115">
        <v>3</v>
      </c>
      <c r="GT115">
        <v>0</v>
      </c>
      <c r="GU115" t="s">
        <v>6</v>
      </c>
      <c r="GV115">
        <f t="shared" si="139"/>
        <v>0</v>
      </c>
      <c r="GW115">
        <v>1</v>
      </c>
      <c r="GX115">
        <f t="shared" si="140"/>
        <v>0</v>
      </c>
      <c r="HA115">
        <v>0</v>
      </c>
      <c r="HB115"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313</v>
      </c>
      <c r="D116" s="2"/>
      <c r="E116" s="2" t="s">
        <v>213</v>
      </c>
      <c r="F116" s="2" t="s">
        <v>214</v>
      </c>
      <c r="G116" s="2" t="s">
        <v>215</v>
      </c>
      <c r="H116" s="2" t="s">
        <v>27</v>
      </c>
      <c r="I116" s="2">
        <f>I112*J116</f>
        <v>-236.02800000000002</v>
      </c>
      <c r="J116" s="2">
        <v>-102</v>
      </c>
      <c r="K116" s="2"/>
      <c r="L116" s="2"/>
      <c r="M116" s="2"/>
      <c r="N116" s="2"/>
      <c r="O116" s="2">
        <f t="shared" si="106"/>
        <v>-33150.129999999997</v>
      </c>
      <c r="P116" s="2">
        <f t="shared" si="107"/>
        <v>-33150.129999999997</v>
      </c>
      <c r="Q116" s="2">
        <f t="shared" si="108"/>
        <v>0</v>
      </c>
      <c r="R116" s="2">
        <f t="shared" si="109"/>
        <v>0</v>
      </c>
      <c r="S116" s="2">
        <f t="shared" si="110"/>
        <v>0</v>
      </c>
      <c r="T116" s="2">
        <f t="shared" si="111"/>
        <v>0</v>
      </c>
      <c r="U116" s="2">
        <f t="shared" si="112"/>
        <v>0</v>
      </c>
      <c r="V116" s="2">
        <f t="shared" si="113"/>
        <v>0</v>
      </c>
      <c r="W116" s="2">
        <f t="shared" si="114"/>
        <v>0</v>
      </c>
      <c r="X116" s="2">
        <f t="shared" si="115"/>
        <v>0</v>
      </c>
      <c r="Y116" s="2">
        <f t="shared" si="116"/>
        <v>0</v>
      </c>
      <c r="Z116" s="2"/>
      <c r="AA116" s="2">
        <v>26834263</v>
      </c>
      <c r="AB116" s="2">
        <f t="shared" si="117"/>
        <v>140.44999999999999</v>
      </c>
      <c r="AC116" s="2">
        <f t="shared" si="145"/>
        <v>140.44999999999999</v>
      </c>
      <c r="AD116" s="2">
        <f t="shared" si="146"/>
        <v>0</v>
      </c>
      <c r="AE116" s="2">
        <f t="shared" si="147"/>
        <v>0</v>
      </c>
      <c r="AF116" s="2">
        <f t="shared" si="147"/>
        <v>0</v>
      </c>
      <c r="AG116" s="2">
        <f t="shared" si="119"/>
        <v>0</v>
      </c>
      <c r="AH116" s="2">
        <f t="shared" si="148"/>
        <v>0</v>
      </c>
      <c r="AI116" s="2">
        <f t="shared" si="148"/>
        <v>0</v>
      </c>
      <c r="AJ116" s="2">
        <f t="shared" si="121"/>
        <v>0</v>
      </c>
      <c r="AK116" s="2">
        <v>140.44999999999999</v>
      </c>
      <c r="AL116" s="2">
        <v>140.44999999999999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111</v>
      </c>
      <c r="AU116" s="2">
        <v>64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3</v>
      </c>
      <c r="BI116" s="2">
        <v>1</v>
      </c>
      <c r="BJ116" s="2" t="s">
        <v>216</v>
      </c>
      <c r="BK116" s="2"/>
      <c r="BL116" s="2"/>
      <c r="BM116" s="2">
        <v>11001</v>
      </c>
      <c r="BN116" s="2">
        <v>0</v>
      </c>
      <c r="BO116" s="2" t="s">
        <v>6</v>
      </c>
      <c r="BP116" s="2">
        <v>0</v>
      </c>
      <c r="BQ116" s="2">
        <v>2</v>
      </c>
      <c r="BR116" s="2">
        <v>1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123</v>
      </c>
      <c r="CA116" s="2">
        <v>75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122"/>
        <v>-33150.129999999997</v>
      </c>
      <c r="CQ116" s="2">
        <f t="shared" si="123"/>
        <v>140.44999999999999</v>
      </c>
      <c r="CR116" s="2">
        <f t="shared" si="124"/>
        <v>0</v>
      </c>
      <c r="CS116" s="2">
        <f t="shared" si="125"/>
        <v>0</v>
      </c>
      <c r="CT116" s="2">
        <f t="shared" si="126"/>
        <v>0</v>
      </c>
      <c r="CU116" s="2">
        <f t="shared" si="127"/>
        <v>0</v>
      </c>
      <c r="CV116" s="2">
        <f t="shared" si="128"/>
        <v>0</v>
      </c>
      <c r="CW116" s="2">
        <f t="shared" si="129"/>
        <v>0</v>
      </c>
      <c r="CX116" s="2">
        <f t="shared" si="130"/>
        <v>0</v>
      </c>
      <c r="CY116" s="2">
        <f t="shared" si="131"/>
        <v>0</v>
      </c>
      <c r="CZ116" s="2">
        <f t="shared" si="132"/>
        <v>0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1005</v>
      </c>
      <c r="DV116" s="2" t="s">
        <v>27</v>
      </c>
      <c r="DW116" s="2" t="s">
        <v>27</v>
      </c>
      <c r="DX116" s="2">
        <v>1</v>
      </c>
      <c r="DY116" s="2"/>
      <c r="DZ116" s="2"/>
      <c r="EA116" s="2"/>
      <c r="EB116" s="2"/>
      <c r="EC116" s="2"/>
      <c r="ED116" s="2"/>
      <c r="EE116" s="2">
        <v>26549061</v>
      </c>
      <c r="EF116" s="2">
        <v>2</v>
      </c>
      <c r="EG116" s="2" t="s">
        <v>14</v>
      </c>
      <c r="EH116" s="2">
        <v>0</v>
      </c>
      <c r="EI116" s="2" t="s">
        <v>6</v>
      </c>
      <c r="EJ116" s="2">
        <v>1</v>
      </c>
      <c r="EK116" s="2">
        <v>11001</v>
      </c>
      <c r="EL116" s="2" t="s">
        <v>45</v>
      </c>
      <c r="EM116" s="2" t="s">
        <v>78</v>
      </c>
      <c r="EN116" s="2"/>
      <c r="EO116" s="2" t="s">
        <v>6</v>
      </c>
      <c r="EP116" s="2"/>
      <c r="EQ116" s="2">
        <v>0</v>
      </c>
      <c r="ER116" s="2">
        <v>140.44999999999999</v>
      </c>
      <c r="ES116" s="2">
        <v>140.44999999999999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3"/>
        <v>0</v>
      </c>
      <c r="FS116" s="2">
        <v>0</v>
      </c>
      <c r="FT116" s="2" t="s">
        <v>22</v>
      </c>
      <c r="FU116" s="2" t="s">
        <v>23</v>
      </c>
      <c r="FV116" s="2"/>
      <c r="FW116" s="2"/>
      <c r="FX116" s="2">
        <v>110.7</v>
      </c>
      <c r="FY116" s="2">
        <v>63.75</v>
      </c>
      <c r="FZ116" s="2"/>
      <c r="GA116" s="2" t="s">
        <v>50</v>
      </c>
      <c r="GB116" s="2"/>
      <c r="GC116" s="2"/>
      <c r="GD116" s="2">
        <v>0</v>
      </c>
      <c r="GE116" s="2"/>
      <c r="GF116" s="2">
        <v>2046761779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34"/>
        <v>0</v>
      </c>
      <c r="GM116" s="2">
        <f t="shared" si="135"/>
        <v>-33150.129999999997</v>
      </c>
      <c r="GN116" s="2">
        <f t="shared" si="136"/>
        <v>-33150.129999999997</v>
      </c>
      <c r="GO116" s="2">
        <f t="shared" si="137"/>
        <v>0</v>
      </c>
      <c r="GP116" s="2">
        <f t="shared" si="138"/>
        <v>0</v>
      </c>
      <c r="GQ116" s="2"/>
      <c r="GR116" s="2">
        <v>0</v>
      </c>
      <c r="GS116" s="2">
        <v>4</v>
      </c>
      <c r="GT116" s="2">
        <v>0</v>
      </c>
      <c r="GU116" s="2" t="s">
        <v>6</v>
      </c>
      <c r="GV116" s="2">
        <f t="shared" si="139"/>
        <v>0</v>
      </c>
      <c r="GW116" s="2">
        <v>1</v>
      </c>
      <c r="GX116" s="2">
        <f t="shared" si="140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325</v>
      </c>
      <c r="E117" t="s">
        <v>213</v>
      </c>
      <c r="F117" t="s">
        <v>214</v>
      </c>
      <c r="G117" t="s">
        <v>215</v>
      </c>
      <c r="H117" t="s">
        <v>27</v>
      </c>
      <c r="I117">
        <f>I113*J117</f>
        <v>-236.02800000000002</v>
      </c>
      <c r="J117">
        <v>-102</v>
      </c>
      <c r="O117">
        <f t="shared" si="106"/>
        <v>-212160.85</v>
      </c>
      <c r="P117">
        <f t="shared" si="107"/>
        <v>-212160.85</v>
      </c>
      <c r="Q117">
        <f t="shared" si="108"/>
        <v>0</v>
      </c>
      <c r="R117">
        <f t="shared" si="109"/>
        <v>0</v>
      </c>
      <c r="S117">
        <f t="shared" si="110"/>
        <v>0</v>
      </c>
      <c r="T117">
        <f t="shared" si="111"/>
        <v>0</v>
      </c>
      <c r="U117">
        <f t="shared" si="112"/>
        <v>0</v>
      </c>
      <c r="V117">
        <f t="shared" si="113"/>
        <v>0</v>
      </c>
      <c r="W117">
        <f t="shared" si="114"/>
        <v>0</v>
      </c>
      <c r="X117">
        <f t="shared" si="115"/>
        <v>0</v>
      </c>
      <c r="Y117">
        <f t="shared" si="116"/>
        <v>0</v>
      </c>
      <c r="AA117">
        <v>26834277</v>
      </c>
      <c r="AB117">
        <f t="shared" si="117"/>
        <v>140.44999999999999</v>
      </c>
      <c r="AC117">
        <f t="shared" si="145"/>
        <v>140.44999999999999</v>
      </c>
      <c r="AD117">
        <f t="shared" si="146"/>
        <v>0</v>
      </c>
      <c r="AE117">
        <f t="shared" si="147"/>
        <v>0</v>
      </c>
      <c r="AF117">
        <f t="shared" si="147"/>
        <v>0</v>
      </c>
      <c r="AG117">
        <f t="shared" si="119"/>
        <v>0</v>
      </c>
      <c r="AH117">
        <f t="shared" si="148"/>
        <v>0</v>
      </c>
      <c r="AI117">
        <f t="shared" si="148"/>
        <v>0</v>
      </c>
      <c r="AJ117">
        <f t="shared" si="121"/>
        <v>0</v>
      </c>
      <c r="AK117">
        <v>140.44999999999999</v>
      </c>
      <c r="AL117">
        <v>140.44999999999999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111</v>
      </c>
      <c r="AU117">
        <v>64</v>
      </c>
      <c r="AV117">
        <v>1</v>
      </c>
      <c r="AW117">
        <v>1</v>
      </c>
      <c r="AZ117">
        <v>6.4</v>
      </c>
      <c r="BA117">
        <v>1</v>
      </c>
      <c r="BB117">
        <v>1</v>
      </c>
      <c r="BC117">
        <v>6.4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216</v>
      </c>
      <c r="BM117">
        <v>11001</v>
      </c>
      <c r="BN117">
        <v>0</v>
      </c>
      <c r="BO117" t="s">
        <v>6</v>
      </c>
      <c r="BP117">
        <v>0</v>
      </c>
      <c r="BQ117">
        <v>2</v>
      </c>
      <c r="BR117">
        <v>1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123</v>
      </c>
      <c r="CA117">
        <v>75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22"/>
        <v>-212160.85</v>
      </c>
      <c r="CQ117">
        <f t="shared" si="123"/>
        <v>898.88</v>
      </c>
      <c r="CR117">
        <f t="shared" si="124"/>
        <v>0</v>
      </c>
      <c r="CS117">
        <f t="shared" si="125"/>
        <v>0</v>
      </c>
      <c r="CT117">
        <f t="shared" si="126"/>
        <v>0</v>
      </c>
      <c r="CU117">
        <f t="shared" si="127"/>
        <v>0</v>
      </c>
      <c r="CV117">
        <f t="shared" si="128"/>
        <v>0</v>
      </c>
      <c r="CW117">
        <f t="shared" si="129"/>
        <v>0</v>
      </c>
      <c r="CX117">
        <f t="shared" si="130"/>
        <v>0</v>
      </c>
      <c r="CY117">
        <f t="shared" si="131"/>
        <v>0</v>
      </c>
      <c r="CZ117">
        <f t="shared" si="132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27</v>
      </c>
      <c r="DW117" t="s">
        <v>27</v>
      </c>
      <c r="DX117">
        <v>1</v>
      </c>
      <c r="EE117">
        <v>26549061</v>
      </c>
      <c r="EF117">
        <v>2</v>
      </c>
      <c r="EG117" t="s">
        <v>14</v>
      </c>
      <c r="EH117">
        <v>0</v>
      </c>
      <c r="EI117" t="s">
        <v>6</v>
      </c>
      <c r="EJ117">
        <v>1</v>
      </c>
      <c r="EK117">
        <v>11001</v>
      </c>
      <c r="EL117" t="s">
        <v>45</v>
      </c>
      <c r="EM117" t="s">
        <v>78</v>
      </c>
      <c r="EO117" t="s">
        <v>6</v>
      </c>
      <c r="EQ117">
        <v>0</v>
      </c>
      <c r="ER117">
        <v>140.44999999999999</v>
      </c>
      <c r="ES117">
        <v>140.44999999999999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3"/>
        <v>0</v>
      </c>
      <c r="FS117">
        <v>0</v>
      </c>
      <c r="FT117" t="s">
        <v>22</v>
      </c>
      <c r="FU117" t="s">
        <v>23</v>
      </c>
      <c r="FX117">
        <v>110.7</v>
      </c>
      <c r="FY117">
        <v>63.75</v>
      </c>
      <c r="GA117" t="s">
        <v>50</v>
      </c>
      <c r="GD117">
        <v>0</v>
      </c>
      <c r="GF117">
        <v>2046761779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34"/>
        <v>0</v>
      </c>
      <c r="GM117">
        <f t="shared" si="135"/>
        <v>-212160.85</v>
      </c>
      <c r="GN117">
        <f t="shared" si="136"/>
        <v>-212160.85</v>
      </c>
      <c r="GO117">
        <f t="shared" si="137"/>
        <v>0</v>
      </c>
      <c r="GP117">
        <f t="shared" si="138"/>
        <v>0</v>
      </c>
      <c r="GR117">
        <v>0</v>
      </c>
      <c r="GS117">
        <v>4</v>
      </c>
      <c r="GT117">
        <v>0</v>
      </c>
      <c r="GU117" t="s">
        <v>6</v>
      </c>
      <c r="GV117">
        <f t="shared" si="139"/>
        <v>0</v>
      </c>
      <c r="GW117">
        <v>1</v>
      </c>
      <c r="GX117">
        <f t="shared" si="140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314</v>
      </c>
      <c r="D118" s="2"/>
      <c r="E118" s="2" t="s">
        <v>217</v>
      </c>
      <c r="F118" s="2" t="s">
        <v>218</v>
      </c>
      <c r="G118" s="2" t="s">
        <v>219</v>
      </c>
      <c r="H118" s="2" t="s">
        <v>27</v>
      </c>
      <c r="I118" s="2">
        <f>I112*J118</f>
        <v>236.02800000000002</v>
      </c>
      <c r="J118" s="2">
        <v>102</v>
      </c>
      <c r="K118" s="2"/>
      <c r="L118" s="2"/>
      <c r="M118" s="2"/>
      <c r="N118" s="2"/>
      <c r="O118" s="2">
        <f t="shared" si="106"/>
        <v>11289.22</v>
      </c>
      <c r="P118" s="2">
        <f t="shared" si="107"/>
        <v>11289.22</v>
      </c>
      <c r="Q118" s="2">
        <f t="shared" si="108"/>
        <v>0</v>
      </c>
      <c r="R118" s="2">
        <f t="shared" si="109"/>
        <v>0</v>
      </c>
      <c r="S118" s="2">
        <f t="shared" si="110"/>
        <v>0</v>
      </c>
      <c r="T118" s="2">
        <f t="shared" si="111"/>
        <v>0</v>
      </c>
      <c r="U118" s="2">
        <f t="shared" si="112"/>
        <v>0</v>
      </c>
      <c r="V118" s="2">
        <f t="shared" si="113"/>
        <v>0</v>
      </c>
      <c r="W118" s="2">
        <f t="shared" si="114"/>
        <v>0</v>
      </c>
      <c r="X118" s="2">
        <f t="shared" si="115"/>
        <v>0</v>
      </c>
      <c r="Y118" s="2">
        <f t="shared" si="116"/>
        <v>0</v>
      </c>
      <c r="Z118" s="2"/>
      <c r="AA118" s="2">
        <v>26834263</v>
      </c>
      <c r="AB118" s="2">
        <f t="shared" si="117"/>
        <v>47.83</v>
      </c>
      <c r="AC118" s="2">
        <f t="shared" si="145"/>
        <v>47.83</v>
      </c>
      <c r="AD118" s="2">
        <f t="shared" si="146"/>
        <v>0</v>
      </c>
      <c r="AE118" s="2">
        <f t="shared" si="147"/>
        <v>0</v>
      </c>
      <c r="AF118" s="2">
        <f t="shared" si="147"/>
        <v>0</v>
      </c>
      <c r="AG118" s="2">
        <f t="shared" si="119"/>
        <v>0</v>
      </c>
      <c r="AH118" s="2">
        <f t="shared" si="148"/>
        <v>0</v>
      </c>
      <c r="AI118" s="2">
        <f t="shared" si="148"/>
        <v>0</v>
      </c>
      <c r="AJ118" s="2">
        <f t="shared" si="121"/>
        <v>0</v>
      </c>
      <c r="AK118" s="2">
        <v>47.83</v>
      </c>
      <c r="AL118" s="2">
        <v>47.83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111</v>
      </c>
      <c r="AU118" s="2">
        <v>64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220</v>
      </c>
      <c r="BK118" s="2"/>
      <c r="BL118" s="2"/>
      <c r="BM118" s="2">
        <v>11001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123</v>
      </c>
      <c r="CA118" s="2">
        <v>75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22"/>
        <v>11289.22</v>
      </c>
      <c r="CQ118" s="2">
        <f t="shared" si="123"/>
        <v>47.83</v>
      </c>
      <c r="CR118" s="2">
        <f t="shared" si="124"/>
        <v>0</v>
      </c>
      <c r="CS118" s="2">
        <f t="shared" si="125"/>
        <v>0</v>
      </c>
      <c r="CT118" s="2">
        <f t="shared" si="126"/>
        <v>0</v>
      </c>
      <c r="CU118" s="2">
        <f t="shared" si="127"/>
        <v>0</v>
      </c>
      <c r="CV118" s="2">
        <f t="shared" si="128"/>
        <v>0</v>
      </c>
      <c r="CW118" s="2">
        <f t="shared" si="129"/>
        <v>0</v>
      </c>
      <c r="CX118" s="2">
        <f t="shared" si="130"/>
        <v>0</v>
      </c>
      <c r="CY118" s="2">
        <f t="shared" si="131"/>
        <v>0</v>
      </c>
      <c r="CZ118" s="2">
        <f t="shared" si="132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1005</v>
      </c>
      <c r="DV118" s="2" t="s">
        <v>27</v>
      </c>
      <c r="DW118" s="2" t="s">
        <v>27</v>
      </c>
      <c r="DX118" s="2">
        <v>1</v>
      </c>
      <c r="DY118" s="2"/>
      <c r="DZ118" s="2"/>
      <c r="EA118" s="2"/>
      <c r="EB118" s="2"/>
      <c r="EC118" s="2"/>
      <c r="ED118" s="2"/>
      <c r="EE118" s="2">
        <v>26549061</v>
      </c>
      <c r="EF118" s="2">
        <v>2</v>
      </c>
      <c r="EG118" s="2" t="s">
        <v>14</v>
      </c>
      <c r="EH118" s="2">
        <v>0</v>
      </c>
      <c r="EI118" s="2" t="s">
        <v>6</v>
      </c>
      <c r="EJ118" s="2">
        <v>1</v>
      </c>
      <c r="EK118" s="2">
        <v>11001</v>
      </c>
      <c r="EL118" s="2" t="s">
        <v>45</v>
      </c>
      <c r="EM118" s="2" t="s">
        <v>78</v>
      </c>
      <c r="EN118" s="2"/>
      <c r="EO118" s="2" t="s">
        <v>6</v>
      </c>
      <c r="EP118" s="2"/>
      <c r="EQ118" s="2">
        <v>0</v>
      </c>
      <c r="ER118" s="2">
        <v>47.83</v>
      </c>
      <c r="ES118" s="2">
        <v>47.83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3"/>
        <v>0</v>
      </c>
      <c r="FS118" s="2">
        <v>0</v>
      </c>
      <c r="FT118" s="2" t="s">
        <v>22</v>
      </c>
      <c r="FU118" s="2" t="s">
        <v>23</v>
      </c>
      <c r="FV118" s="2"/>
      <c r="FW118" s="2"/>
      <c r="FX118" s="2">
        <v>110.7</v>
      </c>
      <c r="FY118" s="2">
        <v>63.75</v>
      </c>
      <c r="FZ118" s="2"/>
      <c r="GA118" s="2" t="s">
        <v>6</v>
      </c>
      <c r="GB118" s="2"/>
      <c r="GC118" s="2"/>
      <c r="GD118" s="2">
        <v>0</v>
      </c>
      <c r="GE118" s="2"/>
      <c r="GF118" s="2">
        <v>-1400051895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34"/>
        <v>0</v>
      </c>
      <c r="GM118" s="2">
        <f t="shared" si="135"/>
        <v>11289.22</v>
      </c>
      <c r="GN118" s="2">
        <f t="shared" si="136"/>
        <v>11289.22</v>
      </c>
      <c r="GO118" s="2">
        <f t="shared" si="137"/>
        <v>0</v>
      </c>
      <c r="GP118" s="2">
        <f t="shared" si="138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39"/>
        <v>0</v>
      </c>
      <c r="GW118" s="2">
        <v>1</v>
      </c>
      <c r="GX118" s="2">
        <f t="shared" si="140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326</v>
      </c>
      <c r="E119" t="s">
        <v>217</v>
      </c>
      <c r="F119" t="s">
        <v>218</v>
      </c>
      <c r="G119" t="s">
        <v>219</v>
      </c>
      <c r="H119" t="s">
        <v>27</v>
      </c>
      <c r="I119">
        <f>I113*J119</f>
        <v>236.02800000000002</v>
      </c>
      <c r="J119">
        <v>102</v>
      </c>
      <c r="O119">
        <f t="shared" si="106"/>
        <v>72251</v>
      </c>
      <c r="P119">
        <f t="shared" si="107"/>
        <v>72251</v>
      </c>
      <c r="Q119">
        <f t="shared" si="108"/>
        <v>0</v>
      </c>
      <c r="R119">
        <f t="shared" si="109"/>
        <v>0</v>
      </c>
      <c r="S119">
        <f t="shared" si="110"/>
        <v>0</v>
      </c>
      <c r="T119">
        <f t="shared" si="111"/>
        <v>0</v>
      </c>
      <c r="U119">
        <f t="shared" si="112"/>
        <v>0</v>
      </c>
      <c r="V119">
        <f t="shared" si="113"/>
        <v>0</v>
      </c>
      <c r="W119">
        <f t="shared" si="114"/>
        <v>0</v>
      </c>
      <c r="X119">
        <f t="shared" si="115"/>
        <v>0</v>
      </c>
      <c r="Y119">
        <f t="shared" si="116"/>
        <v>0</v>
      </c>
      <c r="AA119">
        <v>26834277</v>
      </c>
      <c r="AB119">
        <f t="shared" si="117"/>
        <v>47.83</v>
      </c>
      <c r="AC119">
        <f t="shared" si="145"/>
        <v>47.83</v>
      </c>
      <c r="AD119">
        <f t="shared" si="146"/>
        <v>0</v>
      </c>
      <c r="AE119">
        <f t="shared" si="147"/>
        <v>0</v>
      </c>
      <c r="AF119">
        <f t="shared" si="147"/>
        <v>0</v>
      </c>
      <c r="AG119">
        <f t="shared" si="119"/>
        <v>0</v>
      </c>
      <c r="AH119">
        <f t="shared" si="148"/>
        <v>0</v>
      </c>
      <c r="AI119">
        <f t="shared" si="148"/>
        <v>0</v>
      </c>
      <c r="AJ119">
        <f t="shared" si="121"/>
        <v>0</v>
      </c>
      <c r="AK119">
        <v>47.83</v>
      </c>
      <c r="AL119">
        <v>47.83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111</v>
      </c>
      <c r="AU119">
        <v>64</v>
      </c>
      <c r="AV119">
        <v>1</v>
      </c>
      <c r="AW119">
        <v>1</v>
      </c>
      <c r="AZ119">
        <v>6.4</v>
      </c>
      <c r="BA119">
        <v>1</v>
      </c>
      <c r="BB119">
        <v>1</v>
      </c>
      <c r="BC119">
        <v>6.4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220</v>
      </c>
      <c r="BM119">
        <v>11001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123</v>
      </c>
      <c r="CA119">
        <v>75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22"/>
        <v>72251</v>
      </c>
      <c r="CQ119">
        <f t="shared" si="123"/>
        <v>306.11200000000002</v>
      </c>
      <c r="CR119">
        <f t="shared" si="124"/>
        <v>0</v>
      </c>
      <c r="CS119">
        <f t="shared" si="125"/>
        <v>0</v>
      </c>
      <c r="CT119">
        <f t="shared" si="126"/>
        <v>0</v>
      </c>
      <c r="CU119">
        <f t="shared" si="127"/>
        <v>0</v>
      </c>
      <c r="CV119">
        <f t="shared" si="128"/>
        <v>0</v>
      </c>
      <c r="CW119">
        <f t="shared" si="129"/>
        <v>0</v>
      </c>
      <c r="CX119">
        <f t="shared" si="130"/>
        <v>0</v>
      </c>
      <c r="CY119">
        <f t="shared" si="131"/>
        <v>0</v>
      </c>
      <c r="CZ119">
        <f t="shared" si="132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1005</v>
      </c>
      <c r="DV119" t="s">
        <v>27</v>
      </c>
      <c r="DW119" t="s">
        <v>27</v>
      </c>
      <c r="DX119">
        <v>1</v>
      </c>
      <c r="EE119">
        <v>26549061</v>
      </c>
      <c r="EF119">
        <v>2</v>
      </c>
      <c r="EG119" t="s">
        <v>14</v>
      </c>
      <c r="EH119">
        <v>0</v>
      </c>
      <c r="EI119" t="s">
        <v>6</v>
      </c>
      <c r="EJ119">
        <v>1</v>
      </c>
      <c r="EK119">
        <v>11001</v>
      </c>
      <c r="EL119" t="s">
        <v>45</v>
      </c>
      <c r="EM119" t="s">
        <v>78</v>
      </c>
      <c r="EO119" t="s">
        <v>6</v>
      </c>
      <c r="EQ119">
        <v>0</v>
      </c>
      <c r="ER119">
        <v>47.83</v>
      </c>
      <c r="ES119">
        <v>47.83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33"/>
        <v>0</v>
      </c>
      <c r="FS119">
        <v>0</v>
      </c>
      <c r="FT119" t="s">
        <v>22</v>
      </c>
      <c r="FU119" t="s">
        <v>23</v>
      </c>
      <c r="FX119">
        <v>110.7</v>
      </c>
      <c r="FY119">
        <v>63.75</v>
      </c>
      <c r="GA119" t="s">
        <v>6</v>
      </c>
      <c r="GD119">
        <v>0</v>
      </c>
      <c r="GF119">
        <v>-1400051895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34"/>
        <v>0</v>
      </c>
      <c r="GM119">
        <f t="shared" si="135"/>
        <v>72251</v>
      </c>
      <c r="GN119">
        <f t="shared" si="136"/>
        <v>72251</v>
      </c>
      <c r="GO119">
        <f t="shared" si="137"/>
        <v>0</v>
      </c>
      <c r="GP119">
        <f t="shared" si="138"/>
        <v>0</v>
      </c>
      <c r="GR119">
        <v>0</v>
      </c>
      <c r="GS119">
        <v>3</v>
      </c>
      <c r="GT119">
        <v>0</v>
      </c>
      <c r="GU119" t="s">
        <v>6</v>
      </c>
      <c r="GV119">
        <f t="shared" si="139"/>
        <v>0</v>
      </c>
      <c r="GW119">
        <v>1</v>
      </c>
      <c r="GX119">
        <f t="shared" si="140"/>
        <v>0</v>
      </c>
      <c r="HA119">
        <v>0</v>
      </c>
      <c r="HB119">
        <v>0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ROW(SmtRes!A334)</f>
        <v>334</v>
      </c>
      <c r="D120" s="2">
        <f>ROW(EtalonRes!A350)</f>
        <v>350</v>
      </c>
      <c r="E120" s="2" t="s">
        <v>221</v>
      </c>
      <c r="F120" s="2" t="s">
        <v>222</v>
      </c>
      <c r="G120" s="2" t="s">
        <v>223</v>
      </c>
      <c r="H120" s="2" t="s">
        <v>54</v>
      </c>
      <c r="I120" s="2">
        <f>ROUND((17.9+18.2+17.9+18.2+22.3+14.07+9.6+28.9+17.9)/100,9)</f>
        <v>1.6496999999999999</v>
      </c>
      <c r="J120" s="2">
        <v>0</v>
      </c>
      <c r="K120" s="2"/>
      <c r="L120" s="2"/>
      <c r="M120" s="2"/>
      <c r="N120" s="2"/>
      <c r="O120" s="2">
        <f t="shared" si="106"/>
        <v>441.1</v>
      </c>
      <c r="P120" s="2">
        <f t="shared" si="107"/>
        <v>0</v>
      </c>
      <c r="Q120" s="2">
        <f t="shared" si="108"/>
        <v>11.34</v>
      </c>
      <c r="R120" s="2">
        <f t="shared" si="109"/>
        <v>2.85</v>
      </c>
      <c r="S120" s="2">
        <f t="shared" si="110"/>
        <v>429.76</v>
      </c>
      <c r="T120" s="2">
        <f t="shared" si="111"/>
        <v>0</v>
      </c>
      <c r="U120" s="2">
        <f t="shared" si="112"/>
        <v>45.190232099999996</v>
      </c>
      <c r="V120" s="2">
        <f t="shared" si="113"/>
        <v>0.22683375</v>
      </c>
      <c r="W120" s="2">
        <f t="shared" si="114"/>
        <v>0</v>
      </c>
      <c r="X120" s="2">
        <f t="shared" si="115"/>
        <v>480.2</v>
      </c>
      <c r="Y120" s="2">
        <f t="shared" si="116"/>
        <v>276.87</v>
      </c>
      <c r="Z120" s="2"/>
      <c r="AA120" s="2">
        <v>26834263</v>
      </c>
      <c r="AB120" s="2">
        <f t="shared" si="117"/>
        <v>267.3845</v>
      </c>
      <c r="AC120" s="2">
        <f t="shared" si="145"/>
        <v>0</v>
      </c>
      <c r="AD120" s="2">
        <f>ROUND(((((ET120*1.25))-((EU120*1.25)))+AE120),6)</f>
        <v>6.875</v>
      </c>
      <c r="AE120" s="2">
        <f>ROUND(((EU120*1.25)),6)</f>
        <v>1.7250000000000001</v>
      </c>
      <c r="AF120" s="2">
        <f>ROUND(((EV120*1.15)),6)</f>
        <v>260.5095</v>
      </c>
      <c r="AG120" s="2">
        <f t="shared" si="119"/>
        <v>0</v>
      </c>
      <c r="AH120" s="2">
        <f>((EW120*1.15))</f>
        <v>27.392999999999997</v>
      </c>
      <c r="AI120" s="2">
        <f>((EX120*1.25))</f>
        <v>0.13750000000000001</v>
      </c>
      <c r="AJ120" s="2">
        <f t="shared" si="121"/>
        <v>0</v>
      </c>
      <c r="AK120" s="2">
        <v>232.03</v>
      </c>
      <c r="AL120" s="2">
        <v>0</v>
      </c>
      <c r="AM120" s="2">
        <v>5.5</v>
      </c>
      <c r="AN120" s="2">
        <v>1.38</v>
      </c>
      <c r="AO120" s="2">
        <v>226.53</v>
      </c>
      <c r="AP120" s="2">
        <v>0</v>
      </c>
      <c r="AQ120" s="2">
        <v>23.82</v>
      </c>
      <c r="AR120" s="2">
        <v>0.11</v>
      </c>
      <c r="AS120" s="2">
        <v>0</v>
      </c>
      <c r="AT120" s="2">
        <v>111</v>
      </c>
      <c r="AU120" s="2">
        <v>64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0</v>
      </c>
      <c r="BI120" s="2">
        <v>1</v>
      </c>
      <c r="BJ120" s="2" t="s">
        <v>224</v>
      </c>
      <c r="BK120" s="2"/>
      <c r="BL120" s="2"/>
      <c r="BM120" s="2">
        <v>11001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123</v>
      </c>
      <c r="CA120" s="2">
        <v>75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982</v>
      </c>
      <c r="CO120" s="2">
        <v>0</v>
      </c>
      <c r="CP120" s="2">
        <f t="shared" si="122"/>
        <v>441.09999999999997</v>
      </c>
      <c r="CQ120" s="2">
        <f t="shared" si="123"/>
        <v>0</v>
      </c>
      <c r="CR120" s="2">
        <f t="shared" si="124"/>
        <v>6.875</v>
      </c>
      <c r="CS120" s="2">
        <f t="shared" si="125"/>
        <v>1.7250000000000001</v>
      </c>
      <c r="CT120" s="2">
        <f t="shared" si="126"/>
        <v>260.5095</v>
      </c>
      <c r="CU120" s="2">
        <f t="shared" si="127"/>
        <v>0</v>
      </c>
      <c r="CV120" s="2">
        <f t="shared" si="128"/>
        <v>27.392999999999997</v>
      </c>
      <c r="CW120" s="2">
        <f t="shared" si="129"/>
        <v>0.13750000000000001</v>
      </c>
      <c r="CX120" s="2">
        <f t="shared" si="130"/>
        <v>0</v>
      </c>
      <c r="CY120" s="2">
        <f t="shared" si="131"/>
        <v>480.19709999999998</v>
      </c>
      <c r="CZ120" s="2">
        <f t="shared" si="132"/>
        <v>276.87040000000002</v>
      </c>
      <c r="DA120" s="2"/>
      <c r="DB120" s="2"/>
      <c r="DC120" s="2" t="s">
        <v>6</v>
      </c>
      <c r="DD120" s="2" t="s">
        <v>6</v>
      </c>
      <c r="DE120" s="2" t="s">
        <v>130</v>
      </c>
      <c r="DF120" s="2" t="s">
        <v>130</v>
      </c>
      <c r="DG120" s="2" t="s">
        <v>131</v>
      </c>
      <c r="DH120" s="2" t="s">
        <v>6</v>
      </c>
      <c r="DI120" s="2" t="s">
        <v>131</v>
      </c>
      <c r="DJ120" s="2" t="s">
        <v>130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1003</v>
      </c>
      <c r="DV120" s="2" t="s">
        <v>54</v>
      </c>
      <c r="DW120" s="2" t="s">
        <v>54</v>
      </c>
      <c r="DX120" s="2">
        <v>100</v>
      </c>
      <c r="DY120" s="2"/>
      <c r="DZ120" s="2"/>
      <c r="EA120" s="2"/>
      <c r="EB120" s="2"/>
      <c r="EC120" s="2"/>
      <c r="ED120" s="2"/>
      <c r="EE120" s="2">
        <v>26549061</v>
      </c>
      <c r="EF120" s="2">
        <v>2</v>
      </c>
      <c r="EG120" s="2" t="s">
        <v>14</v>
      </c>
      <c r="EH120" s="2">
        <v>0</v>
      </c>
      <c r="EI120" s="2" t="s">
        <v>6</v>
      </c>
      <c r="EJ120" s="2">
        <v>1</v>
      </c>
      <c r="EK120" s="2">
        <v>11001</v>
      </c>
      <c r="EL120" s="2" t="s">
        <v>45</v>
      </c>
      <c r="EM120" s="2" t="s">
        <v>78</v>
      </c>
      <c r="EN120" s="2"/>
      <c r="EO120" s="2" t="s">
        <v>132</v>
      </c>
      <c r="EP120" s="2"/>
      <c r="EQ120" s="2">
        <v>0</v>
      </c>
      <c r="ER120" s="2">
        <v>232.03</v>
      </c>
      <c r="ES120" s="2">
        <v>0</v>
      </c>
      <c r="ET120" s="2">
        <v>5.5</v>
      </c>
      <c r="EU120" s="2">
        <v>1.38</v>
      </c>
      <c r="EV120" s="2">
        <v>226.53</v>
      </c>
      <c r="EW120" s="2">
        <v>23.82</v>
      </c>
      <c r="EX120" s="2">
        <v>0.11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3"/>
        <v>0</v>
      </c>
      <c r="FS120" s="2">
        <v>0</v>
      </c>
      <c r="FT120" s="2" t="s">
        <v>22</v>
      </c>
      <c r="FU120" s="2" t="s">
        <v>23</v>
      </c>
      <c r="FV120" s="2"/>
      <c r="FW120" s="2"/>
      <c r="FX120" s="2">
        <v>110.7</v>
      </c>
      <c r="FY120" s="2">
        <v>63.75</v>
      </c>
      <c r="FZ120" s="2"/>
      <c r="GA120" s="2" t="s">
        <v>6</v>
      </c>
      <c r="GB120" s="2"/>
      <c r="GC120" s="2"/>
      <c r="GD120" s="2">
        <v>0</v>
      </c>
      <c r="GE120" s="2"/>
      <c r="GF120" s="2">
        <v>1990727352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34"/>
        <v>0</v>
      </c>
      <c r="GM120" s="2">
        <f t="shared" si="135"/>
        <v>1198.17</v>
      </c>
      <c r="GN120" s="2">
        <f t="shared" si="136"/>
        <v>1198.17</v>
      </c>
      <c r="GO120" s="2">
        <f t="shared" si="137"/>
        <v>0</v>
      </c>
      <c r="GP120" s="2">
        <f t="shared" si="138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39"/>
        <v>0</v>
      </c>
      <c r="GW120" s="2">
        <v>1</v>
      </c>
      <c r="GX120" s="2">
        <f t="shared" si="140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ROW(SmtRes!A340)</f>
        <v>340</v>
      </c>
      <c r="D121">
        <f>ROW(EtalonRes!A356)</f>
        <v>356</v>
      </c>
      <c r="E121" t="s">
        <v>221</v>
      </c>
      <c r="F121" t="s">
        <v>222</v>
      </c>
      <c r="G121" t="s">
        <v>223</v>
      </c>
      <c r="H121" t="s">
        <v>54</v>
      </c>
      <c r="I121">
        <f>ROUND((17.9+18.2+17.9+18.2+22.3+14.07+9.6+28.9+17.9)/100,9)</f>
        <v>1.6496999999999999</v>
      </c>
      <c r="J121">
        <v>0</v>
      </c>
      <c r="O121">
        <f t="shared" si="106"/>
        <v>2823.07</v>
      </c>
      <c r="P121">
        <f t="shared" si="107"/>
        <v>0</v>
      </c>
      <c r="Q121">
        <f t="shared" si="108"/>
        <v>72.59</v>
      </c>
      <c r="R121">
        <f t="shared" si="109"/>
        <v>18.21</v>
      </c>
      <c r="S121">
        <f t="shared" si="110"/>
        <v>2750.48</v>
      </c>
      <c r="T121">
        <f t="shared" si="111"/>
        <v>0</v>
      </c>
      <c r="U121">
        <f t="shared" si="112"/>
        <v>45.190232099999996</v>
      </c>
      <c r="V121">
        <f t="shared" si="113"/>
        <v>0.22683375</v>
      </c>
      <c r="W121">
        <f t="shared" si="114"/>
        <v>0</v>
      </c>
      <c r="X121">
        <f t="shared" si="115"/>
        <v>3073.25</v>
      </c>
      <c r="Y121">
        <f t="shared" si="116"/>
        <v>1771.96</v>
      </c>
      <c r="AA121">
        <v>26834277</v>
      </c>
      <c r="AB121">
        <f t="shared" si="117"/>
        <v>267.3845</v>
      </c>
      <c r="AC121">
        <f t="shared" si="145"/>
        <v>0</v>
      </c>
      <c r="AD121">
        <f>ROUND(((((ET121*1.25))-((EU121*1.25)))+AE121),6)</f>
        <v>6.875</v>
      </c>
      <c r="AE121">
        <f>ROUND(((EU121*1.25)),6)</f>
        <v>1.7250000000000001</v>
      </c>
      <c r="AF121">
        <f>ROUND(((EV121*1.15)),6)</f>
        <v>260.5095</v>
      </c>
      <c r="AG121">
        <f t="shared" si="119"/>
        <v>0</v>
      </c>
      <c r="AH121">
        <f>((EW121*1.15))</f>
        <v>27.392999999999997</v>
      </c>
      <c r="AI121">
        <f>((EX121*1.25))</f>
        <v>0.13750000000000001</v>
      </c>
      <c r="AJ121">
        <f t="shared" si="121"/>
        <v>0</v>
      </c>
      <c r="AK121">
        <v>232.03</v>
      </c>
      <c r="AL121">
        <v>0</v>
      </c>
      <c r="AM121">
        <v>5.5</v>
      </c>
      <c r="AN121">
        <v>1.38</v>
      </c>
      <c r="AO121">
        <v>226.53</v>
      </c>
      <c r="AP121">
        <v>0</v>
      </c>
      <c r="AQ121">
        <v>23.82</v>
      </c>
      <c r="AR121">
        <v>0.11</v>
      </c>
      <c r="AS121">
        <v>0</v>
      </c>
      <c r="AT121">
        <v>111</v>
      </c>
      <c r="AU121">
        <v>64</v>
      </c>
      <c r="AV121">
        <v>1</v>
      </c>
      <c r="AW121">
        <v>1</v>
      </c>
      <c r="AZ121">
        <v>6.4</v>
      </c>
      <c r="BA121">
        <v>6.4</v>
      </c>
      <c r="BB121">
        <v>6.4</v>
      </c>
      <c r="BC121">
        <v>6.4</v>
      </c>
      <c r="BD121" t="s">
        <v>6</v>
      </c>
      <c r="BE121" t="s">
        <v>6</v>
      </c>
      <c r="BF121" t="s">
        <v>6</v>
      </c>
      <c r="BG121" t="s">
        <v>6</v>
      </c>
      <c r="BH121">
        <v>0</v>
      </c>
      <c r="BI121">
        <v>1</v>
      </c>
      <c r="BJ121" t="s">
        <v>224</v>
      </c>
      <c r="BM121">
        <v>11001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6.4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123</v>
      </c>
      <c r="CA121">
        <v>75</v>
      </c>
      <c r="CF121">
        <v>0</v>
      </c>
      <c r="CG121">
        <v>0</v>
      </c>
      <c r="CM121">
        <v>0</v>
      </c>
      <c r="CN121" t="s">
        <v>982</v>
      </c>
      <c r="CO121">
        <v>0</v>
      </c>
      <c r="CP121">
        <f t="shared" si="122"/>
        <v>2823.07</v>
      </c>
      <c r="CQ121">
        <f t="shared" si="123"/>
        <v>0</v>
      </c>
      <c r="CR121">
        <f t="shared" si="124"/>
        <v>44</v>
      </c>
      <c r="CS121">
        <f t="shared" si="125"/>
        <v>11.040000000000001</v>
      </c>
      <c r="CT121">
        <f t="shared" si="126"/>
        <v>1667.2608</v>
      </c>
      <c r="CU121">
        <f t="shared" si="127"/>
        <v>0</v>
      </c>
      <c r="CV121">
        <f t="shared" si="128"/>
        <v>27.392999999999997</v>
      </c>
      <c r="CW121">
        <f t="shared" si="129"/>
        <v>0.13750000000000001</v>
      </c>
      <c r="CX121">
        <f t="shared" si="130"/>
        <v>0</v>
      </c>
      <c r="CY121">
        <f t="shared" si="131"/>
        <v>3073.2459000000003</v>
      </c>
      <c r="CZ121">
        <f t="shared" si="132"/>
        <v>1771.9616000000001</v>
      </c>
      <c r="DC121" t="s">
        <v>6</v>
      </c>
      <c r="DD121" t="s">
        <v>6</v>
      </c>
      <c r="DE121" t="s">
        <v>130</v>
      </c>
      <c r="DF121" t="s">
        <v>130</v>
      </c>
      <c r="DG121" t="s">
        <v>131</v>
      </c>
      <c r="DH121" t="s">
        <v>6</v>
      </c>
      <c r="DI121" t="s">
        <v>131</v>
      </c>
      <c r="DJ121" t="s">
        <v>130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1003</v>
      </c>
      <c r="DV121" t="s">
        <v>54</v>
      </c>
      <c r="DW121" t="s">
        <v>54</v>
      </c>
      <c r="DX121">
        <v>100</v>
      </c>
      <c r="EE121">
        <v>26549061</v>
      </c>
      <c r="EF121">
        <v>2</v>
      </c>
      <c r="EG121" t="s">
        <v>14</v>
      </c>
      <c r="EH121">
        <v>0</v>
      </c>
      <c r="EI121" t="s">
        <v>6</v>
      </c>
      <c r="EJ121">
        <v>1</v>
      </c>
      <c r="EK121">
        <v>11001</v>
      </c>
      <c r="EL121" t="s">
        <v>45</v>
      </c>
      <c r="EM121" t="s">
        <v>78</v>
      </c>
      <c r="EO121" t="s">
        <v>132</v>
      </c>
      <c r="EQ121">
        <v>0</v>
      </c>
      <c r="ER121">
        <v>232.03</v>
      </c>
      <c r="ES121">
        <v>0</v>
      </c>
      <c r="ET121">
        <v>5.5</v>
      </c>
      <c r="EU121">
        <v>1.38</v>
      </c>
      <c r="EV121">
        <v>226.53</v>
      </c>
      <c r="EW121">
        <v>23.82</v>
      </c>
      <c r="EX121">
        <v>0.11</v>
      </c>
      <c r="EY121">
        <v>0</v>
      </c>
      <c r="FQ121">
        <v>0</v>
      </c>
      <c r="FR121">
        <f t="shared" si="133"/>
        <v>0</v>
      </c>
      <c r="FS121">
        <v>0</v>
      </c>
      <c r="FT121" t="s">
        <v>22</v>
      </c>
      <c r="FU121" t="s">
        <v>23</v>
      </c>
      <c r="FX121">
        <v>110.7</v>
      </c>
      <c r="FY121">
        <v>63.75</v>
      </c>
      <c r="GA121" t="s">
        <v>6</v>
      </c>
      <c r="GD121">
        <v>0</v>
      </c>
      <c r="GF121">
        <v>1990727352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34"/>
        <v>0</v>
      </c>
      <c r="GM121">
        <f t="shared" si="135"/>
        <v>7668.28</v>
      </c>
      <c r="GN121">
        <f t="shared" si="136"/>
        <v>7668.28</v>
      </c>
      <c r="GO121">
        <f t="shared" si="137"/>
        <v>0</v>
      </c>
      <c r="GP121">
        <f t="shared" si="138"/>
        <v>0</v>
      </c>
      <c r="GR121">
        <v>0</v>
      </c>
      <c r="GS121">
        <v>3</v>
      </c>
      <c r="GT121">
        <v>0</v>
      </c>
      <c r="GU121" t="s">
        <v>6</v>
      </c>
      <c r="GV121">
        <f t="shared" si="139"/>
        <v>0</v>
      </c>
      <c r="GW121">
        <v>1</v>
      </c>
      <c r="GX121">
        <f t="shared" si="140"/>
        <v>0</v>
      </c>
      <c r="HA121">
        <v>0</v>
      </c>
      <c r="HB121"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333</v>
      </c>
      <c r="D122" s="2"/>
      <c r="E122" s="2" t="s">
        <v>225</v>
      </c>
      <c r="F122" s="2" t="s">
        <v>226</v>
      </c>
      <c r="G122" s="2" t="s">
        <v>227</v>
      </c>
      <c r="H122" s="2" t="s">
        <v>228</v>
      </c>
      <c r="I122" s="2">
        <f>I120*J122</f>
        <v>0.26395200000000002</v>
      </c>
      <c r="J122" s="2">
        <v>0.16000000000000003</v>
      </c>
      <c r="K122" s="2"/>
      <c r="L122" s="2"/>
      <c r="M122" s="2"/>
      <c r="N122" s="2"/>
      <c r="O122" s="2">
        <f t="shared" si="106"/>
        <v>112.15</v>
      </c>
      <c r="P122" s="2">
        <f t="shared" si="107"/>
        <v>112.15</v>
      </c>
      <c r="Q122" s="2">
        <f t="shared" si="108"/>
        <v>0</v>
      </c>
      <c r="R122" s="2">
        <f t="shared" si="109"/>
        <v>0</v>
      </c>
      <c r="S122" s="2">
        <f t="shared" si="110"/>
        <v>0</v>
      </c>
      <c r="T122" s="2">
        <f t="shared" si="111"/>
        <v>0</v>
      </c>
      <c r="U122" s="2">
        <f t="shared" si="112"/>
        <v>0</v>
      </c>
      <c r="V122" s="2">
        <f t="shared" si="113"/>
        <v>0</v>
      </c>
      <c r="W122" s="2">
        <f t="shared" si="114"/>
        <v>0</v>
      </c>
      <c r="X122" s="2">
        <f t="shared" si="115"/>
        <v>0</v>
      </c>
      <c r="Y122" s="2">
        <f t="shared" si="116"/>
        <v>0</v>
      </c>
      <c r="Z122" s="2"/>
      <c r="AA122" s="2">
        <v>26834263</v>
      </c>
      <c r="AB122" s="2">
        <f t="shared" si="117"/>
        <v>424.88</v>
      </c>
      <c r="AC122" s="2">
        <f t="shared" si="145"/>
        <v>424.88</v>
      </c>
      <c r="AD122" s="2">
        <f>ROUND((((ET122)-(EU122))+AE122),6)</f>
        <v>0</v>
      </c>
      <c r="AE122" s="2">
        <f t="shared" ref="AE122:AF125" si="149">ROUND((EU122),6)</f>
        <v>0</v>
      </c>
      <c r="AF122" s="2">
        <f t="shared" si="149"/>
        <v>0</v>
      </c>
      <c r="AG122" s="2">
        <f t="shared" si="119"/>
        <v>0</v>
      </c>
      <c r="AH122" s="2">
        <f t="shared" ref="AH122:AI125" si="150">(EW122)</f>
        <v>0</v>
      </c>
      <c r="AI122" s="2">
        <f t="shared" si="150"/>
        <v>0</v>
      </c>
      <c r="AJ122" s="2">
        <f t="shared" si="121"/>
        <v>0</v>
      </c>
      <c r="AK122" s="2">
        <v>424.88</v>
      </c>
      <c r="AL122" s="2">
        <v>424.88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111</v>
      </c>
      <c r="AU122" s="2">
        <v>64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3</v>
      </c>
      <c r="BI122" s="2">
        <v>1</v>
      </c>
      <c r="BJ122" s="2" t="s">
        <v>229</v>
      </c>
      <c r="BK122" s="2"/>
      <c r="BL122" s="2"/>
      <c r="BM122" s="2">
        <v>11001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123</v>
      </c>
      <c r="CA122" s="2">
        <v>75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6</v>
      </c>
      <c r="CO122" s="2">
        <v>0</v>
      </c>
      <c r="CP122" s="2">
        <f t="shared" si="122"/>
        <v>112.15</v>
      </c>
      <c r="CQ122" s="2">
        <f t="shared" si="123"/>
        <v>424.88</v>
      </c>
      <c r="CR122" s="2">
        <f t="shared" si="124"/>
        <v>0</v>
      </c>
      <c r="CS122" s="2">
        <f t="shared" si="125"/>
        <v>0</v>
      </c>
      <c r="CT122" s="2">
        <f t="shared" si="126"/>
        <v>0</v>
      </c>
      <c r="CU122" s="2">
        <f t="shared" si="127"/>
        <v>0</v>
      </c>
      <c r="CV122" s="2">
        <f t="shared" si="128"/>
        <v>0</v>
      </c>
      <c r="CW122" s="2">
        <f t="shared" si="129"/>
        <v>0</v>
      </c>
      <c r="CX122" s="2">
        <f t="shared" si="130"/>
        <v>0</v>
      </c>
      <c r="CY122" s="2">
        <f t="shared" si="131"/>
        <v>0</v>
      </c>
      <c r="CZ122" s="2">
        <f t="shared" si="132"/>
        <v>0</v>
      </c>
      <c r="DA122" s="2"/>
      <c r="DB122" s="2"/>
      <c r="DC122" s="2" t="s">
        <v>6</v>
      </c>
      <c r="DD122" s="2" t="s">
        <v>6</v>
      </c>
      <c r="DE122" s="2" t="s">
        <v>6</v>
      </c>
      <c r="DF122" s="2" t="s">
        <v>6</v>
      </c>
      <c r="DG122" s="2" t="s">
        <v>6</v>
      </c>
      <c r="DH122" s="2" t="s">
        <v>6</v>
      </c>
      <c r="DI122" s="2" t="s">
        <v>6</v>
      </c>
      <c r="DJ122" s="2" t="s">
        <v>6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1007</v>
      </c>
      <c r="DV122" s="2" t="s">
        <v>228</v>
      </c>
      <c r="DW122" s="2" t="s">
        <v>228</v>
      </c>
      <c r="DX122" s="2">
        <v>1</v>
      </c>
      <c r="DY122" s="2"/>
      <c r="DZ122" s="2"/>
      <c r="EA122" s="2"/>
      <c r="EB122" s="2"/>
      <c r="EC122" s="2"/>
      <c r="ED122" s="2"/>
      <c r="EE122" s="2">
        <v>26549061</v>
      </c>
      <c r="EF122" s="2">
        <v>2</v>
      </c>
      <c r="EG122" s="2" t="s">
        <v>14</v>
      </c>
      <c r="EH122" s="2">
        <v>0</v>
      </c>
      <c r="EI122" s="2" t="s">
        <v>6</v>
      </c>
      <c r="EJ122" s="2">
        <v>1</v>
      </c>
      <c r="EK122" s="2">
        <v>11001</v>
      </c>
      <c r="EL122" s="2" t="s">
        <v>45</v>
      </c>
      <c r="EM122" s="2" t="s">
        <v>78</v>
      </c>
      <c r="EN122" s="2"/>
      <c r="EO122" s="2" t="s">
        <v>6</v>
      </c>
      <c r="EP122" s="2"/>
      <c r="EQ122" s="2">
        <v>0</v>
      </c>
      <c r="ER122" s="2">
        <v>424.88</v>
      </c>
      <c r="ES122" s="2">
        <v>424.88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3"/>
        <v>0</v>
      </c>
      <c r="FS122" s="2">
        <v>0</v>
      </c>
      <c r="FT122" s="2" t="s">
        <v>22</v>
      </c>
      <c r="FU122" s="2" t="s">
        <v>23</v>
      </c>
      <c r="FV122" s="2"/>
      <c r="FW122" s="2"/>
      <c r="FX122" s="2">
        <v>110.7</v>
      </c>
      <c r="FY122" s="2">
        <v>63.75</v>
      </c>
      <c r="FZ122" s="2"/>
      <c r="GA122" s="2" t="s">
        <v>6</v>
      </c>
      <c r="GB122" s="2"/>
      <c r="GC122" s="2"/>
      <c r="GD122" s="2">
        <v>0</v>
      </c>
      <c r="GE122" s="2"/>
      <c r="GF122" s="2">
        <v>-1048055182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34"/>
        <v>0</v>
      </c>
      <c r="GM122" s="2">
        <f t="shared" si="135"/>
        <v>112.15</v>
      </c>
      <c r="GN122" s="2">
        <f t="shared" si="136"/>
        <v>112.15</v>
      </c>
      <c r="GO122" s="2">
        <f t="shared" si="137"/>
        <v>0</v>
      </c>
      <c r="GP122" s="2">
        <f t="shared" si="138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39"/>
        <v>0</v>
      </c>
      <c r="GW122" s="2">
        <v>1</v>
      </c>
      <c r="GX122" s="2">
        <f t="shared" si="140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339</v>
      </c>
      <c r="E123" t="s">
        <v>225</v>
      </c>
      <c r="F123" t="s">
        <v>226</v>
      </c>
      <c r="G123" t="s">
        <v>227</v>
      </c>
      <c r="H123" t="s">
        <v>228</v>
      </c>
      <c r="I123">
        <f>I121*J123</f>
        <v>0.26395200000000002</v>
      </c>
      <c r="J123">
        <v>0.16000000000000003</v>
      </c>
      <c r="O123">
        <f t="shared" si="106"/>
        <v>717.75</v>
      </c>
      <c r="P123">
        <f t="shared" si="107"/>
        <v>717.75</v>
      </c>
      <c r="Q123">
        <f t="shared" si="108"/>
        <v>0</v>
      </c>
      <c r="R123">
        <f t="shared" si="109"/>
        <v>0</v>
      </c>
      <c r="S123">
        <f t="shared" si="110"/>
        <v>0</v>
      </c>
      <c r="T123">
        <f t="shared" si="111"/>
        <v>0</v>
      </c>
      <c r="U123">
        <f t="shared" si="112"/>
        <v>0</v>
      </c>
      <c r="V123">
        <f t="shared" si="113"/>
        <v>0</v>
      </c>
      <c r="W123">
        <f t="shared" si="114"/>
        <v>0</v>
      </c>
      <c r="X123">
        <f t="shared" si="115"/>
        <v>0</v>
      </c>
      <c r="Y123">
        <f t="shared" si="116"/>
        <v>0</v>
      </c>
      <c r="AA123">
        <v>26834277</v>
      </c>
      <c r="AB123">
        <f t="shared" si="117"/>
        <v>424.88</v>
      </c>
      <c r="AC123">
        <f t="shared" si="145"/>
        <v>424.88</v>
      </c>
      <c r="AD123">
        <f>ROUND((((ET123)-(EU123))+AE123),6)</f>
        <v>0</v>
      </c>
      <c r="AE123">
        <f t="shared" si="149"/>
        <v>0</v>
      </c>
      <c r="AF123">
        <f t="shared" si="149"/>
        <v>0</v>
      </c>
      <c r="AG123">
        <f t="shared" si="119"/>
        <v>0</v>
      </c>
      <c r="AH123">
        <f t="shared" si="150"/>
        <v>0</v>
      </c>
      <c r="AI123">
        <f t="shared" si="150"/>
        <v>0</v>
      </c>
      <c r="AJ123">
        <f t="shared" si="121"/>
        <v>0</v>
      </c>
      <c r="AK123">
        <v>424.88</v>
      </c>
      <c r="AL123">
        <v>424.88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111</v>
      </c>
      <c r="AU123">
        <v>64</v>
      </c>
      <c r="AV123">
        <v>1</v>
      </c>
      <c r="AW123">
        <v>1</v>
      </c>
      <c r="AZ123">
        <v>6.4</v>
      </c>
      <c r="BA123">
        <v>1</v>
      </c>
      <c r="BB123">
        <v>1</v>
      </c>
      <c r="BC123">
        <v>6.4</v>
      </c>
      <c r="BD123" t="s">
        <v>6</v>
      </c>
      <c r="BE123" t="s">
        <v>6</v>
      </c>
      <c r="BF123" t="s">
        <v>6</v>
      </c>
      <c r="BG123" t="s">
        <v>6</v>
      </c>
      <c r="BH123">
        <v>3</v>
      </c>
      <c r="BI123">
        <v>1</v>
      </c>
      <c r="BJ123" t="s">
        <v>229</v>
      </c>
      <c r="BM123">
        <v>11001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123</v>
      </c>
      <c r="CA123">
        <v>75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22"/>
        <v>717.75</v>
      </c>
      <c r="CQ123">
        <f t="shared" si="123"/>
        <v>2719.232</v>
      </c>
      <c r="CR123">
        <f t="shared" si="124"/>
        <v>0</v>
      </c>
      <c r="CS123">
        <f t="shared" si="125"/>
        <v>0</v>
      </c>
      <c r="CT123">
        <f t="shared" si="126"/>
        <v>0</v>
      </c>
      <c r="CU123">
        <f t="shared" si="127"/>
        <v>0</v>
      </c>
      <c r="CV123">
        <f t="shared" si="128"/>
        <v>0</v>
      </c>
      <c r="CW123">
        <f t="shared" si="129"/>
        <v>0</v>
      </c>
      <c r="CX123">
        <f t="shared" si="130"/>
        <v>0</v>
      </c>
      <c r="CY123">
        <f t="shared" si="131"/>
        <v>0</v>
      </c>
      <c r="CZ123">
        <f t="shared" si="132"/>
        <v>0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1007</v>
      </c>
      <c r="DV123" t="s">
        <v>228</v>
      </c>
      <c r="DW123" t="s">
        <v>228</v>
      </c>
      <c r="DX123">
        <v>1</v>
      </c>
      <c r="EE123">
        <v>26549061</v>
      </c>
      <c r="EF123">
        <v>2</v>
      </c>
      <c r="EG123" t="s">
        <v>14</v>
      </c>
      <c r="EH123">
        <v>0</v>
      </c>
      <c r="EI123" t="s">
        <v>6</v>
      </c>
      <c r="EJ123">
        <v>1</v>
      </c>
      <c r="EK123">
        <v>11001</v>
      </c>
      <c r="EL123" t="s">
        <v>45</v>
      </c>
      <c r="EM123" t="s">
        <v>78</v>
      </c>
      <c r="EO123" t="s">
        <v>6</v>
      </c>
      <c r="EQ123">
        <v>0</v>
      </c>
      <c r="ER123">
        <v>424.88</v>
      </c>
      <c r="ES123">
        <v>424.88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3"/>
        <v>0</v>
      </c>
      <c r="FS123">
        <v>0</v>
      </c>
      <c r="FT123" t="s">
        <v>22</v>
      </c>
      <c r="FU123" t="s">
        <v>23</v>
      </c>
      <c r="FX123">
        <v>110.7</v>
      </c>
      <c r="FY123">
        <v>63.75</v>
      </c>
      <c r="GA123" t="s">
        <v>6</v>
      </c>
      <c r="GD123">
        <v>0</v>
      </c>
      <c r="GF123">
        <v>-1048055182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34"/>
        <v>0</v>
      </c>
      <c r="GM123">
        <f t="shared" si="135"/>
        <v>717.75</v>
      </c>
      <c r="GN123">
        <f t="shared" si="136"/>
        <v>717.75</v>
      </c>
      <c r="GO123">
        <f t="shared" si="137"/>
        <v>0</v>
      </c>
      <c r="GP123">
        <f t="shared" si="138"/>
        <v>0</v>
      </c>
      <c r="GR123">
        <v>0</v>
      </c>
      <c r="GS123">
        <v>3</v>
      </c>
      <c r="GT123">
        <v>0</v>
      </c>
      <c r="GU123" t="s">
        <v>6</v>
      </c>
      <c r="GV123">
        <f t="shared" si="139"/>
        <v>0</v>
      </c>
      <c r="GW123">
        <v>1</v>
      </c>
      <c r="GX123">
        <f t="shared" si="140"/>
        <v>0</v>
      </c>
      <c r="HA123">
        <v>0</v>
      </c>
      <c r="HB123">
        <v>0</v>
      </c>
      <c r="IK123">
        <v>0</v>
      </c>
    </row>
    <row r="124" spans="1:255" x14ac:dyDescent="0.2">
      <c r="A124" s="2">
        <v>18</v>
      </c>
      <c r="B124" s="2">
        <v>1</v>
      </c>
      <c r="C124" s="2">
        <v>334</v>
      </c>
      <c r="D124" s="2"/>
      <c r="E124" s="2" t="s">
        <v>230</v>
      </c>
      <c r="F124" s="2" t="s">
        <v>231</v>
      </c>
      <c r="G124" s="2" t="s">
        <v>232</v>
      </c>
      <c r="H124" s="2" t="s">
        <v>233</v>
      </c>
      <c r="I124" s="2">
        <f>I120*J124</f>
        <v>166.61969999999999</v>
      </c>
      <c r="J124" s="2">
        <v>101</v>
      </c>
      <c r="K124" s="2"/>
      <c r="L124" s="2"/>
      <c r="M124" s="2"/>
      <c r="N124" s="2"/>
      <c r="O124" s="2">
        <f t="shared" ref="O124:O155" si="151">ROUND(CP124,2)</f>
        <v>3953.89</v>
      </c>
      <c r="P124" s="2">
        <f t="shared" ref="P124:P155" si="152">ROUND(CQ124*I124,2)</f>
        <v>3953.89</v>
      </c>
      <c r="Q124" s="2">
        <f t="shared" ref="Q124:Q155" si="153">ROUND(CR124*I124,2)</f>
        <v>0</v>
      </c>
      <c r="R124" s="2">
        <f t="shared" ref="R124:R155" si="154">ROUND(CS124*I124,2)</f>
        <v>0</v>
      </c>
      <c r="S124" s="2">
        <f t="shared" ref="S124:S155" si="155">ROUND(CT124*I124,2)</f>
        <v>0</v>
      </c>
      <c r="T124" s="2">
        <f t="shared" ref="T124:T155" si="156">ROUND(CU124*I124,2)</f>
        <v>0</v>
      </c>
      <c r="U124" s="2">
        <f t="shared" ref="U124:U155" si="157">CV124*I124</f>
        <v>0</v>
      </c>
      <c r="V124" s="2">
        <f t="shared" ref="V124:V155" si="158">CW124*I124</f>
        <v>0</v>
      </c>
      <c r="W124" s="2">
        <f t="shared" ref="W124:W155" si="159">ROUND(CX124*I124,2)</f>
        <v>0</v>
      </c>
      <c r="X124" s="2">
        <f t="shared" ref="X124:X155" si="160">ROUND(CY124,2)</f>
        <v>0</v>
      </c>
      <c r="Y124" s="2">
        <f t="shared" ref="Y124:Y155" si="161">ROUND(CZ124,2)</f>
        <v>0</v>
      </c>
      <c r="Z124" s="2"/>
      <c r="AA124" s="2">
        <v>26834263</v>
      </c>
      <c r="AB124" s="2">
        <f t="shared" ref="AB124:AB155" si="162">ROUND((AC124+AD124+AF124),6)</f>
        <v>23.73</v>
      </c>
      <c r="AC124" s="2">
        <f t="shared" si="145"/>
        <v>23.73</v>
      </c>
      <c r="AD124" s="2">
        <f>ROUND((((ET124)-(EU124))+AE124),6)</f>
        <v>0</v>
      </c>
      <c r="AE124" s="2">
        <f t="shared" si="149"/>
        <v>0</v>
      </c>
      <c r="AF124" s="2">
        <f t="shared" si="149"/>
        <v>0</v>
      </c>
      <c r="AG124" s="2">
        <f t="shared" ref="AG124:AG155" si="163">ROUND((AP124),6)</f>
        <v>0</v>
      </c>
      <c r="AH124" s="2">
        <f t="shared" si="150"/>
        <v>0</v>
      </c>
      <c r="AI124" s="2">
        <f t="shared" si="150"/>
        <v>0</v>
      </c>
      <c r="AJ124" s="2">
        <f t="shared" ref="AJ124:AJ155" si="164">ROUND((AS124),6)</f>
        <v>0</v>
      </c>
      <c r="AK124" s="2">
        <v>23.73</v>
      </c>
      <c r="AL124" s="2">
        <v>23.73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111</v>
      </c>
      <c r="AU124" s="2">
        <v>64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3</v>
      </c>
      <c r="BI124" s="2">
        <v>1</v>
      </c>
      <c r="BJ124" s="2" t="s">
        <v>234</v>
      </c>
      <c r="BK124" s="2"/>
      <c r="BL124" s="2"/>
      <c r="BM124" s="2">
        <v>11001</v>
      </c>
      <c r="BN124" s="2">
        <v>0</v>
      </c>
      <c r="BO124" s="2" t="s">
        <v>6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123</v>
      </c>
      <c r="CA124" s="2">
        <v>75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 t="shared" ref="CP124:CP155" si="165">(P124+Q124+S124)</f>
        <v>3953.89</v>
      </c>
      <c r="CQ124" s="2">
        <f t="shared" ref="CQ124:CQ155" si="166">AC124*BC124</f>
        <v>23.73</v>
      </c>
      <c r="CR124" s="2">
        <f t="shared" ref="CR124:CR155" si="167">AD124*BB124</f>
        <v>0</v>
      </c>
      <c r="CS124" s="2">
        <f t="shared" ref="CS124:CS155" si="168">AE124*BS124</f>
        <v>0</v>
      </c>
      <c r="CT124" s="2">
        <f t="shared" ref="CT124:CT155" si="169">AF124*BA124</f>
        <v>0</v>
      </c>
      <c r="CU124" s="2">
        <f t="shared" ref="CU124:CU155" si="170">AG124</f>
        <v>0</v>
      </c>
      <c r="CV124" s="2">
        <f t="shared" ref="CV124:CV155" si="171">AH124</f>
        <v>0</v>
      </c>
      <c r="CW124" s="2">
        <f t="shared" ref="CW124:CW155" si="172">AI124</f>
        <v>0</v>
      </c>
      <c r="CX124" s="2">
        <f t="shared" ref="CX124:CX155" si="173">AJ124</f>
        <v>0</v>
      </c>
      <c r="CY124" s="2">
        <f t="shared" ref="CY124:CY155" si="174">(((S124+R124)*AT124)/100)</f>
        <v>0</v>
      </c>
      <c r="CZ124" s="2">
        <f t="shared" ref="CZ124:CZ155" si="175">(((S124+R124)*AU124)/100)</f>
        <v>0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1003</v>
      </c>
      <c r="DV124" s="2" t="s">
        <v>233</v>
      </c>
      <c r="DW124" s="2" t="s">
        <v>233</v>
      </c>
      <c r="DX124" s="2">
        <v>1</v>
      </c>
      <c r="DY124" s="2"/>
      <c r="DZ124" s="2"/>
      <c r="EA124" s="2"/>
      <c r="EB124" s="2"/>
      <c r="EC124" s="2"/>
      <c r="ED124" s="2"/>
      <c r="EE124" s="2">
        <v>26549061</v>
      </c>
      <c r="EF124" s="2">
        <v>2</v>
      </c>
      <c r="EG124" s="2" t="s">
        <v>14</v>
      </c>
      <c r="EH124" s="2">
        <v>0</v>
      </c>
      <c r="EI124" s="2" t="s">
        <v>6</v>
      </c>
      <c r="EJ124" s="2">
        <v>1</v>
      </c>
      <c r="EK124" s="2">
        <v>11001</v>
      </c>
      <c r="EL124" s="2" t="s">
        <v>45</v>
      </c>
      <c r="EM124" s="2" t="s">
        <v>78</v>
      </c>
      <c r="EN124" s="2"/>
      <c r="EO124" s="2" t="s">
        <v>6</v>
      </c>
      <c r="EP124" s="2"/>
      <c r="EQ124" s="2">
        <v>0</v>
      </c>
      <c r="ER124" s="2">
        <v>23.73</v>
      </c>
      <c r="ES124" s="2">
        <v>23.73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55" si="176">ROUND(IF(AND(BH124=3,BI124=3),P124,0),2)</f>
        <v>0</v>
      </c>
      <c r="FS124" s="2">
        <v>0</v>
      </c>
      <c r="FT124" s="2" t="s">
        <v>22</v>
      </c>
      <c r="FU124" s="2" t="s">
        <v>23</v>
      </c>
      <c r="FV124" s="2"/>
      <c r="FW124" s="2"/>
      <c r="FX124" s="2">
        <v>110.7</v>
      </c>
      <c r="FY124" s="2">
        <v>63.75</v>
      </c>
      <c r="FZ124" s="2"/>
      <c r="GA124" s="2" t="s">
        <v>6</v>
      </c>
      <c r="GB124" s="2"/>
      <c r="GC124" s="2"/>
      <c r="GD124" s="2">
        <v>0</v>
      </c>
      <c r="GE124" s="2"/>
      <c r="GF124" s="2">
        <v>-1274901864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55" si="177">ROUND(IF(AND(BH124=3,BI124=3,FS124&lt;&gt;0),P124,0),2)</f>
        <v>0</v>
      </c>
      <c r="GM124" s="2">
        <f t="shared" ref="GM124:GM155" si="178">ROUND(O124+X124+Y124+GK124,2)+GX124</f>
        <v>3953.89</v>
      </c>
      <c r="GN124" s="2">
        <f t="shared" ref="GN124:GN155" si="179">IF(OR(BI124=0,BI124=1),ROUND(O124+X124+Y124+GK124,2),0)</f>
        <v>3953.89</v>
      </c>
      <c r="GO124" s="2">
        <f t="shared" ref="GO124:GO155" si="180">IF(BI124=2,ROUND(O124+X124+Y124+GK124,2),0)</f>
        <v>0</v>
      </c>
      <c r="GP124" s="2">
        <f t="shared" ref="GP124:GP155" si="181">IF(BI124=4,ROUND(O124+X124+Y124+GK124,2)+GX124,0)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 t="shared" ref="GV124:GV155" si="182">ROUND(GT124,6)</f>
        <v>0</v>
      </c>
      <c r="GW124" s="2">
        <v>1</v>
      </c>
      <c r="GX124" s="2">
        <f t="shared" ref="GX124:GX155" si="183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18</v>
      </c>
      <c r="B125">
        <v>1</v>
      </c>
      <c r="C125">
        <v>340</v>
      </c>
      <c r="E125" t="s">
        <v>230</v>
      </c>
      <c r="F125" t="s">
        <v>231</v>
      </c>
      <c r="G125" t="s">
        <v>232</v>
      </c>
      <c r="H125" t="s">
        <v>233</v>
      </c>
      <c r="I125">
        <f>I121*J125</f>
        <v>166.61969999999999</v>
      </c>
      <c r="J125">
        <v>101</v>
      </c>
      <c r="O125">
        <f t="shared" si="151"/>
        <v>25304.87</v>
      </c>
      <c r="P125">
        <f t="shared" si="152"/>
        <v>25304.87</v>
      </c>
      <c r="Q125">
        <f t="shared" si="153"/>
        <v>0</v>
      </c>
      <c r="R125">
        <f t="shared" si="154"/>
        <v>0</v>
      </c>
      <c r="S125">
        <f t="shared" si="155"/>
        <v>0</v>
      </c>
      <c r="T125">
        <f t="shared" si="156"/>
        <v>0</v>
      </c>
      <c r="U125">
        <f t="shared" si="157"/>
        <v>0</v>
      </c>
      <c r="V125">
        <f t="shared" si="158"/>
        <v>0</v>
      </c>
      <c r="W125">
        <f t="shared" si="159"/>
        <v>0</v>
      </c>
      <c r="X125">
        <f t="shared" si="160"/>
        <v>0</v>
      </c>
      <c r="Y125">
        <f t="shared" si="161"/>
        <v>0</v>
      </c>
      <c r="AA125">
        <v>26834277</v>
      </c>
      <c r="AB125">
        <f t="shared" si="162"/>
        <v>23.73</v>
      </c>
      <c r="AC125">
        <f t="shared" si="145"/>
        <v>23.73</v>
      </c>
      <c r="AD125">
        <f>ROUND((((ET125)-(EU125))+AE125),6)</f>
        <v>0</v>
      </c>
      <c r="AE125">
        <f t="shared" si="149"/>
        <v>0</v>
      </c>
      <c r="AF125">
        <f t="shared" si="149"/>
        <v>0</v>
      </c>
      <c r="AG125">
        <f t="shared" si="163"/>
        <v>0</v>
      </c>
      <c r="AH125">
        <f t="shared" si="150"/>
        <v>0</v>
      </c>
      <c r="AI125">
        <f t="shared" si="150"/>
        <v>0</v>
      </c>
      <c r="AJ125">
        <f t="shared" si="164"/>
        <v>0</v>
      </c>
      <c r="AK125">
        <v>23.73</v>
      </c>
      <c r="AL125">
        <v>23.73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111</v>
      </c>
      <c r="AU125">
        <v>64</v>
      </c>
      <c r="AV125">
        <v>1</v>
      </c>
      <c r="AW125">
        <v>1</v>
      </c>
      <c r="AZ125">
        <v>6.4</v>
      </c>
      <c r="BA125">
        <v>1</v>
      </c>
      <c r="BB125">
        <v>1</v>
      </c>
      <c r="BC125">
        <v>6.4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234</v>
      </c>
      <c r="BM125">
        <v>11001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123</v>
      </c>
      <c r="CA125">
        <v>75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65"/>
        <v>25304.87</v>
      </c>
      <c r="CQ125">
        <f t="shared" si="166"/>
        <v>151.87200000000001</v>
      </c>
      <c r="CR125">
        <f t="shared" si="167"/>
        <v>0</v>
      </c>
      <c r="CS125">
        <f t="shared" si="168"/>
        <v>0</v>
      </c>
      <c r="CT125">
        <f t="shared" si="169"/>
        <v>0</v>
      </c>
      <c r="CU125">
        <f t="shared" si="170"/>
        <v>0</v>
      </c>
      <c r="CV125">
        <f t="shared" si="171"/>
        <v>0</v>
      </c>
      <c r="CW125">
        <f t="shared" si="172"/>
        <v>0</v>
      </c>
      <c r="CX125">
        <f t="shared" si="173"/>
        <v>0</v>
      </c>
      <c r="CY125">
        <f t="shared" si="174"/>
        <v>0</v>
      </c>
      <c r="CZ125">
        <f t="shared" si="175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1003</v>
      </c>
      <c r="DV125" t="s">
        <v>233</v>
      </c>
      <c r="DW125" t="s">
        <v>233</v>
      </c>
      <c r="DX125">
        <v>1</v>
      </c>
      <c r="EE125">
        <v>26549061</v>
      </c>
      <c r="EF125">
        <v>2</v>
      </c>
      <c r="EG125" t="s">
        <v>14</v>
      </c>
      <c r="EH125">
        <v>0</v>
      </c>
      <c r="EI125" t="s">
        <v>6</v>
      </c>
      <c r="EJ125">
        <v>1</v>
      </c>
      <c r="EK125">
        <v>11001</v>
      </c>
      <c r="EL125" t="s">
        <v>45</v>
      </c>
      <c r="EM125" t="s">
        <v>78</v>
      </c>
      <c r="EO125" t="s">
        <v>6</v>
      </c>
      <c r="EQ125">
        <v>0</v>
      </c>
      <c r="ER125">
        <v>23.73</v>
      </c>
      <c r="ES125">
        <v>23.73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76"/>
        <v>0</v>
      </c>
      <c r="FS125">
        <v>0</v>
      </c>
      <c r="FT125" t="s">
        <v>22</v>
      </c>
      <c r="FU125" t="s">
        <v>23</v>
      </c>
      <c r="FX125">
        <v>110.7</v>
      </c>
      <c r="FY125">
        <v>63.75</v>
      </c>
      <c r="GA125" t="s">
        <v>6</v>
      </c>
      <c r="GD125">
        <v>0</v>
      </c>
      <c r="GF125">
        <v>-1274901864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77"/>
        <v>0</v>
      </c>
      <c r="GM125">
        <f t="shared" si="178"/>
        <v>25304.87</v>
      </c>
      <c r="GN125">
        <f t="shared" si="179"/>
        <v>25304.87</v>
      </c>
      <c r="GO125">
        <f t="shared" si="180"/>
        <v>0</v>
      </c>
      <c r="GP125">
        <f t="shared" si="181"/>
        <v>0</v>
      </c>
      <c r="GR125">
        <v>0</v>
      </c>
      <c r="GS125">
        <v>3</v>
      </c>
      <c r="GT125">
        <v>0</v>
      </c>
      <c r="GU125" t="s">
        <v>6</v>
      </c>
      <c r="GV125">
        <f t="shared" si="182"/>
        <v>0</v>
      </c>
      <c r="GW125">
        <v>1</v>
      </c>
      <c r="GX125">
        <f t="shared" si="183"/>
        <v>0</v>
      </c>
      <c r="HA125">
        <v>0</v>
      </c>
      <c r="HB125">
        <v>0</v>
      </c>
      <c r="IK125">
        <v>0</v>
      </c>
    </row>
    <row r="126" spans="1:255" x14ac:dyDescent="0.2">
      <c r="A126" s="2">
        <v>17</v>
      </c>
      <c r="B126" s="2">
        <v>1</v>
      </c>
      <c r="C126" s="2">
        <f>ROW(SmtRes!A350)</f>
        <v>350</v>
      </c>
      <c r="D126" s="2">
        <f>ROW(EtalonRes!A366)</f>
        <v>366</v>
      </c>
      <c r="E126" s="2" t="s">
        <v>235</v>
      </c>
      <c r="F126" s="2" t="s">
        <v>236</v>
      </c>
      <c r="G126" s="2" t="s">
        <v>237</v>
      </c>
      <c r="H126" s="2" t="s">
        <v>18</v>
      </c>
      <c r="I126" s="2">
        <f>ROUND((1.95+1.95)/100,9)</f>
        <v>3.9E-2</v>
      </c>
      <c r="J126" s="2">
        <v>0</v>
      </c>
      <c r="K126" s="2"/>
      <c r="L126" s="2"/>
      <c r="M126" s="2"/>
      <c r="N126" s="2"/>
      <c r="O126" s="2">
        <f t="shared" si="151"/>
        <v>67.41</v>
      </c>
      <c r="P126" s="2">
        <f t="shared" si="152"/>
        <v>0.12</v>
      </c>
      <c r="Q126" s="2">
        <f t="shared" si="153"/>
        <v>1.55</v>
      </c>
      <c r="R126" s="2">
        <f t="shared" si="154"/>
        <v>0.85</v>
      </c>
      <c r="S126" s="2">
        <f t="shared" si="155"/>
        <v>65.739999999999995</v>
      </c>
      <c r="T126" s="2">
        <f t="shared" si="156"/>
        <v>0</v>
      </c>
      <c r="U126" s="2">
        <f t="shared" si="157"/>
        <v>7.1611994999999986</v>
      </c>
      <c r="V126" s="2">
        <f t="shared" si="158"/>
        <v>8.0437499999999995E-2</v>
      </c>
      <c r="W126" s="2">
        <f t="shared" si="159"/>
        <v>0</v>
      </c>
      <c r="X126" s="2">
        <f t="shared" si="160"/>
        <v>63.26</v>
      </c>
      <c r="Y126" s="2">
        <f t="shared" si="161"/>
        <v>31.3</v>
      </c>
      <c r="Z126" s="2"/>
      <c r="AA126" s="2">
        <v>26834263</v>
      </c>
      <c r="AB126" s="2">
        <f t="shared" si="162"/>
        <v>1728.5029999999999</v>
      </c>
      <c r="AC126" s="2">
        <f t="shared" si="145"/>
        <v>3.18</v>
      </c>
      <c r="AD126" s="2">
        <f>ROUND(((((ET126*1.25))-((EU126*1.25)))+AE126),6)</f>
        <v>39.6875</v>
      </c>
      <c r="AE126" s="2">
        <f>ROUND(((EU126*1.25)),6)</f>
        <v>21.912500000000001</v>
      </c>
      <c r="AF126" s="2">
        <f>ROUND(((EV126*1.15)),6)</f>
        <v>1685.6355000000001</v>
      </c>
      <c r="AG126" s="2">
        <f t="shared" si="163"/>
        <v>0</v>
      </c>
      <c r="AH126" s="2">
        <f>((EW126*1.15))</f>
        <v>183.62049999999996</v>
      </c>
      <c r="AI126" s="2">
        <f>((EX126*1.25))</f>
        <v>2.0625</v>
      </c>
      <c r="AJ126" s="2">
        <f t="shared" si="164"/>
        <v>0</v>
      </c>
      <c r="AK126" s="2">
        <v>1500.7</v>
      </c>
      <c r="AL126" s="2">
        <v>3.18</v>
      </c>
      <c r="AM126" s="2">
        <v>31.75</v>
      </c>
      <c r="AN126" s="2">
        <v>17.53</v>
      </c>
      <c r="AO126" s="2">
        <v>1465.77</v>
      </c>
      <c r="AP126" s="2">
        <v>0</v>
      </c>
      <c r="AQ126" s="2">
        <v>159.66999999999999</v>
      </c>
      <c r="AR126" s="2">
        <v>1.65</v>
      </c>
      <c r="AS126" s="2">
        <v>0</v>
      </c>
      <c r="AT126" s="2">
        <v>95</v>
      </c>
      <c r="AU126" s="2">
        <v>47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0</v>
      </c>
      <c r="BI126" s="2">
        <v>1</v>
      </c>
      <c r="BJ126" s="2" t="s">
        <v>238</v>
      </c>
      <c r="BK126" s="2"/>
      <c r="BL126" s="2"/>
      <c r="BM126" s="2">
        <v>15001</v>
      </c>
      <c r="BN126" s="2">
        <v>0</v>
      </c>
      <c r="BO126" s="2" t="s">
        <v>6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105</v>
      </c>
      <c r="CA126" s="2">
        <v>55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982</v>
      </c>
      <c r="CO126" s="2">
        <v>0</v>
      </c>
      <c r="CP126" s="2">
        <f t="shared" si="165"/>
        <v>67.41</v>
      </c>
      <c r="CQ126" s="2">
        <f t="shared" si="166"/>
        <v>3.18</v>
      </c>
      <c r="CR126" s="2">
        <f t="shared" si="167"/>
        <v>39.6875</v>
      </c>
      <c r="CS126" s="2">
        <f t="shared" si="168"/>
        <v>21.912500000000001</v>
      </c>
      <c r="CT126" s="2">
        <f t="shared" si="169"/>
        <v>1685.6355000000001</v>
      </c>
      <c r="CU126" s="2">
        <f t="shared" si="170"/>
        <v>0</v>
      </c>
      <c r="CV126" s="2">
        <f t="shared" si="171"/>
        <v>183.62049999999996</v>
      </c>
      <c r="CW126" s="2">
        <f t="shared" si="172"/>
        <v>2.0625</v>
      </c>
      <c r="CX126" s="2">
        <f t="shared" si="173"/>
        <v>0</v>
      </c>
      <c r="CY126" s="2">
        <f t="shared" si="174"/>
        <v>63.260499999999993</v>
      </c>
      <c r="CZ126" s="2">
        <f t="shared" si="175"/>
        <v>31.297299999999996</v>
      </c>
      <c r="DA126" s="2"/>
      <c r="DB126" s="2"/>
      <c r="DC126" s="2" t="s">
        <v>6</v>
      </c>
      <c r="DD126" s="2" t="s">
        <v>6</v>
      </c>
      <c r="DE126" s="2" t="s">
        <v>130</v>
      </c>
      <c r="DF126" s="2" t="s">
        <v>130</v>
      </c>
      <c r="DG126" s="2" t="s">
        <v>131</v>
      </c>
      <c r="DH126" s="2" t="s">
        <v>6</v>
      </c>
      <c r="DI126" s="2" t="s">
        <v>131</v>
      </c>
      <c r="DJ126" s="2" t="s">
        <v>130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1005</v>
      </c>
      <c r="DV126" s="2" t="s">
        <v>18</v>
      </c>
      <c r="DW126" s="2" t="s">
        <v>18</v>
      </c>
      <c r="DX126" s="2">
        <v>100</v>
      </c>
      <c r="DY126" s="2"/>
      <c r="DZ126" s="2"/>
      <c r="EA126" s="2"/>
      <c r="EB126" s="2"/>
      <c r="EC126" s="2"/>
      <c r="ED126" s="2"/>
      <c r="EE126" s="2">
        <v>26549086</v>
      </c>
      <c r="EF126" s="2">
        <v>2</v>
      </c>
      <c r="EG126" s="2" t="s">
        <v>14</v>
      </c>
      <c r="EH126" s="2">
        <v>0</v>
      </c>
      <c r="EI126" s="2" t="s">
        <v>6</v>
      </c>
      <c r="EJ126" s="2">
        <v>1</v>
      </c>
      <c r="EK126" s="2">
        <v>15001</v>
      </c>
      <c r="EL126" s="2" t="s">
        <v>116</v>
      </c>
      <c r="EM126" s="2" t="s">
        <v>117</v>
      </c>
      <c r="EN126" s="2"/>
      <c r="EO126" s="2" t="s">
        <v>132</v>
      </c>
      <c r="EP126" s="2"/>
      <c r="EQ126" s="2">
        <v>0</v>
      </c>
      <c r="ER126" s="2">
        <v>1500.7</v>
      </c>
      <c r="ES126" s="2">
        <v>3.18</v>
      </c>
      <c r="ET126" s="2">
        <v>31.75</v>
      </c>
      <c r="EU126" s="2">
        <v>17.53</v>
      </c>
      <c r="EV126" s="2">
        <v>1465.77</v>
      </c>
      <c r="EW126" s="2">
        <v>159.66999999999999</v>
      </c>
      <c r="EX126" s="2">
        <v>1.65</v>
      </c>
      <c r="EY126" s="2">
        <v>0</v>
      </c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76"/>
        <v>0</v>
      </c>
      <c r="FS126" s="2">
        <v>0</v>
      </c>
      <c r="FT126" s="2" t="s">
        <v>22</v>
      </c>
      <c r="FU126" s="2" t="s">
        <v>23</v>
      </c>
      <c r="FV126" s="2"/>
      <c r="FW126" s="2"/>
      <c r="FX126" s="2">
        <v>94.5</v>
      </c>
      <c r="FY126" s="2">
        <v>46.75</v>
      </c>
      <c r="FZ126" s="2"/>
      <c r="GA126" s="2" t="s">
        <v>6</v>
      </c>
      <c r="GB126" s="2"/>
      <c r="GC126" s="2"/>
      <c r="GD126" s="2">
        <v>0</v>
      </c>
      <c r="GE126" s="2"/>
      <c r="GF126" s="2">
        <v>2062515713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77"/>
        <v>0</v>
      </c>
      <c r="GM126" s="2">
        <f t="shared" si="178"/>
        <v>161.97</v>
      </c>
      <c r="GN126" s="2">
        <f t="shared" si="179"/>
        <v>161.97</v>
      </c>
      <c r="GO126" s="2">
        <f t="shared" si="180"/>
        <v>0</v>
      </c>
      <c r="GP126" s="2">
        <f t="shared" si="181"/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si="182"/>
        <v>0</v>
      </c>
      <c r="GW126" s="2">
        <v>1</v>
      </c>
      <c r="GX126" s="2">
        <f t="shared" si="183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17</v>
      </c>
      <c r="B127">
        <v>1</v>
      </c>
      <c r="C127">
        <f>ROW(SmtRes!A360)</f>
        <v>360</v>
      </c>
      <c r="D127">
        <f>ROW(EtalonRes!A376)</f>
        <v>376</v>
      </c>
      <c r="E127" t="s">
        <v>235</v>
      </c>
      <c r="F127" t="s">
        <v>236</v>
      </c>
      <c r="G127" t="s">
        <v>237</v>
      </c>
      <c r="H127" t="s">
        <v>18</v>
      </c>
      <c r="I127">
        <f>ROUND((1.95+1.95)/100,9)</f>
        <v>3.9E-2</v>
      </c>
      <c r="J127">
        <v>0</v>
      </c>
      <c r="O127">
        <f t="shared" si="151"/>
        <v>431.43</v>
      </c>
      <c r="P127">
        <f t="shared" si="152"/>
        <v>0.79</v>
      </c>
      <c r="Q127">
        <f t="shared" si="153"/>
        <v>9.91</v>
      </c>
      <c r="R127">
        <f t="shared" si="154"/>
        <v>5.47</v>
      </c>
      <c r="S127">
        <f t="shared" si="155"/>
        <v>420.73</v>
      </c>
      <c r="T127">
        <f t="shared" si="156"/>
        <v>0</v>
      </c>
      <c r="U127">
        <f t="shared" si="157"/>
        <v>7.1611994999999986</v>
      </c>
      <c r="V127">
        <f t="shared" si="158"/>
        <v>8.0437499999999995E-2</v>
      </c>
      <c r="W127">
        <f t="shared" si="159"/>
        <v>0</v>
      </c>
      <c r="X127">
        <f t="shared" si="160"/>
        <v>404.89</v>
      </c>
      <c r="Y127">
        <f t="shared" si="161"/>
        <v>200.31</v>
      </c>
      <c r="AA127">
        <v>26834277</v>
      </c>
      <c r="AB127">
        <f t="shared" si="162"/>
        <v>1728.5029999999999</v>
      </c>
      <c r="AC127">
        <f t="shared" si="145"/>
        <v>3.18</v>
      </c>
      <c r="AD127">
        <f>ROUND(((((ET127*1.25))-((EU127*1.25)))+AE127),6)</f>
        <v>39.6875</v>
      </c>
      <c r="AE127">
        <f>ROUND(((EU127*1.25)),6)</f>
        <v>21.912500000000001</v>
      </c>
      <c r="AF127">
        <f>ROUND(((EV127*1.15)),6)</f>
        <v>1685.6355000000001</v>
      </c>
      <c r="AG127">
        <f t="shared" si="163"/>
        <v>0</v>
      </c>
      <c r="AH127">
        <f>((EW127*1.15))</f>
        <v>183.62049999999996</v>
      </c>
      <c r="AI127">
        <f>((EX127*1.25))</f>
        <v>2.0625</v>
      </c>
      <c r="AJ127">
        <f t="shared" si="164"/>
        <v>0</v>
      </c>
      <c r="AK127">
        <v>1500.7</v>
      </c>
      <c r="AL127">
        <v>3.18</v>
      </c>
      <c r="AM127">
        <v>31.75</v>
      </c>
      <c r="AN127">
        <v>17.53</v>
      </c>
      <c r="AO127">
        <v>1465.77</v>
      </c>
      <c r="AP127">
        <v>0</v>
      </c>
      <c r="AQ127">
        <v>159.66999999999999</v>
      </c>
      <c r="AR127">
        <v>1.65</v>
      </c>
      <c r="AS127">
        <v>0</v>
      </c>
      <c r="AT127">
        <v>95</v>
      </c>
      <c r="AU127">
        <v>47</v>
      </c>
      <c r="AV127">
        <v>1</v>
      </c>
      <c r="AW127">
        <v>1</v>
      </c>
      <c r="AZ127">
        <v>6.4</v>
      </c>
      <c r="BA127">
        <v>6.4</v>
      </c>
      <c r="BB127">
        <v>6.4</v>
      </c>
      <c r="BC127">
        <v>6.4</v>
      </c>
      <c r="BD127" t="s">
        <v>6</v>
      </c>
      <c r="BE127" t="s">
        <v>6</v>
      </c>
      <c r="BF127" t="s">
        <v>6</v>
      </c>
      <c r="BG127" t="s">
        <v>6</v>
      </c>
      <c r="BH127">
        <v>0</v>
      </c>
      <c r="BI127">
        <v>1</v>
      </c>
      <c r="BJ127" t="s">
        <v>238</v>
      </c>
      <c r="BM127">
        <v>15001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6.4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105</v>
      </c>
      <c r="CA127">
        <v>55</v>
      </c>
      <c r="CF127">
        <v>0</v>
      </c>
      <c r="CG127">
        <v>0</v>
      </c>
      <c r="CM127">
        <v>0</v>
      </c>
      <c r="CN127" t="s">
        <v>982</v>
      </c>
      <c r="CO127">
        <v>0</v>
      </c>
      <c r="CP127">
        <f t="shared" si="165"/>
        <v>431.43</v>
      </c>
      <c r="CQ127">
        <f t="shared" si="166"/>
        <v>20.352000000000004</v>
      </c>
      <c r="CR127">
        <f t="shared" si="167"/>
        <v>254</v>
      </c>
      <c r="CS127">
        <f t="shared" si="168"/>
        <v>140.24</v>
      </c>
      <c r="CT127">
        <f t="shared" si="169"/>
        <v>10788.067200000001</v>
      </c>
      <c r="CU127">
        <f t="shared" si="170"/>
        <v>0</v>
      </c>
      <c r="CV127">
        <f t="shared" si="171"/>
        <v>183.62049999999996</v>
      </c>
      <c r="CW127">
        <f t="shared" si="172"/>
        <v>2.0625</v>
      </c>
      <c r="CX127">
        <f t="shared" si="173"/>
        <v>0</v>
      </c>
      <c r="CY127">
        <f t="shared" si="174"/>
        <v>404.8900000000001</v>
      </c>
      <c r="CZ127">
        <f t="shared" si="175"/>
        <v>200.31400000000002</v>
      </c>
      <c r="DC127" t="s">
        <v>6</v>
      </c>
      <c r="DD127" t="s">
        <v>6</v>
      </c>
      <c r="DE127" t="s">
        <v>130</v>
      </c>
      <c r="DF127" t="s">
        <v>130</v>
      </c>
      <c r="DG127" t="s">
        <v>131</v>
      </c>
      <c r="DH127" t="s">
        <v>6</v>
      </c>
      <c r="DI127" t="s">
        <v>131</v>
      </c>
      <c r="DJ127" t="s">
        <v>130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1005</v>
      </c>
      <c r="DV127" t="s">
        <v>18</v>
      </c>
      <c r="DW127" t="s">
        <v>18</v>
      </c>
      <c r="DX127">
        <v>100</v>
      </c>
      <c r="EE127">
        <v>26549086</v>
      </c>
      <c r="EF127">
        <v>2</v>
      </c>
      <c r="EG127" t="s">
        <v>14</v>
      </c>
      <c r="EH127">
        <v>0</v>
      </c>
      <c r="EI127" t="s">
        <v>6</v>
      </c>
      <c r="EJ127">
        <v>1</v>
      </c>
      <c r="EK127">
        <v>15001</v>
      </c>
      <c r="EL127" t="s">
        <v>116</v>
      </c>
      <c r="EM127" t="s">
        <v>117</v>
      </c>
      <c r="EO127" t="s">
        <v>132</v>
      </c>
      <c r="EQ127">
        <v>0</v>
      </c>
      <c r="ER127">
        <v>1500.7</v>
      </c>
      <c r="ES127">
        <v>3.18</v>
      </c>
      <c r="ET127">
        <v>31.75</v>
      </c>
      <c r="EU127">
        <v>17.53</v>
      </c>
      <c r="EV127">
        <v>1465.77</v>
      </c>
      <c r="EW127">
        <v>159.66999999999999</v>
      </c>
      <c r="EX127">
        <v>1.65</v>
      </c>
      <c r="EY127">
        <v>0</v>
      </c>
      <c r="FQ127">
        <v>0</v>
      </c>
      <c r="FR127">
        <f t="shared" si="176"/>
        <v>0</v>
      </c>
      <c r="FS127">
        <v>0</v>
      </c>
      <c r="FT127" t="s">
        <v>22</v>
      </c>
      <c r="FU127" t="s">
        <v>23</v>
      </c>
      <c r="FX127">
        <v>94.5</v>
      </c>
      <c r="FY127">
        <v>46.75</v>
      </c>
      <c r="GA127" t="s">
        <v>6</v>
      </c>
      <c r="GD127">
        <v>0</v>
      </c>
      <c r="GF127">
        <v>2062515713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77"/>
        <v>0</v>
      </c>
      <c r="GM127">
        <f t="shared" si="178"/>
        <v>1036.6300000000001</v>
      </c>
      <c r="GN127">
        <f t="shared" si="179"/>
        <v>1036.6300000000001</v>
      </c>
      <c r="GO127">
        <f t="shared" si="180"/>
        <v>0</v>
      </c>
      <c r="GP127">
        <f t="shared" si="181"/>
        <v>0</v>
      </c>
      <c r="GR127">
        <v>0</v>
      </c>
      <c r="GS127">
        <v>3</v>
      </c>
      <c r="GT127">
        <v>0</v>
      </c>
      <c r="GU127" t="s">
        <v>6</v>
      </c>
      <c r="GV127">
        <f t="shared" si="182"/>
        <v>0</v>
      </c>
      <c r="GW127">
        <v>1</v>
      </c>
      <c r="GX127">
        <f t="shared" si="183"/>
        <v>0</v>
      </c>
      <c r="HA127">
        <v>0</v>
      </c>
      <c r="HB127"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348</v>
      </c>
      <c r="D128" s="2"/>
      <c r="E128" s="2" t="s">
        <v>239</v>
      </c>
      <c r="F128" s="2" t="s">
        <v>240</v>
      </c>
      <c r="G128" s="2" t="s">
        <v>241</v>
      </c>
      <c r="H128" s="2" t="s">
        <v>38</v>
      </c>
      <c r="I128" s="2">
        <f>I126*J128</f>
        <v>1.9499999999999999E-3</v>
      </c>
      <c r="J128" s="2">
        <v>4.9999999999999996E-2</v>
      </c>
      <c r="K128" s="2"/>
      <c r="L128" s="2"/>
      <c r="M128" s="2"/>
      <c r="N128" s="2"/>
      <c r="O128" s="2">
        <f t="shared" si="151"/>
        <v>17.55</v>
      </c>
      <c r="P128" s="2">
        <f t="shared" si="152"/>
        <v>17.55</v>
      </c>
      <c r="Q128" s="2">
        <f t="shared" si="153"/>
        <v>0</v>
      </c>
      <c r="R128" s="2">
        <f t="shared" si="154"/>
        <v>0</v>
      </c>
      <c r="S128" s="2">
        <f t="shared" si="155"/>
        <v>0</v>
      </c>
      <c r="T128" s="2">
        <f t="shared" si="156"/>
        <v>0</v>
      </c>
      <c r="U128" s="2">
        <f t="shared" si="157"/>
        <v>0</v>
      </c>
      <c r="V128" s="2">
        <f t="shared" si="158"/>
        <v>0</v>
      </c>
      <c r="W128" s="2">
        <f t="shared" si="159"/>
        <v>0</v>
      </c>
      <c r="X128" s="2">
        <f t="shared" si="160"/>
        <v>0</v>
      </c>
      <c r="Y128" s="2">
        <f t="shared" si="161"/>
        <v>0</v>
      </c>
      <c r="Z128" s="2"/>
      <c r="AA128" s="2">
        <v>26834263</v>
      </c>
      <c r="AB128" s="2">
        <f t="shared" si="162"/>
        <v>9000</v>
      </c>
      <c r="AC128" s="2">
        <f t="shared" si="145"/>
        <v>9000</v>
      </c>
      <c r="AD128" s="2">
        <f t="shared" ref="AD128:AD137" si="184">ROUND((((ET128)-(EU128))+AE128),6)</f>
        <v>0</v>
      </c>
      <c r="AE128" s="2">
        <f t="shared" ref="AE128:AE137" si="185">ROUND((EU128),6)</f>
        <v>0</v>
      </c>
      <c r="AF128" s="2">
        <f t="shared" ref="AF128:AF137" si="186">ROUND((EV128),6)</f>
        <v>0</v>
      </c>
      <c r="AG128" s="2">
        <f t="shared" si="163"/>
        <v>0</v>
      </c>
      <c r="AH128" s="2">
        <f t="shared" ref="AH128:AH137" si="187">(EW128)</f>
        <v>0</v>
      </c>
      <c r="AI128" s="2">
        <f t="shared" ref="AI128:AI137" si="188">(EX128)</f>
        <v>0</v>
      </c>
      <c r="AJ128" s="2">
        <f t="shared" si="164"/>
        <v>0</v>
      </c>
      <c r="AK128" s="2">
        <v>9000</v>
      </c>
      <c r="AL128" s="2">
        <v>9000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95</v>
      </c>
      <c r="AU128" s="2">
        <v>47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3</v>
      </c>
      <c r="BI128" s="2">
        <v>1</v>
      </c>
      <c r="BJ128" s="2" t="s">
        <v>242</v>
      </c>
      <c r="BK128" s="2"/>
      <c r="BL128" s="2"/>
      <c r="BM128" s="2">
        <v>15001</v>
      </c>
      <c r="BN128" s="2">
        <v>0</v>
      </c>
      <c r="BO128" s="2" t="s">
        <v>6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105</v>
      </c>
      <c r="CA128" s="2">
        <v>55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6</v>
      </c>
      <c r="CO128" s="2">
        <v>0</v>
      </c>
      <c r="CP128" s="2">
        <f t="shared" si="165"/>
        <v>17.55</v>
      </c>
      <c r="CQ128" s="2">
        <f t="shared" si="166"/>
        <v>9000</v>
      </c>
      <c r="CR128" s="2">
        <f t="shared" si="167"/>
        <v>0</v>
      </c>
      <c r="CS128" s="2">
        <f t="shared" si="168"/>
        <v>0</v>
      </c>
      <c r="CT128" s="2">
        <f t="shared" si="169"/>
        <v>0</v>
      </c>
      <c r="CU128" s="2">
        <f t="shared" si="170"/>
        <v>0</v>
      </c>
      <c r="CV128" s="2">
        <f t="shared" si="171"/>
        <v>0</v>
      </c>
      <c r="CW128" s="2">
        <f t="shared" si="172"/>
        <v>0</v>
      </c>
      <c r="CX128" s="2">
        <f t="shared" si="173"/>
        <v>0</v>
      </c>
      <c r="CY128" s="2">
        <f t="shared" si="174"/>
        <v>0</v>
      </c>
      <c r="CZ128" s="2">
        <f t="shared" si="175"/>
        <v>0</v>
      </c>
      <c r="DA128" s="2"/>
      <c r="DB128" s="2"/>
      <c r="DC128" s="2" t="s">
        <v>6</v>
      </c>
      <c r="DD128" s="2" t="s">
        <v>6</v>
      </c>
      <c r="DE128" s="2" t="s">
        <v>6</v>
      </c>
      <c r="DF128" s="2" t="s">
        <v>6</v>
      </c>
      <c r="DG128" s="2" t="s">
        <v>6</v>
      </c>
      <c r="DH128" s="2" t="s">
        <v>6</v>
      </c>
      <c r="DI128" s="2" t="s">
        <v>6</v>
      </c>
      <c r="DJ128" s="2" t="s">
        <v>6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1009</v>
      </c>
      <c r="DV128" s="2" t="s">
        <v>38</v>
      </c>
      <c r="DW128" s="2" t="s">
        <v>38</v>
      </c>
      <c r="DX128" s="2">
        <v>1000</v>
      </c>
      <c r="DY128" s="2"/>
      <c r="DZ128" s="2"/>
      <c r="EA128" s="2"/>
      <c r="EB128" s="2"/>
      <c r="EC128" s="2"/>
      <c r="ED128" s="2"/>
      <c r="EE128" s="2">
        <v>26549086</v>
      </c>
      <c r="EF128" s="2">
        <v>2</v>
      </c>
      <c r="EG128" s="2" t="s">
        <v>14</v>
      </c>
      <c r="EH128" s="2">
        <v>0</v>
      </c>
      <c r="EI128" s="2" t="s">
        <v>6</v>
      </c>
      <c r="EJ128" s="2">
        <v>1</v>
      </c>
      <c r="EK128" s="2">
        <v>15001</v>
      </c>
      <c r="EL128" s="2" t="s">
        <v>116</v>
      </c>
      <c r="EM128" s="2" t="s">
        <v>117</v>
      </c>
      <c r="EN128" s="2"/>
      <c r="EO128" s="2" t="s">
        <v>6</v>
      </c>
      <c r="EP128" s="2"/>
      <c r="EQ128" s="2">
        <v>0</v>
      </c>
      <c r="ER128" s="2">
        <v>9000</v>
      </c>
      <c r="ES128" s="2">
        <v>9000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76"/>
        <v>0</v>
      </c>
      <c r="FS128" s="2">
        <v>0</v>
      </c>
      <c r="FT128" s="2" t="s">
        <v>22</v>
      </c>
      <c r="FU128" s="2" t="s">
        <v>23</v>
      </c>
      <c r="FV128" s="2"/>
      <c r="FW128" s="2"/>
      <c r="FX128" s="2">
        <v>94.5</v>
      </c>
      <c r="FY128" s="2">
        <v>46.75</v>
      </c>
      <c r="FZ128" s="2"/>
      <c r="GA128" s="2" t="s">
        <v>6</v>
      </c>
      <c r="GB128" s="2"/>
      <c r="GC128" s="2"/>
      <c r="GD128" s="2">
        <v>0</v>
      </c>
      <c r="GE128" s="2"/>
      <c r="GF128" s="2">
        <v>-195795605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77"/>
        <v>0</v>
      </c>
      <c r="GM128" s="2">
        <f t="shared" si="178"/>
        <v>17.55</v>
      </c>
      <c r="GN128" s="2">
        <f t="shared" si="179"/>
        <v>17.55</v>
      </c>
      <c r="GO128" s="2">
        <f t="shared" si="180"/>
        <v>0</v>
      </c>
      <c r="GP128" s="2">
        <f t="shared" si="181"/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si="182"/>
        <v>0</v>
      </c>
      <c r="GW128" s="2">
        <v>1</v>
      </c>
      <c r="GX128" s="2">
        <f t="shared" si="183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358</v>
      </c>
      <c r="E129" t="s">
        <v>239</v>
      </c>
      <c r="F129" t="s">
        <v>240</v>
      </c>
      <c r="G129" t="s">
        <v>241</v>
      </c>
      <c r="H129" t="s">
        <v>38</v>
      </c>
      <c r="I129">
        <f>I127*J129</f>
        <v>1.9499999999999999E-3</v>
      </c>
      <c r="J129">
        <v>4.9999999999999996E-2</v>
      </c>
      <c r="O129">
        <f t="shared" si="151"/>
        <v>112.32</v>
      </c>
      <c r="P129">
        <f t="shared" si="152"/>
        <v>112.32</v>
      </c>
      <c r="Q129">
        <f t="shared" si="153"/>
        <v>0</v>
      </c>
      <c r="R129">
        <f t="shared" si="154"/>
        <v>0</v>
      </c>
      <c r="S129">
        <f t="shared" si="155"/>
        <v>0</v>
      </c>
      <c r="T129">
        <f t="shared" si="156"/>
        <v>0</v>
      </c>
      <c r="U129">
        <f t="shared" si="157"/>
        <v>0</v>
      </c>
      <c r="V129">
        <f t="shared" si="158"/>
        <v>0</v>
      </c>
      <c r="W129">
        <f t="shared" si="159"/>
        <v>0</v>
      </c>
      <c r="X129">
        <f t="shared" si="160"/>
        <v>0</v>
      </c>
      <c r="Y129">
        <f t="shared" si="161"/>
        <v>0</v>
      </c>
      <c r="AA129">
        <v>26834277</v>
      </c>
      <c r="AB129">
        <f t="shared" si="162"/>
        <v>9000</v>
      </c>
      <c r="AC129">
        <f t="shared" si="145"/>
        <v>9000</v>
      </c>
      <c r="AD129">
        <f t="shared" si="184"/>
        <v>0</v>
      </c>
      <c r="AE129">
        <f t="shared" si="185"/>
        <v>0</v>
      </c>
      <c r="AF129">
        <f t="shared" si="186"/>
        <v>0</v>
      </c>
      <c r="AG129">
        <f t="shared" si="163"/>
        <v>0</v>
      </c>
      <c r="AH129">
        <f t="shared" si="187"/>
        <v>0</v>
      </c>
      <c r="AI129">
        <f t="shared" si="188"/>
        <v>0</v>
      </c>
      <c r="AJ129">
        <f t="shared" si="164"/>
        <v>0</v>
      </c>
      <c r="AK129">
        <v>9000</v>
      </c>
      <c r="AL129">
        <v>9000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95</v>
      </c>
      <c r="AU129">
        <v>47</v>
      </c>
      <c r="AV129">
        <v>1</v>
      </c>
      <c r="AW129">
        <v>1</v>
      </c>
      <c r="AZ129">
        <v>6.4</v>
      </c>
      <c r="BA129">
        <v>1</v>
      </c>
      <c r="BB129">
        <v>1</v>
      </c>
      <c r="BC129">
        <v>6.4</v>
      </c>
      <c r="BD129" t="s">
        <v>6</v>
      </c>
      <c r="BE129" t="s">
        <v>6</v>
      </c>
      <c r="BF129" t="s">
        <v>6</v>
      </c>
      <c r="BG129" t="s">
        <v>6</v>
      </c>
      <c r="BH129">
        <v>3</v>
      </c>
      <c r="BI129">
        <v>1</v>
      </c>
      <c r="BJ129" t="s">
        <v>242</v>
      </c>
      <c r="BM129">
        <v>15001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105</v>
      </c>
      <c r="CA129">
        <v>55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65"/>
        <v>112.32</v>
      </c>
      <c r="CQ129">
        <f t="shared" si="166"/>
        <v>57600</v>
      </c>
      <c r="CR129">
        <f t="shared" si="167"/>
        <v>0</v>
      </c>
      <c r="CS129">
        <f t="shared" si="168"/>
        <v>0</v>
      </c>
      <c r="CT129">
        <f t="shared" si="169"/>
        <v>0</v>
      </c>
      <c r="CU129">
        <f t="shared" si="170"/>
        <v>0</v>
      </c>
      <c r="CV129">
        <f t="shared" si="171"/>
        <v>0</v>
      </c>
      <c r="CW129">
        <f t="shared" si="172"/>
        <v>0</v>
      </c>
      <c r="CX129">
        <f t="shared" si="173"/>
        <v>0</v>
      </c>
      <c r="CY129">
        <f t="shared" si="174"/>
        <v>0</v>
      </c>
      <c r="CZ129">
        <f t="shared" si="175"/>
        <v>0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1009</v>
      </c>
      <c r="DV129" t="s">
        <v>38</v>
      </c>
      <c r="DW129" t="s">
        <v>38</v>
      </c>
      <c r="DX129">
        <v>1000</v>
      </c>
      <c r="EE129">
        <v>26549086</v>
      </c>
      <c r="EF129">
        <v>2</v>
      </c>
      <c r="EG129" t="s">
        <v>14</v>
      </c>
      <c r="EH129">
        <v>0</v>
      </c>
      <c r="EI129" t="s">
        <v>6</v>
      </c>
      <c r="EJ129">
        <v>1</v>
      </c>
      <c r="EK129">
        <v>15001</v>
      </c>
      <c r="EL129" t="s">
        <v>116</v>
      </c>
      <c r="EM129" t="s">
        <v>117</v>
      </c>
      <c r="EO129" t="s">
        <v>6</v>
      </c>
      <c r="EQ129">
        <v>0</v>
      </c>
      <c r="ER129">
        <v>9000</v>
      </c>
      <c r="ES129">
        <v>9000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76"/>
        <v>0</v>
      </c>
      <c r="FS129">
        <v>0</v>
      </c>
      <c r="FT129" t="s">
        <v>22</v>
      </c>
      <c r="FU129" t="s">
        <v>23</v>
      </c>
      <c r="FX129">
        <v>94.5</v>
      </c>
      <c r="FY129">
        <v>46.75</v>
      </c>
      <c r="GA129" t="s">
        <v>6</v>
      </c>
      <c r="GD129">
        <v>0</v>
      </c>
      <c r="GF129">
        <v>-195795605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77"/>
        <v>0</v>
      </c>
      <c r="GM129">
        <f t="shared" si="178"/>
        <v>112.32</v>
      </c>
      <c r="GN129">
        <f t="shared" si="179"/>
        <v>112.32</v>
      </c>
      <c r="GO129">
        <f t="shared" si="180"/>
        <v>0</v>
      </c>
      <c r="GP129">
        <f t="shared" si="181"/>
        <v>0</v>
      </c>
      <c r="GR129">
        <v>0</v>
      </c>
      <c r="GS129">
        <v>3</v>
      </c>
      <c r="GT129">
        <v>0</v>
      </c>
      <c r="GU129" t="s">
        <v>6</v>
      </c>
      <c r="GV129">
        <f t="shared" si="182"/>
        <v>0</v>
      </c>
      <c r="GW129">
        <v>1</v>
      </c>
      <c r="GX129">
        <f t="shared" si="183"/>
        <v>0</v>
      </c>
      <c r="HA129">
        <v>0</v>
      </c>
      <c r="HB129"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349</v>
      </c>
      <c r="D130" s="2"/>
      <c r="E130" s="2" t="s">
        <v>243</v>
      </c>
      <c r="F130" s="2" t="s">
        <v>244</v>
      </c>
      <c r="G130" s="2" t="s">
        <v>245</v>
      </c>
      <c r="H130" s="2" t="s">
        <v>27</v>
      </c>
      <c r="I130" s="2">
        <f>I126*J130</f>
        <v>3.9</v>
      </c>
      <c r="J130" s="2">
        <v>100</v>
      </c>
      <c r="K130" s="2"/>
      <c r="L130" s="2"/>
      <c r="M130" s="2"/>
      <c r="N130" s="2"/>
      <c r="O130" s="2">
        <f t="shared" si="151"/>
        <v>448.54</v>
      </c>
      <c r="P130" s="2">
        <f t="shared" si="152"/>
        <v>448.54</v>
      </c>
      <c r="Q130" s="2">
        <f t="shared" si="153"/>
        <v>0</v>
      </c>
      <c r="R130" s="2">
        <f t="shared" si="154"/>
        <v>0</v>
      </c>
      <c r="S130" s="2">
        <f t="shared" si="155"/>
        <v>0</v>
      </c>
      <c r="T130" s="2">
        <f t="shared" si="156"/>
        <v>0</v>
      </c>
      <c r="U130" s="2">
        <f t="shared" si="157"/>
        <v>0</v>
      </c>
      <c r="V130" s="2">
        <f t="shared" si="158"/>
        <v>0</v>
      </c>
      <c r="W130" s="2">
        <f t="shared" si="159"/>
        <v>0</v>
      </c>
      <c r="X130" s="2">
        <f t="shared" si="160"/>
        <v>0</v>
      </c>
      <c r="Y130" s="2">
        <f t="shared" si="161"/>
        <v>0</v>
      </c>
      <c r="Z130" s="2"/>
      <c r="AA130" s="2">
        <v>26834263</v>
      </c>
      <c r="AB130" s="2">
        <f t="shared" si="162"/>
        <v>115.01</v>
      </c>
      <c r="AC130" s="2">
        <f t="shared" si="145"/>
        <v>115.01</v>
      </c>
      <c r="AD130" s="2">
        <f t="shared" si="184"/>
        <v>0</v>
      </c>
      <c r="AE130" s="2">
        <f t="shared" si="185"/>
        <v>0</v>
      </c>
      <c r="AF130" s="2">
        <f t="shared" si="186"/>
        <v>0</v>
      </c>
      <c r="AG130" s="2">
        <f t="shared" si="163"/>
        <v>0</v>
      </c>
      <c r="AH130" s="2">
        <f t="shared" si="187"/>
        <v>0</v>
      </c>
      <c r="AI130" s="2">
        <f t="shared" si="188"/>
        <v>0</v>
      </c>
      <c r="AJ130" s="2">
        <f t="shared" si="164"/>
        <v>0</v>
      </c>
      <c r="AK130" s="2">
        <v>115.01</v>
      </c>
      <c r="AL130" s="2">
        <v>115.01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95</v>
      </c>
      <c r="AU130" s="2">
        <v>47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3</v>
      </c>
      <c r="BI130" s="2">
        <v>1</v>
      </c>
      <c r="BJ130" s="2" t="s">
        <v>246</v>
      </c>
      <c r="BK130" s="2"/>
      <c r="BL130" s="2"/>
      <c r="BM130" s="2">
        <v>15001</v>
      </c>
      <c r="BN130" s="2">
        <v>0</v>
      </c>
      <c r="BO130" s="2" t="s">
        <v>6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105</v>
      </c>
      <c r="CA130" s="2">
        <v>55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6</v>
      </c>
      <c r="CO130" s="2">
        <v>0</v>
      </c>
      <c r="CP130" s="2">
        <f t="shared" si="165"/>
        <v>448.54</v>
      </c>
      <c r="CQ130" s="2">
        <f t="shared" si="166"/>
        <v>115.01</v>
      </c>
      <c r="CR130" s="2">
        <f t="shared" si="167"/>
        <v>0</v>
      </c>
      <c r="CS130" s="2">
        <f t="shared" si="168"/>
        <v>0</v>
      </c>
      <c r="CT130" s="2">
        <f t="shared" si="169"/>
        <v>0</v>
      </c>
      <c r="CU130" s="2">
        <f t="shared" si="170"/>
        <v>0</v>
      </c>
      <c r="CV130" s="2">
        <f t="shared" si="171"/>
        <v>0</v>
      </c>
      <c r="CW130" s="2">
        <f t="shared" si="172"/>
        <v>0</v>
      </c>
      <c r="CX130" s="2">
        <f t="shared" si="173"/>
        <v>0</v>
      </c>
      <c r="CY130" s="2">
        <f t="shared" si="174"/>
        <v>0</v>
      </c>
      <c r="CZ130" s="2">
        <f t="shared" si="175"/>
        <v>0</v>
      </c>
      <c r="DA130" s="2"/>
      <c r="DB130" s="2"/>
      <c r="DC130" s="2" t="s">
        <v>6</v>
      </c>
      <c r="DD130" s="2" t="s">
        <v>6</v>
      </c>
      <c r="DE130" s="2" t="s">
        <v>6</v>
      </c>
      <c r="DF130" s="2" t="s">
        <v>6</v>
      </c>
      <c r="DG130" s="2" t="s">
        <v>6</v>
      </c>
      <c r="DH130" s="2" t="s">
        <v>6</v>
      </c>
      <c r="DI130" s="2" t="s">
        <v>6</v>
      </c>
      <c r="DJ130" s="2" t="s">
        <v>6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1005</v>
      </c>
      <c r="DV130" s="2" t="s">
        <v>27</v>
      </c>
      <c r="DW130" s="2" t="s">
        <v>27</v>
      </c>
      <c r="DX130" s="2">
        <v>1</v>
      </c>
      <c r="DY130" s="2"/>
      <c r="DZ130" s="2"/>
      <c r="EA130" s="2"/>
      <c r="EB130" s="2"/>
      <c r="EC130" s="2"/>
      <c r="ED130" s="2"/>
      <c r="EE130" s="2">
        <v>26549086</v>
      </c>
      <c r="EF130" s="2">
        <v>2</v>
      </c>
      <c r="EG130" s="2" t="s">
        <v>14</v>
      </c>
      <c r="EH130" s="2">
        <v>0</v>
      </c>
      <c r="EI130" s="2" t="s">
        <v>6</v>
      </c>
      <c r="EJ130" s="2">
        <v>1</v>
      </c>
      <c r="EK130" s="2">
        <v>15001</v>
      </c>
      <c r="EL130" s="2" t="s">
        <v>116</v>
      </c>
      <c r="EM130" s="2" t="s">
        <v>117</v>
      </c>
      <c r="EN130" s="2"/>
      <c r="EO130" s="2" t="s">
        <v>6</v>
      </c>
      <c r="EP130" s="2"/>
      <c r="EQ130" s="2">
        <v>0</v>
      </c>
      <c r="ER130" s="2">
        <v>115.01</v>
      </c>
      <c r="ES130" s="2">
        <v>115.01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6"/>
        <v>0</v>
      </c>
      <c r="FS130" s="2">
        <v>0</v>
      </c>
      <c r="FT130" s="2" t="s">
        <v>22</v>
      </c>
      <c r="FU130" s="2" t="s">
        <v>23</v>
      </c>
      <c r="FV130" s="2"/>
      <c r="FW130" s="2"/>
      <c r="FX130" s="2">
        <v>94.5</v>
      </c>
      <c r="FY130" s="2">
        <v>46.75</v>
      </c>
      <c r="FZ130" s="2"/>
      <c r="GA130" s="2" t="s">
        <v>6</v>
      </c>
      <c r="GB130" s="2"/>
      <c r="GC130" s="2"/>
      <c r="GD130" s="2">
        <v>0</v>
      </c>
      <c r="GE130" s="2"/>
      <c r="GF130" s="2">
        <v>-1586390050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77"/>
        <v>0</v>
      </c>
      <c r="GM130" s="2">
        <f t="shared" si="178"/>
        <v>448.54</v>
      </c>
      <c r="GN130" s="2">
        <f t="shared" si="179"/>
        <v>448.54</v>
      </c>
      <c r="GO130" s="2">
        <f t="shared" si="180"/>
        <v>0</v>
      </c>
      <c r="GP130" s="2">
        <f t="shared" si="181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182"/>
        <v>0</v>
      </c>
      <c r="GW130" s="2">
        <v>1</v>
      </c>
      <c r="GX130" s="2">
        <f t="shared" si="183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359</v>
      </c>
      <c r="E131" t="s">
        <v>243</v>
      </c>
      <c r="F131" t="s">
        <v>244</v>
      </c>
      <c r="G131" t="s">
        <v>245</v>
      </c>
      <c r="H131" t="s">
        <v>27</v>
      </c>
      <c r="I131">
        <f>I127*J131</f>
        <v>3.9</v>
      </c>
      <c r="J131">
        <v>100</v>
      </c>
      <c r="O131">
        <f t="shared" si="151"/>
        <v>2870.65</v>
      </c>
      <c r="P131">
        <f t="shared" si="152"/>
        <v>2870.65</v>
      </c>
      <c r="Q131">
        <f t="shared" si="153"/>
        <v>0</v>
      </c>
      <c r="R131">
        <f t="shared" si="154"/>
        <v>0</v>
      </c>
      <c r="S131">
        <f t="shared" si="155"/>
        <v>0</v>
      </c>
      <c r="T131">
        <f t="shared" si="156"/>
        <v>0</v>
      </c>
      <c r="U131">
        <f t="shared" si="157"/>
        <v>0</v>
      </c>
      <c r="V131">
        <f t="shared" si="158"/>
        <v>0</v>
      </c>
      <c r="W131">
        <f t="shared" si="159"/>
        <v>0</v>
      </c>
      <c r="X131">
        <f t="shared" si="160"/>
        <v>0</v>
      </c>
      <c r="Y131">
        <f t="shared" si="161"/>
        <v>0</v>
      </c>
      <c r="AA131">
        <v>26834277</v>
      </c>
      <c r="AB131">
        <f t="shared" si="162"/>
        <v>115.01</v>
      </c>
      <c r="AC131">
        <f t="shared" si="145"/>
        <v>115.01</v>
      </c>
      <c r="AD131">
        <f t="shared" si="184"/>
        <v>0</v>
      </c>
      <c r="AE131">
        <f t="shared" si="185"/>
        <v>0</v>
      </c>
      <c r="AF131">
        <f t="shared" si="186"/>
        <v>0</v>
      </c>
      <c r="AG131">
        <f t="shared" si="163"/>
        <v>0</v>
      </c>
      <c r="AH131">
        <f t="shared" si="187"/>
        <v>0</v>
      </c>
      <c r="AI131">
        <f t="shared" si="188"/>
        <v>0</v>
      </c>
      <c r="AJ131">
        <f t="shared" si="164"/>
        <v>0</v>
      </c>
      <c r="AK131">
        <v>115.01</v>
      </c>
      <c r="AL131">
        <v>115.01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95</v>
      </c>
      <c r="AU131">
        <v>47</v>
      </c>
      <c r="AV131">
        <v>1</v>
      </c>
      <c r="AW131">
        <v>1</v>
      </c>
      <c r="AZ131">
        <v>6.4</v>
      </c>
      <c r="BA131">
        <v>1</v>
      </c>
      <c r="BB131">
        <v>1</v>
      </c>
      <c r="BC131">
        <v>6.4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246</v>
      </c>
      <c r="BM131">
        <v>15001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105</v>
      </c>
      <c r="CA131">
        <v>55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65"/>
        <v>2870.65</v>
      </c>
      <c r="CQ131">
        <f t="shared" si="166"/>
        <v>736.06400000000008</v>
      </c>
      <c r="CR131">
        <f t="shared" si="167"/>
        <v>0</v>
      </c>
      <c r="CS131">
        <f t="shared" si="168"/>
        <v>0</v>
      </c>
      <c r="CT131">
        <f t="shared" si="169"/>
        <v>0</v>
      </c>
      <c r="CU131">
        <f t="shared" si="170"/>
        <v>0</v>
      </c>
      <c r="CV131">
        <f t="shared" si="171"/>
        <v>0</v>
      </c>
      <c r="CW131">
        <f t="shared" si="172"/>
        <v>0</v>
      </c>
      <c r="CX131">
        <f t="shared" si="173"/>
        <v>0</v>
      </c>
      <c r="CY131">
        <f t="shared" si="174"/>
        <v>0</v>
      </c>
      <c r="CZ131">
        <f t="shared" si="175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27</v>
      </c>
      <c r="DW131" t="s">
        <v>27</v>
      </c>
      <c r="DX131">
        <v>1</v>
      </c>
      <c r="EE131">
        <v>26549086</v>
      </c>
      <c r="EF131">
        <v>2</v>
      </c>
      <c r="EG131" t="s">
        <v>14</v>
      </c>
      <c r="EH131">
        <v>0</v>
      </c>
      <c r="EI131" t="s">
        <v>6</v>
      </c>
      <c r="EJ131">
        <v>1</v>
      </c>
      <c r="EK131">
        <v>15001</v>
      </c>
      <c r="EL131" t="s">
        <v>116</v>
      </c>
      <c r="EM131" t="s">
        <v>117</v>
      </c>
      <c r="EO131" t="s">
        <v>6</v>
      </c>
      <c r="EQ131">
        <v>0</v>
      </c>
      <c r="ER131">
        <v>115.01</v>
      </c>
      <c r="ES131">
        <v>115.01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76"/>
        <v>0</v>
      </c>
      <c r="FS131">
        <v>0</v>
      </c>
      <c r="FT131" t="s">
        <v>22</v>
      </c>
      <c r="FU131" t="s">
        <v>23</v>
      </c>
      <c r="FX131">
        <v>94.5</v>
      </c>
      <c r="FY131">
        <v>46.75</v>
      </c>
      <c r="GA131" t="s">
        <v>6</v>
      </c>
      <c r="GD131">
        <v>0</v>
      </c>
      <c r="GF131">
        <v>-1586390050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77"/>
        <v>0</v>
      </c>
      <c r="GM131">
        <f t="shared" si="178"/>
        <v>2870.65</v>
      </c>
      <c r="GN131">
        <f t="shared" si="179"/>
        <v>2870.65</v>
      </c>
      <c r="GO131">
        <f t="shared" si="180"/>
        <v>0</v>
      </c>
      <c r="GP131">
        <f t="shared" si="181"/>
        <v>0</v>
      </c>
      <c r="GR131">
        <v>0</v>
      </c>
      <c r="GS131">
        <v>3</v>
      </c>
      <c r="GT131">
        <v>0</v>
      </c>
      <c r="GU131" t="s">
        <v>6</v>
      </c>
      <c r="GV131">
        <f t="shared" si="182"/>
        <v>0</v>
      </c>
      <c r="GW131">
        <v>1</v>
      </c>
      <c r="GX131">
        <f t="shared" si="183"/>
        <v>0</v>
      </c>
      <c r="HA131">
        <v>0</v>
      </c>
      <c r="HB131">
        <v>0</v>
      </c>
      <c r="IK131">
        <v>0</v>
      </c>
    </row>
    <row r="132" spans="1:255" x14ac:dyDescent="0.2">
      <c r="A132" s="2">
        <v>18</v>
      </c>
      <c r="B132" s="2">
        <v>1</v>
      </c>
      <c r="C132" s="2">
        <v>350</v>
      </c>
      <c r="D132" s="2"/>
      <c r="E132" s="2" t="s">
        <v>247</v>
      </c>
      <c r="F132" s="2" t="s">
        <v>248</v>
      </c>
      <c r="G132" s="2" t="s">
        <v>249</v>
      </c>
      <c r="H132" s="2" t="s">
        <v>182</v>
      </c>
      <c r="I132" s="2">
        <f>I126*J132</f>
        <v>14.625</v>
      </c>
      <c r="J132" s="2">
        <v>375</v>
      </c>
      <c r="K132" s="2"/>
      <c r="L132" s="2"/>
      <c r="M132" s="2"/>
      <c r="N132" s="2"/>
      <c r="O132" s="2">
        <f t="shared" si="151"/>
        <v>140.25</v>
      </c>
      <c r="P132" s="2">
        <f t="shared" si="152"/>
        <v>140.25</v>
      </c>
      <c r="Q132" s="2">
        <f t="shared" si="153"/>
        <v>0</v>
      </c>
      <c r="R132" s="2">
        <f t="shared" si="154"/>
        <v>0</v>
      </c>
      <c r="S132" s="2">
        <f t="shared" si="155"/>
        <v>0</v>
      </c>
      <c r="T132" s="2">
        <f t="shared" si="156"/>
        <v>0</v>
      </c>
      <c r="U132" s="2">
        <f t="shared" si="157"/>
        <v>0</v>
      </c>
      <c r="V132" s="2">
        <f t="shared" si="158"/>
        <v>0</v>
      </c>
      <c r="W132" s="2">
        <f t="shared" si="159"/>
        <v>0</v>
      </c>
      <c r="X132" s="2">
        <f t="shared" si="160"/>
        <v>0</v>
      </c>
      <c r="Y132" s="2">
        <f t="shared" si="161"/>
        <v>0</v>
      </c>
      <c r="Z132" s="2"/>
      <c r="AA132" s="2">
        <v>26834263</v>
      </c>
      <c r="AB132" s="2">
        <f t="shared" si="162"/>
        <v>9.59</v>
      </c>
      <c r="AC132" s="2">
        <f t="shared" si="145"/>
        <v>9.59</v>
      </c>
      <c r="AD132" s="2">
        <f t="shared" si="184"/>
        <v>0</v>
      </c>
      <c r="AE132" s="2">
        <f t="shared" si="185"/>
        <v>0</v>
      </c>
      <c r="AF132" s="2">
        <f t="shared" si="186"/>
        <v>0</v>
      </c>
      <c r="AG132" s="2">
        <f t="shared" si="163"/>
        <v>0</v>
      </c>
      <c r="AH132" s="2">
        <f t="shared" si="187"/>
        <v>0</v>
      </c>
      <c r="AI132" s="2">
        <f t="shared" si="188"/>
        <v>0</v>
      </c>
      <c r="AJ132" s="2">
        <f t="shared" si="164"/>
        <v>0</v>
      </c>
      <c r="AK132" s="2">
        <v>9.59</v>
      </c>
      <c r="AL132" s="2">
        <v>9.59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95</v>
      </c>
      <c r="AU132" s="2">
        <v>47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3</v>
      </c>
      <c r="BI132" s="2">
        <v>1</v>
      </c>
      <c r="BJ132" s="2" t="s">
        <v>250</v>
      </c>
      <c r="BK132" s="2"/>
      <c r="BL132" s="2"/>
      <c r="BM132" s="2">
        <v>15001</v>
      </c>
      <c r="BN132" s="2">
        <v>0</v>
      </c>
      <c r="BO132" s="2" t="s">
        <v>6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105</v>
      </c>
      <c r="CA132" s="2">
        <v>55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6</v>
      </c>
      <c r="CO132" s="2">
        <v>0</v>
      </c>
      <c r="CP132" s="2">
        <f t="shared" si="165"/>
        <v>140.25</v>
      </c>
      <c r="CQ132" s="2">
        <f t="shared" si="166"/>
        <v>9.59</v>
      </c>
      <c r="CR132" s="2">
        <f t="shared" si="167"/>
        <v>0</v>
      </c>
      <c r="CS132" s="2">
        <f t="shared" si="168"/>
        <v>0</v>
      </c>
      <c r="CT132" s="2">
        <f t="shared" si="169"/>
        <v>0</v>
      </c>
      <c r="CU132" s="2">
        <f t="shared" si="170"/>
        <v>0</v>
      </c>
      <c r="CV132" s="2">
        <f t="shared" si="171"/>
        <v>0</v>
      </c>
      <c r="CW132" s="2">
        <f t="shared" si="172"/>
        <v>0</v>
      </c>
      <c r="CX132" s="2">
        <f t="shared" si="173"/>
        <v>0</v>
      </c>
      <c r="CY132" s="2">
        <f t="shared" si="174"/>
        <v>0</v>
      </c>
      <c r="CZ132" s="2">
        <f t="shared" si="175"/>
        <v>0</v>
      </c>
      <c r="DA132" s="2"/>
      <c r="DB132" s="2"/>
      <c r="DC132" s="2" t="s">
        <v>6</v>
      </c>
      <c r="DD132" s="2" t="s">
        <v>6</v>
      </c>
      <c r="DE132" s="2" t="s">
        <v>6</v>
      </c>
      <c r="DF132" s="2" t="s">
        <v>6</v>
      </c>
      <c r="DG132" s="2" t="s">
        <v>6</v>
      </c>
      <c r="DH132" s="2" t="s">
        <v>6</v>
      </c>
      <c r="DI132" s="2" t="s">
        <v>6</v>
      </c>
      <c r="DJ132" s="2" t="s">
        <v>6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1009</v>
      </c>
      <c r="DV132" s="2" t="s">
        <v>182</v>
      </c>
      <c r="DW132" s="2" t="s">
        <v>182</v>
      </c>
      <c r="DX132" s="2">
        <v>1</v>
      </c>
      <c r="DY132" s="2"/>
      <c r="DZ132" s="2"/>
      <c r="EA132" s="2"/>
      <c r="EB132" s="2"/>
      <c r="EC132" s="2"/>
      <c r="ED132" s="2"/>
      <c r="EE132" s="2">
        <v>26549086</v>
      </c>
      <c r="EF132" s="2">
        <v>2</v>
      </c>
      <c r="EG132" s="2" t="s">
        <v>14</v>
      </c>
      <c r="EH132" s="2">
        <v>0</v>
      </c>
      <c r="EI132" s="2" t="s">
        <v>6</v>
      </c>
      <c r="EJ132" s="2">
        <v>1</v>
      </c>
      <c r="EK132" s="2">
        <v>15001</v>
      </c>
      <c r="EL132" s="2" t="s">
        <v>116</v>
      </c>
      <c r="EM132" s="2" t="s">
        <v>117</v>
      </c>
      <c r="EN132" s="2"/>
      <c r="EO132" s="2" t="s">
        <v>6</v>
      </c>
      <c r="EP132" s="2"/>
      <c r="EQ132" s="2">
        <v>0</v>
      </c>
      <c r="ER132" s="2">
        <v>9.59</v>
      </c>
      <c r="ES132" s="2">
        <v>9.59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6"/>
        <v>0</v>
      </c>
      <c r="FS132" s="2">
        <v>0</v>
      </c>
      <c r="FT132" s="2" t="s">
        <v>22</v>
      </c>
      <c r="FU132" s="2" t="s">
        <v>23</v>
      </c>
      <c r="FV132" s="2"/>
      <c r="FW132" s="2"/>
      <c r="FX132" s="2">
        <v>94.5</v>
      </c>
      <c r="FY132" s="2">
        <v>46.75</v>
      </c>
      <c r="FZ132" s="2"/>
      <c r="GA132" s="2" t="s">
        <v>6</v>
      </c>
      <c r="GB132" s="2"/>
      <c r="GC132" s="2"/>
      <c r="GD132" s="2">
        <v>0</v>
      </c>
      <c r="GE132" s="2"/>
      <c r="GF132" s="2">
        <v>-730714238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77"/>
        <v>0</v>
      </c>
      <c r="GM132" s="2">
        <f t="shared" si="178"/>
        <v>140.25</v>
      </c>
      <c r="GN132" s="2">
        <f t="shared" si="179"/>
        <v>140.25</v>
      </c>
      <c r="GO132" s="2">
        <f t="shared" si="180"/>
        <v>0</v>
      </c>
      <c r="GP132" s="2">
        <f t="shared" si="181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182"/>
        <v>0</v>
      </c>
      <c r="GW132" s="2">
        <v>1</v>
      </c>
      <c r="GX132" s="2">
        <f t="shared" si="183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18</v>
      </c>
      <c r="B133">
        <v>1</v>
      </c>
      <c r="C133">
        <v>360</v>
      </c>
      <c r="E133" t="s">
        <v>247</v>
      </c>
      <c r="F133" t="s">
        <v>248</v>
      </c>
      <c r="G133" t="s">
        <v>249</v>
      </c>
      <c r="H133" t="s">
        <v>182</v>
      </c>
      <c r="I133">
        <f>I127*J133</f>
        <v>14.625</v>
      </c>
      <c r="J133">
        <v>375</v>
      </c>
      <c r="O133">
        <f t="shared" si="151"/>
        <v>897.62</v>
      </c>
      <c r="P133">
        <f t="shared" si="152"/>
        <v>897.62</v>
      </c>
      <c r="Q133">
        <f t="shared" si="153"/>
        <v>0</v>
      </c>
      <c r="R133">
        <f t="shared" si="154"/>
        <v>0</v>
      </c>
      <c r="S133">
        <f t="shared" si="155"/>
        <v>0</v>
      </c>
      <c r="T133">
        <f t="shared" si="156"/>
        <v>0</v>
      </c>
      <c r="U133">
        <f t="shared" si="157"/>
        <v>0</v>
      </c>
      <c r="V133">
        <f t="shared" si="158"/>
        <v>0</v>
      </c>
      <c r="W133">
        <f t="shared" si="159"/>
        <v>0</v>
      </c>
      <c r="X133">
        <f t="shared" si="160"/>
        <v>0</v>
      </c>
      <c r="Y133">
        <f t="shared" si="161"/>
        <v>0</v>
      </c>
      <c r="AA133">
        <v>26834277</v>
      </c>
      <c r="AB133">
        <f t="shared" si="162"/>
        <v>9.59</v>
      </c>
      <c r="AC133">
        <f t="shared" si="145"/>
        <v>9.59</v>
      </c>
      <c r="AD133">
        <f t="shared" si="184"/>
        <v>0</v>
      </c>
      <c r="AE133">
        <f t="shared" si="185"/>
        <v>0</v>
      </c>
      <c r="AF133">
        <f t="shared" si="186"/>
        <v>0</v>
      </c>
      <c r="AG133">
        <f t="shared" si="163"/>
        <v>0</v>
      </c>
      <c r="AH133">
        <f t="shared" si="187"/>
        <v>0</v>
      </c>
      <c r="AI133">
        <f t="shared" si="188"/>
        <v>0</v>
      </c>
      <c r="AJ133">
        <f t="shared" si="164"/>
        <v>0</v>
      </c>
      <c r="AK133">
        <v>9.59</v>
      </c>
      <c r="AL133">
        <v>9.59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95</v>
      </c>
      <c r="AU133">
        <v>47</v>
      </c>
      <c r="AV133">
        <v>1</v>
      </c>
      <c r="AW133">
        <v>1</v>
      </c>
      <c r="AZ133">
        <v>6.4</v>
      </c>
      <c r="BA133">
        <v>1</v>
      </c>
      <c r="BB133">
        <v>1</v>
      </c>
      <c r="BC133">
        <v>6.4</v>
      </c>
      <c r="BD133" t="s">
        <v>6</v>
      </c>
      <c r="BE133" t="s">
        <v>6</v>
      </c>
      <c r="BF133" t="s">
        <v>6</v>
      </c>
      <c r="BG133" t="s">
        <v>6</v>
      </c>
      <c r="BH133">
        <v>3</v>
      </c>
      <c r="BI133">
        <v>1</v>
      </c>
      <c r="BJ133" t="s">
        <v>250</v>
      </c>
      <c r="BM133">
        <v>15001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105</v>
      </c>
      <c r="CA133">
        <v>55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65"/>
        <v>897.62</v>
      </c>
      <c r="CQ133">
        <f t="shared" si="166"/>
        <v>61.376000000000005</v>
      </c>
      <c r="CR133">
        <f t="shared" si="167"/>
        <v>0</v>
      </c>
      <c r="CS133">
        <f t="shared" si="168"/>
        <v>0</v>
      </c>
      <c r="CT133">
        <f t="shared" si="169"/>
        <v>0</v>
      </c>
      <c r="CU133">
        <f t="shared" si="170"/>
        <v>0</v>
      </c>
      <c r="CV133">
        <f t="shared" si="171"/>
        <v>0</v>
      </c>
      <c r="CW133">
        <f t="shared" si="172"/>
        <v>0</v>
      </c>
      <c r="CX133">
        <f t="shared" si="173"/>
        <v>0</v>
      </c>
      <c r="CY133">
        <f t="shared" si="174"/>
        <v>0</v>
      </c>
      <c r="CZ133">
        <f t="shared" si="175"/>
        <v>0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1009</v>
      </c>
      <c r="DV133" t="s">
        <v>182</v>
      </c>
      <c r="DW133" t="s">
        <v>182</v>
      </c>
      <c r="DX133">
        <v>1</v>
      </c>
      <c r="EE133">
        <v>26549086</v>
      </c>
      <c r="EF133">
        <v>2</v>
      </c>
      <c r="EG133" t="s">
        <v>14</v>
      </c>
      <c r="EH133">
        <v>0</v>
      </c>
      <c r="EI133" t="s">
        <v>6</v>
      </c>
      <c r="EJ133">
        <v>1</v>
      </c>
      <c r="EK133">
        <v>15001</v>
      </c>
      <c r="EL133" t="s">
        <v>116</v>
      </c>
      <c r="EM133" t="s">
        <v>117</v>
      </c>
      <c r="EO133" t="s">
        <v>6</v>
      </c>
      <c r="EQ133">
        <v>0</v>
      </c>
      <c r="ER133">
        <v>9.59</v>
      </c>
      <c r="ES133">
        <v>9.59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6"/>
        <v>0</v>
      </c>
      <c r="FS133">
        <v>0</v>
      </c>
      <c r="FT133" t="s">
        <v>22</v>
      </c>
      <c r="FU133" t="s">
        <v>23</v>
      </c>
      <c r="FX133">
        <v>94.5</v>
      </c>
      <c r="FY133">
        <v>46.75</v>
      </c>
      <c r="GA133" t="s">
        <v>6</v>
      </c>
      <c r="GD133">
        <v>0</v>
      </c>
      <c r="GF133">
        <v>-730714238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77"/>
        <v>0</v>
      </c>
      <c r="GM133">
        <f t="shared" si="178"/>
        <v>897.62</v>
      </c>
      <c r="GN133">
        <f t="shared" si="179"/>
        <v>897.62</v>
      </c>
      <c r="GO133">
        <f t="shared" si="180"/>
        <v>0</v>
      </c>
      <c r="GP133">
        <f t="shared" si="181"/>
        <v>0</v>
      </c>
      <c r="GR133">
        <v>0</v>
      </c>
      <c r="GS133">
        <v>3</v>
      </c>
      <c r="GT133">
        <v>0</v>
      </c>
      <c r="GU133" t="s">
        <v>6</v>
      </c>
      <c r="GV133">
        <f t="shared" si="182"/>
        <v>0</v>
      </c>
      <c r="GW133">
        <v>1</v>
      </c>
      <c r="GX133">
        <f t="shared" si="183"/>
        <v>0</v>
      </c>
      <c r="HA133">
        <v>0</v>
      </c>
      <c r="HB133">
        <v>0</v>
      </c>
      <c r="IK133">
        <v>0</v>
      </c>
    </row>
    <row r="134" spans="1:255" x14ac:dyDescent="0.2">
      <c r="A134" s="2">
        <v>17</v>
      </c>
      <c r="B134" s="2">
        <v>1</v>
      </c>
      <c r="C134" s="2">
        <f>ROW(SmtRes!A366)</f>
        <v>366</v>
      </c>
      <c r="D134" s="2">
        <f>ROW(EtalonRes!A382)</f>
        <v>382</v>
      </c>
      <c r="E134" s="2" t="s">
        <v>251</v>
      </c>
      <c r="F134" s="2" t="s">
        <v>252</v>
      </c>
      <c r="G134" s="2" t="s">
        <v>253</v>
      </c>
      <c r="H134" s="2" t="s">
        <v>18</v>
      </c>
      <c r="I134" s="2">
        <f>ROUND((12.6+14.4+14.6+15.2+9.4+11.8+16.4)/100,9)</f>
        <v>0.94399999999999995</v>
      </c>
      <c r="J134" s="2">
        <v>0</v>
      </c>
      <c r="K134" s="2"/>
      <c r="L134" s="2"/>
      <c r="M134" s="2"/>
      <c r="N134" s="2"/>
      <c r="O134" s="2">
        <f t="shared" si="151"/>
        <v>3006.05</v>
      </c>
      <c r="P134" s="2">
        <f t="shared" si="152"/>
        <v>1076.4000000000001</v>
      </c>
      <c r="Q134" s="2">
        <f t="shared" si="153"/>
        <v>19.77</v>
      </c>
      <c r="R134" s="2">
        <f t="shared" si="154"/>
        <v>8.5399999999999991</v>
      </c>
      <c r="S134" s="2">
        <f t="shared" si="155"/>
        <v>1909.88</v>
      </c>
      <c r="T134" s="2">
        <f t="shared" si="156"/>
        <v>0</v>
      </c>
      <c r="U134" s="2">
        <f t="shared" si="157"/>
        <v>215.5624</v>
      </c>
      <c r="V134" s="2">
        <f t="shared" si="158"/>
        <v>0.63248000000000004</v>
      </c>
      <c r="W134" s="2">
        <f t="shared" si="159"/>
        <v>0</v>
      </c>
      <c r="X134" s="2">
        <f t="shared" si="160"/>
        <v>1515.55</v>
      </c>
      <c r="Y134" s="2">
        <f t="shared" si="161"/>
        <v>959.21</v>
      </c>
      <c r="Z134" s="2"/>
      <c r="AA134" s="2">
        <v>26834263</v>
      </c>
      <c r="AB134" s="2">
        <f t="shared" si="162"/>
        <v>3184.37</v>
      </c>
      <c r="AC134" s="2">
        <f t="shared" si="145"/>
        <v>1140.25</v>
      </c>
      <c r="AD134" s="2">
        <f t="shared" si="184"/>
        <v>20.94</v>
      </c>
      <c r="AE134" s="2">
        <f t="shared" si="185"/>
        <v>9.0500000000000007</v>
      </c>
      <c r="AF134" s="2">
        <f t="shared" si="186"/>
        <v>2023.18</v>
      </c>
      <c r="AG134" s="2">
        <f t="shared" si="163"/>
        <v>0</v>
      </c>
      <c r="AH134" s="2">
        <f t="shared" si="187"/>
        <v>228.35</v>
      </c>
      <c r="AI134" s="2">
        <f t="shared" si="188"/>
        <v>0.67</v>
      </c>
      <c r="AJ134" s="2">
        <f t="shared" si="164"/>
        <v>0</v>
      </c>
      <c r="AK134" s="2">
        <v>3184.37</v>
      </c>
      <c r="AL134" s="2">
        <v>1140.25</v>
      </c>
      <c r="AM134" s="2">
        <v>20.94</v>
      </c>
      <c r="AN134" s="2">
        <v>9.0500000000000007</v>
      </c>
      <c r="AO134" s="2">
        <v>2023.18</v>
      </c>
      <c r="AP134" s="2">
        <v>0</v>
      </c>
      <c r="AQ134" s="2">
        <v>228.35</v>
      </c>
      <c r="AR134" s="2">
        <v>0.67</v>
      </c>
      <c r="AS134" s="2">
        <v>0</v>
      </c>
      <c r="AT134" s="2">
        <v>79</v>
      </c>
      <c r="AU134" s="2">
        <v>50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0</v>
      </c>
      <c r="BI134" s="2">
        <v>1</v>
      </c>
      <c r="BJ134" s="2" t="s">
        <v>254</v>
      </c>
      <c r="BK134" s="2"/>
      <c r="BL134" s="2"/>
      <c r="BM134" s="2">
        <v>61001</v>
      </c>
      <c r="BN134" s="2">
        <v>0</v>
      </c>
      <c r="BO134" s="2" t="s">
        <v>6</v>
      </c>
      <c r="BP134" s="2">
        <v>0</v>
      </c>
      <c r="BQ134" s="2">
        <v>6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79</v>
      </c>
      <c r="CA134" s="2">
        <v>50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6</v>
      </c>
      <c r="CO134" s="2">
        <v>0</v>
      </c>
      <c r="CP134" s="2">
        <f t="shared" si="165"/>
        <v>3006.05</v>
      </c>
      <c r="CQ134" s="2">
        <f t="shared" si="166"/>
        <v>1140.25</v>
      </c>
      <c r="CR134" s="2">
        <f t="shared" si="167"/>
        <v>20.94</v>
      </c>
      <c r="CS134" s="2">
        <f t="shared" si="168"/>
        <v>9.0500000000000007</v>
      </c>
      <c r="CT134" s="2">
        <f t="shared" si="169"/>
        <v>2023.18</v>
      </c>
      <c r="CU134" s="2">
        <f t="shared" si="170"/>
        <v>0</v>
      </c>
      <c r="CV134" s="2">
        <f t="shared" si="171"/>
        <v>228.35</v>
      </c>
      <c r="CW134" s="2">
        <f t="shared" si="172"/>
        <v>0.67</v>
      </c>
      <c r="CX134" s="2">
        <f t="shared" si="173"/>
        <v>0</v>
      </c>
      <c r="CY134" s="2">
        <f t="shared" si="174"/>
        <v>1515.5518</v>
      </c>
      <c r="CZ134" s="2">
        <f t="shared" si="175"/>
        <v>959.21</v>
      </c>
      <c r="DA134" s="2"/>
      <c r="DB134" s="2"/>
      <c r="DC134" s="2" t="s">
        <v>6</v>
      </c>
      <c r="DD134" s="2" t="s">
        <v>6</v>
      </c>
      <c r="DE134" s="2" t="s">
        <v>6</v>
      </c>
      <c r="DF134" s="2" t="s">
        <v>6</v>
      </c>
      <c r="DG134" s="2" t="s">
        <v>6</v>
      </c>
      <c r="DH134" s="2" t="s">
        <v>6</v>
      </c>
      <c r="DI134" s="2" t="s">
        <v>6</v>
      </c>
      <c r="DJ134" s="2" t="s">
        <v>6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1005</v>
      </c>
      <c r="DV134" s="2" t="s">
        <v>18</v>
      </c>
      <c r="DW134" s="2" t="s">
        <v>18</v>
      </c>
      <c r="DX134" s="2">
        <v>100</v>
      </c>
      <c r="DY134" s="2"/>
      <c r="DZ134" s="2"/>
      <c r="EA134" s="2"/>
      <c r="EB134" s="2"/>
      <c r="EC134" s="2"/>
      <c r="ED134" s="2"/>
      <c r="EE134" s="2">
        <v>26549143</v>
      </c>
      <c r="EF134" s="2">
        <v>6</v>
      </c>
      <c r="EG134" s="2" t="s">
        <v>44</v>
      </c>
      <c r="EH134" s="2">
        <v>0</v>
      </c>
      <c r="EI134" s="2" t="s">
        <v>6</v>
      </c>
      <c r="EJ134" s="2">
        <v>1</v>
      </c>
      <c r="EK134" s="2">
        <v>61001</v>
      </c>
      <c r="EL134" s="2" t="s">
        <v>255</v>
      </c>
      <c r="EM134" s="2" t="s">
        <v>256</v>
      </c>
      <c r="EN134" s="2"/>
      <c r="EO134" s="2" t="s">
        <v>6</v>
      </c>
      <c r="EP134" s="2"/>
      <c r="EQ134" s="2">
        <v>0</v>
      </c>
      <c r="ER134" s="2">
        <v>3184.37</v>
      </c>
      <c r="ES134" s="2">
        <v>1140.25</v>
      </c>
      <c r="ET134" s="2">
        <v>20.94</v>
      </c>
      <c r="EU134" s="2">
        <v>9.0500000000000007</v>
      </c>
      <c r="EV134" s="2">
        <v>2023.18</v>
      </c>
      <c r="EW134" s="2">
        <v>228.35</v>
      </c>
      <c r="EX134" s="2">
        <v>0.67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76"/>
        <v>0</v>
      </c>
      <c r="FS134" s="2">
        <v>0</v>
      </c>
      <c r="FT134" s="2"/>
      <c r="FU134" s="2"/>
      <c r="FV134" s="2"/>
      <c r="FW134" s="2"/>
      <c r="FX134" s="2">
        <v>79</v>
      </c>
      <c r="FY134" s="2">
        <v>50</v>
      </c>
      <c r="FZ134" s="2"/>
      <c r="GA134" s="2" t="s">
        <v>6</v>
      </c>
      <c r="GB134" s="2"/>
      <c r="GC134" s="2"/>
      <c r="GD134" s="2">
        <v>0</v>
      </c>
      <c r="GE134" s="2"/>
      <c r="GF134" s="2">
        <v>517205319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77"/>
        <v>0</v>
      </c>
      <c r="GM134" s="2">
        <f t="shared" si="178"/>
        <v>5480.81</v>
      </c>
      <c r="GN134" s="2">
        <f t="shared" si="179"/>
        <v>5480.81</v>
      </c>
      <c r="GO134" s="2">
        <f t="shared" si="180"/>
        <v>0</v>
      </c>
      <c r="GP134" s="2">
        <f t="shared" si="181"/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si="182"/>
        <v>0</v>
      </c>
      <c r="GW134" s="2">
        <v>1</v>
      </c>
      <c r="GX134" s="2">
        <f t="shared" si="183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C135">
        <f>ROW(SmtRes!A372)</f>
        <v>372</v>
      </c>
      <c r="D135">
        <f>ROW(EtalonRes!A388)</f>
        <v>388</v>
      </c>
      <c r="E135" t="s">
        <v>251</v>
      </c>
      <c r="F135" t="s">
        <v>252</v>
      </c>
      <c r="G135" t="s">
        <v>253</v>
      </c>
      <c r="H135" t="s">
        <v>18</v>
      </c>
      <c r="I135">
        <f>ROUND((12.6+14.4+14.6+15.2+9.4+11.8+16.4)/100,9)</f>
        <v>0.94399999999999995</v>
      </c>
      <c r="J135">
        <v>0</v>
      </c>
      <c r="O135">
        <f t="shared" si="151"/>
        <v>19238.68</v>
      </c>
      <c r="P135">
        <f t="shared" si="152"/>
        <v>6888.93</v>
      </c>
      <c r="Q135">
        <f t="shared" si="153"/>
        <v>126.51</v>
      </c>
      <c r="R135">
        <f t="shared" si="154"/>
        <v>54.68</v>
      </c>
      <c r="S135">
        <f t="shared" si="155"/>
        <v>12223.24</v>
      </c>
      <c r="T135">
        <f t="shared" si="156"/>
        <v>0</v>
      </c>
      <c r="U135">
        <f t="shared" si="157"/>
        <v>215.5624</v>
      </c>
      <c r="V135">
        <f t="shared" si="158"/>
        <v>0.63248000000000004</v>
      </c>
      <c r="W135">
        <f t="shared" si="159"/>
        <v>0</v>
      </c>
      <c r="X135">
        <f t="shared" si="160"/>
        <v>9699.56</v>
      </c>
      <c r="Y135">
        <f t="shared" si="161"/>
        <v>6138.96</v>
      </c>
      <c r="AA135">
        <v>26834277</v>
      </c>
      <c r="AB135">
        <f t="shared" si="162"/>
        <v>3184.37</v>
      </c>
      <c r="AC135">
        <f t="shared" si="145"/>
        <v>1140.25</v>
      </c>
      <c r="AD135">
        <f t="shared" si="184"/>
        <v>20.94</v>
      </c>
      <c r="AE135">
        <f t="shared" si="185"/>
        <v>9.0500000000000007</v>
      </c>
      <c r="AF135">
        <f t="shared" si="186"/>
        <v>2023.18</v>
      </c>
      <c r="AG135">
        <f t="shared" si="163"/>
        <v>0</v>
      </c>
      <c r="AH135">
        <f t="shared" si="187"/>
        <v>228.35</v>
      </c>
      <c r="AI135">
        <f t="shared" si="188"/>
        <v>0.67</v>
      </c>
      <c r="AJ135">
        <f t="shared" si="164"/>
        <v>0</v>
      </c>
      <c r="AK135">
        <v>3184.37</v>
      </c>
      <c r="AL135">
        <v>1140.25</v>
      </c>
      <c r="AM135">
        <v>20.94</v>
      </c>
      <c r="AN135">
        <v>9.0500000000000007</v>
      </c>
      <c r="AO135">
        <v>2023.18</v>
      </c>
      <c r="AP135">
        <v>0</v>
      </c>
      <c r="AQ135">
        <v>228.35</v>
      </c>
      <c r="AR135">
        <v>0.67</v>
      </c>
      <c r="AS135">
        <v>0</v>
      </c>
      <c r="AT135">
        <v>79</v>
      </c>
      <c r="AU135">
        <v>50</v>
      </c>
      <c r="AV135">
        <v>1</v>
      </c>
      <c r="AW135">
        <v>1</v>
      </c>
      <c r="AZ135">
        <v>6.4</v>
      </c>
      <c r="BA135">
        <v>6.4</v>
      </c>
      <c r="BB135">
        <v>6.4</v>
      </c>
      <c r="BC135">
        <v>6.4</v>
      </c>
      <c r="BD135" t="s">
        <v>6</v>
      </c>
      <c r="BE135" t="s">
        <v>6</v>
      </c>
      <c r="BF135" t="s">
        <v>6</v>
      </c>
      <c r="BG135" t="s">
        <v>6</v>
      </c>
      <c r="BH135">
        <v>0</v>
      </c>
      <c r="BI135">
        <v>1</v>
      </c>
      <c r="BJ135" t="s">
        <v>254</v>
      </c>
      <c r="BM135">
        <v>61001</v>
      </c>
      <c r="BN135">
        <v>0</v>
      </c>
      <c r="BO135" t="s">
        <v>6</v>
      </c>
      <c r="BP135">
        <v>0</v>
      </c>
      <c r="BQ135">
        <v>6</v>
      </c>
      <c r="BR135">
        <v>0</v>
      </c>
      <c r="BS135">
        <v>6.4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79</v>
      </c>
      <c r="CA135">
        <v>50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65"/>
        <v>19238.68</v>
      </c>
      <c r="CQ135">
        <f t="shared" si="166"/>
        <v>7297.6</v>
      </c>
      <c r="CR135">
        <f t="shared" si="167"/>
        <v>134.01600000000002</v>
      </c>
      <c r="CS135">
        <f t="shared" si="168"/>
        <v>57.920000000000009</v>
      </c>
      <c r="CT135">
        <f t="shared" si="169"/>
        <v>12948.352000000001</v>
      </c>
      <c r="CU135">
        <f t="shared" si="170"/>
        <v>0</v>
      </c>
      <c r="CV135">
        <f t="shared" si="171"/>
        <v>228.35</v>
      </c>
      <c r="CW135">
        <f t="shared" si="172"/>
        <v>0.67</v>
      </c>
      <c r="CX135">
        <f t="shared" si="173"/>
        <v>0</v>
      </c>
      <c r="CY135">
        <f t="shared" si="174"/>
        <v>9699.5568000000003</v>
      </c>
      <c r="CZ135">
        <f t="shared" si="175"/>
        <v>6138.96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18</v>
      </c>
      <c r="DW135" t="s">
        <v>18</v>
      </c>
      <c r="DX135">
        <v>100</v>
      </c>
      <c r="EE135">
        <v>26549143</v>
      </c>
      <c r="EF135">
        <v>6</v>
      </c>
      <c r="EG135" t="s">
        <v>44</v>
      </c>
      <c r="EH135">
        <v>0</v>
      </c>
      <c r="EI135" t="s">
        <v>6</v>
      </c>
      <c r="EJ135">
        <v>1</v>
      </c>
      <c r="EK135">
        <v>61001</v>
      </c>
      <c r="EL135" t="s">
        <v>255</v>
      </c>
      <c r="EM135" t="s">
        <v>256</v>
      </c>
      <c r="EO135" t="s">
        <v>6</v>
      </c>
      <c r="EQ135">
        <v>0</v>
      </c>
      <c r="ER135">
        <v>3184.37</v>
      </c>
      <c r="ES135">
        <v>1140.25</v>
      </c>
      <c r="ET135">
        <v>20.94</v>
      </c>
      <c r="EU135">
        <v>9.0500000000000007</v>
      </c>
      <c r="EV135">
        <v>2023.18</v>
      </c>
      <c r="EW135">
        <v>228.35</v>
      </c>
      <c r="EX135">
        <v>0.67</v>
      </c>
      <c r="EY135">
        <v>0</v>
      </c>
      <c r="FQ135">
        <v>0</v>
      </c>
      <c r="FR135">
        <f t="shared" si="176"/>
        <v>0</v>
      </c>
      <c r="FS135">
        <v>0</v>
      </c>
      <c r="FX135">
        <v>79</v>
      </c>
      <c r="FY135">
        <v>50</v>
      </c>
      <c r="GA135" t="s">
        <v>6</v>
      </c>
      <c r="GD135">
        <v>0</v>
      </c>
      <c r="GF135">
        <v>517205319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77"/>
        <v>0</v>
      </c>
      <c r="GM135">
        <f t="shared" si="178"/>
        <v>35077.199999999997</v>
      </c>
      <c r="GN135">
        <f t="shared" si="179"/>
        <v>35077.199999999997</v>
      </c>
      <c r="GO135">
        <f t="shared" si="180"/>
        <v>0</v>
      </c>
      <c r="GP135">
        <f t="shared" si="181"/>
        <v>0</v>
      </c>
      <c r="GR135">
        <v>0</v>
      </c>
      <c r="GS135">
        <v>3</v>
      </c>
      <c r="GT135">
        <v>0</v>
      </c>
      <c r="GU135" t="s">
        <v>6</v>
      </c>
      <c r="GV135">
        <f t="shared" si="182"/>
        <v>0</v>
      </c>
      <c r="GW135">
        <v>1</v>
      </c>
      <c r="GX135">
        <f t="shared" si="183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365</v>
      </c>
      <c r="D136" s="2"/>
      <c r="E136" s="2" t="s">
        <v>257</v>
      </c>
      <c r="F136" s="2" t="s">
        <v>48</v>
      </c>
      <c r="G136" s="2" t="s">
        <v>49</v>
      </c>
      <c r="H136" s="2" t="s">
        <v>38</v>
      </c>
      <c r="I136" s="2">
        <f>I134*J136</f>
        <v>3.1907199999999998</v>
      </c>
      <c r="J136" s="2">
        <v>3.38</v>
      </c>
      <c r="K136" s="2"/>
      <c r="L136" s="2"/>
      <c r="M136" s="2"/>
      <c r="N136" s="2"/>
      <c r="O136" s="2">
        <f t="shared" si="151"/>
        <v>0</v>
      </c>
      <c r="P136" s="2">
        <f t="shared" si="152"/>
        <v>0</v>
      </c>
      <c r="Q136" s="2">
        <f t="shared" si="153"/>
        <v>0</v>
      </c>
      <c r="R136" s="2">
        <f t="shared" si="154"/>
        <v>0</v>
      </c>
      <c r="S136" s="2">
        <f t="shared" si="155"/>
        <v>0</v>
      </c>
      <c r="T136" s="2">
        <f t="shared" si="156"/>
        <v>0</v>
      </c>
      <c r="U136" s="2">
        <f t="shared" si="157"/>
        <v>0</v>
      </c>
      <c r="V136" s="2">
        <f t="shared" si="158"/>
        <v>0</v>
      </c>
      <c r="W136" s="2">
        <f t="shared" si="159"/>
        <v>0</v>
      </c>
      <c r="X136" s="2">
        <f t="shared" si="160"/>
        <v>0</v>
      </c>
      <c r="Y136" s="2">
        <f t="shared" si="161"/>
        <v>0</v>
      </c>
      <c r="Z136" s="2"/>
      <c r="AA136" s="2">
        <v>26834263</v>
      </c>
      <c r="AB136" s="2">
        <f t="shared" si="162"/>
        <v>0</v>
      </c>
      <c r="AC136" s="2">
        <f t="shared" si="145"/>
        <v>0</v>
      </c>
      <c r="AD136" s="2">
        <f t="shared" si="184"/>
        <v>0</v>
      </c>
      <c r="AE136" s="2">
        <f t="shared" si="185"/>
        <v>0</v>
      </c>
      <c r="AF136" s="2">
        <f t="shared" si="186"/>
        <v>0</v>
      </c>
      <c r="AG136" s="2">
        <f t="shared" si="163"/>
        <v>0</v>
      </c>
      <c r="AH136" s="2">
        <f t="shared" si="187"/>
        <v>0</v>
      </c>
      <c r="AI136" s="2">
        <f t="shared" si="188"/>
        <v>0</v>
      </c>
      <c r="AJ136" s="2">
        <f t="shared" si="164"/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79</v>
      </c>
      <c r="AU136" s="2">
        <v>50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3</v>
      </c>
      <c r="BI136" s="2">
        <v>1</v>
      </c>
      <c r="BJ136" s="2" t="s">
        <v>6</v>
      </c>
      <c r="BK136" s="2"/>
      <c r="BL136" s="2"/>
      <c r="BM136" s="2">
        <v>61001</v>
      </c>
      <c r="BN136" s="2">
        <v>0</v>
      </c>
      <c r="BO136" s="2" t="s">
        <v>6</v>
      </c>
      <c r="BP136" s="2">
        <v>0</v>
      </c>
      <c r="BQ136" s="2">
        <v>6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79</v>
      </c>
      <c r="CA136" s="2">
        <v>50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6</v>
      </c>
      <c r="CO136" s="2">
        <v>0</v>
      </c>
      <c r="CP136" s="2">
        <f t="shared" si="165"/>
        <v>0</v>
      </c>
      <c r="CQ136" s="2">
        <f t="shared" si="166"/>
        <v>0</v>
      </c>
      <c r="CR136" s="2">
        <f t="shared" si="167"/>
        <v>0</v>
      </c>
      <c r="CS136" s="2">
        <f t="shared" si="168"/>
        <v>0</v>
      </c>
      <c r="CT136" s="2">
        <f t="shared" si="169"/>
        <v>0</v>
      </c>
      <c r="CU136" s="2">
        <f t="shared" si="170"/>
        <v>0</v>
      </c>
      <c r="CV136" s="2">
        <f t="shared" si="171"/>
        <v>0</v>
      </c>
      <c r="CW136" s="2">
        <f t="shared" si="172"/>
        <v>0</v>
      </c>
      <c r="CX136" s="2">
        <f t="shared" si="173"/>
        <v>0</v>
      </c>
      <c r="CY136" s="2">
        <f t="shared" si="174"/>
        <v>0</v>
      </c>
      <c r="CZ136" s="2">
        <f t="shared" si="175"/>
        <v>0</v>
      </c>
      <c r="DA136" s="2"/>
      <c r="DB136" s="2"/>
      <c r="DC136" s="2" t="s">
        <v>6</v>
      </c>
      <c r="DD136" s="2" t="s">
        <v>6</v>
      </c>
      <c r="DE136" s="2" t="s">
        <v>6</v>
      </c>
      <c r="DF136" s="2" t="s">
        <v>6</v>
      </c>
      <c r="DG136" s="2" t="s">
        <v>6</v>
      </c>
      <c r="DH136" s="2" t="s">
        <v>6</v>
      </c>
      <c r="DI136" s="2" t="s">
        <v>6</v>
      </c>
      <c r="DJ136" s="2" t="s">
        <v>6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1009</v>
      </c>
      <c r="DV136" s="2" t="s">
        <v>38</v>
      </c>
      <c r="DW136" s="2" t="s">
        <v>38</v>
      </c>
      <c r="DX136" s="2">
        <v>1000</v>
      </c>
      <c r="DY136" s="2"/>
      <c r="DZ136" s="2"/>
      <c r="EA136" s="2"/>
      <c r="EB136" s="2"/>
      <c r="EC136" s="2"/>
      <c r="ED136" s="2"/>
      <c r="EE136" s="2">
        <v>26549143</v>
      </c>
      <c r="EF136" s="2">
        <v>6</v>
      </c>
      <c r="EG136" s="2" t="s">
        <v>44</v>
      </c>
      <c r="EH136" s="2">
        <v>0</v>
      </c>
      <c r="EI136" s="2" t="s">
        <v>6</v>
      </c>
      <c r="EJ136" s="2">
        <v>1</v>
      </c>
      <c r="EK136" s="2">
        <v>61001</v>
      </c>
      <c r="EL136" s="2" t="s">
        <v>255</v>
      </c>
      <c r="EM136" s="2" t="s">
        <v>256</v>
      </c>
      <c r="EN136" s="2"/>
      <c r="EO136" s="2" t="s">
        <v>6</v>
      </c>
      <c r="EP136" s="2"/>
      <c r="EQ136" s="2">
        <v>0</v>
      </c>
      <c r="ER136" s="2">
        <v>0</v>
      </c>
      <c r="ES136" s="2">
        <v>0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76"/>
        <v>0</v>
      </c>
      <c r="FS136" s="2">
        <v>0</v>
      </c>
      <c r="FT136" s="2"/>
      <c r="FU136" s="2"/>
      <c r="FV136" s="2"/>
      <c r="FW136" s="2"/>
      <c r="FX136" s="2">
        <v>79</v>
      </c>
      <c r="FY136" s="2">
        <v>50</v>
      </c>
      <c r="FZ136" s="2"/>
      <c r="GA136" s="2" t="s">
        <v>50</v>
      </c>
      <c r="GB136" s="2"/>
      <c r="GC136" s="2"/>
      <c r="GD136" s="2">
        <v>0</v>
      </c>
      <c r="GE136" s="2"/>
      <c r="GF136" s="2">
        <v>-179832266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77"/>
        <v>0</v>
      </c>
      <c r="GM136" s="2">
        <f t="shared" si="178"/>
        <v>0</v>
      </c>
      <c r="GN136" s="2">
        <f t="shared" si="179"/>
        <v>0</v>
      </c>
      <c r="GO136" s="2">
        <f t="shared" si="180"/>
        <v>0</v>
      </c>
      <c r="GP136" s="2">
        <f t="shared" si="181"/>
        <v>0</v>
      </c>
      <c r="GQ136" s="2"/>
      <c r="GR136" s="2">
        <v>0</v>
      </c>
      <c r="GS136" s="2">
        <v>4</v>
      </c>
      <c r="GT136" s="2">
        <v>0</v>
      </c>
      <c r="GU136" s="2" t="s">
        <v>6</v>
      </c>
      <c r="GV136" s="2">
        <f t="shared" si="182"/>
        <v>0</v>
      </c>
      <c r="GW136" s="2">
        <v>1</v>
      </c>
      <c r="GX136" s="2">
        <f t="shared" si="183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371</v>
      </c>
      <c r="E137" t="s">
        <v>257</v>
      </c>
      <c r="F137" t="s">
        <v>48</v>
      </c>
      <c r="G137" t="s">
        <v>49</v>
      </c>
      <c r="H137" t="s">
        <v>38</v>
      </c>
      <c r="I137">
        <f>I135*J137</f>
        <v>3.1907199999999998</v>
      </c>
      <c r="J137">
        <v>3.38</v>
      </c>
      <c r="O137">
        <f t="shared" si="151"/>
        <v>0</v>
      </c>
      <c r="P137">
        <f t="shared" si="152"/>
        <v>0</v>
      </c>
      <c r="Q137">
        <f t="shared" si="153"/>
        <v>0</v>
      </c>
      <c r="R137">
        <f t="shared" si="154"/>
        <v>0</v>
      </c>
      <c r="S137">
        <f t="shared" si="155"/>
        <v>0</v>
      </c>
      <c r="T137">
        <f t="shared" si="156"/>
        <v>0</v>
      </c>
      <c r="U137">
        <f t="shared" si="157"/>
        <v>0</v>
      </c>
      <c r="V137">
        <f t="shared" si="158"/>
        <v>0</v>
      </c>
      <c r="W137">
        <f t="shared" si="159"/>
        <v>0</v>
      </c>
      <c r="X137">
        <f t="shared" si="160"/>
        <v>0</v>
      </c>
      <c r="Y137">
        <f t="shared" si="161"/>
        <v>0</v>
      </c>
      <c r="AA137">
        <v>26834277</v>
      </c>
      <c r="AB137">
        <f t="shared" si="162"/>
        <v>0</v>
      </c>
      <c r="AC137">
        <f t="shared" si="145"/>
        <v>0</v>
      </c>
      <c r="AD137">
        <f t="shared" si="184"/>
        <v>0</v>
      </c>
      <c r="AE137">
        <f t="shared" si="185"/>
        <v>0</v>
      </c>
      <c r="AF137">
        <f t="shared" si="186"/>
        <v>0</v>
      </c>
      <c r="AG137">
        <f t="shared" si="163"/>
        <v>0</v>
      </c>
      <c r="AH137">
        <f t="shared" si="187"/>
        <v>0</v>
      </c>
      <c r="AI137">
        <f t="shared" si="188"/>
        <v>0</v>
      </c>
      <c r="AJ137">
        <f t="shared" si="164"/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79</v>
      </c>
      <c r="AU137">
        <v>50</v>
      </c>
      <c r="AV137">
        <v>1</v>
      </c>
      <c r="AW137">
        <v>1</v>
      </c>
      <c r="AZ137">
        <v>6.4</v>
      </c>
      <c r="BA137">
        <v>1</v>
      </c>
      <c r="BB137">
        <v>1</v>
      </c>
      <c r="BC137">
        <v>6.4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6</v>
      </c>
      <c r="BM137">
        <v>61001</v>
      </c>
      <c r="BN137">
        <v>0</v>
      </c>
      <c r="BO137" t="s">
        <v>6</v>
      </c>
      <c r="BP137">
        <v>0</v>
      </c>
      <c r="BQ137">
        <v>6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79</v>
      </c>
      <c r="CA137">
        <v>50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65"/>
        <v>0</v>
      </c>
      <c r="CQ137">
        <f t="shared" si="166"/>
        <v>0</v>
      </c>
      <c r="CR137">
        <f t="shared" si="167"/>
        <v>0</v>
      </c>
      <c r="CS137">
        <f t="shared" si="168"/>
        <v>0</v>
      </c>
      <c r="CT137">
        <f t="shared" si="169"/>
        <v>0</v>
      </c>
      <c r="CU137">
        <f t="shared" si="170"/>
        <v>0</v>
      </c>
      <c r="CV137">
        <f t="shared" si="171"/>
        <v>0</v>
      </c>
      <c r="CW137">
        <f t="shared" si="172"/>
        <v>0</v>
      </c>
      <c r="CX137">
        <f t="shared" si="173"/>
        <v>0</v>
      </c>
      <c r="CY137">
        <f t="shared" si="174"/>
        <v>0</v>
      </c>
      <c r="CZ137">
        <f t="shared" si="175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1009</v>
      </c>
      <c r="DV137" t="s">
        <v>38</v>
      </c>
      <c r="DW137" t="s">
        <v>38</v>
      </c>
      <c r="DX137">
        <v>1000</v>
      </c>
      <c r="EE137">
        <v>26549143</v>
      </c>
      <c r="EF137">
        <v>6</v>
      </c>
      <c r="EG137" t="s">
        <v>44</v>
      </c>
      <c r="EH137">
        <v>0</v>
      </c>
      <c r="EI137" t="s">
        <v>6</v>
      </c>
      <c r="EJ137">
        <v>1</v>
      </c>
      <c r="EK137">
        <v>61001</v>
      </c>
      <c r="EL137" t="s">
        <v>255</v>
      </c>
      <c r="EM137" t="s">
        <v>256</v>
      </c>
      <c r="EO137" t="s">
        <v>6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76"/>
        <v>0</v>
      </c>
      <c r="FS137">
        <v>0</v>
      </c>
      <c r="FX137">
        <v>79</v>
      </c>
      <c r="FY137">
        <v>50</v>
      </c>
      <c r="GA137" t="s">
        <v>50</v>
      </c>
      <c r="GD137">
        <v>0</v>
      </c>
      <c r="GF137">
        <v>-179832266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77"/>
        <v>0</v>
      </c>
      <c r="GM137">
        <f t="shared" si="178"/>
        <v>0</v>
      </c>
      <c r="GN137">
        <f t="shared" si="179"/>
        <v>0</v>
      </c>
      <c r="GO137">
        <f t="shared" si="180"/>
        <v>0</v>
      </c>
      <c r="GP137">
        <f t="shared" si="181"/>
        <v>0</v>
      </c>
      <c r="GR137">
        <v>0</v>
      </c>
      <c r="GS137">
        <v>4</v>
      </c>
      <c r="GT137">
        <v>0</v>
      </c>
      <c r="GU137" t="s">
        <v>6</v>
      </c>
      <c r="GV137">
        <f t="shared" si="182"/>
        <v>0</v>
      </c>
      <c r="GW137">
        <v>1</v>
      </c>
      <c r="GX137">
        <f t="shared" si="183"/>
        <v>0</v>
      </c>
      <c r="HA137">
        <v>0</v>
      </c>
      <c r="HB137">
        <v>0</v>
      </c>
      <c r="IK137">
        <v>0</v>
      </c>
    </row>
    <row r="138" spans="1:255" x14ac:dyDescent="0.2">
      <c r="A138" s="2">
        <v>17</v>
      </c>
      <c r="B138" s="2">
        <v>1</v>
      </c>
      <c r="C138" s="2">
        <f>ROW(SmtRes!A381)</f>
        <v>381</v>
      </c>
      <c r="D138" s="2">
        <f>ROW(EtalonRes!A397)</f>
        <v>397</v>
      </c>
      <c r="E138" s="2" t="s">
        <v>258</v>
      </c>
      <c r="F138" s="2" t="s">
        <v>259</v>
      </c>
      <c r="G138" s="2" t="s">
        <v>260</v>
      </c>
      <c r="H138" s="2" t="s">
        <v>18</v>
      </c>
      <c r="I138" s="2">
        <f>ROUND((62.8+36.24+61.2)/100,9)</f>
        <v>1.6024</v>
      </c>
      <c r="J138" s="2">
        <v>0</v>
      </c>
      <c r="K138" s="2"/>
      <c r="L138" s="2"/>
      <c r="M138" s="2"/>
      <c r="N138" s="2"/>
      <c r="O138" s="2">
        <f t="shared" si="151"/>
        <v>1752.05</v>
      </c>
      <c r="P138" s="2">
        <f t="shared" si="152"/>
        <v>1029.6400000000001</v>
      </c>
      <c r="Q138" s="2">
        <f t="shared" si="153"/>
        <v>20.85</v>
      </c>
      <c r="R138" s="2">
        <f t="shared" si="154"/>
        <v>3.95</v>
      </c>
      <c r="S138" s="2">
        <f t="shared" si="155"/>
        <v>701.56</v>
      </c>
      <c r="T138" s="2">
        <f t="shared" si="156"/>
        <v>0</v>
      </c>
      <c r="U138" s="2">
        <f t="shared" si="157"/>
        <v>80.270625600000002</v>
      </c>
      <c r="V138" s="2">
        <f t="shared" si="158"/>
        <v>0.34051000000000003</v>
      </c>
      <c r="W138" s="2">
        <f t="shared" si="159"/>
        <v>0</v>
      </c>
      <c r="X138" s="2">
        <f t="shared" si="160"/>
        <v>670.23</v>
      </c>
      <c r="Y138" s="2">
        <f t="shared" si="161"/>
        <v>331.59</v>
      </c>
      <c r="Z138" s="2"/>
      <c r="AA138" s="2">
        <v>26834263</v>
      </c>
      <c r="AB138" s="2">
        <f t="shared" si="162"/>
        <v>1093.3889999999999</v>
      </c>
      <c r="AC138" s="2">
        <f t="shared" si="145"/>
        <v>642.55999999999995</v>
      </c>
      <c r="AD138" s="2">
        <f>ROUND(((((ET138*1.25))-((EU138*1.25)))+AE138),6)</f>
        <v>13.012499999999999</v>
      </c>
      <c r="AE138" s="2">
        <f>ROUND(((EU138*1.25)),6)</f>
        <v>2.4624999999999999</v>
      </c>
      <c r="AF138" s="2">
        <f>ROUND(((EV138*1.15)),6)</f>
        <v>437.81650000000002</v>
      </c>
      <c r="AG138" s="2">
        <f t="shared" si="163"/>
        <v>0</v>
      </c>
      <c r="AH138" s="2">
        <f>((EW138*1.15))</f>
        <v>50.094000000000001</v>
      </c>
      <c r="AI138" s="2">
        <f>((EX138*1.25))</f>
        <v>0.21250000000000002</v>
      </c>
      <c r="AJ138" s="2">
        <f t="shared" si="164"/>
        <v>0</v>
      </c>
      <c r="AK138" s="2">
        <v>1033.68</v>
      </c>
      <c r="AL138" s="2">
        <v>642.55999999999995</v>
      </c>
      <c r="AM138" s="2">
        <v>10.41</v>
      </c>
      <c r="AN138" s="2">
        <v>1.97</v>
      </c>
      <c r="AO138" s="2">
        <v>380.71</v>
      </c>
      <c r="AP138" s="2">
        <v>0</v>
      </c>
      <c r="AQ138" s="2">
        <v>43.56</v>
      </c>
      <c r="AR138" s="2">
        <v>0.17</v>
      </c>
      <c r="AS138" s="2">
        <v>0</v>
      </c>
      <c r="AT138" s="2">
        <v>95</v>
      </c>
      <c r="AU138" s="2">
        <v>47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0</v>
      </c>
      <c r="BI138" s="2">
        <v>1</v>
      </c>
      <c r="BJ138" s="2" t="s">
        <v>261</v>
      </c>
      <c r="BK138" s="2"/>
      <c r="BL138" s="2"/>
      <c r="BM138" s="2">
        <v>15001</v>
      </c>
      <c r="BN138" s="2">
        <v>0</v>
      </c>
      <c r="BO138" s="2" t="s">
        <v>6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105</v>
      </c>
      <c r="CA138" s="2">
        <v>55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982</v>
      </c>
      <c r="CO138" s="2">
        <v>0</v>
      </c>
      <c r="CP138" s="2">
        <f t="shared" si="165"/>
        <v>1752.05</v>
      </c>
      <c r="CQ138" s="2">
        <f t="shared" si="166"/>
        <v>642.55999999999995</v>
      </c>
      <c r="CR138" s="2">
        <f t="shared" si="167"/>
        <v>13.012499999999999</v>
      </c>
      <c r="CS138" s="2">
        <f t="shared" si="168"/>
        <v>2.4624999999999999</v>
      </c>
      <c r="CT138" s="2">
        <f t="shared" si="169"/>
        <v>437.81650000000002</v>
      </c>
      <c r="CU138" s="2">
        <f t="shared" si="170"/>
        <v>0</v>
      </c>
      <c r="CV138" s="2">
        <f t="shared" si="171"/>
        <v>50.094000000000001</v>
      </c>
      <c r="CW138" s="2">
        <f t="shared" si="172"/>
        <v>0.21250000000000002</v>
      </c>
      <c r="CX138" s="2">
        <f t="shared" si="173"/>
        <v>0</v>
      </c>
      <c r="CY138" s="2">
        <f t="shared" si="174"/>
        <v>670.23450000000003</v>
      </c>
      <c r="CZ138" s="2">
        <f t="shared" si="175"/>
        <v>331.58969999999999</v>
      </c>
      <c r="DA138" s="2"/>
      <c r="DB138" s="2"/>
      <c r="DC138" s="2" t="s">
        <v>6</v>
      </c>
      <c r="DD138" s="2" t="s">
        <v>6</v>
      </c>
      <c r="DE138" s="2" t="s">
        <v>130</v>
      </c>
      <c r="DF138" s="2" t="s">
        <v>130</v>
      </c>
      <c r="DG138" s="2" t="s">
        <v>131</v>
      </c>
      <c r="DH138" s="2" t="s">
        <v>6</v>
      </c>
      <c r="DI138" s="2" t="s">
        <v>131</v>
      </c>
      <c r="DJ138" s="2" t="s">
        <v>130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1005</v>
      </c>
      <c r="DV138" s="2" t="s">
        <v>18</v>
      </c>
      <c r="DW138" s="2" t="s">
        <v>18</v>
      </c>
      <c r="DX138" s="2">
        <v>100</v>
      </c>
      <c r="DY138" s="2"/>
      <c r="DZ138" s="2"/>
      <c r="EA138" s="2"/>
      <c r="EB138" s="2"/>
      <c r="EC138" s="2"/>
      <c r="ED138" s="2"/>
      <c r="EE138" s="2">
        <v>26549086</v>
      </c>
      <c r="EF138" s="2">
        <v>2</v>
      </c>
      <c r="EG138" s="2" t="s">
        <v>14</v>
      </c>
      <c r="EH138" s="2">
        <v>0</v>
      </c>
      <c r="EI138" s="2" t="s">
        <v>6</v>
      </c>
      <c r="EJ138" s="2">
        <v>1</v>
      </c>
      <c r="EK138" s="2">
        <v>15001</v>
      </c>
      <c r="EL138" s="2" t="s">
        <v>116</v>
      </c>
      <c r="EM138" s="2" t="s">
        <v>117</v>
      </c>
      <c r="EN138" s="2"/>
      <c r="EO138" s="2" t="s">
        <v>132</v>
      </c>
      <c r="EP138" s="2"/>
      <c r="EQ138" s="2">
        <v>0</v>
      </c>
      <c r="ER138" s="2">
        <v>1033.68</v>
      </c>
      <c r="ES138" s="2">
        <v>642.55999999999995</v>
      </c>
      <c r="ET138" s="2">
        <v>10.41</v>
      </c>
      <c r="EU138" s="2">
        <v>1.97</v>
      </c>
      <c r="EV138" s="2">
        <v>380.71</v>
      </c>
      <c r="EW138" s="2">
        <v>43.56</v>
      </c>
      <c r="EX138" s="2">
        <v>0.17</v>
      </c>
      <c r="EY138" s="2">
        <v>0</v>
      </c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76"/>
        <v>0</v>
      </c>
      <c r="FS138" s="2">
        <v>0</v>
      </c>
      <c r="FT138" s="2" t="s">
        <v>22</v>
      </c>
      <c r="FU138" s="2" t="s">
        <v>23</v>
      </c>
      <c r="FV138" s="2"/>
      <c r="FW138" s="2"/>
      <c r="FX138" s="2">
        <v>94.5</v>
      </c>
      <c r="FY138" s="2">
        <v>46.75</v>
      </c>
      <c r="FZ138" s="2"/>
      <c r="GA138" s="2" t="s">
        <v>6</v>
      </c>
      <c r="GB138" s="2"/>
      <c r="GC138" s="2"/>
      <c r="GD138" s="2">
        <v>0</v>
      </c>
      <c r="GE138" s="2"/>
      <c r="GF138" s="2">
        <v>325170472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77"/>
        <v>0</v>
      </c>
      <c r="GM138" s="2">
        <f t="shared" si="178"/>
        <v>2753.87</v>
      </c>
      <c r="GN138" s="2">
        <f t="shared" si="179"/>
        <v>2753.87</v>
      </c>
      <c r="GO138" s="2">
        <f t="shared" si="180"/>
        <v>0</v>
      </c>
      <c r="GP138" s="2">
        <f t="shared" si="181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82"/>
        <v>0</v>
      </c>
      <c r="GW138" s="2">
        <v>1</v>
      </c>
      <c r="GX138" s="2">
        <f t="shared" si="183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17</v>
      </c>
      <c r="B139">
        <v>1</v>
      </c>
      <c r="C139">
        <f>ROW(SmtRes!A390)</f>
        <v>390</v>
      </c>
      <c r="D139">
        <f>ROW(EtalonRes!A406)</f>
        <v>406</v>
      </c>
      <c r="E139" t="s">
        <v>258</v>
      </c>
      <c r="F139" t="s">
        <v>259</v>
      </c>
      <c r="G139" t="s">
        <v>260</v>
      </c>
      <c r="H139" t="s">
        <v>18</v>
      </c>
      <c r="I139">
        <f>ROUND((62.8+36.24+61.2)/100,9)</f>
        <v>1.6024</v>
      </c>
      <c r="J139">
        <v>0</v>
      </c>
      <c r="O139">
        <f t="shared" si="151"/>
        <v>11213.1</v>
      </c>
      <c r="P139">
        <f t="shared" si="152"/>
        <v>6589.68</v>
      </c>
      <c r="Q139">
        <f t="shared" si="153"/>
        <v>133.44999999999999</v>
      </c>
      <c r="R139">
        <f t="shared" si="154"/>
        <v>25.25</v>
      </c>
      <c r="S139">
        <f t="shared" si="155"/>
        <v>4489.97</v>
      </c>
      <c r="T139">
        <f t="shared" si="156"/>
        <v>0</v>
      </c>
      <c r="U139">
        <f t="shared" si="157"/>
        <v>80.270625600000002</v>
      </c>
      <c r="V139">
        <f t="shared" si="158"/>
        <v>0.34051000000000003</v>
      </c>
      <c r="W139">
        <f t="shared" si="159"/>
        <v>0</v>
      </c>
      <c r="X139">
        <f t="shared" si="160"/>
        <v>4289.46</v>
      </c>
      <c r="Y139">
        <f t="shared" si="161"/>
        <v>2122.15</v>
      </c>
      <c r="AA139">
        <v>26834277</v>
      </c>
      <c r="AB139">
        <f t="shared" si="162"/>
        <v>1093.3889999999999</v>
      </c>
      <c r="AC139">
        <f t="shared" si="145"/>
        <v>642.55999999999995</v>
      </c>
      <c r="AD139">
        <f>ROUND(((((ET139*1.25))-((EU139*1.25)))+AE139),6)</f>
        <v>13.012499999999999</v>
      </c>
      <c r="AE139">
        <f>ROUND(((EU139*1.25)),6)</f>
        <v>2.4624999999999999</v>
      </c>
      <c r="AF139">
        <f>ROUND(((EV139*1.15)),6)</f>
        <v>437.81650000000002</v>
      </c>
      <c r="AG139">
        <f t="shared" si="163"/>
        <v>0</v>
      </c>
      <c r="AH139">
        <f>((EW139*1.15))</f>
        <v>50.094000000000001</v>
      </c>
      <c r="AI139">
        <f>((EX139*1.25))</f>
        <v>0.21250000000000002</v>
      </c>
      <c r="AJ139">
        <f t="shared" si="164"/>
        <v>0</v>
      </c>
      <c r="AK139">
        <v>1033.68</v>
      </c>
      <c r="AL139">
        <v>642.55999999999995</v>
      </c>
      <c r="AM139">
        <v>10.41</v>
      </c>
      <c r="AN139">
        <v>1.97</v>
      </c>
      <c r="AO139">
        <v>380.71</v>
      </c>
      <c r="AP139">
        <v>0</v>
      </c>
      <c r="AQ139">
        <v>43.56</v>
      </c>
      <c r="AR139">
        <v>0.17</v>
      </c>
      <c r="AS139">
        <v>0</v>
      </c>
      <c r="AT139">
        <v>95</v>
      </c>
      <c r="AU139">
        <v>47</v>
      </c>
      <c r="AV139">
        <v>1</v>
      </c>
      <c r="AW139">
        <v>1</v>
      </c>
      <c r="AZ139">
        <v>6.4</v>
      </c>
      <c r="BA139">
        <v>6.4</v>
      </c>
      <c r="BB139">
        <v>6.4</v>
      </c>
      <c r="BC139">
        <v>6.4</v>
      </c>
      <c r="BD139" t="s">
        <v>6</v>
      </c>
      <c r="BE139" t="s">
        <v>6</v>
      </c>
      <c r="BF139" t="s">
        <v>6</v>
      </c>
      <c r="BG139" t="s">
        <v>6</v>
      </c>
      <c r="BH139">
        <v>0</v>
      </c>
      <c r="BI139">
        <v>1</v>
      </c>
      <c r="BJ139" t="s">
        <v>261</v>
      </c>
      <c r="BM139">
        <v>15001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6.4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105</v>
      </c>
      <c r="CA139">
        <v>55</v>
      </c>
      <c r="CF139">
        <v>0</v>
      </c>
      <c r="CG139">
        <v>0</v>
      </c>
      <c r="CM139">
        <v>0</v>
      </c>
      <c r="CN139" t="s">
        <v>982</v>
      </c>
      <c r="CO139">
        <v>0</v>
      </c>
      <c r="CP139">
        <f t="shared" si="165"/>
        <v>11213.1</v>
      </c>
      <c r="CQ139">
        <f t="shared" si="166"/>
        <v>4112.384</v>
      </c>
      <c r="CR139">
        <f t="shared" si="167"/>
        <v>83.28</v>
      </c>
      <c r="CS139">
        <f t="shared" si="168"/>
        <v>15.76</v>
      </c>
      <c r="CT139">
        <f t="shared" si="169"/>
        <v>2802.0256000000004</v>
      </c>
      <c r="CU139">
        <f t="shared" si="170"/>
        <v>0</v>
      </c>
      <c r="CV139">
        <f t="shared" si="171"/>
        <v>50.094000000000001</v>
      </c>
      <c r="CW139">
        <f t="shared" si="172"/>
        <v>0.21250000000000002</v>
      </c>
      <c r="CX139">
        <f t="shared" si="173"/>
        <v>0</v>
      </c>
      <c r="CY139">
        <f t="shared" si="174"/>
        <v>4289.4589999999998</v>
      </c>
      <c r="CZ139">
        <f t="shared" si="175"/>
        <v>2122.1534000000001</v>
      </c>
      <c r="DC139" t="s">
        <v>6</v>
      </c>
      <c r="DD139" t="s">
        <v>6</v>
      </c>
      <c r="DE139" t="s">
        <v>130</v>
      </c>
      <c r="DF139" t="s">
        <v>130</v>
      </c>
      <c r="DG139" t="s">
        <v>131</v>
      </c>
      <c r="DH139" t="s">
        <v>6</v>
      </c>
      <c r="DI139" t="s">
        <v>131</v>
      </c>
      <c r="DJ139" t="s">
        <v>130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1005</v>
      </c>
      <c r="DV139" t="s">
        <v>18</v>
      </c>
      <c r="DW139" t="s">
        <v>18</v>
      </c>
      <c r="DX139">
        <v>100</v>
      </c>
      <c r="EE139">
        <v>26549086</v>
      </c>
      <c r="EF139">
        <v>2</v>
      </c>
      <c r="EG139" t="s">
        <v>14</v>
      </c>
      <c r="EH139">
        <v>0</v>
      </c>
      <c r="EI139" t="s">
        <v>6</v>
      </c>
      <c r="EJ139">
        <v>1</v>
      </c>
      <c r="EK139">
        <v>15001</v>
      </c>
      <c r="EL139" t="s">
        <v>116</v>
      </c>
      <c r="EM139" t="s">
        <v>117</v>
      </c>
      <c r="EO139" t="s">
        <v>132</v>
      </c>
      <c r="EQ139">
        <v>0</v>
      </c>
      <c r="ER139">
        <v>1033.68</v>
      </c>
      <c r="ES139">
        <v>642.55999999999995</v>
      </c>
      <c r="ET139">
        <v>10.41</v>
      </c>
      <c r="EU139">
        <v>1.97</v>
      </c>
      <c r="EV139">
        <v>380.71</v>
      </c>
      <c r="EW139">
        <v>43.56</v>
      </c>
      <c r="EX139">
        <v>0.17</v>
      </c>
      <c r="EY139">
        <v>0</v>
      </c>
      <c r="FQ139">
        <v>0</v>
      </c>
      <c r="FR139">
        <f t="shared" si="176"/>
        <v>0</v>
      </c>
      <c r="FS139">
        <v>0</v>
      </c>
      <c r="FT139" t="s">
        <v>22</v>
      </c>
      <c r="FU139" t="s">
        <v>23</v>
      </c>
      <c r="FX139">
        <v>94.5</v>
      </c>
      <c r="FY139">
        <v>46.75</v>
      </c>
      <c r="GA139" t="s">
        <v>6</v>
      </c>
      <c r="GD139">
        <v>0</v>
      </c>
      <c r="GF139">
        <v>325170472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77"/>
        <v>0</v>
      </c>
      <c r="GM139">
        <f t="shared" si="178"/>
        <v>17624.71</v>
      </c>
      <c r="GN139">
        <f t="shared" si="179"/>
        <v>17624.71</v>
      </c>
      <c r="GO139">
        <f t="shared" si="180"/>
        <v>0</v>
      </c>
      <c r="GP139">
        <f t="shared" si="181"/>
        <v>0</v>
      </c>
      <c r="GR139">
        <v>0</v>
      </c>
      <c r="GS139">
        <v>3</v>
      </c>
      <c r="GT139">
        <v>0</v>
      </c>
      <c r="GU139" t="s">
        <v>6</v>
      </c>
      <c r="GV139">
        <f t="shared" si="182"/>
        <v>0</v>
      </c>
      <c r="GW139">
        <v>1</v>
      </c>
      <c r="GX139">
        <f t="shared" si="183"/>
        <v>0</v>
      </c>
      <c r="HA139">
        <v>0</v>
      </c>
      <c r="HB139">
        <v>0</v>
      </c>
      <c r="IK139">
        <v>0</v>
      </c>
    </row>
    <row r="140" spans="1:255" x14ac:dyDescent="0.2">
      <c r="A140" s="2">
        <v>18</v>
      </c>
      <c r="B140" s="2">
        <v>1</v>
      </c>
      <c r="C140" s="2">
        <v>379</v>
      </c>
      <c r="D140" s="2"/>
      <c r="E140" s="2" t="s">
        <v>262</v>
      </c>
      <c r="F140" s="2" t="s">
        <v>263</v>
      </c>
      <c r="G140" s="2" t="s">
        <v>264</v>
      </c>
      <c r="H140" s="2" t="s">
        <v>38</v>
      </c>
      <c r="I140" s="2">
        <f>I138*J140</f>
        <v>4.8071999999999997E-2</v>
      </c>
      <c r="J140" s="2">
        <v>2.9999999999999995E-2</v>
      </c>
      <c r="K140" s="2"/>
      <c r="L140" s="2"/>
      <c r="M140" s="2"/>
      <c r="N140" s="2"/>
      <c r="O140" s="2">
        <f t="shared" si="151"/>
        <v>638.77</v>
      </c>
      <c r="P140" s="2">
        <f t="shared" si="152"/>
        <v>638.77</v>
      </c>
      <c r="Q140" s="2">
        <f t="shared" si="153"/>
        <v>0</v>
      </c>
      <c r="R140" s="2">
        <f t="shared" si="154"/>
        <v>0</v>
      </c>
      <c r="S140" s="2">
        <f t="shared" si="155"/>
        <v>0</v>
      </c>
      <c r="T140" s="2">
        <f t="shared" si="156"/>
        <v>0</v>
      </c>
      <c r="U140" s="2">
        <f t="shared" si="157"/>
        <v>0</v>
      </c>
      <c r="V140" s="2">
        <f t="shared" si="158"/>
        <v>0</v>
      </c>
      <c r="W140" s="2">
        <f t="shared" si="159"/>
        <v>0</v>
      </c>
      <c r="X140" s="2">
        <f t="shared" si="160"/>
        <v>0</v>
      </c>
      <c r="Y140" s="2">
        <f t="shared" si="161"/>
        <v>0</v>
      </c>
      <c r="Z140" s="2"/>
      <c r="AA140" s="2">
        <v>26834263</v>
      </c>
      <c r="AB140" s="2">
        <f t="shared" si="162"/>
        <v>13287.69</v>
      </c>
      <c r="AC140" s="2">
        <f t="shared" si="145"/>
        <v>13287.69</v>
      </c>
      <c r="AD140" s="2">
        <f>ROUND((((ET140)-(EU140))+AE140),6)</f>
        <v>0</v>
      </c>
      <c r="AE140" s="2">
        <f t="shared" ref="AE140:AF143" si="189">ROUND((EU140),6)</f>
        <v>0</v>
      </c>
      <c r="AF140" s="2">
        <f t="shared" si="189"/>
        <v>0</v>
      </c>
      <c r="AG140" s="2">
        <f t="shared" si="163"/>
        <v>0</v>
      </c>
      <c r="AH140" s="2">
        <f t="shared" ref="AH140:AI143" si="190">(EW140)</f>
        <v>0</v>
      </c>
      <c r="AI140" s="2">
        <f t="shared" si="190"/>
        <v>0</v>
      </c>
      <c r="AJ140" s="2">
        <f t="shared" si="164"/>
        <v>0</v>
      </c>
      <c r="AK140" s="2">
        <v>13287.69</v>
      </c>
      <c r="AL140" s="2">
        <v>13287.69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80</v>
      </c>
      <c r="AU140" s="2">
        <v>50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3</v>
      </c>
      <c r="BI140" s="2">
        <v>1</v>
      </c>
      <c r="BJ140" s="2" t="s">
        <v>265</v>
      </c>
      <c r="BK140" s="2"/>
      <c r="BL140" s="2"/>
      <c r="BM140" s="2">
        <v>62001</v>
      </c>
      <c r="BN140" s="2">
        <v>0</v>
      </c>
      <c r="BO140" s="2" t="s">
        <v>6</v>
      </c>
      <c r="BP140" s="2">
        <v>0</v>
      </c>
      <c r="BQ140" s="2">
        <v>6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80</v>
      </c>
      <c r="CA140" s="2">
        <v>50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6</v>
      </c>
      <c r="CO140" s="2">
        <v>0</v>
      </c>
      <c r="CP140" s="2">
        <f t="shared" si="165"/>
        <v>638.77</v>
      </c>
      <c r="CQ140" s="2">
        <f t="shared" si="166"/>
        <v>13287.69</v>
      </c>
      <c r="CR140" s="2">
        <f t="shared" si="167"/>
        <v>0</v>
      </c>
      <c r="CS140" s="2">
        <f t="shared" si="168"/>
        <v>0</v>
      </c>
      <c r="CT140" s="2">
        <f t="shared" si="169"/>
        <v>0</v>
      </c>
      <c r="CU140" s="2">
        <f t="shared" si="170"/>
        <v>0</v>
      </c>
      <c r="CV140" s="2">
        <f t="shared" si="171"/>
        <v>0</v>
      </c>
      <c r="CW140" s="2">
        <f t="shared" si="172"/>
        <v>0</v>
      </c>
      <c r="CX140" s="2">
        <f t="shared" si="173"/>
        <v>0</v>
      </c>
      <c r="CY140" s="2">
        <f t="shared" si="174"/>
        <v>0</v>
      </c>
      <c r="CZ140" s="2">
        <f t="shared" si="175"/>
        <v>0</v>
      </c>
      <c r="DA140" s="2"/>
      <c r="DB140" s="2"/>
      <c r="DC140" s="2" t="s">
        <v>6</v>
      </c>
      <c r="DD140" s="2" t="s">
        <v>6</v>
      </c>
      <c r="DE140" s="2" t="s">
        <v>6</v>
      </c>
      <c r="DF140" s="2" t="s">
        <v>6</v>
      </c>
      <c r="DG140" s="2" t="s">
        <v>6</v>
      </c>
      <c r="DH140" s="2" t="s">
        <v>6</v>
      </c>
      <c r="DI140" s="2" t="s">
        <v>6</v>
      </c>
      <c r="DJ140" s="2" t="s">
        <v>6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1009</v>
      </c>
      <c r="DV140" s="2" t="s">
        <v>38</v>
      </c>
      <c r="DW140" s="2" t="s">
        <v>38</v>
      </c>
      <c r="DX140" s="2">
        <v>1000</v>
      </c>
      <c r="DY140" s="2"/>
      <c r="DZ140" s="2"/>
      <c r="EA140" s="2"/>
      <c r="EB140" s="2"/>
      <c r="EC140" s="2"/>
      <c r="ED140" s="2"/>
      <c r="EE140" s="2">
        <v>26549144</v>
      </c>
      <c r="EF140" s="2">
        <v>6</v>
      </c>
      <c r="EG140" s="2" t="s">
        <v>44</v>
      </c>
      <c r="EH140" s="2">
        <v>0</v>
      </c>
      <c r="EI140" s="2" t="s">
        <v>6</v>
      </c>
      <c r="EJ140" s="2">
        <v>1</v>
      </c>
      <c r="EK140" s="2">
        <v>62001</v>
      </c>
      <c r="EL140" s="2" t="s">
        <v>266</v>
      </c>
      <c r="EM140" s="2" t="s">
        <v>267</v>
      </c>
      <c r="EN140" s="2"/>
      <c r="EO140" s="2" t="s">
        <v>6</v>
      </c>
      <c r="EP140" s="2"/>
      <c r="EQ140" s="2">
        <v>0</v>
      </c>
      <c r="ER140" s="2">
        <v>13287.69</v>
      </c>
      <c r="ES140" s="2">
        <v>13287.69</v>
      </c>
      <c r="ET140" s="2">
        <v>0</v>
      </c>
      <c r="EU140" s="2">
        <v>0</v>
      </c>
      <c r="EV140" s="2">
        <v>0</v>
      </c>
      <c r="EW140" s="2">
        <v>0</v>
      </c>
      <c r="EX140" s="2">
        <v>0</v>
      </c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76"/>
        <v>0</v>
      </c>
      <c r="FS140" s="2">
        <v>0</v>
      </c>
      <c r="FT140" s="2"/>
      <c r="FU140" s="2"/>
      <c r="FV140" s="2"/>
      <c r="FW140" s="2"/>
      <c r="FX140" s="2">
        <v>80</v>
      </c>
      <c r="FY140" s="2">
        <v>50</v>
      </c>
      <c r="FZ140" s="2"/>
      <c r="GA140" s="2" t="s">
        <v>6</v>
      </c>
      <c r="GB140" s="2"/>
      <c r="GC140" s="2"/>
      <c r="GD140" s="2">
        <v>0</v>
      </c>
      <c r="GE140" s="2"/>
      <c r="GF140" s="2">
        <v>-582481889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77"/>
        <v>0</v>
      </c>
      <c r="GM140" s="2">
        <f t="shared" si="178"/>
        <v>638.77</v>
      </c>
      <c r="GN140" s="2">
        <f t="shared" si="179"/>
        <v>638.77</v>
      </c>
      <c r="GO140" s="2">
        <f t="shared" si="180"/>
        <v>0</v>
      </c>
      <c r="GP140" s="2">
        <f t="shared" si="181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82"/>
        <v>0</v>
      </c>
      <c r="GW140" s="2">
        <v>1</v>
      </c>
      <c r="GX140" s="2">
        <f t="shared" si="183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18</v>
      </c>
      <c r="B141">
        <v>1</v>
      </c>
      <c r="C141">
        <v>388</v>
      </c>
      <c r="E141" t="s">
        <v>262</v>
      </c>
      <c r="F141" t="s">
        <v>263</v>
      </c>
      <c r="G141" t="s">
        <v>264</v>
      </c>
      <c r="H141" t="s">
        <v>38</v>
      </c>
      <c r="I141">
        <f>I139*J141</f>
        <v>4.8071999999999997E-2</v>
      </c>
      <c r="J141">
        <v>2.9999999999999995E-2</v>
      </c>
      <c r="O141">
        <f t="shared" si="151"/>
        <v>4088.1</v>
      </c>
      <c r="P141">
        <f t="shared" si="152"/>
        <v>4088.1</v>
      </c>
      <c r="Q141">
        <f t="shared" si="153"/>
        <v>0</v>
      </c>
      <c r="R141">
        <f t="shared" si="154"/>
        <v>0</v>
      </c>
      <c r="S141">
        <f t="shared" si="155"/>
        <v>0</v>
      </c>
      <c r="T141">
        <f t="shared" si="156"/>
        <v>0</v>
      </c>
      <c r="U141">
        <f t="shared" si="157"/>
        <v>0</v>
      </c>
      <c r="V141">
        <f t="shared" si="158"/>
        <v>0</v>
      </c>
      <c r="W141">
        <f t="shared" si="159"/>
        <v>0</v>
      </c>
      <c r="X141">
        <f t="shared" si="160"/>
        <v>0</v>
      </c>
      <c r="Y141">
        <f t="shared" si="161"/>
        <v>0</v>
      </c>
      <c r="AA141">
        <v>26834277</v>
      </c>
      <c r="AB141">
        <f t="shared" si="162"/>
        <v>13287.69</v>
      </c>
      <c r="AC141">
        <f t="shared" si="145"/>
        <v>13287.69</v>
      </c>
      <c r="AD141">
        <f>ROUND((((ET141)-(EU141))+AE141),6)</f>
        <v>0</v>
      </c>
      <c r="AE141">
        <f t="shared" si="189"/>
        <v>0</v>
      </c>
      <c r="AF141">
        <f t="shared" si="189"/>
        <v>0</v>
      </c>
      <c r="AG141">
        <f t="shared" si="163"/>
        <v>0</v>
      </c>
      <c r="AH141">
        <f t="shared" si="190"/>
        <v>0</v>
      </c>
      <c r="AI141">
        <f t="shared" si="190"/>
        <v>0</v>
      </c>
      <c r="AJ141">
        <f t="shared" si="164"/>
        <v>0</v>
      </c>
      <c r="AK141">
        <v>13287.69</v>
      </c>
      <c r="AL141">
        <v>13287.69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80</v>
      </c>
      <c r="AU141">
        <v>50</v>
      </c>
      <c r="AV141">
        <v>1</v>
      </c>
      <c r="AW141">
        <v>1</v>
      </c>
      <c r="AZ141">
        <v>6.4</v>
      </c>
      <c r="BA141">
        <v>1</v>
      </c>
      <c r="BB141">
        <v>1</v>
      </c>
      <c r="BC141">
        <v>6.4</v>
      </c>
      <c r="BD141" t="s">
        <v>6</v>
      </c>
      <c r="BE141" t="s">
        <v>6</v>
      </c>
      <c r="BF141" t="s">
        <v>6</v>
      </c>
      <c r="BG141" t="s">
        <v>6</v>
      </c>
      <c r="BH141">
        <v>3</v>
      </c>
      <c r="BI141">
        <v>1</v>
      </c>
      <c r="BJ141" t="s">
        <v>265</v>
      </c>
      <c r="BM141">
        <v>62001</v>
      </c>
      <c r="BN141">
        <v>0</v>
      </c>
      <c r="BO141" t="s">
        <v>6</v>
      </c>
      <c r="BP141">
        <v>0</v>
      </c>
      <c r="BQ141">
        <v>6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80</v>
      </c>
      <c r="CA141">
        <v>50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65"/>
        <v>4088.1</v>
      </c>
      <c r="CQ141">
        <f t="shared" si="166"/>
        <v>85041.216000000015</v>
      </c>
      <c r="CR141">
        <f t="shared" si="167"/>
        <v>0</v>
      </c>
      <c r="CS141">
        <f t="shared" si="168"/>
        <v>0</v>
      </c>
      <c r="CT141">
        <f t="shared" si="169"/>
        <v>0</v>
      </c>
      <c r="CU141">
        <f t="shared" si="170"/>
        <v>0</v>
      </c>
      <c r="CV141">
        <f t="shared" si="171"/>
        <v>0</v>
      </c>
      <c r="CW141">
        <f t="shared" si="172"/>
        <v>0</v>
      </c>
      <c r="CX141">
        <f t="shared" si="173"/>
        <v>0</v>
      </c>
      <c r="CY141">
        <f t="shared" si="174"/>
        <v>0</v>
      </c>
      <c r="CZ141">
        <f t="shared" si="175"/>
        <v>0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1009</v>
      </c>
      <c r="DV141" t="s">
        <v>38</v>
      </c>
      <c r="DW141" t="s">
        <v>38</v>
      </c>
      <c r="DX141">
        <v>1000</v>
      </c>
      <c r="EE141">
        <v>26549144</v>
      </c>
      <c r="EF141">
        <v>6</v>
      </c>
      <c r="EG141" t="s">
        <v>44</v>
      </c>
      <c r="EH141">
        <v>0</v>
      </c>
      <c r="EI141" t="s">
        <v>6</v>
      </c>
      <c r="EJ141">
        <v>1</v>
      </c>
      <c r="EK141">
        <v>62001</v>
      </c>
      <c r="EL141" t="s">
        <v>266</v>
      </c>
      <c r="EM141" t="s">
        <v>267</v>
      </c>
      <c r="EO141" t="s">
        <v>6</v>
      </c>
      <c r="EQ141">
        <v>0</v>
      </c>
      <c r="ER141">
        <v>13287.69</v>
      </c>
      <c r="ES141">
        <v>13287.69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76"/>
        <v>0</v>
      </c>
      <c r="FS141">
        <v>0</v>
      </c>
      <c r="FX141">
        <v>80</v>
      </c>
      <c r="FY141">
        <v>50</v>
      </c>
      <c r="GA141" t="s">
        <v>6</v>
      </c>
      <c r="GD141">
        <v>0</v>
      </c>
      <c r="GF141">
        <v>-582481889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77"/>
        <v>0</v>
      </c>
      <c r="GM141">
        <f t="shared" si="178"/>
        <v>4088.1</v>
      </c>
      <c r="GN141">
        <f t="shared" si="179"/>
        <v>4088.1</v>
      </c>
      <c r="GO141">
        <f t="shared" si="180"/>
        <v>0</v>
      </c>
      <c r="GP141">
        <f t="shared" si="181"/>
        <v>0</v>
      </c>
      <c r="GR141">
        <v>0</v>
      </c>
      <c r="GS141">
        <v>3</v>
      </c>
      <c r="GT141">
        <v>0</v>
      </c>
      <c r="GU141" t="s">
        <v>6</v>
      </c>
      <c r="GV141">
        <f t="shared" si="182"/>
        <v>0</v>
      </c>
      <c r="GW141">
        <v>1</v>
      </c>
      <c r="GX141">
        <f t="shared" si="183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380</v>
      </c>
      <c r="D142" s="2"/>
      <c r="E142" s="2" t="s">
        <v>268</v>
      </c>
      <c r="F142" s="2" t="s">
        <v>269</v>
      </c>
      <c r="G142" s="2" t="s">
        <v>270</v>
      </c>
      <c r="H142" s="2" t="s">
        <v>271</v>
      </c>
      <c r="I142" s="2">
        <f>I138*J142</f>
        <v>22.754079999999998</v>
      </c>
      <c r="J142" s="2">
        <v>14.2</v>
      </c>
      <c r="K142" s="2"/>
      <c r="L142" s="2"/>
      <c r="M142" s="2"/>
      <c r="N142" s="2"/>
      <c r="O142" s="2">
        <f t="shared" si="151"/>
        <v>697.87</v>
      </c>
      <c r="P142" s="2">
        <f t="shared" si="152"/>
        <v>697.87</v>
      </c>
      <c r="Q142" s="2">
        <f t="shared" si="153"/>
        <v>0</v>
      </c>
      <c r="R142" s="2">
        <f t="shared" si="154"/>
        <v>0</v>
      </c>
      <c r="S142" s="2">
        <f t="shared" si="155"/>
        <v>0</v>
      </c>
      <c r="T142" s="2">
        <f t="shared" si="156"/>
        <v>0</v>
      </c>
      <c r="U142" s="2">
        <f t="shared" si="157"/>
        <v>0</v>
      </c>
      <c r="V142" s="2">
        <f t="shared" si="158"/>
        <v>0</v>
      </c>
      <c r="W142" s="2">
        <f t="shared" si="159"/>
        <v>0</v>
      </c>
      <c r="X142" s="2">
        <f t="shared" si="160"/>
        <v>0</v>
      </c>
      <c r="Y142" s="2">
        <f t="shared" si="161"/>
        <v>0</v>
      </c>
      <c r="Z142" s="2"/>
      <c r="AA142" s="2">
        <v>26834263</v>
      </c>
      <c r="AB142" s="2">
        <f t="shared" si="162"/>
        <v>30.67</v>
      </c>
      <c r="AC142" s="2">
        <f t="shared" si="145"/>
        <v>30.67</v>
      </c>
      <c r="AD142" s="2">
        <f>ROUND((((ET142)-(EU142))+AE142),6)</f>
        <v>0</v>
      </c>
      <c r="AE142" s="2">
        <f t="shared" si="189"/>
        <v>0</v>
      </c>
      <c r="AF142" s="2">
        <f t="shared" si="189"/>
        <v>0</v>
      </c>
      <c r="AG142" s="2">
        <f t="shared" si="163"/>
        <v>0</v>
      </c>
      <c r="AH142" s="2">
        <f t="shared" si="190"/>
        <v>0</v>
      </c>
      <c r="AI142" s="2">
        <f t="shared" si="190"/>
        <v>0</v>
      </c>
      <c r="AJ142" s="2">
        <f t="shared" si="164"/>
        <v>0</v>
      </c>
      <c r="AK142" s="2">
        <v>30.67</v>
      </c>
      <c r="AL142" s="2">
        <v>30.67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95</v>
      </c>
      <c r="AU142" s="2">
        <v>47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3</v>
      </c>
      <c r="BI142" s="2">
        <v>1</v>
      </c>
      <c r="BJ142" s="2" t="s">
        <v>272</v>
      </c>
      <c r="BK142" s="2"/>
      <c r="BL142" s="2"/>
      <c r="BM142" s="2">
        <v>15001</v>
      </c>
      <c r="BN142" s="2">
        <v>0</v>
      </c>
      <c r="BO142" s="2" t="s">
        <v>6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105</v>
      </c>
      <c r="CA142" s="2">
        <v>55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6</v>
      </c>
      <c r="CO142" s="2">
        <v>0</v>
      </c>
      <c r="CP142" s="2">
        <f t="shared" si="165"/>
        <v>697.87</v>
      </c>
      <c r="CQ142" s="2">
        <f t="shared" si="166"/>
        <v>30.67</v>
      </c>
      <c r="CR142" s="2">
        <f t="shared" si="167"/>
        <v>0</v>
      </c>
      <c r="CS142" s="2">
        <f t="shared" si="168"/>
        <v>0</v>
      </c>
      <c r="CT142" s="2">
        <f t="shared" si="169"/>
        <v>0</v>
      </c>
      <c r="CU142" s="2">
        <f t="shared" si="170"/>
        <v>0</v>
      </c>
      <c r="CV142" s="2">
        <f t="shared" si="171"/>
        <v>0</v>
      </c>
      <c r="CW142" s="2">
        <f t="shared" si="172"/>
        <v>0</v>
      </c>
      <c r="CX142" s="2">
        <f t="shared" si="173"/>
        <v>0</v>
      </c>
      <c r="CY142" s="2">
        <f t="shared" si="174"/>
        <v>0</v>
      </c>
      <c r="CZ142" s="2">
        <f t="shared" si="175"/>
        <v>0</v>
      </c>
      <c r="DA142" s="2"/>
      <c r="DB142" s="2"/>
      <c r="DC142" s="2" t="s">
        <v>6</v>
      </c>
      <c r="DD142" s="2" t="s">
        <v>6</v>
      </c>
      <c r="DE142" s="2" t="s">
        <v>6</v>
      </c>
      <c r="DF142" s="2" t="s">
        <v>6</v>
      </c>
      <c r="DG142" s="2" t="s">
        <v>6</v>
      </c>
      <c r="DH142" s="2" t="s">
        <v>6</v>
      </c>
      <c r="DI142" s="2" t="s">
        <v>6</v>
      </c>
      <c r="DJ142" s="2" t="s">
        <v>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1002</v>
      </c>
      <c r="DV142" s="2" t="s">
        <v>271</v>
      </c>
      <c r="DW142" s="2" t="s">
        <v>271</v>
      </c>
      <c r="DX142" s="2">
        <v>1</v>
      </c>
      <c r="DY142" s="2"/>
      <c r="DZ142" s="2"/>
      <c r="EA142" s="2"/>
      <c r="EB142" s="2"/>
      <c r="EC142" s="2"/>
      <c r="ED142" s="2"/>
      <c r="EE142" s="2">
        <v>26549086</v>
      </c>
      <c r="EF142" s="2">
        <v>2</v>
      </c>
      <c r="EG142" s="2" t="s">
        <v>14</v>
      </c>
      <c r="EH142" s="2">
        <v>0</v>
      </c>
      <c r="EI142" s="2" t="s">
        <v>6</v>
      </c>
      <c r="EJ142" s="2">
        <v>1</v>
      </c>
      <c r="EK142" s="2">
        <v>15001</v>
      </c>
      <c r="EL142" s="2" t="s">
        <v>116</v>
      </c>
      <c r="EM142" s="2" t="s">
        <v>117</v>
      </c>
      <c r="EN142" s="2"/>
      <c r="EO142" s="2" t="s">
        <v>6</v>
      </c>
      <c r="EP142" s="2"/>
      <c r="EQ142" s="2">
        <v>0</v>
      </c>
      <c r="ER142" s="2">
        <v>30.67</v>
      </c>
      <c r="ES142" s="2">
        <v>30.67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76"/>
        <v>0</v>
      </c>
      <c r="FS142" s="2">
        <v>0</v>
      </c>
      <c r="FT142" s="2" t="s">
        <v>22</v>
      </c>
      <c r="FU142" s="2" t="s">
        <v>23</v>
      </c>
      <c r="FV142" s="2"/>
      <c r="FW142" s="2"/>
      <c r="FX142" s="2">
        <v>94.5</v>
      </c>
      <c r="FY142" s="2">
        <v>46.75</v>
      </c>
      <c r="FZ142" s="2"/>
      <c r="GA142" s="2" t="s">
        <v>6</v>
      </c>
      <c r="GB142" s="2"/>
      <c r="GC142" s="2"/>
      <c r="GD142" s="2">
        <v>0</v>
      </c>
      <c r="GE142" s="2"/>
      <c r="GF142" s="2">
        <v>-1884807443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77"/>
        <v>0</v>
      </c>
      <c r="GM142" s="2">
        <f t="shared" si="178"/>
        <v>697.87</v>
      </c>
      <c r="GN142" s="2">
        <f t="shared" si="179"/>
        <v>697.87</v>
      </c>
      <c r="GO142" s="2">
        <f t="shared" si="180"/>
        <v>0</v>
      </c>
      <c r="GP142" s="2">
        <f t="shared" si="181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82"/>
        <v>0</v>
      </c>
      <c r="GW142" s="2">
        <v>1</v>
      </c>
      <c r="GX142" s="2">
        <f t="shared" si="183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389</v>
      </c>
      <c r="E143" t="s">
        <v>268</v>
      </c>
      <c r="F143" t="s">
        <v>269</v>
      </c>
      <c r="G143" t="s">
        <v>270</v>
      </c>
      <c r="H143" t="s">
        <v>271</v>
      </c>
      <c r="I143">
        <f>I139*J143</f>
        <v>22.754079999999998</v>
      </c>
      <c r="J143">
        <v>14.2</v>
      </c>
      <c r="O143">
        <f t="shared" si="151"/>
        <v>4466.3500000000004</v>
      </c>
      <c r="P143">
        <f t="shared" si="152"/>
        <v>4466.3500000000004</v>
      </c>
      <c r="Q143">
        <f t="shared" si="153"/>
        <v>0</v>
      </c>
      <c r="R143">
        <f t="shared" si="154"/>
        <v>0</v>
      </c>
      <c r="S143">
        <f t="shared" si="155"/>
        <v>0</v>
      </c>
      <c r="T143">
        <f t="shared" si="156"/>
        <v>0</v>
      </c>
      <c r="U143">
        <f t="shared" si="157"/>
        <v>0</v>
      </c>
      <c r="V143">
        <f t="shared" si="158"/>
        <v>0</v>
      </c>
      <c r="W143">
        <f t="shared" si="159"/>
        <v>0</v>
      </c>
      <c r="X143">
        <f t="shared" si="160"/>
        <v>0</v>
      </c>
      <c r="Y143">
        <f t="shared" si="161"/>
        <v>0</v>
      </c>
      <c r="AA143">
        <v>26834277</v>
      </c>
      <c r="AB143">
        <f t="shared" si="162"/>
        <v>30.67</v>
      </c>
      <c r="AC143">
        <f t="shared" si="145"/>
        <v>30.67</v>
      </c>
      <c r="AD143">
        <f>ROUND((((ET143)-(EU143))+AE143),6)</f>
        <v>0</v>
      </c>
      <c r="AE143">
        <f t="shared" si="189"/>
        <v>0</v>
      </c>
      <c r="AF143">
        <f t="shared" si="189"/>
        <v>0</v>
      </c>
      <c r="AG143">
        <f t="shared" si="163"/>
        <v>0</v>
      </c>
      <c r="AH143">
        <f t="shared" si="190"/>
        <v>0</v>
      </c>
      <c r="AI143">
        <f t="shared" si="190"/>
        <v>0</v>
      </c>
      <c r="AJ143">
        <f t="shared" si="164"/>
        <v>0</v>
      </c>
      <c r="AK143">
        <v>30.67</v>
      </c>
      <c r="AL143">
        <v>30.67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95</v>
      </c>
      <c r="AU143">
        <v>47</v>
      </c>
      <c r="AV143">
        <v>1</v>
      </c>
      <c r="AW143">
        <v>1</v>
      </c>
      <c r="AZ143">
        <v>6.4</v>
      </c>
      <c r="BA143">
        <v>1</v>
      </c>
      <c r="BB143">
        <v>1</v>
      </c>
      <c r="BC143">
        <v>6.4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272</v>
      </c>
      <c r="BM143">
        <v>15001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105</v>
      </c>
      <c r="CA143">
        <v>55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165"/>
        <v>4466.3500000000004</v>
      </c>
      <c r="CQ143">
        <f t="shared" si="166"/>
        <v>196.28800000000001</v>
      </c>
      <c r="CR143">
        <f t="shared" si="167"/>
        <v>0</v>
      </c>
      <c r="CS143">
        <f t="shared" si="168"/>
        <v>0</v>
      </c>
      <c r="CT143">
        <f t="shared" si="169"/>
        <v>0</v>
      </c>
      <c r="CU143">
        <f t="shared" si="170"/>
        <v>0</v>
      </c>
      <c r="CV143">
        <f t="shared" si="171"/>
        <v>0</v>
      </c>
      <c r="CW143">
        <f t="shared" si="172"/>
        <v>0</v>
      </c>
      <c r="CX143">
        <f t="shared" si="173"/>
        <v>0</v>
      </c>
      <c r="CY143">
        <f t="shared" si="174"/>
        <v>0</v>
      </c>
      <c r="CZ143">
        <f t="shared" si="175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1002</v>
      </c>
      <c r="DV143" t="s">
        <v>271</v>
      </c>
      <c r="DW143" t="s">
        <v>271</v>
      </c>
      <c r="DX143">
        <v>1</v>
      </c>
      <c r="EE143">
        <v>26549086</v>
      </c>
      <c r="EF143">
        <v>2</v>
      </c>
      <c r="EG143" t="s">
        <v>14</v>
      </c>
      <c r="EH143">
        <v>0</v>
      </c>
      <c r="EI143" t="s">
        <v>6</v>
      </c>
      <c r="EJ143">
        <v>1</v>
      </c>
      <c r="EK143">
        <v>15001</v>
      </c>
      <c r="EL143" t="s">
        <v>116</v>
      </c>
      <c r="EM143" t="s">
        <v>117</v>
      </c>
      <c r="EO143" t="s">
        <v>6</v>
      </c>
      <c r="EQ143">
        <v>0</v>
      </c>
      <c r="ER143">
        <v>30.67</v>
      </c>
      <c r="ES143">
        <v>30.67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76"/>
        <v>0</v>
      </c>
      <c r="FS143">
        <v>0</v>
      </c>
      <c r="FT143" t="s">
        <v>22</v>
      </c>
      <c r="FU143" t="s">
        <v>23</v>
      </c>
      <c r="FX143">
        <v>94.5</v>
      </c>
      <c r="FY143">
        <v>46.75</v>
      </c>
      <c r="GA143" t="s">
        <v>6</v>
      </c>
      <c r="GD143">
        <v>0</v>
      </c>
      <c r="GF143">
        <v>-1884807443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77"/>
        <v>0</v>
      </c>
      <c r="GM143">
        <f t="shared" si="178"/>
        <v>4466.3500000000004</v>
      </c>
      <c r="GN143">
        <f t="shared" si="179"/>
        <v>4466.3500000000004</v>
      </c>
      <c r="GO143">
        <f t="shared" si="180"/>
        <v>0</v>
      </c>
      <c r="GP143">
        <f t="shared" si="181"/>
        <v>0</v>
      </c>
      <c r="GR143">
        <v>0</v>
      </c>
      <c r="GS143">
        <v>3</v>
      </c>
      <c r="GT143">
        <v>0</v>
      </c>
      <c r="GU143" t="s">
        <v>6</v>
      </c>
      <c r="GV143">
        <f t="shared" si="182"/>
        <v>0</v>
      </c>
      <c r="GW143">
        <v>1</v>
      </c>
      <c r="GX143">
        <f t="shared" si="183"/>
        <v>0</v>
      </c>
      <c r="HA143">
        <v>0</v>
      </c>
      <c r="HB143">
        <v>0</v>
      </c>
      <c r="IK143">
        <v>0</v>
      </c>
    </row>
    <row r="144" spans="1:255" x14ac:dyDescent="0.2">
      <c r="A144" s="2">
        <v>17</v>
      </c>
      <c r="B144" s="2">
        <v>1</v>
      </c>
      <c r="C144" s="2">
        <f>ROW(SmtRes!A396)</f>
        <v>396</v>
      </c>
      <c r="D144" s="2">
        <f>ROW(EtalonRes!A412)</f>
        <v>412</v>
      </c>
      <c r="E144" s="2" t="s">
        <v>273</v>
      </c>
      <c r="F144" s="2" t="s">
        <v>274</v>
      </c>
      <c r="G144" s="2" t="s">
        <v>275</v>
      </c>
      <c r="H144" s="2" t="s">
        <v>18</v>
      </c>
      <c r="I144" s="2">
        <f>ROUND(I148,9)</f>
        <v>1.74</v>
      </c>
      <c r="J144" s="2">
        <v>0</v>
      </c>
      <c r="K144" s="2"/>
      <c r="L144" s="2"/>
      <c r="M144" s="2"/>
      <c r="N144" s="2"/>
      <c r="O144" s="2">
        <f t="shared" si="151"/>
        <v>158.34</v>
      </c>
      <c r="P144" s="2">
        <f t="shared" si="152"/>
        <v>0.31</v>
      </c>
      <c r="Q144" s="2">
        <f t="shared" si="153"/>
        <v>2.11</v>
      </c>
      <c r="R144" s="2">
        <f t="shared" si="154"/>
        <v>0.56999999999999995</v>
      </c>
      <c r="S144" s="2">
        <f t="shared" si="155"/>
        <v>155.91999999999999</v>
      </c>
      <c r="T144" s="2">
        <f t="shared" si="156"/>
        <v>0</v>
      </c>
      <c r="U144" s="2">
        <f t="shared" si="157"/>
        <v>16.208099999999998</v>
      </c>
      <c r="V144" s="2">
        <f t="shared" si="158"/>
        <v>4.3500000000000004E-2</v>
      </c>
      <c r="W144" s="2">
        <f t="shared" si="159"/>
        <v>0</v>
      </c>
      <c r="X144" s="2">
        <f t="shared" si="160"/>
        <v>148.66999999999999</v>
      </c>
      <c r="Y144" s="2">
        <f t="shared" si="161"/>
        <v>73.55</v>
      </c>
      <c r="Z144" s="2"/>
      <c r="AA144" s="2">
        <v>26834263</v>
      </c>
      <c r="AB144" s="2">
        <f t="shared" si="162"/>
        <v>91.000500000000002</v>
      </c>
      <c r="AC144" s="2">
        <f t="shared" ref="AC144:AC175" si="191">ROUND((ES144),6)</f>
        <v>0.18</v>
      </c>
      <c r="AD144" s="2">
        <f>ROUND(((((ET144*1.25))-((EU144*1.25)))+AE144),6)</f>
        <v>1.2124999999999999</v>
      </c>
      <c r="AE144" s="2">
        <f>ROUND(((EU144*1.25)),6)</f>
        <v>0.32500000000000001</v>
      </c>
      <c r="AF144" s="2">
        <f>ROUND(((EV144*1.15)),6)</f>
        <v>89.608000000000004</v>
      </c>
      <c r="AG144" s="2">
        <f t="shared" si="163"/>
        <v>0</v>
      </c>
      <c r="AH144" s="2">
        <f>((EW144*1.15))</f>
        <v>9.3149999999999995</v>
      </c>
      <c r="AI144" s="2">
        <f>((EX144*1.25))</f>
        <v>2.5000000000000001E-2</v>
      </c>
      <c r="AJ144" s="2">
        <f t="shared" si="164"/>
        <v>0</v>
      </c>
      <c r="AK144" s="2">
        <v>79.069999999999993</v>
      </c>
      <c r="AL144" s="2">
        <v>0.18</v>
      </c>
      <c r="AM144" s="2">
        <v>0.97</v>
      </c>
      <c r="AN144" s="2">
        <v>0.26</v>
      </c>
      <c r="AO144" s="2">
        <v>77.92</v>
      </c>
      <c r="AP144" s="2">
        <v>0</v>
      </c>
      <c r="AQ144" s="2">
        <v>8.1</v>
      </c>
      <c r="AR144" s="2">
        <v>0.02</v>
      </c>
      <c r="AS144" s="2">
        <v>0</v>
      </c>
      <c r="AT144" s="2">
        <v>95</v>
      </c>
      <c r="AU144" s="2">
        <v>47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0</v>
      </c>
      <c r="BI144" s="2">
        <v>1</v>
      </c>
      <c r="BJ144" s="2" t="s">
        <v>276</v>
      </c>
      <c r="BK144" s="2"/>
      <c r="BL144" s="2"/>
      <c r="BM144" s="2">
        <v>15001</v>
      </c>
      <c r="BN144" s="2">
        <v>0</v>
      </c>
      <c r="BO144" s="2" t="s">
        <v>6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105</v>
      </c>
      <c r="CA144" s="2">
        <v>55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982</v>
      </c>
      <c r="CO144" s="2">
        <v>0</v>
      </c>
      <c r="CP144" s="2">
        <f t="shared" si="165"/>
        <v>158.33999999999997</v>
      </c>
      <c r="CQ144" s="2">
        <f t="shared" si="166"/>
        <v>0.18</v>
      </c>
      <c r="CR144" s="2">
        <f t="shared" si="167"/>
        <v>1.2124999999999999</v>
      </c>
      <c r="CS144" s="2">
        <f t="shared" si="168"/>
        <v>0.32500000000000001</v>
      </c>
      <c r="CT144" s="2">
        <f t="shared" si="169"/>
        <v>89.608000000000004</v>
      </c>
      <c r="CU144" s="2">
        <f t="shared" si="170"/>
        <v>0</v>
      </c>
      <c r="CV144" s="2">
        <f t="shared" si="171"/>
        <v>9.3149999999999995</v>
      </c>
      <c r="CW144" s="2">
        <f t="shared" si="172"/>
        <v>2.5000000000000001E-2</v>
      </c>
      <c r="CX144" s="2">
        <f t="shared" si="173"/>
        <v>0</v>
      </c>
      <c r="CY144" s="2">
        <f t="shared" si="174"/>
        <v>148.66549999999998</v>
      </c>
      <c r="CZ144" s="2">
        <f t="shared" si="175"/>
        <v>73.550299999999993</v>
      </c>
      <c r="DA144" s="2"/>
      <c r="DB144" s="2"/>
      <c r="DC144" s="2" t="s">
        <v>6</v>
      </c>
      <c r="DD144" s="2" t="s">
        <v>6</v>
      </c>
      <c r="DE144" s="2" t="s">
        <v>130</v>
      </c>
      <c r="DF144" s="2" t="s">
        <v>130</v>
      </c>
      <c r="DG144" s="2" t="s">
        <v>131</v>
      </c>
      <c r="DH144" s="2" t="s">
        <v>6</v>
      </c>
      <c r="DI144" s="2" t="s">
        <v>131</v>
      </c>
      <c r="DJ144" s="2" t="s">
        <v>130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1005</v>
      </c>
      <c r="DV144" s="2" t="s">
        <v>18</v>
      </c>
      <c r="DW144" s="2" t="s">
        <v>18</v>
      </c>
      <c r="DX144" s="2">
        <v>100</v>
      </c>
      <c r="DY144" s="2"/>
      <c r="DZ144" s="2"/>
      <c r="EA144" s="2"/>
      <c r="EB144" s="2"/>
      <c r="EC144" s="2"/>
      <c r="ED144" s="2"/>
      <c r="EE144" s="2">
        <v>26549086</v>
      </c>
      <c r="EF144" s="2">
        <v>2</v>
      </c>
      <c r="EG144" s="2" t="s">
        <v>14</v>
      </c>
      <c r="EH144" s="2">
        <v>0</v>
      </c>
      <c r="EI144" s="2" t="s">
        <v>6</v>
      </c>
      <c r="EJ144" s="2">
        <v>1</v>
      </c>
      <c r="EK144" s="2">
        <v>15001</v>
      </c>
      <c r="EL144" s="2" t="s">
        <v>116</v>
      </c>
      <c r="EM144" s="2" t="s">
        <v>117</v>
      </c>
      <c r="EN144" s="2"/>
      <c r="EO144" s="2" t="s">
        <v>132</v>
      </c>
      <c r="EP144" s="2"/>
      <c r="EQ144" s="2">
        <v>0</v>
      </c>
      <c r="ER144" s="2">
        <v>79.069999999999993</v>
      </c>
      <c r="ES144" s="2">
        <v>0.18</v>
      </c>
      <c r="ET144" s="2">
        <v>0.97</v>
      </c>
      <c r="EU144" s="2">
        <v>0.26</v>
      </c>
      <c r="EV144" s="2">
        <v>77.92</v>
      </c>
      <c r="EW144" s="2">
        <v>8.1</v>
      </c>
      <c r="EX144" s="2">
        <v>0.02</v>
      </c>
      <c r="EY144" s="2">
        <v>0</v>
      </c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76"/>
        <v>0</v>
      </c>
      <c r="FS144" s="2">
        <v>0</v>
      </c>
      <c r="FT144" s="2" t="s">
        <v>22</v>
      </c>
      <c r="FU144" s="2" t="s">
        <v>23</v>
      </c>
      <c r="FV144" s="2"/>
      <c r="FW144" s="2"/>
      <c r="FX144" s="2">
        <v>94.5</v>
      </c>
      <c r="FY144" s="2">
        <v>46.75</v>
      </c>
      <c r="FZ144" s="2"/>
      <c r="GA144" s="2" t="s">
        <v>6</v>
      </c>
      <c r="GB144" s="2"/>
      <c r="GC144" s="2"/>
      <c r="GD144" s="2">
        <v>0</v>
      </c>
      <c r="GE144" s="2"/>
      <c r="GF144" s="2">
        <v>1138646690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77"/>
        <v>0</v>
      </c>
      <c r="GM144" s="2">
        <f t="shared" si="178"/>
        <v>380.56</v>
      </c>
      <c r="GN144" s="2">
        <f t="shared" si="179"/>
        <v>380.56</v>
      </c>
      <c r="GO144" s="2">
        <f t="shared" si="180"/>
        <v>0</v>
      </c>
      <c r="GP144" s="2">
        <f t="shared" si="181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82"/>
        <v>0</v>
      </c>
      <c r="GW144" s="2">
        <v>1</v>
      </c>
      <c r="GX144" s="2">
        <f t="shared" si="183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17</v>
      </c>
      <c r="B145">
        <v>1</v>
      </c>
      <c r="C145">
        <f>ROW(SmtRes!A402)</f>
        <v>402</v>
      </c>
      <c r="D145">
        <f>ROW(EtalonRes!A418)</f>
        <v>418</v>
      </c>
      <c r="E145" t="s">
        <v>273</v>
      </c>
      <c r="F145" t="s">
        <v>274</v>
      </c>
      <c r="G145" t="s">
        <v>275</v>
      </c>
      <c r="H145" t="s">
        <v>18</v>
      </c>
      <c r="I145">
        <f>ROUND(I149,9)</f>
        <v>1.74</v>
      </c>
      <c r="J145">
        <v>0</v>
      </c>
      <c r="O145">
        <f t="shared" si="151"/>
        <v>1013.37</v>
      </c>
      <c r="P145">
        <f t="shared" si="152"/>
        <v>2</v>
      </c>
      <c r="Q145">
        <f t="shared" si="153"/>
        <v>13.5</v>
      </c>
      <c r="R145">
        <f t="shared" si="154"/>
        <v>3.62</v>
      </c>
      <c r="S145">
        <f t="shared" si="155"/>
        <v>997.87</v>
      </c>
      <c r="T145">
        <f t="shared" si="156"/>
        <v>0</v>
      </c>
      <c r="U145">
        <f t="shared" si="157"/>
        <v>16.208099999999998</v>
      </c>
      <c r="V145">
        <f t="shared" si="158"/>
        <v>4.3500000000000004E-2</v>
      </c>
      <c r="W145">
        <f t="shared" si="159"/>
        <v>0</v>
      </c>
      <c r="X145">
        <f t="shared" si="160"/>
        <v>951.42</v>
      </c>
      <c r="Y145">
        <f t="shared" si="161"/>
        <v>470.7</v>
      </c>
      <c r="AA145">
        <v>26834277</v>
      </c>
      <c r="AB145">
        <f t="shared" si="162"/>
        <v>91.000500000000002</v>
      </c>
      <c r="AC145">
        <f t="shared" si="191"/>
        <v>0.18</v>
      </c>
      <c r="AD145">
        <f>ROUND(((((ET145*1.25))-((EU145*1.25)))+AE145),6)</f>
        <v>1.2124999999999999</v>
      </c>
      <c r="AE145">
        <f>ROUND(((EU145*1.25)),6)</f>
        <v>0.32500000000000001</v>
      </c>
      <c r="AF145">
        <f>ROUND(((EV145*1.15)),6)</f>
        <v>89.608000000000004</v>
      </c>
      <c r="AG145">
        <f t="shared" si="163"/>
        <v>0</v>
      </c>
      <c r="AH145">
        <f>((EW145*1.15))</f>
        <v>9.3149999999999995</v>
      </c>
      <c r="AI145">
        <f>((EX145*1.25))</f>
        <v>2.5000000000000001E-2</v>
      </c>
      <c r="AJ145">
        <f t="shared" si="164"/>
        <v>0</v>
      </c>
      <c r="AK145">
        <v>79.069999999999993</v>
      </c>
      <c r="AL145">
        <v>0.18</v>
      </c>
      <c r="AM145">
        <v>0.97</v>
      </c>
      <c r="AN145">
        <v>0.26</v>
      </c>
      <c r="AO145">
        <v>77.92</v>
      </c>
      <c r="AP145">
        <v>0</v>
      </c>
      <c r="AQ145">
        <v>8.1</v>
      </c>
      <c r="AR145">
        <v>0.02</v>
      </c>
      <c r="AS145">
        <v>0</v>
      </c>
      <c r="AT145">
        <v>95</v>
      </c>
      <c r="AU145">
        <v>47</v>
      </c>
      <c r="AV145">
        <v>1</v>
      </c>
      <c r="AW145">
        <v>1</v>
      </c>
      <c r="AZ145">
        <v>6.4</v>
      </c>
      <c r="BA145">
        <v>6.4</v>
      </c>
      <c r="BB145">
        <v>6.4</v>
      </c>
      <c r="BC145">
        <v>6.4</v>
      </c>
      <c r="BD145" t="s">
        <v>6</v>
      </c>
      <c r="BE145" t="s">
        <v>6</v>
      </c>
      <c r="BF145" t="s">
        <v>6</v>
      </c>
      <c r="BG145" t="s">
        <v>6</v>
      </c>
      <c r="BH145">
        <v>0</v>
      </c>
      <c r="BI145">
        <v>1</v>
      </c>
      <c r="BJ145" t="s">
        <v>276</v>
      </c>
      <c r="BM145">
        <v>15001</v>
      </c>
      <c r="BN145">
        <v>0</v>
      </c>
      <c r="BO145" t="s">
        <v>6</v>
      </c>
      <c r="BP145">
        <v>0</v>
      </c>
      <c r="BQ145">
        <v>2</v>
      </c>
      <c r="BR145">
        <v>0</v>
      </c>
      <c r="BS145">
        <v>6.4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105</v>
      </c>
      <c r="CA145">
        <v>55</v>
      </c>
      <c r="CF145">
        <v>0</v>
      </c>
      <c r="CG145">
        <v>0</v>
      </c>
      <c r="CM145">
        <v>0</v>
      </c>
      <c r="CN145" t="s">
        <v>982</v>
      </c>
      <c r="CO145">
        <v>0</v>
      </c>
      <c r="CP145">
        <f t="shared" si="165"/>
        <v>1013.37</v>
      </c>
      <c r="CQ145">
        <f t="shared" si="166"/>
        <v>1.1519999999999999</v>
      </c>
      <c r="CR145">
        <f t="shared" si="167"/>
        <v>7.76</v>
      </c>
      <c r="CS145">
        <f t="shared" si="168"/>
        <v>2.08</v>
      </c>
      <c r="CT145">
        <f t="shared" si="169"/>
        <v>573.49120000000005</v>
      </c>
      <c r="CU145">
        <f t="shared" si="170"/>
        <v>0</v>
      </c>
      <c r="CV145">
        <f t="shared" si="171"/>
        <v>9.3149999999999995</v>
      </c>
      <c r="CW145">
        <f t="shared" si="172"/>
        <v>2.5000000000000001E-2</v>
      </c>
      <c r="CX145">
        <f t="shared" si="173"/>
        <v>0</v>
      </c>
      <c r="CY145">
        <f t="shared" si="174"/>
        <v>951.41550000000007</v>
      </c>
      <c r="CZ145">
        <f t="shared" si="175"/>
        <v>470.70029999999997</v>
      </c>
      <c r="DC145" t="s">
        <v>6</v>
      </c>
      <c r="DD145" t="s">
        <v>6</v>
      </c>
      <c r="DE145" t="s">
        <v>130</v>
      </c>
      <c r="DF145" t="s">
        <v>130</v>
      </c>
      <c r="DG145" t="s">
        <v>131</v>
      </c>
      <c r="DH145" t="s">
        <v>6</v>
      </c>
      <c r="DI145" t="s">
        <v>131</v>
      </c>
      <c r="DJ145" t="s">
        <v>130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18</v>
      </c>
      <c r="DW145" t="s">
        <v>18</v>
      </c>
      <c r="DX145">
        <v>100</v>
      </c>
      <c r="EE145">
        <v>26549086</v>
      </c>
      <c r="EF145">
        <v>2</v>
      </c>
      <c r="EG145" t="s">
        <v>14</v>
      </c>
      <c r="EH145">
        <v>0</v>
      </c>
      <c r="EI145" t="s">
        <v>6</v>
      </c>
      <c r="EJ145">
        <v>1</v>
      </c>
      <c r="EK145">
        <v>15001</v>
      </c>
      <c r="EL145" t="s">
        <v>116</v>
      </c>
      <c r="EM145" t="s">
        <v>117</v>
      </c>
      <c r="EO145" t="s">
        <v>132</v>
      </c>
      <c r="EQ145">
        <v>0</v>
      </c>
      <c r="ER145">
        <v>79.069999999999993</v>
      </c>
      <c r="ES145">
        <v>0.18</v>
      </c>
      <c r="ET145">
        <v>0.97</v>
      </c>
      <c r="EU145">
        <v>0.26</v>
      </c>
      <c r="EV145">
        <v>77.92</v>
      </c>
      <c r="EW145">
        <v>8.1</v>
      </c>
      <c r="EX145">
        <v>0.02</v>
      </c>
      <c r="EY145">
        <v>0</v>
      </c>
      <c r="FQ145">
        <v>0</v>
      </c>
      <c r="FR145">
        <f t="shared" si="176"/>
        <v>0</v>
      </c>
      <c r="FS145">
        <v>0</v>
      </c>
      <c r="FT145" t="s">
        <v>22</v>
      </c>
      <c r="FU145" t="s">
        <v>23</v>
      </c>
      <c r="FX145">
        <v>94.5</v>
      </c>
      <c r="FY145">
        <v>46.75</v>
      </c>
      <c r="GA145" t="s">
        <v>6</v>
      </c>
      <c r="GD145">
        <v>0</v>
      </c>
      <c r="GF145">
        <v>1138646690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77"/>
        <v>0</v>
      </c>
      <c r="GM145">
        <f t="shared" si="178"/>
        <v>2435.4899999999998</v>
      </c>
      <c r="GN145">
        <f t="shared" si="179"/>
        <v>2435.4899999999998</v>
      </c>
      <c r="GO145">
        <f t="shared" si="180"/>
        <v>0</v>
      </c>
      <c r="GP145">
        <f t="shared" si="181"/>
        <v>0</v>
      </c>
      <c r="GR145">
        <v>0</v>
      </c>
      <c r="GS145">
        <v>0</v>
      </c>
      <c r="GT145">
        <v>0</v>
      </c>
      <c r="GU145" t="s">
        <v>6</v>
      </c>
      <c r="GV145">
        <f t="shared" si="182"/>
        <v>0</v>
      </c>
      <c r="GW145">
        <v>1</v>
      </c>
      <c r="GX145">
        <f t="shared" si="183"/>
        <v>0</v>
      </c>
      <c r="HA145">
        <v>0</v>
      </c>
      <c r="HB145"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396</v>
      </c>
      <c r="D146" s="2"/>
      <c r="E146" s="2" t="s">
        <v>277</v>
      </c>
      <c r="F146" s="2" t="s">
        <v>269</v>
      </c>
      <c r="G146" s="2" t="s">
        <v>270</v>
      </c>
      <c r="H146" s="2" t="s">
        <v>271</v>
      </c>
      <c r="I146" s="2">
        <f>I144*J146</f>
        <v>21.75</v>
      </c>
      <c r="J146" s="2">
        <v>12.5</v>
      </c>
      <c r="K146" s="2"/>
      <c r="L146" s="2"/>
      <c r="M146" s="2"/>
      <c r="N146" s="2"/>
      <c r="O146" s="2">
        <f t="shared" si="151"/>
        <v>667.07</v>
      </c>
      <c r="P146" s="2">
        <f t="shared" si="152"/>
        <v>667.07</v>
      </c>
      <c r="Q146" s="2">
        <f t="shared" si="153"/>
        <v>0</v>
      </c>
      <c r="R146" s="2">
        <f t="shared" si="154"/>
        <v>0</v>
      </c>
      <c r="S146" s="2">
        <f t="shared" si="155"/>
        <v>0</v>
      </c>
      <c r="T146" s="2">
        <f t="shared" si="156"/>
        <v>0</v>
      </c>
      <c r="U146" s="2">
        <f t="shared" si="157"/>
        <v>0</v>
      </c>
      <c r="V146" s="2">
        <f t="shared" si="158"/>
        <v>0</v>
      </c>
      <c r="W146" s="2">
        <f t="shared" si="159"/>
        <v>0</v>
      </c>
      <c r="X146" s="2">
        <f t="shared" si="160"/>
        <v>0</v>
      </c>
      <c r="Y146" s="2">
        <f t="shared" si="161"/>
        <v>0</v>
      </c>
      <c r="Z146" s="2"/>
      <c r="AA146" s="2">
        <v>26834263</v>
      </c>
      <c r="AB146" s="2">
        <f t="shared" si="162"/>
        <v>30.67</v>
      </c>
      <c r="AC146" s="2">
        <f t="shared" si="191"/>
        <v>30.67</v>
      </c>
      <c r="AD146" s="2">
        <f t="shared" ref="AD146:AD151" si="192">ROUND((((ET146)-(EU146))+AE146),6)</f>
        <v>0</v>
      </c>
      <c r="AE146" s="2">
        <f t="shared" ref="AE146:AF151" si="193">ROUND((EU146),6)</f>
        <v>0</v>
      </c>
      <c r="AF146" s="2">
        <f t="shared" si="193"/>
        <v>0</v>
      </c>
      <c r="AG146" s="2">
        <f t="shared" si="163"/>
        <v>0</v>
      </c>
      <c r="AH146" s="2">
        <f t="shared" ref="AH146:AI151" si="194">(EW146)</f>
        <v>0</v>
      </c>
      <c r="AI146" s="2">
        <f t="shared" si="194"/>
        <v>0</v>
      </c>
      <c r="AJ146" s="2">
        <f t="shared" si="164"/>
        <v>0</v>
      </c>
      <c r="AK146" s="2">
        <v>30.67</v>
      </c>
      <c r="AL146" s="2">
        <v>30.67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95</v>
      </c>
      <c r="AU146" s="2">
        <v>47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3</v>
      </c>
      <c r="BI146" s="2">
        <v>1</v>
      </c>
      <c r="BJ146" s="2" t="s">
        <v>272</v>
      </c>
      <c r="BK146" s="2"/>
      <c r="BL146" s="2"/>
      <c r="BM146" s="2">
        <v>15001</v>
      </c>
      <c r="BN146" s="2">
        <v>0</v>
      </c>
      <c r="BO146" s="2" t="s">
        <v>6</v>
      </c>
      <c r="BP146" s="2">
        <v>0</v>
      </c>
      <c r="BQ146" s="2">
        <v>2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105</v>
      </c>
      <c r="CA146" s="2">
        <v>55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6</v>
      </c>
      <c r="CO146" s="2">
        <v>0</v>
      </c>
      <c r="CP146" s="2">
        <f t="shared" si="165"/>
        <v>667.07</v>
      </c>
      <c r="CQ146" s="2">
        <f t="shared" si="166"/>
        <v>30.67</v>
      </c>
      <c r="CR146" s="2">
        <f t="shared" si="167"/>
        <v>0</v>
      </c>
      <c r="CS146" s="2">
        <f t="shared" si="168"/>
        <v>0</v>
      </c>
      <c r="CT146" s="2">
        <f t="shared" si="169"/>
        <v>0</v>
      </c>
      <c r="CU146" s="2">
        <f t="shared" si="170"/>
        <v>0</v>
      </c>
      <c r="CV146" s="2">
        <f t="shared" si="171"/>
        <v>0</v>
      </c>
      <c r="CW146" s="2">
        <f t="shared" si="172"/>
        <v>0</v>
      </c>
      <c r="CX146" s="2">
        <f t="shared" si="173"/>
        <v>0</v>
      </c>
      <c r="CY146" s="2">
        <f t="shared" si="174"/>
        <v>0</v>
      </c>
      <c r="CZ146" s="2">
        <f t="shared" si="175"/>
        <v>0</v>
      </c>
      <c r="DA146" s="2"/>
      <c r="DB146" s="2"/>
      <c r="DC146" s="2" t="s">
        <v>6</v>
      </c>
      <c r="DD146" s="2" t="s">
        <v>6</v>
      </c>
      <c r="DE146" s="2" t="s">
        <v>6</v>
      </c>
      <c r="DF146" s="2" t="s">
        <v>6</v>
      </c>
      <c r="DG146" s="2" t="s">
        <v>6</v>
      </c>
      <c r="DH146" s="2" t="s">
        <v>6</v>
      </c>
      <c r="DI146" s="2" t="s">
        <v>6</v>
      </c>
      <c r="DJ146" s="2" t="s">
        <v>6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1002</v>
      </c>
      <c r="DV146" s="2" t="s">
        <v>271</v>
      </c>
      <c r="DW146" s="2" t="s">
        <v>271</v>
      </c>
      <c r="DX146" s="2">
        <v>1</v>
      </c>
      <c r="DY146" s="2"/>
      <c r="DZ146" s="2"/>
      <c r="EA146" s="2"/>
      <c r="EB146" s="2"/>
      <c r="EC146" s="2"/>
      <c r="ED146" s="2"/>
      <c r="EE146" s="2">
        <v>26549086</v>
      </c>
      <c r="EF146" s="2">
        <v>2</v>
      </c>
      <c r="EG146" s="2" t="s">
        <v>14</v>
      </c>
      <c r="EH146" s="2">
        <v>0</v>
      </c>
      <c r="EI146" s="2" t="s">
        <v>6</v>
      </c>
      <c r="EJ146" s="2">
        <v>1</v>
      </c>
      <c r="EK146" s="2">
        <v>15001</v>
      </c>
      <c r="EL146" s="2" t="s">
        <v>116</v>
      </c>
      <c r="EM146" s="2" t="s">
        <v>117</v>
      </c>
      <c r="EN146" s="2"/>
      <c r="EO146" s="2" t="s">
        <v>6</v>
      </c>
      <c r="EP146" s="2"/>
      <c r="EQ146" s="2">
        <v>0</v>
      </c>
      <c r="ER146" s="2">
        <v>30.67</v>
      </c>
      <c r="ES146" s="2">
        <v>30.67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76"/>
        <v>0</v>
      </c>
      <c r="FS146" s="2">
        <v>0</v>
      </c>
      <c r="FT146" s="2" t="s">
        <v>22</v>
      </c>
      <c r="FU146" s="2" t="s">
        <v>23</v>
      </c>
      <c r="FV146" s="2"/>
      <c r="FW146" s="2"/>
      <c r="FX146" s="2">
        <v>94.5</v>
      </c>
      <c r="FY146" s="2">
        <v>46.75</v>
      </c>
      <c r="FZ146" s="2"/>
      <c r="GA146" s="2" t="s">
        <v>6</v>
      </c>
      <c r="GB146" s="2"/>
      <c r="GC146" s="2"/>
      <c r="GD146" s="2">
        <v>0</v>
      </c>
      <c r="GE146" s="2"/>
      <c r="GF146" s="2">
        <v>-1884807443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77"/>
        <v>0</v>
      </c>
      <c r="GM146" s="2">
        <f t="shared" si="178"/>
        <v>667.07</v>
      </c>
      <c r="GN146" s="2">
        <f t="shared" si="179"/>
        <v>667.07</v>
      </c>
      <c r="GO146" s="2">
        <f t="shared" si="180"/>
        <v>0</v>
      </c>
      <c r="GP146" s="2">
        <f t="shared" si="181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182"/>
        <v>0</v>
      </c>
      <c r="GW146" s="2">
        <v>1</v>
      </c>
      <c r="GX146" s="2">
        <f t="shared" si="183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402</v>
      </c>
      <c r="E147" t="s">
        <v>277</v>
      </c>
      <c r="F147" t="s">
        <v>269</v>
      </c>
      <c r="G147" t="s">
        <v>270</v>
      </c>
      <c r="H147" t="s">
        <v>271</v>
      </c>
      <c r="I147">
        <f>I145*J147</f>
        <v>21.75</v>
      </c>
      <c r="J147">
        <v>12.5</v>
      </c>
      <c r="O147">
        <f t="shared" si="151"/>
        <v>4269.26</v>
      </c>
      <c r="P147">
        <f t="shared" si="152"/>
        <v>4269.26</v>
      </c>
      <c r="Q147">
        <f t="shared" si="153"/>
        <v>0</v>
      </c>
      <c r="R147">
        <f t="shared" si="154"/>
        <v>0</v>
      </c>
      <c r="S147">
        <f t="shared" si="155"/>
        <v>0</v>
      </c>
      <c r="T147">
        <f t="shared" si="156"/>
        <v>0</v>
      </c>
      <c r="U147">
        <f t="shared" si="157"/>
        <v>0</v>
      </c>
      <c r="V147">
        <f t="shared" si="158"/>
        <v>0</v>
      </c>
      <c r="W147">
        <f t="shared" si="159"/>
        <v>0</v>
      </c>
      <c r="X147">
        <f t="shared" si="160"/>
        <v>0</v>
      </c>
      <c r="Y147">
        <f t="shared" si="161"/>
        <v>0</v>
      </c>
      <c r="AA147">
        <v>26834277</v>
      </c>
      <c r="AB147">
        <f t="shared" si="162"/>
        <v>30.67</v>
      </c>
      <c r="AC147">
        <f t="shared" si="191"/>
        <v>30.67</v>
      </c>
      <c r="AD147">
        <f t="shared" si="192"/>
        <v>0</v>
      </c>
      <c r="AE147">
        <f t="shared" si="193"/>
        <v>0</v>
      </c>
      <c r="AF147">
        <f t="shared" si="193"/>
        <v>0</v>
      </c>
      <c r="AG147">
        <f t="shared" si="163"/>
        <v>0</v>
      </c>
      <c r="AH147">
        <f t="shared" si="194"/>
        <v>0</v>
      </c>
      <c r="AI147">
        <f t="shared" si="194"/>
        <v>0</v>
      </c>
      <c r="AJ147">
        <f t="shared" si="164"/>
        <v>0</v>
      </c>
      <c r="AK147">
        <v>30.67</v>
      </c>
      <c r="AL147">
        <v>30.67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95</v>
      </c>
      <c r="AU147">
        <v>47</v>
      </c>
      <c r="AV147">
        <v>1</v>
      </c>
      <c r="AW147">
        <v>1</v>
      </c>
      <c r="AZ147">
        <v>6.4</v>
      </c>
      <c r="BA147">
        <v>1</v>
      </c>
      <c r="BB147">
        <v>1</v>
      </c>
      <c r="BC147">
        <v>6.4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272</v>
      </c>
      <c r="BM147">
        <v>15001</v>
      </c>
      <c r="BN147">
        <v>0</v>
      </c>
      <c r="BO147" t="s">
        <v>6</v>
      </c>
      <c r="BP147">
        <v>0</v>
      </c>
      <c r="BQ147">
        <v>2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105</v>
      </c>
      <c r="CA147">
        <v>55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65"/>
        <v>4269.26</v>
      </c>
      <c r="CQ147">
        <f t="shared" si="166"/>
        <v>196.28800000000001</v>
      </c>
      <c r="CR147">
        <f t="shared" si="167"/>
        <v>0</v>
      </c>
      <c r="CS147">
        <f t="shared" si="168"/>
        <v>0</v>
      </c>
      <c r="CT147">
        <f t="shared" si="169"/>
        <v>0</v>
      </c>
      <c r="CU147">
        <f t="shared" si="170"/>
        <v>0</v>
      </c>
      <c r="CV147">
        <f t="shared" si="171"/>
        <v>0</v>
      </c>
      <c r="CW147">
        <f t="shared" si="172"/>
        <v>0</v>
      </c>
      <c r="CX147">
        <f t="shared" si="173"/>
        <v>0</v>
      </c>
      <c r="CY147">
        <f t="shared" si="174"/>
        <v>0</v>
      </c>
      <c r="CZ147">
        <f t="shared" si="175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1002</v>
      </c>
      <c r="DV147" t="s">
        <v>271</v>
      </c>
      <c r="DW147" t="s">
        <v>271</v>
      </c>
      <c r="DX147">
        <v>1</v>
      </c>
      <c r="EE147">
        <v>26549086</v>
      </c>
      <c r="EF147">
        <v>2</v>
      </c>
      <c r="EG147" t="s">
        <v>14</v>
      </c>
      <c r="EH147">
        <v>0</v>
      </c>
      <c r="EI147" t="s">
        <v>6</v>
      </c>
      <c r="EJ147">
        <v>1</v>
      </c>
      <c r="EK147">
        <v>15001</v>
      </c>
      <c r="EL147" t="s">
        <v>116</v>
      </c>
      <c r="EM147" t="s">
        <v>117</v>
      </c>
      <c r="EO147" t="s">
        <v>6</v>
      </c>
      <c r="EQ147">
        <v>0</v>
      </c>
      <c r="ER147">
        <v>30.67</v>
      </c>
      <c r="ES147">
        <v>30.67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76"/>
        <v>0</v>
      </c>
      <c r="FS147">
        <v>0</v>
      </c>
      <c r="FT147" t="s">
        <v>22</v>
      </c>
      <c r="FU147" t="s">
        <v>23</v>
      </c>
      <c r="FX147">
        <v>94.5</v>
      </c>
      <c r="FY147">
        <v>46.75</v>
      </c>
      <c r="GA147" t="s">
        <v>6</v>
      </c>
      <c r="GD147">
        <v>0</v>
      </c>
      <c r="GF147">
        <v>-1884807443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77"/>
        <v>0</v>
      </c>
      <c r="GM147">
        <f t="shared" si="178"/>
        <v>4269.26</v>
      </c>
      <c r="GN147">
        <f t="shared" si="179"/>
        <v>4269.26</v>
      </c>
      <c r="GO147">
        <f t="shared" si="180"/>
        <v>0</v>
      </c>
      <c r="GP147">
        <f t="shared" si="181"/>
        <v>0</v>
      </c>
      <c r="GR147">
        <v>0</v>
      </c>
      <c r="GS147">
        <v>3</v>
      </c>
      <c r="GT147">
        <v>0</v>
      </c>
      <c r="GU147" t="s">
        <v>6</v>
      </c>
      <c r="GV147">
        <f t="shared" si="182"/>
        <v>0</v>
      </c>
      <c r="GW147">
        <v>1</v>
      </c>
      <c r="GX147">
        <f t="shared" si="183"/>
        <v>0</v>
      </c>
      <c r="HA147">
        <v>0</v>
      </c>
      <c r="HB147">
        <v>0</v>
      </c>
      <c r="IK147">
        <v>0</v>
      </c>
    </row>
    <row r="148" spans="1:255" x14ac:dyDescent="0.2">
      <c r="A148" s="2">
        <v>17</v>
      </c>
      <c r="B148" s="2">
        <v>1</v>
      </c>
      <c r="C148" s="2">
        <f>ROW(SmtRes!A414)</f>
        <v>414</v>
      </c>
      <c r="D148" s="2">
        <f>ROW(EtalonRes!A430)</f>
        <v>430</v>
      </c>
      <c r="E148" s="2" t="s">
        <v>278</v>
      </c>
      <c r="F148" s="2" t="s">
        <v>279</v>
      </c>
      <c r="G148" s="2" t="s">
        <v>280</v>
      </c>
      <c r="H148" s="2" t="s">
        <v>18</v>
      </c>
      <c r="I148" s="2">
        <f>ROUND((23.5+23+23.4+25+32+24.1+23)/100,9)</f>
        <v>1.74</v>
      </c>
      <c r="J148" s="2">
        <v>0</v>
      </c>
      <c r="K148" s="2"/>
      <c r="L148" s="2"/>
      <c r="M148" s="2"/>
      <c r="N148" s="2"/>
      <c r="O148" s="2">
        <f t="shared" si="151"/>
        <v>1417.04</v>
      </c>
      <c r="P148" s="2">
        <f t="shared" si="152"/>
        <v>893.3</v>
      </c>
      <c r="Q148" s="2">
        <f t="shared" si="153"/>
        <v>12.3</v>
      </c>
      <c r="R148" s="2">
        <f t="shared" si="154"/>
        <v>3.57</v>
      </c>
      <c r="S148" s="2">
        <f t="shared" si="155"/>
        <v>511.44</v>
      </c>
      <c r="T148" s="2">
        <f t="shared" si="156"/>
        <v>0</v>
      </c>
      <c r="U148" s="2">
        <f t="shared" si="157"/>
        <v>59.194800000000008</v>
      </c>
      <c r="V148" s="2">
        <f t="shared" si="158"/>
        <v>0.27839999999999998</v>
      </c>
      <c r="W148" s="2">
        <f t="shared" si="159"/>
        <v>0</v>
      </c>
      <c r="X148" s="2">
        <f t="shared" si="160"/>
        <v>412.01</v>
      </c>
      <c r="Y148" s="2">
        <f t="shared" si="161"/>
        <v>257.51</v>
      </c>
      <c r="Z148" s="2"/>
      <c r="AA148" s="2">
        <v>26834263</v>
      </c>
      <c r="AB148" s="2">
        <f t="shared" si="162"/>
        <v>814.39</v>
      </c>
      <c r="AC148" s="2">
        <f t="shared" si="191"/>
        <v>513.39</v>
      </c>
      <c r="AD148" s="2">
        <f t="shared" si="192"/>
        <v>7.07</v>
      </c>
      <c r="AE148" s="2">
        <f t="shared" si="193"/>
        <v>2.0499999999999998</v>
      </c>
      <c r="AF148" s="2">
        <f t="shared" si="193"/>
        <v>293.93</v>
      </c>
      <c r="AG148" s="2">
        <f t="shared" si="163"/>
        <v>0</v>
      </c>
      <c r="AH148" s="2">
        <f t="shared" si="194"/>
        <v>34.020000000000003</v>
      </c>
      <c r="AI148" s="2">
        <f t="shared" si="194"/>
        <v>0.16</v>
      </c>
      <c r="AJ148" s="2">
        <f t="shared" si="164"/>
        <v>0</v>
      </c>
      <c r="AK148" s="2">
        <v>814.39</v>
      </c>
      <c r="AL148" s="2">
        <v>513.39</v>
      </c>
      <c r="AM148" s="2">
        <v>7.07</v>
      </c>
      <c r="AN148" s="2">
        <v>2.0499999999999998</v>
      </c>
      <c r="AO148" s="2">
        <v>293.93</v>
      </c>
      <c r="AP148" s="2">
        <v>0</v>
      </c>
      <c r="AQ148" s="2">
        <v>34.020000000000003</v>
      </c>
      <c r="AR148" s="2">
        <v>0.16</v>
      </c>
      <c r="AS148" s="2">
        <v>0</v>
      </c>
      <c r="AT148" s="2">
        <v>80</v>
      </c>
      <c r="AU148" s="2">
        <v>50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0</v>
      </c>
      <c r="BI148" s="2">
        <v>1</v>
      </c>
      <c r="BJ148" s="2" t="s">
        <v>281</v>
      </c>
      <c r="BK148" s="2"/>
      <c r="BL148" s="2"/>
      <c r="BM148" s="2">
        <v>62001</v>
      </c>
      <c r="BN148" s="2">
        <v>0</v>
      </c>
      <c r="BO148" s="2" t="s">
        <v>6</v>
      </c>
      <c r="BP148" s="2">
        <v>0</v>
      </c>
      <c r="BQ148" s="2">
        <v>6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80</v>
      </c>
      <c r="CA148" s="2">
        <v>50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6</v>
      </c>
      <c r="CO148" s="2">
        <v>0</v>
      </c>
      <c r="CP148" s="2">
        <f t="shared" si="165"/>
        <v>1417.04</v>
      </c>
      <c r="CQ148" s="2">
        <f t="shared" si="166"/>
        <v>513.39</v>
      </c>
      <c r="CR148" s="2">
        <f t="shared" si="167"/>
        <v>7.07</v>
      </c>
      <c r="CS148" s="2">
        <f t="shared" si="168"/>
        <v>2.0499999999999998</v>
      </c>
      <c r="CT148" s="2">
        <f t="shared" si="169"/>
        <v>293.93</v>
      </c>
      <c r="CU148" s="2">
        <f t="shared" si="170"/>
        <v>0</v>
      </c>
      <c r="CV148" s="2">
        <f t="shared" si="171"/>
        <v>34.020000000000003</v>
      </c>
      <c r="CW148" s="2">
        <f t="shared" si="172"/>
        <v>0.16</v>
      </c>
      <c r="CX148" s="2">
        <f t="shared" si="173"/>
        <v>0</v>
      </c>
      <c r="CY148" s="2">
        <f t="shared" si="174"/>
        <v>412.00800000000004</v>
      </c>
      <c r="CZ148" s="2">
        <f t="shared" si="175"/>
        <v>257.505</v>
      </c>
      <c r="DA148" s="2"/>
      <c r="DB148" s="2"/>
      <c r="DC148" s="2" t="s">
        <v>6</v>
      </c>
      <c r="DD148" s="2" t="s">
        <v>6</v>
      </c>
      <c r="DE148" s="2" t="s">
        <v>6</v>
      </c>
      <c r="DF148" s="2" t="s">
        <v>6</v>
      </c>
      <c r="DG148" s="2" t="s">
        <v>6</v>
      </c>
      <c r="DH148" s="2" t="s">
        <v>6</v>
      </c>
      <c r="DI148" s="2" t="s">
        <v>6</v>
      </c>
      <c r="DJ148" s="2" t="s">
        <v>6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1005</v>
      </c>
      <c r="DV148" s="2" t="s">
        <v>18</v>
      </c>
      <c r="DW148" s="2" t="s">
        <v>18</v>
      </c>
      <c r="DX148" s="2">
        <v>100</v>
      </c>
      <c r="DY148" s="2"/>
      <c r="DZ148" s="2"/>
      <c r="EA148" s="2"/>
      <c r="EB148" s="2"/>
      <c r="EC148" s="2"/>
      <c r="ED148" s="2"/>
      <c r="EE148" s="2">
        <v>26549144</v>
      </c>
      <c r="EF148" s="2">
        <v>6</v>
      </c>
      <c r="EG148" s="2" t="s">
        <v>44</v>
      </c>
      <c r="EH148" s="2">
        <v>0</v>
      </c>
      <c r="EI148" s="2" t="s">
        <v>6</v>
      </c>
      <c r="EJ148" s="2">
        <v>1</v>
      </c>
      <c r="EK148" s="2">
        <v>62001</v>
      </c>
      <c r="EL148" s="2" t="s">
        <v>266</v>
      </c>
      <c r="EM148" s="2" t="s">
        <v>267</v>
      </c>
      <c r="EN148" s="2"/>
      <c r="EO148" s="2" t="s">
        <v>6</v>
      </c>
      <c r="EP148" s="2"/>
      <c r="EQ148" s="2">
        <v>0</v>
      </c>
      <c r="ER148" s="2">
        <v>814.39</v>
      </c>
      <c r="ES148" s="2">
        <v>513.39</v>
      </c>
      <c r="ET148" s="2">
        <v>7.07</v>
      </c>
      <c r="EU148" s="2">
        <v>2.0499999999999998</v>
      </c>
      <c r="EV148" s="2">
        <v>293.93</v>
      </c>
      <c r="EW148" s="2">
        <v>34.020000000000003</v>
      </c>
      <c r="EX148" s="2">
        <v>0.16</v>
      </c>
      <c r="EY148" s="2">
        <v>0</v>
      </c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76"/>
        <v>0</v>
      </c>
      <c r="FS148" s="2">
        <v>0</v>
      </c>
      <c r="FT148" s="2"/>
      <c r="FU148" s="2"/>
      <c r="FV148" s="2"/>
      <c r="FW148" s="2"/>
      <c r="FX148" s="2">
        <v>80</v>
      </c>
      <c r="FY148" s="2">
        <v>50</v>
      </c>
      <c r="FZ148" s="2"/>
      <c r="GA148" s="2" t="s">
        <v>6</v>
      </c>
      <c r="GB148" s="2"/>
      <c r="GC148" s="2"/>
      <c r="GD148" s="2">
        <v>0</v>
      </c>
      <c r="GE148" s="2"/>
      <c r="GF148" s="2">
        <v>-1227892286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77"/>
        <v>0</v>
      </c>
      <c r="GM148" s="2">
        <f t="shared" si="178"/>
        <v>2086.56</v>
      </c>
      <c r="GN148" s="2">
        <f t="shared" si="179"/>
        <v>2086.56</v>
      </c>
      <c r="GO148" s="2">
        <f t="shared" si="180"/>
        <v>0</v>
      </c>
      <c r="GP148" s="2">
        <f t="shared" si="181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182"/>
        <v>0</v>
      </c>
      <c r="GW148" s="2">
        <v>1</v>
      </c>
      <c r="GX148" s="2">
        <f t="shared" si="183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17</v>
      </c>
      <c r="B149">
        <v>1</v>
      </c>
      <c r="C149">
        <f>ROW(SmtRes!A426)</f>
        <v>426</v>
      </c>
      <c r="D149">
        <f>ROW(EtalonRes!A442)</f>
        <v>442</v>
      </c>
      <c r="E149" t="s">
        <v>278</v>
      </c>
      <c r="F149" t="s">
        <v>279</v>
      </c>
      <c r="G149" t="s">
        <v>280</v>
      </c>
      <c r="H149" t="s">
        <v>18</v>
      </c>
      <c r="I149">
        <f>ROUND((23.5+23+23.4+25+32+24.1+23)/100,9)</f>
        <v>1.74</v>
      </c>
      <c r="J149">
        <v>0</v>
      </c>
      <c r="O149">
        <f t="shared" si="151"/>
        <v>9069.0400000000009</v>
      </c>
      <c r="P149">
        <f t="shared" si="152"/>
        <v>5717.11</v>
      </c>
      <c r="Q149">
        <f t="shared" si="153"/>
        <v>78.73</v>
      </c>
      <c r="R149">
        <f t="shared" si="154"/>
        <v>22.83</v>
      </c>
      <c r="S149">
        <f t="shared" si="155"/>
        <v>3273.2</v>
      </c>
      <c r="T149">
        <f t="shared" si="156"/>
        <v>0</v>
      </c>
      <c r="U149">
        <f t="shared" si="157"/>
        <v>59.194800000000008</v>
      </c>
      <c r="V149">
        <f t="shared" si="158"/>
        <v>0.27839999999999998</v>
      </c>
      <c r="W149">
        <f t="shared" si="159"/>
        <v>0</v>
      </c>
      <c r="X149">
        <f t="shared" si="160"/>
        <v>2636.82</v>
      </c>
      <c r="Y149">
        <f t="shared" si="161"/>
        <v>1648.02</v>
      </c>
      <c r="AA149">
        <v>26834277</v>
      </c>
      <c r="AB149">
        <f t="shared" si="162"/>
        <v>814.39</v>
      </c>
      <c r="AC149">
        <f t="shared" si="191"/>
        <v>513.39</v>
      </c>
      <c r="AD149">
        <f t="shared" si="192"/>
        <v>7.07</v>
      </c>
      <c r="AE149">
        <f t="shared" si="193"/>
        <v>2.0499999999999998</v>
      </c>
      <c r="AF149">
        <f t="shared" si="193"/>
        <v>293.93</v>
      </c>
      <c r="AG149">
        <f t="shared" si="163"/>
        <v>0</v>
      </c>
      <c r="AH149">
        <f t="shared" si="194"/>
        <v>34.020000000000003</v>
      </c>
      <c r="AI149">
        <f t="shared" si="194"/>
        <v>0.16</v>
      </c>
      <c r="AJ149">
        <f t="shared" si="164"/>
        <v>0</v>
      </c>
      <c r="AK149">
        <v>814.39</v>
      </c>
      <c r="AL149">
        <v>513.39</v>
      </c>
      <c r="AM149">
        <v>7.07</v>
      </c>
      <c r="AN149">
        <v>2.0499999999999998</v>
      </c>
      <c r="AO149">
        <v>293.93</v>
      </c>
      <c r="AP149">
        <v>0</v>
      </c>
      <c r="AQ149">
        <v>34.020000000000003</v>
      </c>
      <c r="AR149">
        <v>0.16</v>
      </c>
      <c r="AS149">
        <v>0</v>
      </c>
      <c r="AT149">
        <v>80</v>
      </c>
      <c r="AU149">
        <v>50</v>
      </c>
      <c r="AV149">
        <v>1</v>
      </c>
      <c r="AW149">
        <v>1</v>
      </c>
      <c r="AZ149">
        <v>6.4</v>
      </c>
      <c r="BA149">
        <v>6.4</v>
      </c>
      <c r="BB149">
        <v>6.4</v>
      </c>
      <c r="BC149">
        <v>6.4</v>
      </c>
      <c r="BD149" t="s">
        <v>6</v>
      </c>
      <c r="BE149" t="s">
        <v>6</v>
      </c>
      <c r="BF149" t="s">
        <v>6</v>
      </c>
      <c r="BG149" t="s">
        <v>6</v>
      </c>
      <c r="BH149">
        <v>0</v>
      </c>
      <c r="BI149">
        <v>1</v>
      </c>
      <c r="BJ149" t="s">
        <v>281</v>
      </c>
      <c r="BM149">
        <v>62001</v>
      </c>
      <c r="BN149">
        <v>0</v>
      </c>
      <c r="BO149" t="s">
        <v>6</v>
      </c>
      <c r="BP149">
        <v>0</v>
      </c>
      <c r="BQ149">
        <v>6</v>
      </c>
      <c r="BR149">
        <v>0</v>
      </c>
      <c r="BS149">
        <v>6.4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80</v>
      </c>
      <c r="CA149">
        <v>50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 t="shared" si="165"/>
        <v>9069.0399999999991</v>
      </c>
      <c r="CQ149">
        <f t="shared" si="166"/>
        <v>3285.6959999999999</v>
      </c>
      <c r="CR149">
        <f t="shared" si="167"/>
        <v>45.248000000000005</v>
      </c>
      <c r="CS149">
        <f t="shared" si="168"/>
        <v>13.12</v>
      </c>
      <c r="CT149">
        <f t="shared" si="169"/>
        <v>1881.152</v>
      </c>
      <c r="CU149">
        <f t="shared" si="170"/>
        <v>0</v>
      </c>
      <c r="CV149">
        <f t="shared" si="171"/>
        <v>34.020000000000003</v>
      </c>
      <c r="CW149">
        <f t="shared" si="172"/>
        <v>0.16</v>
      </c>
      <c r="CX149">
        <f t="shared" si="173"/>
        <v>0</v>
      </c>
      <c r="CY149">
        <f t="shared" si="174"/>
        <v>2636.8239999999996</v>
      </c>
      <c r="CZ149">
        <f t="shared" si="175"/>
        <v>1648.0150000000001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1005</v>
      </c>
      <c r="DV149" t="s">
        <v>18</v>
      </c>
      <c r="DW149" t="s">
        <v>18</v>
      </c>
      <c r="DX149">
        <v>100</v>
      </c>
      <c r="EE149">
        <v>26549144</v>
      </c>
      <c r="EF149">
        <v>6</v>
      </c>
      <c r="EG149" t="s">
        <v>44</v>
      </c>
      <c r="EH149">
        <v>0</v>
      </c>
      <c r="EI149" t="s">
        <v>6</v>
      </c>
      <c r="EJ149">
        <v>1</v>
      </c>
      <c r="EK149">
        <v>62001</v>
      </c>
      <c r="EL149" t="s">
        <v>266</v>
      </c>
      <c r="EM149" t="s">
        <v>267</v>
      </c>
      <c r="EO149" t="s">
        <v>6</v>
      </c>
      <c r="EQ149">
        <v>0</v>
      </c>
      <c r="ER149">
        <v>814.39</v>
      </c>
      <c r="ES149">
        <v>513.39</v>
      </c>
      <c r="ET149">
        <v>7.07</v>
      </c>
      <c r="EU149">
        <v>2.0499999999999998</v>
      </c>
      <c r="EV149">
        <v>293.93</v>
      </c>
      <c r="EW149">
        <v>34.020000000000003</v>
      </c>
      <c r="EX149">
        <v>0.16</v>
      </c>
      <c r="EY149">
        <v>0</v>
      </c>
      <c r="FQ149">
        <v>0</v>
      </c>
      <c r="FR149">
        <f t="shared" si="176"/>
        <v>0</v>
      </c>
      <c r="FS149">
        <v>0</v>
      </c>
      <c r="FX149">
        <v>80</v>
      </c>
      <c r="FY149">
        <v>50</v>
      </c>
      <c r="GA149" t="s">
        <v>6</v>
      </c>
      <c r="GD149">
        <v>0</v>
      </c>
      <c r="GF149">
        <v>-1227892286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77"/>
        <v>0</v>
      </c>
      <c r="GM149">
        <f t="shared" si="178"/>
        <v>13353.88</v>
      </c>
      <c r="GN149">
        <f t="shared" si="179"/>
        <v>13353.88</v>
      </c>
      <c r="GO149">
        <f t="shared" si="180"/>
        <v>0</v>
      </c>
      <c r="GP149">
        <f t="shared" si="181"/>
        <v>0</v>
      </c>
      <c r="GR149">
        <v>0</v>
      </c>
      <c r="GS149">
        <v>0</v>
      </c>
      <c r="GT149">
        <v>0</v>
      </c>
      <c r="GU149" t="s">
        <v>6</v>
      </c>
      <c r="GV149">
        <f t="shared" si="182"/>
        <v>0</v>
      </c>
      <c r="GW149">
        <v>1</v>
      </c>
      <c r="GX149">
        <f t="shared" si="183"/>
        <v>0</v>
      </c>
      <c r="HA149">
        <v>0</v>
      </c>
      <c r="HB149"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413</v>
      </c>
      <c r="D150" s="2"/>
      <c r="E150" s="2" t="s">
        <v>282</v>
      </c>
      <c r="F150" s="2" t="s">
        <v>263</v>
      </c>
      <c r="G150" s="2" t="s">
        <v>264</v>
      </c>
      <c r="H150" s="2" t="s">
        <v>38</v>
      </c>
      <c r="I150" s="2">
        <f>I148*J150</f>
        <v>0.12353999999999998</v>
      </c>
      <c r="J150" s="2">
        <v>7.0999999999999994E-2</v>
      </c>
      <c r="K150" s="2"/>
      <c r="L150" s="2"/>
      <c r="M150" s="2"/>
      <c r="N150" s="2"/>
      <c r="O150" s="2">
        <f t="shared" si="151"/>
        <v>1641.56</v>
      </c>
      <c r="P150" s="2">
        <f t="shared" si="152"/>
        <v>1641.56</v>
      </c>
      <c r="Q150" s="2">
        <f t="shared" si="153"/>
        <v>0</v>
      </c>
      <c r="R150" s="2">
        <f t="shared" si="154"/>
        <v>0</v>
      </c>
      <c r="S150" s="2">
        <f t="shared" si="155"/>
        <v>0</v>
      </c>
      <c r="T150" s="2">
        <f t="shared" si="156"/>
        <v>0</v>
      </c>
      <c r="U150" s="2">
        <f t="shared" si="157"/>
        <v>0</v>
      </c>
      <c r="V150" s="2">
        <f t="shared" si="158"/>
        <v>0</v>
      </c>
      <c r="W150" s="2">
        <f t="shared" si="159"/>
        <v>0</v>
      </c>
      <c r="X150" s="2">
        <f t="shared" si="160"/>
        <v>0</v>
      </c>
      <c r="Y150" s="2">
        <f t="shared" si="161"/>
        <v>0</v>
      </c>
      <c r="Z150" s="2"/>
      <c r="AA150" s="2">
        <v>26834263</v>
      </c>
      <c r="AB150" s="2">
        <f t="shared" si="162"/>
        <v>13287.69</v>
      </c>
      <c r="AC150" s="2">
        <f t="shared" si="191"/>
        <v>13287.69</v>
      </c>
      <c r="AD150" s="2">
        <f t="shared" si="192"/>
        <v>0</v>
      </c>
      <c r="AE150" s="2">
        <f t="shared" si="193"/>
        <v>0</v>
      </c>
      <c r="AF150" s="2">
        <f t="shared" si="193"/>
        <v>0</v>
      </c>
      <c r="AG150" s="2">
        <f t="shared" si="163"/>
        <v>0</v>
      </c>
      <c r="AH150" s="2">
        <f t="shared" si="194"/>
        <v>0</v>
      </c>
      <c r="AI150" s="2">
        <f t="shared" si="194"/>
        <v>0</v>
      </c>
      <c r="AJ150" s="2">
        <f t="shared" si="164"/>
        <v>0</v>
      </c>
      <c r="AK150" s="2">
        <v>13287.69</v>
      </c>
      <c r="AL150" s="2">
        <v>13287.69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80</v>
      </c>
      <c r="AU150" s="2">
        <v>50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3</v>
      </c>
      <c r="BI150" s="2">
        <v>1</v>
      </c>
      <c r="BJ150" s="2" t="s">
        <v>265</v>
      </c>
      <c r="BK150" s="2"/>
      <c r="BL150" s="2"/>
      <c r="BM150" s="2">
        <v>62001</v>
      </c>
      <c r="BN150" s="2">
        <v>0</v>
      </c>
      <c r="BO150" s="2" t="s">
        <v>6</v>
      </c>
      <c r="BP150" s="2">
        <v>0</v>
      </c>
      <c r="BQ150" s="2">
        <v>6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80</v>
      </c>
      <c r="CA150" s="2">
        <v>50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6</v>
      </c>
      <c r="CO150" s="2">
        <v>0</v>
      </c>
      <c r="CP150" s="2">
        <f t="shared" si="165"/>
        <v>1641.56</v>
      </c>
      <c r="CQ150" s="2">
        <f t="shared" si="166"/>
        <v>13287.69</v>
      </c>
      <c r="CR150" s="2">
        <f t="shared" si="167"/>
        <v>0</v>
      </c>
      <c r="CS150" s="2">
        <f t="shared" si="168"/>
        <v>0</v>
      </c>
      <c r="CT150" s="2">
        <f t="shared" si="169"/>
        <v>0</v>
      </c>
      <c r="CU150" s="2">
        <f t="shared" si="170"/>
        <v>0</v>
      </c>
      <c r="CV150" s="2">
        <f t="shared" si="171"/>
        <v>0</v>
      </c>
      <c r="CW150" s="2">
        <f t="shared" si="172"/>
        <v>0</v>
      </c>
      <c r="CX150" s="2">
        <f t="shared" si="173"/>
        <v>0</v>
      </c>
      <c r="CY150" s="2">
        <f t="shared" si="174"/>
        <v>0</v>
      </c>
      <c r="CZ150" s="2">
        <f t="shared" si="175"/>
        <v>0</v>
      </c>
      <c r="DA150" s="2"/>
      <c r="DB150" s="2"/>
      <c r="DC150" s="2" t="s">
        <v>6</v>
      </c>
      <c r="DD150" s="2" t="s">
        <v>6</v>
      </c>
      <c r="DE150" s="2" t="s">
        <v>6</v>
      </c>
      <c r="DF150" s="2" t="s">
        <v>6</v>
      </c>
      <c r="DG150" s="2" t="s">
        <v>6</v>
      </c>
      <c r="DH150" s="2" t="s">
        <v>6</v>
      </c>
      <c r="DI150" s="2" t="s">
        <v>6</v>
      </c>
      <c r="DJ150" s="2" t="s">
        <v>6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1009</v>
      </c>
      <c r="DV150" s="2" t="s">
        <v>38</v>
      </c>
      <c r="DW150" s="2" t="s">
        <v>38</v>
      </c>
      <c r="DX150" s="2">
        <v>1000</v>
      </c>
      <c r="DY150" s="2"/>
      <c r="DZ150" s="2"/>
      <c r="EA150" s="2"/>
      <c r="EB150" s="2"/>
      <c r="EC150" s="2"/>
      <c r="ED150" s="2"/>
      <c r="EE150" s="2">
        <v>26549144</v>
      </c>
      <c r="EF150" s="2">
        <v>6</v>
      </c>
      <c r="EG150" s="2" t="s">
        <v>44</v>
      </c>
      <c r="EH150" s="2">
        <v>0</v>
      </c>
      <c r="EI150" s="2" t="s">
        <v>6</v>
      </c>
      <c r="EJ150" s="2">
        <v>1</v>
      </c>
      <c r="EK150" s="2">
        <v>62001</v>
      </c>
      <c r="EL150" s="2" t="s">
        <v>266</v>
      </c>
      <c r="EM150" s="2" t="s">
        <v>267</v>
      </c>
      <c r="EN150" s="2"/>
      <c r="EO150" s="2" t="s">
        <v>6</v>
      </c>
      <c r="EP150" s="2"/>
      <c r="EQ150" s="2">
        <v>0</v>
      </c>
      <c r="ER150" s="2">
        <v>13287.69</v>
      </c>
      <c r="ES150" s="2">
        <v>13287.69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76"/>
        <v>0</v>
      </c>
      <c r="FS150" s="2">
        <v>0</v>
      </c>
      <c r="FT150" s="2"/>
      <c r="FU150" s="2"/>
      <c r="FV150" s="2"/>
      <c r="FW150" s="2"/>
      <c r="FX150" s="2">
        <v>80</v>
      </c>
      <c r="FY150" s="2">
        <v>50</v>
      </c>
      <c r="FZ150" s="2"/>
      <c r="GA150" s="2" t="s">
        <v>6</v>
      </c>
      <c r="GB150" s="2"/>
      <c r="GC150" s="2"/>
      <c r="GD150" s="2">
        <v>0</v>
      </c>
      <c r="GE150" s="2"/>
      <c r="GF150" s="2">
        <v>-582481889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77"/>
        <v>0</v>
      </c>
      <c r="GM150" s="2">
        <f t="shared" si="178"/>
        <v>1641.56</v>
      </c>
      <c r="GN150" s="2">
        <f t="shared" si="179"/>
        <v>1641.56</v>
      </c>
      <c r="GO150" s="2">
        <f t="shared" si="180"/>
        <v>0</v>
      </c>
      <c r="GP150" s="2">
        <f t="shared" si="181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182"/>
        <v>0</v>
      </c>
      <c r="GW150" s="2">
        <v>1</v>
      </c>
      <c r="GX150" s="2">
        <f t="shared" si="183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425</v>
      </c>
      <c r="E151" t="s">
        <v>282</v>
      </c>
      <c r="F151" t="s">
        <v>263</v>
      </c>
      <c r="G151" t="s">
        <v>264</v>
      </c>
      <c r="H151" t="s">
        <v>38</v>
      </c>
      <c r="I151">
        <f>I149*J151</f>
        <v>0.12353999999999998</v>
      </c>
      <c r="J151">
        <v>7.0999999999999994E-2</v>
      </c>
      <c r="O151">
        <f t="shared" si="151"/>
        <v>10505.99</v>
      </c>
      <c r="P151">
        <f t="shared" si="152"/>
        <v>10505.99</v>
      </c>
      <c r="Q151">
        <f t="shared" si="153"/>
        <v>0</v>
      </c>
      <c r="R151">
        <f t="shared" si="154"/>
        <v>0</v>
      </c>
      <c r="S151">
        <f t="shared" si="155"/>
        <v>0</v>
      </c>
      <c r="T151">
        <f t="shared" si="156"/>
        <v>0</v>
      </c>
      <c r="U151">
        <f t="shared" si="157"/>
        <v>0</v>
      </c>
      <c r="V151">
        <f t="shared" si="158"/>
        <v>0</v>
      </c>
      <c r="W151">
        <f t="shared" si="159"/>
        <v>0</v>
      </c>
      <c r="X151">
        <f t="shared" si="160"/>
        <v>0</v>
      </c>
      <c r="Y151">
        <f t="shared" si="161"/>
        <v>0</v>
      </c>
      <c r="AA151">
        <v>26834277</v>
      </c>
      <c r="AB151">
        <f t="shared" si="162"/>
        <v>13287.69</v>
      </c>
      <c r="AC151">
        <f t="shared" si="191"/>
        <v>13287.69</v>
      </c>
      <c r="AD151">
        <f t="shared" si="192"/>
        <v>0</v>
      </c>
      <c r="AE151">
        <f t="shared" si="193"/>
        <v>0</v>
      </c>
      <c r="AF151">
        <f t="shared" si="193"/>
        <v>0</v>
      </c>
      <c r="AG151">
        <f t="shared" si="163"/>
        <v>0</v>
      </c>
      <c r="AH151">
        <f t="shared" si="194"/>
        <v>0</v>
      </c>
      <c r="AI151">
        <f t="shared" si="194"/>
        <v>0</v>
      </c>
      <c r="AJ151">
        <f t="shared" si="164"/>
        <v>0</v>
      </c>
      <c r="AK151">
        <v>13287.69</v>
      </c>
      <c r="AL151">
        <v>13287.69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80</v>
      </c>
      <c r="AU151">
        <v>50</v>
      </c>
      <c r="AV151">
        <v>1</v>
      </c>
      <c r="AW151">
        <v>1</v>
      </c>
      <c r="AZ151">
        <v>6.4</v>
      </c>
      <c r="BA151">
        <v>1</v>
      </c>
      <c r="BB151">
        <v>1</v>
      </c>
      <c r="BC151">
        <v>6.4</v>
      </c>
      <c r="BD151" t="s">
        <v>6</v>
      </c>
      <c r="BE151" t="s">
        <v>6</v>
      </c>
      <c r="BF151" t="s">
        <v>6</v>
      </c>
      <c r="BG151" t="s">
        <v>6</v>
      </c>
      <c r="BH151">
        <v>3</v>
      </c>
      <c r="BI151">
        <v>1</v>
      </c>
      <c r="BJ151" t="s">
        <v>265</v>
      </c>
      <c r="BM151">
        <v>62001</v>
      </c>
      <c r="BN151">
        <v>0</v>
      </c>
      <c r="BO151" t="s">
        <v>6</v>
      </c>
      <c r="BP151">
        <v>0</v>
      </c>
      <c r="BQ151">
        <v>6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80</v>
      </c>
      <c r="CA151">
        <v>50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165"/>
        <v>10505.99</v>
      </c>
      <c r="CQ151">
        <f t="shared" si="166"/>
        <v>85041.216000000015</v>
      </c>
      <c r="CR151">
        <f t="shared" si="167"/>
        <v>0</v>
      </c>
      <c r="CS151">
        <f t="shared" si="168"/>
        <v>0</v>
      </c>
      <c r="CT151">
        <f t="shared" si="169"/>
        <v>0</v>
      </c>
      <c r="CU151">
        <f t="shared" si="170"/>
        <v>0</v>
      </c>
      <c r="CV151">
        <f t="shared" si="171"/>
        <v>0</v>
      </c>
      <c r="CW151">
        <f t="shared" si="172"/>
        <v>0</v>
      </c>
      <c r="CX151">
        <f t="shared" si="173"/>
        <v>0</v>
      </c>
      <c r="CY151">
        <f t="shared" si="174"/>
        <v>0</v>
      </c>
      <c r="CZ151">
        <f t="shared" si="175"/>
        <v>0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1009</v>
      </c>
      <c r="DV151" t="s">
        <v>38</v>
      </c>
      <c r="DW151" t="s">
        <v>38</v>
      </c>
      <c r="DX151">
        <v>1000</v>
      </c>
      <c r="EE151">
        <v>26549144</v>
      </c>
      <c r="EF151">
        <v>6</v>
      </c>
      <c r="EG151" t="s">
        <v>44</v>
      </c>
      <c r="EH151">
        <v>0</v>
      </c>
      <c r="EI151" t="s">
        <v>6</v>
      </c>
      <c r="EJ151">
        <v>1</v>
      </c>
      <c r="EK151">
        <v>62001</v>
      </c>
      <c r="EL151" t="s">
        <v>266</v>
      </c>
      <c r="EM151" t="s">
        <v>267</v>
      </c>
      <c r="EO151" t="s">
        <v>6</v>
      </c>
      <c r="EQ151">
        <v>0</v>
      </c>
      <c r="ER151">
        <v>13287.69</v>
      </c>
      <c r="ES151">
        <v>13287.69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76"/>
        <v>0</v>
      </c>
      <c r="FS151">
        <v>0</v>
      </c>
      <c r="FX151">
        <v>80</v>
      </c>
      <c r="FY151">
        <v>50</v>
      </c>
      <c r="GA151" t="s">
        <v>6</v>
      </c>
      <c r="GD151">
        <v>0</v>
      </c>
      <c r="GF151">
        <v>-582481889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77"/>
        <v>0</v>
      </c>
      <c r="GM151">
        <f t="shared" si="178"/>
        <v>10505.99</v>
      </c>
      <c r="GN151">
        <f t="shared" si="179"/>
        <v>10505.99</v>
      </c>
      <c r="GO151">
        <f t="shared" si="180"/>
        <v>0</v>
      </c>
      <c r="GP151">
        <f t="shared" si="181"/>
        <v>0</v>
      </c>
      <c r="GR151">
        <v>0</v>
      </c>
      <c r="GS151">
        <v>3</v>
      </c>
      <c r="GT151">
        <v>0</v>
      </c>
      <c r="GU151" t="s">
        <v>6</v>
      </c>
      <c r="GV151">
        <f t="shared" si="182"/>
        <v>0</v>
      </c>
      <c r="GW151">
        <v>1</v>
      </c>
      <c r="GX151">
        <f t="shared" si="183"/>
        <v>0</v>
      </c>
      <c r="HA151">
        <v>0</v>
      </c>
      <c r="HB151">
        <v>0</v>
      </c>
      <c r="IK151">
        <v>0</v>
      </c>
    </row>
    <row r="152" spans="1:255" x14ac:dyDescent="0.2">
      <c r="A152" s="2">
        <v>17</v>
      </c>
      <c r="B152" s="2">
        <v>1</v>
      </c>
      <c r="C152" s="2">
        <f>ROW(SmtRes!A432)</f>
        <v>432</v>
      </c>
      <c r="D152" s="2">
        <f>ROW(EtalonRes!A448)</f>
        <v>448</v>
      </c>
      <c r="E152" s="2" t="s">
        <v>283</v>
      </c>
      <c r="F152" s="2" t="s">
        <v>284</v>
      </c>
      <c r="G152" s="2" t="s">
        <v>285</v>
      </c>
      <c r="H152" s="2" t="s">
        <v>18</v>
      </c>
      <c r="I152" s="2">
        <f>ROUND(I156,9)</f>
        <v>4.4802</v>
      </c>
      <c r="J152" s="2">
        <v>0</v>
      </c>
      <c r="K152" s="2"/>
      <c r="L152" s="2"/>
      <c r="M152" s="2"/>
      <c r="N152" s="2"/>
      <c r="O152" s="2">
        <f t="shared" si="151"/>
        <v>330.88</v>
      </c>
      <c r="P152" s="2">
        <f t="shared" si="152"/>
        <v>0.81</v>
      </c>
      <c r="Q152" s="2">
        <f t="shared" si="153"/>
        <v>5.43</v>
      </c>
      <c r="R152" s="2">
        <f t="shared" si="154"/>
        <v>1.46</v>
      </c>
      <c r="S152" s="2">
        <f t="shared" si="155"/>
        <v>324.64</v>
      </c>
      <c r="T152" s="2">
        <f t="shared" si="156"/>
        <v>0</v>
      </c>
      <c r="U152" s="2">
        <f t="shared" si="157"/>
        <v>33.747106499999994</v>
      </c>
      <c r="V152" s="2">
        <f t="shared" si="158"/>
        <v>0.11200500000000001</v>
      </c>
      <c r="W152" s="2">
        <f t="shared" si="159"/>
        <v>0</v>
      </c>
      <c r="X152" s="2">
        <f t="shared" si="160"/>
        <v>309.8</v>
      </c>
      <c r="Y152" s="2">
        <f t="shared" si="161"/>
        <v>153.27000000000001</v>
      </c>
      <c r="Z152" s="2"/>
      <c r="AA152" s="2">
        <v>26834263</v>
      </c>
      <c r="AB152" s="2">
        <f t="shared" si="162"/>
        <v>73.853999999999999</v>
      </c>
      <c r="AC152" s="2">
        <f t="shared" si="191"/>
        <v>0.18</v>
      </c>
      <c r="AD152" s="2">
        <f>ROUND(((((ET152*1.25))-((EU152*1.25)))+AE152),6)</f>
        <v>1.2124999999999999</v>
      </c>
      <c r="AE152" s="2">
        <f>ROUND(((EU152*1.25)),6)</f>
        <v>0.32500000000000001</v>
      </c>
      <c r="AF152" s="2">
        <f>ROUND(((EV152*1.15)),6)</f>
        <v>72.461500000000001</v>
      </c>
      <c r="AG152" s="2">
        <f t="shared" si="163"/>
        <v>0</v>
      </c>
      <c r="AH152" s="2">
        <f>((EW152*1.15))</f>
        <v>7.5324999999999989</v>
      </c>
      <c r="AI152" s="2">
        <f>((EX152*1.25))</f>
        <v>2.5000000000000001E-2</v>
      </c>
      <c r="AJ152" s="2">
        <f t="shared" si="164"/>
        <v>0</v>
      </c>
      <c r="AK152" s="2">
        <v>64.16</v>
      </c>
      <c r="AL152" s="2">
        <v>0.18</v>
      </c>
      <c r="AM152" s="2">
        <v>0.97</v>
      </c>
      <c r="AN152" s="2">
        <v>0.26</v>
      </c>
      <c r="AO152" s="2">
        <v>63.01</v>
      </c>
      <c r="AP152" s="2">
        <v>0</v>
      </c>
      <c r="AQ152" s="2">
        <v>6.55</v>
      </c>
      <c r="AR152" s="2">
        <v>0.02</v>
      </c>
      <c r="AS152" s="2">
        <v>0</v>
      </c>
      <c r="AT152" s="2">
        <v>95</v>
      </c>
      <c r="AU152" s="2">
        <v>47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0</v>
      </c>
      <c r="BI152" s="2">
        <v>1</v>
      </c>
      <c r="BJ152" s="2" t="s">
        <v>286</v>
      </c>
      <c r="BK152" s="2"/>
      <c r="BL152" s="2"/>
      <c r="BM152" s="2">
        <v>15001</v>
      </c>
      <c r="BN152" s="2">
        <v>0</v>
      </c>
      <c r="BO152" s="2" t="s">
        <v>6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105</v>
      </c>
      <c r="CA152" s="2">
        <v>55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982</v>
      </c>
      <c r="CO152" s="2">
        <v>0</v>
      </c>
      <c r="CP152" s="2">
        <f t="shared" si="165"/>
        <v>330.88</v>
      </c>
      <c r="CQ152" s="2">
        <f t="shared" si="166"/>
        <v>0.18</v>
      </c>
      <c r="CR152" s="2">
        <f t="shared" si="167"/>
        <v>1.2124999999999999</v>
      </c>
      <c r="CS152" s="2">
        <f t="shared" si="168"/>
        <v>0.32500000000000001</v>
      </c>
      <c r="CT152" s="2">
        <f t="shared" si="169"/>
        <v>72.461500000000001</v>
      </c>
      <c r="CU152" s="2">
        <f t="shared" si="170"/>
        <v>0</v>
      </c>
      <c r="CV152" s="2">
        <f t="shared" si="171"/>
        <v>7.5324999999999989</v>
      </c>
      <c r="CW152" s="2">
        <f t="shared" si="172"/>
        <v>2.5000000000000001E-2</v>
      </c>
      <c r="CX152" s="2">
        <f t="shared" si="173"/>
        <v>0</v>
      </c>
      <c r="CY152" s="2">
        <f t="shared" si="174"/>
        <v>309.79499999999996</v>
      </c>
      <c r="CZ152" s="2">
        <f t="shared" si="175"/>
        <v>153.267</v>
      </c>
      <c r="DA152" s="2"/>
      <c r="DB152" s="2"/>
      <c r="DC152" s="2" t="s">
        <v>6</v>
      </c>
      <c r="DD152" s="2" t="s">
        <v>6</v>
      </c>
      <c r="DE152" s="2" t="s">
        <v>130</v>
      </c>
      <c r="DF152" s="2" t="s">
        <v>130</v>
      </c>
      <c r="DG152" s="2" t="s">
        <v>131</v>
      </c>
      <c r="DH152" s="2" t="s">
        <v>6</v>
      </c>
      <c r="DI152" s="2" t="s">
        <v>131</v>
      </c>
      <c r="DJ152" s="2" t="s">
        <v>130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1005</v>
      </c>
      <c r="DV152" s="2" t="s">
        <v>18</v>
      </c>
      <c r="DW152" s="2" t="s">
        <v>18</v>
      </c>
      <c r="DX152" s="2">
        <v>100</v>
      </c>
      <c r="DY152" s="2"/>
      <c r="DZ152" s="2"/>
      <c r="EA152" s="2"/>
      <c r="EB152" s="2"/>
      <c r="EC152" s="2"/>
      <c r="ED152" s="2"/>
      <c r="EE152" s="2">
        <v>26549086</v>
      </c>
      <c r="EF152" s="2">
        <v>2</v>
      </c>
      <c r="EG152" s="2" t="s">
        <v>14</v>
      </c>
      <c r="EH152" s="2">
        <v>0</v>
      </c>
      <c r="EI152" s="2" t="s">
        <v>6</v>
      </c>
      <c r="EJ152" s="2">
        <v>1</v>
      </c>
      <c r="EK152" s="2">
        <v>15001</v>
      </c>
      <c r="EL152" s="2" t="s">
        <v>116</v>
      </c>
      <c r="EM152" s="2" t="s">
        <v>117</v>
      </c>
      <c r="EN152" s="2"/>
      <c r="EO152" s="2" t="s">
        <v>132</v>
      </c>
      <c r="EP152" s="2"/>
      <c r="EQ152" s="2">
        <v>0</v>
      </c>
      <c r="ER152" s="2">
        <v>64.16</v>
      </c>
      <c r="ES152" s="2">
        <v>0.18</v>
      </c>
      <c r="ET152" s="2">
        <v>0.97</v>
      </c>
      <c r="EU152" s="2">
        <v>0.26</v>
      </c>
      <c r="EV152" s="2">
        <v>63.01</v>
      </c>
      <c r="EW152" s="2">
        <v>6.55</v>
      </c>
      <c r="EX152" s="2">
        <v>0.02</v>
      </c>
      <c r="EY152" s="2">
        <v>0</v>
      </c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76"/>
        <v>0</v>
      </c>
      <c r="FS152" s="2">
        <v>0</v>
      </c>
      <c r="FT152" s="2" t="s">
        <v>22</v>
      </c>
      <c r="FU152" s="2" t="s">
        <v>23</v>
      </c>
      <c r="FV152" s="2"/>
      <c r="FW152" s="2"/>
      <c r="FX152" s="2">
        <v>94.5</v>
      </c>
      <c r="FY152" s="2">
        <v>46.75</v>
      </c>
      <c r="FZ152" s="2"/>
      <c r="GA152" s="2" t="s">
        <v>6</v>
      </c>
      <c r="GB152" s="2"/>
      <c r="GC152" s="2"/>
      <c r="GD152" s="2">
        <v>0</v>
      </c>
      <c r="GE152" s="2"/>
      <c r="GF152" s="2">
        <v>-2014629731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si="177"/>
        <v>0</v>
      </c>
      <c r="GM152" s="2">
        <f t="shared" si="178"/>
        <v>793.95</v>
      </c>
      <c r="GN152" s="2">
        <f t="shared" si="179"/>
        <v>793.95</v>
      </c>
      <c r="GO152" s="2">
        <f t="shared" si="180"/>
        <v>0</v>
      </c>
      <c r="GP152" s="2">
        <f t="shared" si="181"/>
        <v>0</v>
      </c>
      <c r="GQ152" s="2"/>
      <c r="GR152" s="2">
        <v>0</v>
      </c>
      <c r="GS152" s="2">
        <v>3</v>
      </c>
      <c r="GT152" s="2">
        <v>0</v>
      </c>
      <c r="GU152" s="2" t="s">
        <v>6</v>
      </c>
      <c r="GV152" s="2">
        <f t="shared" si="182"/>
        <v>0</v>
      </c>
      <c r="GW152" s="2">
        <v>1</v>
      </c>
      <c r="GX152" s="2">
        <f t="shared" si="183"/>
        <v>0</v>
      </c>
      <c r="GY152" s="2"/>
      <c r="GZ152" s="2"/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17</v>
      </c>
      <c r="B153">
        <v>1</v>
      </c>
      <c r="C153">
        <f>ROW(SmtRes!A438)</f>
        <v>438</v>
      </c>
      <c r="D153">
        <f>ROW(EtalonRes!A454)</f>
        <v>454</v>
      </c>
      <c r="E153" t="s">
        <v>283</v>
      </c>
      <c r="F153" t="s">
        <v>284</v>
      </c>
      <c r="G153" t="s">
        <v>285</v>
      </c>
      <c r="H153" t="s">
        <v>18</v>
      </c>
      <c r="I153">
        <f>ROUND(I157,9)</f>
        <v>4.4802</v>
      </c>
      <c r="J153">
        <v>0</v>
      </c>
      <c r="O153">
        <f t="shared" si="151"/>
        <v>2117.64</v>
      </c>
      <c r="P153">
        <f t="shared" si="152"/>
        <v>5.16</v>
      </c>
      <c r="Q153">
        <f t="shared" si="153"/>
        <v>34.770000000000003</v>
      </c>
      <c r="R153">
        <f t="shared" si="154"/>
        <v>9.32</v>
      </c>
      <c r="S153">
        <f t="shared" si="155"/>
        <v>2077.71</v>
      </c>
      <c r="T153">
        <f t="shared" si="156"/>
        <v>0</v>
      </c>
      <c r="U153">
        <f t="shared" si="157"/>
        <v>33.747106499999994</v>
      </c>
      <c r="V153">
        <f t="shared" si="158"/>
        <v>0.11200500000000001</v>
      </c>
      <c r="W153">
        <f t="shared" si="159"/>
        <v>0</v>
      </c>
      <c r="X153">
        <f t="shared" si="160"/>
        <v>1982.68</v>
      </c>
      <c r="Y153">
        <f t="shared" si="161"/>
        <v>980.9</v>
      </c>
      <c r="AA153">
        <v>26834277</v>
      </c>
      <c r="AB153">
        <f t="shared" si="162"/>
        <v>73.853999999999999</v>
      </c>
      <c r="AC153">
        <f t="shared" si="191"/>
        <v>0.18</v>
      </c>
      <c r="AD153">
        <f>ROUND(((((ET153*1.25))-((EU153*1.25)))+AE153),6)</f>
        <v>1.2124999999999999</v>
      </c>
      <c r="AE153">
        <f>ROUND(((EU153*1.25)),6)</f>
        <v>0.32500000000000001</v>
      </c>
      <c r="AF153">
        <f>ROUND(((EV153*1.15)),6)</f>
        <v>72.461500000000001</v>
      </c>
      <c r="AG153">
        <f t="shared" si="163"/>
        <v>0</v>
      </c>
      <c r="AH153">
        <f>((EW153*1.15))</f>
        <v>7.5324999999999989</v>
      </c>
      <c r="AI153">
        <f>((EX153*1.25))</f>
        <v>2.5000000000000001E-2</v>
      </c>
      <c r="AJ153">
        <f t="shared" si="164"/>
        <v>0</v>
      </c>
      <c r="AK153">
        <v>64.16</v>
      </c>
      <c r="AL153">
        <v>0.18</v>
      </c>
      <c r="AM153">
        <v>0.97</v>
      </c>
      <c r="AN153">
        <v>0.26</v>
      </c>
      <c r="AO153">
        <v>63.01</v>
      </c>
      <c r="AP153">
        <v>0</v>
      </c>
      <c r="AQ153">
        <v>6.55</v>
      </c>
      <c r="AR153">
        <v>0.02</v>
      </c>
      <c r="AS153">
        <v>0</v>
      </c>
      <c r="AT153">
        <v>95</v>
      </c>
      <c r="AU153">
        <v>47</v>
      </c>
      <c r="AV153">
        <v>1</v>
      </c>
      <c r="AW153">
        <v>1</v>
      </c>
      <c r="AZ153">
        <v>6.4</v>
      </c>
      <c r="BA153">
        <v>6.4</v>
      </c>
      <c r="BB153">
        <v>6.4</v>
      </c>
      <c r="BC153">
        <v>6.4</v>
      </c>
      <c r="BD153" t="s">
        <v>6</v>
      </c>
      <c r="BE153" t="s">
        <v>6</v>
      </c>
      <c r="BF153" t="s">
        <v>6</v>
      </c>
      <c r="BG153" t="s">
        <v>6</v>
      </c>
      <c r="BH153">
        <v>0</v>
      </c>
      <c r="BI153">
        <v>1</v>
      </c>
      <c r="BJ153" t="s">
        <v>286</v>
      </c>
      <c r="BM153">
        <v>15001</v>
      </c>
      <c r="BN153">
        <v>0</v>
      </c>
      <c r="BO153" t="s">
        <v>6</v>
      </c>
      <c r="BP153">
        <v>0</v>
      </c>
      <c r="BQ153">
        <v>2</v>
      </c>
      <c r="BR153">
        <v>0</v>
      </c>
      <c r="BS153">
        <v>6.4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105</v>
      </c>
      <c r="CA153">
        <v>55</v>
      </c>
      <c r="CF153">
        <v>0</v>
      </c>
      <c r="CG153">
        <v>0</v>
      </c>
      <c r="CM153">
        <v>0</v>
      </c>
      <c r="CN153" t="s">
        <v>982</v>
      </c>
      <c r="CO153">
        <v>0</v>
      </c>
      <c r="CP153">
        <f t="shared" si="165"/>
        <v>2117.64</v>
      </c>
      <c r="CQ153">
        <f t="shared" si="166"/>
        <v>1.1519999999999999</v>
      </c>
      <c r="CR153">
        <f t="shared" si="167"/>
        <v>7.76</v>
      </c>
      <c r="CS153">
        <f t="shared" si="168"/>
        <v>2.08</v>
      </c>
      <c r="CT153">
        <f t="shared" si="169"/>
        <v>463.75360000000001</v>
      </c>
      <c r="CU153">
        <f t="shared" si="170"/>
        <v>0</v>
      </c>
      <c r="CV153">
        <f t="shared" si="171"/>
        <v>7.5324999999999989</v>
      </c>
      <c r="CW153">
        <f t="shared" si="172"/>
        <v>2.5000000000000001E-2</v>
      </c>
      <c r="CX153">
        <f t="shared" si="173"/>
        <v>0</v>
      </c>
      <c r="CY153">
        <f t="shared" si="174"/>
        <v>1982.6785</v>
      </c>
      <c r="CZ153">
        <f t="shared" si="175"/>
        <v>980.90410000000008</v>
      </c>
      <c r="DC153" t="s">
        <v>6</v>
      </c>
      <c r="DD153" t="s">
        <v>6</v>
      </c>
      <c r="DE153" t="s">
        <v>130</v>
      </c>
      <c r="DF153" t="s">
        <v>130</v>
      </c>
      <c r="DG153" t="s">
        <v>131</v>
      </c>
      <c r="DH153" t="s">
        <v>6</v>
      </c>
      <c r="DI153" t="s">
        <v>131</v>
      </c>
      <c r="DJ153" t="s">
        <v>130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1005</v>
      </c>
      <c r="DV153" t="s">
        <v>18</v>
      </c>
      <c r="DW153" t="s">
        <v>18</v>
      </c>
      <c r="DX153">
        <v>100</v>
      </c>
      <c r="EE153">
        <v>26549086</v>
      </c>
      <c r="EF153">
        <v>2</v>
      </c>
      <c r="EG153" t="s">
        <v>14</v>
      </c>
      <c r="EH153">
        <v>0</v>
      </c>
      <c r="EI153" t="s">
        <v>6</v>
      </c>
      <c r="EJ153">
        <v>1</v>
      </c>
      <c r="EK153">
        <v>15001</v>
      </c>
      <c r="EL153" t="s">
        <v>116</v>
      </c>
      <c r="EM153" t="s">
        <v>117</v>
      </c>
      <c r="EO153" t="s">
        <v>132</v>
      </c>
      <c r="EQ153">
        <v>0</v>
      </c>
      <c r="ER153">
        <v>64.16</v>
      </c>
      <c r="ES153">
        <v>0.18</v>
      </c>
      <c r="ET153">
        <v>0.97</v>
      </c>
      <c r="EU153">
        <v>0.26</v>
      </c>
      <c r="EV153">
        <v>63.01</v>
      </c>
      <c r="EW153">
        <v>6.55</v>
      </c>
      <c r="EX153">
        <v>0.02</v>
      </c>
      <c r="EY153">
        <v>0</v>
      </c>
      <c r="FQ153">
        <v>0</v>
      </c>
      <c r="FR153">
        <f t="shared" si="176"/>
        <v>0</v>
      </c>
      <c r="FS153">
        <v>0</v>
      </c>
      <c r="FT153" t="s">
        <v>22</v>
      </c>
      <c r="FU153" t="s">
        <v>23</v>
      </c>
      <c r="FX153">
        <v>94.5</v>
      </c>
      <c r="FY153">
        <v>46.75</v>
      </c>
      <c r="GA153" t="s">
        <v>6</v>
      </c>
      <c r="GD153">
        <v>0</v>
      </c>
      <c r="GF153">
        <v>-2014629731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77"/>
        <v>0</v>
      </c>
      <c r="GM153">
        <f t="shared" si="178"/>
        <v>5081.22</v>
      </c>
      <c r="GN153">
        <f t="shared" si="179"/>
        <v>5081.22</v>
      </c>
      <c r="GO153">
        <f t="shared" si="180"/>
        <v>0</v>
      </c>
      <c r="GP153">
        <f t="shared" si="181"/>
        <v>0</v>
      </c>
      <c r="GR153">
        <v>0</v>
      </c>
      <c r="GS153">
        <v>3</v>
      </c>
      <c r="GT153">
        <v>0</v>
      </c>
      <c r="GU153" t="s">
        <v>6</v>
      </c>
      <c r="GV153">
        <f t="shared" si="182"/>
        <v>0</v>
      </c>
      <c r="GW153">
        <v>1</v>
      </c>
      <c r="GX153">
        <f t="shared" si="183"/>
        <v>0</v>
      </c>
      <c r="HA153">
        <v>0</v>
      </c>
      <c r="HB153"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432</v>
      </c>
      <c r="D154" s="2"/>
      <c r="E154" s="2" t="s">
        <v>287</v>
      </c>
      <c r="F154" s="2" t="s">
        <v>269</v>
      </c>
      <c r="G154" s="2" t="s">
        <v>270</v>
      </c>
      <c r="H154" s="2" t="s">
        <v>271</v>
      </c>
      <c r="I154" s="2">
        <f>I152*J154</f>
        <v>64.066860000000005</v>
      </c>
      <c r="J154" s="2">
        <v>14.3</v>
      </c>
      <c r="K154" s="2"/>
      <c r="L154" s="2"/>
      <c r="M154" s="2"/>
      <c r="N154" s="2"/>
      <c r="O154" s="2">
        <f t="shared" si="151"/>
        <v>1964.93</v>
      </c>
      <c r="P154" s="2">
        <f t="shared" si="152"/>
        <v>1964.93</v>
      </c>
      <c r="Q154" s="2">
        <f t="shared" si="153"/>
        <v>0</v>
      </c>
      <c r="R154" s="2">
        <f t="shared" si="154"/>
        <v>0</v>
      </c>
      <c r="S154" s="2">
        <f t="shared" si="155"/>
        <v>0</v>
      </c>
      <c r="T154" s="2">
        <f t="shared" si="156"/>
        <v>0</v>
      </c>
      <c r="U154" s="2">
        <f t="shared" si="157"/>
        <v>0</v>
      </c>
      <c r="V154" s="2">
        <f t="shared" si="158"/>
        <v>0</v>
      </c>
      <c r="W154" s="2">
        <f t="shared" si="159"/>
        <v>0</v>
      </c>
      <c r="X154" s="2">
        <f t="shared" si="160"/>
        <v>0</v>
      </c>
      <c r="Y154" s="2">
        <f t="shared" si="161"/>
        <v>0</v>
      </c>
      <c r="Z154" s="2"/>
      <c r="AA154" s="2">
        <v>26834263</v>
      </c>
      <c r="AB154" s="2">
        <f t="shared" si="162"/>
        <v>30.67</v>
      </c>
      <c r="AC154" s="2">
        <f t="shared" si="191"/>
        <v>30.67</v>
      </c>
      <c r="AD154" s="2">
        <f t="shared" ref="AD154:AD167" si="195">ROUND((((ET154)-(EU154))+AE154),6)</f>
        <v>0</v>
      </c>
      <c r="AE154" s="2">
        <f t="shared" ref="AE154:AE167" si="196">ROUND((EU154),6)</f>
        <v>0</v>
      </c>
      <c r="AF154" s="2">
        <f t="shared" ref="AF154:AF167" si="197">ROUND((EV154),6)</f>
        <v>0</v>
      </c>
      <c r="AG154" s="2">
        <f t="shared" si="163"/>
        <v>0</v>
      </c>
      <c r="AH154" s="2">
        <f t="shared" ref="AH154:AH167" si="198">(EW154)</f>
        <v>0</v>
      </c>
      <c r="AI154" s="2">
        <f t="shared" ref="AI154:AI167" si="199">(EX154)</f>
        <v>0</v>
      </c>
      <c r="AJ154" s="2">
        <f t="shared" si="164"/>
        <v>0</v>
      </c>
      <c r="AK154" s="2">
        <v>30.67</v>
      </c>
      <c r="AL154" s="2">
        <v>30.67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95</v>
      </c>
      <c r="AU154" s="2">
        <v>47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3</v>
      </c>
      <c r="BI154" s="2">
        <v>1</v>
      </c>
      <c r="BJ154" s="2" t="s">
        <v>272</v>
      </c>
      <c r="BK154" s="2"/>
      <c r="BL154" s="2"/>
      <c r="BM154" s="2">
        <v>15001</v>
      </c>
      <c r="BN154" s="2">
        <v>0</v>
      </c>
      <c r="BO154" s="2" t="s">
        <v>6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105</v>
      </c>
      <c r="CA154" s="2">
        <v>55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6</v>
      </c>
      <c r="CO154" s="2">
        <v>0</v>
      </c>
      <c r="CP154" s="2">
        <f t="shared" si="165"/>
        <v>1964.93</v>
      </c>
      <c r="CQ154" s="2">
        <f t="shared" si="166"/>
        <v>30.67</v>
      </c>
      <c r="CR154" s="2">
        <f t="shared" si="167"/>
        <v>0</v>
      </c>
      <c r="CS154" s="2">
        <f t="shared" si="168"/>
        <v>0</v>
      </c>
      <c r="CT154" s="2">
        <f t="shared" si="169"/>
        <v>0</v>
      </c>
      <c r="CU154" s="2">
        <f t="shared" si="170"/>
        <v>0</v>
      </c>
      <c r="CV154" s="2">
        <f t="shared" si="171"/>
        <v>0</v>
      </c>
      <c r="CW154" s="2">
        <f t="shared" si="172"/>
        <v>0</v>
      </c>
      <c r="CX154" s="2">
        <f t="shared" si="173"/>
        <v>0</v>
      </c>
      <c r="CY154" s="2">
        <f t="shared" si="174"/>
        <v>0</v>
      </c>
      <c r="CZ154" s="2">
        <f t="shared" si="175"/>
        <v>0</v>
      </c>
      <c r="DA154" s="2"/>
      <c r="DB154" s="2"/>
      <c r="DC154" s="2" t="s">
        <v>6</v>
      </c>
      <c r="DD154" s="2" t="s">
        <v>6</v>
      </c>
      <c r="DE154" s="2" t="s">
        <v>6</v>
      </c>
      <c r="DF154" s="2" t="s">
        <v>6</v>
      </c>
      <c r="DG154" s="2" t="s">
        <v>6</v>
      </c>
      <c r="DH154" s="2" t="s">
        <v>6</v>
      </c>
      <c r="DI154" s="2" t="s">
        <v>6</v>
      </c>
      <c r="DJ154" s="2" t="s">
        <v>6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1002</v>
      </c>
      <c r="DV154" s="2" t="s">
        <v>271</v>
      </c>
      <c r="DW154" s="2" t="s">
        <v>271</v>
      </c>
      <c r="DX154" s="2">
        <v>1</v>
      </c>
      <c r="DY154" s="2"/>
      <c r="DZ154" s="2"/>
      <c r="EA154" s="2"/>
      <c r="EB154" s="2"/>
      <c r="EC154" s="2"/>
      <c r="ED154" s="2"/>
      <c r="EE154" s="2">
        <v>26549086</v>
      </c>
      <c r="EF154" s="2">
        <v>2</v>
      </c>
      <c r="EG154" s="2" t="s">
        <v>14</v>
      </c>
      <c r="EH154" s="2">
        <v>0</v>
      </c>
      <c r="EI154" s="2" t="s">
        <v>6</v>
      </c>
      <c r="EJ154" s="2">
        <v>1</v>
      </c>
      <c r="EK154" s="2">
        <v>15001</v>
      </c>
      <c r="EL154" s="2" t="s">
        <v>116</v>
      </c>
      <c r="EM154" s="2" t="s">
        <v>117</v>
      </c>
      <c r="EN154" s="2"/>
      <c r="EO154" s="2" t="s">
        <v>6</v>
      </c>
      <c r="EP154" s="2"/>
      <c r="EQ154" s="2">
        <v>0</v>
      </c>
      <c r="ER154" s="2">
        <v>30.67</v>
      </c>
      <c r="ES154" s="2">
        <v>30.67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76"/>
        <v>0</v>
      </c>
      <c r="FS154" s="2">
        <v>0</v>
      </c>
      <c r="FT154" s="2" t="s">
        <v>22</v>
      </c>
      <c r="FU154" s="2" t="s">
        <v>23</v>
      </c>
      <c r="FV154" s="2"/>
      <c r="FW154" s="2"/>
      <c r="FX154" s="2">
        <v>94.5</v>
      </c>
      <c r="FY154" s="2">
        <v>46.75</v>
      </c>
      <c r="FZ154" s="2"/>
      <c r="GA154" s="2" t="s">
        <v>6</v>
      </c>
      <c r="GB154" s="2"/>
      <c r="GC154" s="2"/>
      <c r="GD154" s="2">
        <v>0</v>
      </c>
      <c r="GE154" s="2"/>
      <c r="GF154" s="2">
        <v>-1884807443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77"/>
        <v>0</v>
      </c>
      <c r="GM154" s="2">
        <f t="shared" si="178"/>
        <v>1964.93</v>
      </c>
      <c r="GN154" s="2">
        <f t="shared" si="179"/>
        <v>1964.93</v>
      </c>
      <c r="GO154" s="2">
        <f t="shared" si="180"/>
        <v>0</v>
      </c>
      <c r="GP154" s="2">
        <f t="shared" si="181"/>
        <v>0</v>
      </c>
      <c r="GQ154" s="2"/>
      <c r="GR154" s="2">
        <v>0</v>
      </c>
      <c r="GS154" s="2">
        <v>3</v>
      </c>
      <c r="GT154" s="2">
        <v>0</v>
      </c>
      <c r="GU154" s="2" t="s">
        <v>6</v>
      </c>
      <c r="GV154" s="2">
        <f t="shared" si="182"/>
        <v>0</v>
      </c>
      <c r="GW154" s="2">
        <v>1</v>
      </c>
      <c r="GX154" s="2">
        <f t="shared" si="183"/>
        <v>0</v>
      </c>
      <c r="GY154" s="2"/>
      <c r="GZ154" s="2"/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438</v>
      </c>
      <c r="E155" t="s">
        <v>287</v>
      </c>
      <c r="F155" t="s">
        <v>269</v>
      </c>
      <c r="G155" t="s">
        <v>270</v>
      </c>
      <c r="H155" t="s">
        <v>271</v>
      </c>
      <c r="I155">
        <f>I153*J155</f>
        <v>64.066860000000005</v>
      </c>
      <c r="J155">
        <v>14.3</v>
      </c>
      <c r="O155">
        <f t="shared" si="151"/>
        <v>12575.56</v>
      </c>
      <c r="P155">
        <f t="shared" si="152"/>
        <v>12575.56</v>
      </c>
      <c r="Q155">
        <f t="shared" si="153"/>
        <v>0</v>
      </c>
      <c r="R155">
        <f t="shared" si="154"/>
        <v>0</v>
      </c>
      <c r="S155">
        <f t="shared" si="155"/>
        <v>0</v>
      </c>
      <c r="T155">
        <f t="shared" si="156"/>
        <v>0</v>
      </c>
      <c r="U155">
        <f t="shared" si="157"/>
        <v>0</v>
      </c>
      <c r="V155">
        <f t="shared" si="158"/>
        <v>0</v>
      </c>
      <c r="W155">
        <f t="shared" si="159"/>
        <v>0</v>
      </c>
      <c r="X155">
        <f t="shared" si="160"/>
        <v>0</v>
      </c>
      <c r="Y155">
        <f t="shared" si="161"/>
        <v>0</v>
      </c>
      <c r="AA155">
        <v>26834277</v>
      </c>
      <c r="AB155">
        <f t="shared" si="162"/>
        <v>30.67</v>
      </c>
      <c r="AC155">
        <f t="shared" si="191"/>
        <v>30.67</v>
      </c>
      <c r="AD155">
        <f t="shared" si="195"/>
        <v>0</v>
      </c>
      <c r="AE155">
        <f t="shared" si="196"/>
        <v>0</v>
      </c>
      <c r="AF155">
        <f t="shared" si="197"/>
        <v>0</v>
      </c>
      <c r="AG155">
        <f t="shared" si="163"/>
        <v>0</v>
      </c>
      <c r="AH155">
        <f t="shared" si="198"/>
        <v>0</v>
      </c>
      <c r="AI155">
        <f t="shared" si="199"/>
        <v>0</v>
      </c>
      <c r="AJ155">
        <f t="shared" si="164"/>
        <v>0</v>
      </c>
      <c r="AK155">
        <v>30.67</v>
      </c>
      <c r="AL155">
        <v>30.67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95</v>
      </c>
      <c r="AU155">
        <v>47</v>
      </c>
      <c r="AV155">
        <v>1</v>
      </c>
      <c r="AW155">
        <v>1</v>
      </c>
      <c r="AZ155">
        <v>6.4</v>
      </c>
      <c r="BA155">
        <v>1</v>
      </c>
      <c r="BB155">
        <v>1</v>
      </c>
      <c r="BC155">
        <v>6.4</v>
      </c>
      <c r="BD155" t="s">
        <v>6</v>
      </c>
      <c r="BE155" t="s">
        <v>6</v>
      </c>
      <c r="BF155" t="s">
        <v>6</v>
      </c>
      <c r="BG155" t="s">
        <v>6</v>
      </c>
      <c r="BH155">
        <v>3</v>
      </c>
      <c r="BI155">
        <v>1</v>
      </c>
      <c r="BJ155" t="s">
        <v>272</v>
      </c>
      <c r="BM155">
        <v>15001</v>
      </c>
      <c r="BN155">
        <v>0</v>
      </c>
      <c r="BO155" t="s">
        <v>6</v>
      </c>
      <c r="BP155">
        <v>0</v>
      </c>
      <c r="BQ155">
        <v>2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105</v>
      </c>
      <c r="CA155">
        <v>55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 t="shared" si="165"/>
        <v>12575.56</v>
      </c>
      <c r="CQ155">
        <f t="shared" si="166"/>
        <v>196.28800000000001</v>
      </c>
      <c r="CR155">
        <f t="shared" si="167"/>
        <v>0</v>
      </c>
      <c r="CS155">
        <f t="shared" si="168"/>
        <v>0</v>
      </c>
      <c r="CT155">
        <f t="shared" si="169"/>
        <v>0</v>
      </c>
      <c r="CU155">
        <f t="shared" si="170"/>
        <v>0</v>
      </c>
      <c r="CV155">
        <f t="shared" si="171"/>
        <v>0</v>
      </c>
      <c r="CW155">
        <f t="shared" si="172"/>
        <v>0</v>
      </c>
      <c r="CX155">
        <f t="shared" si="173"/>
        <v>0</v>
      </c>
      <c r="CY155">
        <f t="shared" si="174"/>
        <v>0</v>
      </c>
      <c r="CZ155">
        <f t="shared" si="175"/>
        <v>0</v>
      </c>
      <c r="DC155" t="s">
        <v>6</v>
      </c>
      <c r="DD155" t="s">
        <v>6</v>
      </c>
      <c r="DE155" t="s">
        <v>6</v>
      </c>
      <c r="DF155" t="s">
        <v>6</v>
      </c>
      <c r="DG155" t="s">
        <v>6</v>
      </c>
      <c r="DH155" t="s">
        <v>6</v>
      </c>
      <c r="DI155" t="s">
        <v>6</v>
      </c>
      <c r="DJ155" t="s">
        <v>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1002</v>
      </c>
      <c r="DV155" t="s">
        <v>271</v>
      </c>
      <c r="DW155" t="s">
        <v>271</v>
      </c>
      <c r="DX155">
        <v>1</v>
      </c>
      <c r="EE155">
        <v>26549086</v>
      </c>
      <c r="EF155">
        <v>2</v>
      </c>
      <c r="EG155" t="s">
        <v>14</v>
      </c>
      <c r="EH155">
        <v>0</v>
      </c>
      <c r="EI155" t="s">
        <v>6</v>
      </c>
      <c r="EJ155">
        <v>1</v>
      </c>
      <c r="EK155">
        <v>15001</v>
      </c>
      <c r="EL155" t="s">
        <v>116</v>
      </c>
      <c r="EM155" t="s">
        <v>117</v>
      </c>
      <c r="EO155" t="s">
        <v>6</v>
      </c>
      <c r="EQ155">
        <v>0</v>
      </c>
      <c r="ER155">
        <v>30.67</v>
      </c>
      <c r="ES155">
        <v>30.67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76"/>
        <v>0</v>
      </c>
      <c r="FS155">
        <v>0</v>
      </c>
      <c r="FT155" t="s">
        <v>22</v>
      </c>
      <c r="FU155" t="s">
        <v>23</v>
      </c>
      <c r="FX155">
        <v>94.5</v>
      </c>
      <c r="FY155">
        <v>46.75</v>
      </c>
      <c r="GA155" t="s">
        <v>6</v>
      </c>
      <c r="GD155">
        <v>0</v>
      </c>
      <c r="GF155">
        <v>-1884807443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77"/>
        <v>0</v>
      </c>
      <c r="GM155">
        <f t="shared" si="178"/>
        <v>12575.56</v>
      </c>
      <c r="GN155">
        <f t="shared" si="179"/>
        <v>12575.56</v>
      </c>
      <c r="GO155">
        <f t="shared" si="180"/>
        <v>0</v>
      </c>
      <c r="GP155">
        <f t="shared" si="181"/>
        <v>0</v>
      </c>
      <c r="GR155">
        <v>0</v>
      </c>
      <c r="GS155">
        <v>3</v>
      </c>
      <c r="GT155">
        <v>0</v>
      </c>
      <c r="GU155" t="s">
        <v>6</v>
      </c>
      <c r="GV155">
        <f t="shared" si="182"/>
        <v>0</v>
      </c>
      <c r="GW155">
        <v>1</v>
      </c>
      <c r="GX155">
        <f t="shared" si="183"/>
        <v>0</v>
      </c>
      <c r="HA155">
        <v>0</v>
      </c>
      <c r="HB155">
        <v>0</v>
      </c>
      <c r="IK155">
        <v>0</v>
      </c>
    </row>
    <row r="156" spans="1:255" x14ac:dyDescent="0.2">
      <c r="A156" s="2">
        <v>17</v>
      </c>
      <c r="B156" s="2">
        <v>1</v>
      </c>
      <c r="C156" s="2">
        <f>ROW(SmtRes!A450)</f>
        <v>450</v>
      </c>
      <c r="D156" s="2">
        <f>ROW(EtalonRes!A466)</f>
        <v>466</v>
      </c>
      <c r="E156" s="2" t="s">
        <v>288</v>
      </c>
      <c r="F156" s="2" t="s">
        <v>289</v>
      </c>
      <c r="G156" s="2" t="s">
        <v>290</v>
      </c>
      <c r="H156" s="2" t="s">
        <v>18</v>
      </c>
      <c r="I156" s="2">
        <f>ROUND((62.44+63.53+63.31+69.53+46.28+65.73+77.2)/100,9)</f>
        <v>4.4802</v>
      </c>
      <c r="J156" s="2">
        <v>0</v>
      </c>
      <c r="K156" s="2"/>
      <c r="L156" s="2"/>
      <c r="M156" s="2"/>
      <c r="N156" s="2"/>
      <c r="O156" s="2">
        <f t="shared" ref="O156:O185" si="200">ROUND(CP156,2)</f>
        <v>3566.69</v>
      </c>
      <c r="P156" s="2">
        <f t="shared" ref="P156:P185" si="201">ROUND(CQ156*I156,2)</f>
        <v>2223.16</v>
      </c>
      <c r="Q156" s="2">
        <f t="shared" ref="Q156:Q185" si="202">ROUND(CR156*I156,2)</f>
        <v>31.68</v>
      </c>
      <c r="R156" s="2">
        <f t="shared" ref="R156:R185" si="203">ROUND(CS156*I156,2)</f>
        <v>9.18</v>
      </c>
      <c r="S156" s="2">
        <f t="shared" ref="S156:S185" si="204">ROUND(CT156*I156,2)</f>
        <v>1311.85</v>
      </c>
      <c r="T156" s="2">
        <f t="shared" ref="T156:T185" si="205">ROUND(CU156*I156,2)</f>
        <v>0</v>
      </c>
      <c r="U156" s="2">
        <f t="shared" ref="U156:U185" si="206">CV156*I156</f>
        <v>151.833978</v>
      </c>
      <c r="V156" s="2">
        <f t="shared" ref="V156:V185" si="207">CW156*I156</f>
        <v>0.71683200000000002</v>
      </c>
      <c r="W156" s="2">
        <f t="shared" ref="W156:W185" si="208">ROUND(CX156*I156,2)</f>
        <v>0</v>
      </c>
      <c r="X156" s="2">
        <f t="shared" ref="X156:X185" si="209">ROUND(CY156,2)</f>
        <v>1056.82</v>
      </c>
      <c r="Y156" s="2">
        <f t="shared" ref="Y156:Y185" si="210">ROUND(CZ156,2)</f>
        <v>660.52</v>
      </c>
      <c r="Z156" s="2"/>
      <c r="AA156" s="2">
        <v>26834263</v>
      </c>
      <c r="AB156" s="2">
        <f t="shared" ref="AB156:AB185" si="211">ROUND((AC156+AD156+AF156),6)</f>
        <v>796.1</v>
      </c>
      <c r="AC156" s="2">
        <f t="shared" si="191"/>
        <v>496.22</v>
      </c>
      <c r="AD156" s="2">
        <f t="shared" si="195"/>
        <v>7.07</v>
      </c>
      <c r="AE156" s="2">
        <f t="shared" si="196"/>
        <v>2.0499999999999998</v>
      </c>
      <c r="AF156" s="2">
        <f t="shared" si="197"/>
        <v>292.81</v>
      </c>
      <c r="AG156" s="2">
        <f t="shared" ref="AG156:AG185" si="212">ROUND((AP156),6)</f>
        <v>0</v>
      </c>
      <c r="AH156" s="2">
        <f t="shared" si="198"/>
        <v>33.89</v>
      </c>
      <c r="AI156" s="2">
        <f t="shared" si="199"/>
        <v>0.16</v>
      </c>
      <c r="AJ156" s="2">
        <f t="shared" ref="AJ156:AJ185" si="213">ROUND((AS156),6)</f>
        <v>0</v>
      </c>
      <c r="AK156" s="2">
        <v>796.1</v>
      </c>
      <c r="AL156" s="2">
        <v>496.22</v>
      </c>
      <c r="AM156" s="2">
        <v>7.07</v>
      </c>
      <c r="AN156" s="2">
        <v>2.0499999999999998</v>
      </c>
      <c r="AO156" s="2">
        <v>292.81</v>
      </c>
      <c r="AP156" s="2">
        <v>0</v>
      </c>
      <c r="AQ156" s="2">
        <v>33.89</v>
      </c>
      <c r="AR156" s="2">
        <v>0.16</v>
      </c>
      <c r="AS156" s="2">
        <v>0</v>
      </c>
      <c r="AT156" s="2">
        <v>80</v>
      </c>
      <c r="AU156" s="2">
        <v>50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6</v>
      </c>
      <c r="BE156" s="2" t="s">
        <v>6</v>
      </c>
      <c r="BF156" s="2" t="s">
        <v>6</v>
      </c>
      <c r="BG156" s="2" t="s">
        <v>6</v>
      </c>
      <c r="BH156" s="2">
        <v>0</v>
      </c>
      <c r="BI156" s="2">
        <v>1</v>
      </c>
      <c r="BJ156" s="2" t="s">
        <v>291</v>
      </c>
      <c r="BK156" s="2"/>
      <c r="BL156" s="2"/>
      <c r="BM156" s="2">
        <v>62001</v>
      </c>
      <c r="BN156" s="2">
        <v>0</v>
      </c>
      <c r="BO156" s="2" t="s">
        <v>6</v>
      </c>
      <c r="BP156" s="2">
        <v>0</v>
      </c>
      <c r="BQ156" s="2">
        <v>6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6</v>
      </c>
      <c r="BZ156" s="2">
        <v>80</v>
      </c>
      <c r="CA156" s="2">
        <v>50</v>
      </c>
      <c r="CB156" s="2"/>
      <c r="CC156" s="2"/>
      <c r="CD156" s="2"/>
      <c r="CE156" s="2"/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6</v>
      </c>
      <c r="CO156" s="2">
        <v>0</v>
      </c>
      <c r="CP156" s="2">
        <f t="shared" ref="CP156:CP185" si="214">(P156+Q156+S156)</f>
        <v>3566.6899999999996</v>
      </c>
      <c r="CQ156" s="2">
        <f t="shared" ref="CQ156:CQ185" si="215">AC156*BC156</f>
        <v>496.22</v>
      </c>
      <c r="CR156" s="2">
        <f t="shared" ref="CR156:CR185" si="216">AD156*BB156</f>
        <v>7.07</v>
      </c>
      <c r="CS156" s="2">
        <f t="shared" ref="CS156:CS185" si="217">AE156*BS156</f>
        <v>2.0499999999999998</v>
      </c>
      <c r="CT156" s="2">
        <f t="shared" ref="CT156:CT185" si="218">AF156*BA156</f>
        <v>292.81</v>
      </c>
      <c r="CU156" s="2">
        <f t="shared" ref="CU156:CU185" si="219">AG156</f>
        <v>0</v>
      </c>
      <c r="CV156" s="2">
        <f t="shared" ref="CV156:CV185" si="220">AH156</f>
        <v>33.89</v>
      </c>
      <c r="CW156" s="2">
        <f t="shared" ref="CW156:CW185" si="221">AI156</f>
        <v>0.16</v>
      </c>
      <c r="CX156" s="2">
        <f t="shared" ref="CX156:CX185" si="222">AJ156</f>
        <v>0</v>
      </c>
      <c r="CY156" s="2">
        <f t="shared" ref="CY156:CY185" si="223">(((S156+R156)*AT156)/100)</f>
        <v>1056.8239999999998</v>
      </c>
      <c r="CZ156" s="2">
        <f t="shared" ref="CZ156:CZ185" si="224">(((S156+R156)*AU156)/100)</f>
        <v>660.51499999999999</v>
      </c>
      <c r="DA156" s="2"/>
      <c r="DB156" s="2"/>
      <c r="DC156" s="2" t="s">
        <v>6</v>
      </c>
      <c r="DD156" s="2" t="s">
        <v>6</v>
      </c>
      <c r="DE156" s="2" t="s">
        <v>6</v>
      </c>
      <c r="DF156" s="2" t="s">
        <v>6</v>
      </c>
      <c r="DG156" s="2" t="s">
        <v>6</v>
      </c>
      <c r="DH156" s="2" t="s">
        <v>6</v>
      </c>
      <c r="DI156" s="2" t="s">
        <v>6</v>
      </c>
      <c r="DJ156" s="2" t="s">
        <v>6</v>
      </c>
      <c r="DK156" s="2" t="s">
        <v>6</v>
      </c>
      <c r="DL156" s="2" t="s">
        <v>6</v>
      </c>
      <c r="DM156" s="2" t="s">
        <v>6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1005</v>
      </c>
      <c r="DV156" s="2" t="s">
        <v>18</v>
      </c>
      <c r="DW156" s="2" t="s">
        <v>18</v>
      </c>
      <c r="DX156" s="2">
        <v>100</v>
      </c>
      <c r="DY156" s="2"/>
      <c r="DZ156" s="2"/>
      <c r="EA156" s="2"/>
      <c r="EB156" s="2"/>
      <c r="EC156" s="2"/>
      <c r="ED156" s="2"/>
      <c r="EE156" s="2">
        <v>26549144</v>
      </c>
      <c r="EF156" s="2">
        <v>6</v>
      </c>
      <c r="EG156" s="2" t="s">
        <v>44</v>
      </c>
      <c r="EH156" s="2">
        <v>0</v>
      </c>
      <c r="EI156" s="2" t="s">
        <v>6</v>
      </c>
      <c r="EJ156" s="2">
        <v>1</v>
      </c>
      <c r="EK156" s="2">
        <v>62001</v>
      </c>
      <c r="EL156" s="2" t="s">
        <v>266</v>
      </c>
      <c r="EM156" s="2" t="s">
        <v>267</v>
      </c>
      <c r="EN156" s="2"/>
      <c r="EO156" s="2" t="s">
        <v>6</v>
      </c>
      <c r="EP156" s="2"/>
      <c r="EQ156" s="2">
        <v>0</v>
      </c>
      <c r="ER156" s="2">
        <v>796.1</v>
      </c>
      <c r="ES156" s="2">
        <v>496.22</v>
      </c>
      <c r="ET156" s="2">
        <v>7.07</v>
      </c>
      <c r="EU156" s="2">
        <v>2.0499999999999998</v>
      </c>
      <c r="EV156" s="2">
        <v>292.81</v>
      </c>
      <c r="EW156" s="2">
        <v>33.89</v>
      </c>
      <c r="EX156" s="2">
        <v>0.16</v>
      </c>
      <c r="EY156" s="2">
        <v>0</v>
      </c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ref="FR156:FR185" si="225">ROUND(IF(AND(BH156=3,BI156=3),P156,0),2)</f>
        <v>0</v>
      </c>
      <c r="FS156" s="2">
        <v>0</v>
      </c>
      <c r="FT156" s="2"/>
      <c r="FU156" s="2"/>
      <c r="FV156" s="2"/>
      <c r="FW156" s="2"/>
      <c r="FX156" s="2">
        <v>80</v>
      </c>
      <c r="FY156" s="2">
        <v>50</v>
      </c>
      <c r="FZ156" s="2"/>
      <c r="GA156" s="2" t="s">
        <v>6</v>
      </c>
      <c r="GB156" s="2"/>
      <c r="GC156" s="2"/>
      <c r="GD156" s="2">
        <v>0</v>
      </c>
      <c r="GE156" s="2"/>
      <c r="GF156" s="2">
        <v>824855419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ref="GL156:GL185" si="226">ROUND(IF(AND(BH156=3,BI156=3,FS156&lt;&gt;0),P156,0),2)</f>
        <v>0</v>
      </c>
      <c r="GM156" s="2">
        <f t="shared" ref="GM156:GM185" si="227">ROUND(O156+X156+Y156+GK156,2)+GX156</f>
        <v>5284.03</v>
      </c>
      <c r="GN156" s="2">
        <f t="shared" ref="GN156:GN185" si="228">IF(OR(BI156=0,BI156=1),ROUND(O156+X156+Y156+GK156,2),0)</f>
        <v>5284.03</v>
      </c>
      <c r="GO156" s="2">
        <f t="shared" ref="GO156:GO185" si="229">IF(BI156=2,ROUND(O156+X156+Y156+GK156,2),0)</f>
        <v>0</v>
      </c>
      <c r="GP156" s="2">
        <f t="shared" ref="GP156:GP185" si="230">IF(BI156=4,ROUND(O156+X156+Y156+GK156,2)+GX156,0)</f>
        <v>0</v>
      </c>
      <c r="GQ156" s="2"/>
      <c r="GR156" s="2">
        <v>0</v>
      </c>
      <c r="GS156" s="2">
        <v>3</v>
      </c>
      <c r="GT156" s="2">
        <v>0</v>
      </c>
      <c r="GU156" s="2" t="s">
        <v>6</v>
      </c>
      <c r="GV156" s="2">
        <f t="shared" ref="GV156:GV185" si="231">ROUND(GT156,6)</f>
        <v>0</v>
      </c>
      <c r="GW156" s="2">
        <v>1</v>
      </c>
      <c r="GX156" s="2">
        <f t="shared" ref="GX156:GX185" si="232">ROUND(GV156*GW156*I156,2)</f>
        <v>0</v>
      </c>
      <c r="GY156" s="2"/>
      <c r="GZ156" s="2"/>
      <c r="HA156" s="2">
        <v>0</v>
      </c>
      <c r="HB156" s="2">
        <v>0</v>
      </c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17</v>
      </c>
      <c r="B157">
        <v>1</v>
      </c>
      <c r="C157">
        <f>ROW(SmtRes!A462)</f>
        <v>462</v>
      </c>
      <c r="D157">
        <f>ROW(EtalonRes!A478)</f>
        <v>478</v>
      </c>
      <c r="E157" t="s">
        <v>288</v>
      </c>
      <c r="F157" t="s">
        <v>289</v>
      </c>
      <c r="G157" t="s">
        <v>290</v>
      </c>
      <c r="H157" t="s">
        <v>18</v>
      </c>
      <c r="I157">
        <f>ROUND((62.44+63.53+63.31+69.53+46.28+65.73+77.2)/100,9)</f>
        <v>4.4802</v>
      </c>
      <c r="J157">
        <v>0</v>
      </c>
      <c r="O157">
        <f t="shared" si="200"/>
        <v>22826.799999999999</v>
      </c>
      <c r="P157">
        <f t="shared" si="201"/>
        <v>14228.26</v>
      </c>
      <c r="Q157">
        <f t="shared" si="202"/>
        <v>202.72</v>
      </c>
      <c r="R157">
        <f t="shared" si="203"/>
        <v>58.78</v>
      </c>
      <c r="S157">
        <f t="shared" si="204"/>
        <v>8395.82</v>
      </c>
      <c r="T157">
        <f t="shared" si="205"/>
        <v>0</v>
      </c>
      <c r="U157">
        <f t="shared" si="206"/>
        <v>151.833978</v>
      </c>
      <c r="V157">
        <f t="shared" si="207"/>
        <v>0.71683200000000002</v>
      </c>
      <c r="W157">
        <f t="shared" si="208"/>
        <v>0</v>
      </c>
      <c r="X157">
        <f t="shared" si="209"/>
        <v>6763.68</v>
      </c>
      <c r="Y157">
        <f t="shared" si="210"/>
        <v>4227.3</v>
      </c>
      <c r="AA157">
        <v>26834277</v>
      </c>
      <c r="AB157">
        <f t="shared" si="211"/>
        <v>796.1</v>
      </c>
      <c r="AC157">
        <f t="shared" si="191"/>
        <v>496.22</v>
      </c>
      <c r="AD157">
        <f t="shared" si="195"/>
        <v>7.07</v>
      </c>
      <c r="AE157">
        <f t="shared" si="196"/>
        <v>2.0499999999999998</v>
      </c>
      <c r="AF157">
        <f t="shared" si="197"/>
        <v>292.81</v>
      </c>
      <c r="AG157">
        <f t="shared" si="212"/>
        <v>0</v>
      </c>
      <c r="AH157">
        <f t="shared" si="198"/>
        <v>33.89</v>
      </c>
      <c r="AI157">
        <f t="shared" si="199"/>
        <v>0.16</v>
      </c>
      <c r="AJ157">
        <f t="shared" si="213"/>
        <v>0</v>
      </c>
      <c r="AK157">
        <v>796.1</v>
      </c>
      <c r="AL157">
        <v>496.22</v>
      </c>
      <c r="AM157">
        <v>7.07</v>
      </c>
      <c r="AN157">
        <v>2.0499999999999998</v>
      </c>
      <c r="AO157">
        <v>292.81</v>
      </c>
      <c r="AP157">
        <v>0</v>
      </c>
      <c r="AQ157">
        <v>33.89</v>
      </c>
      <c r="AR157">
        <v>0.16</v>
      </c>
      <c r="AS157">
        <v>0</v>
      </c>
      <c r="AT157">
        <v>80</v>
      </c>
      <c r="AU157">
        <v>50</v>
      </c>
      <c r="AV157">
        <v>1</v>
      </c>
      <c r="AW157">
        <v>1</v>
      </c>
      <c r="AZ157">
        <v>6.4</v>
      </c>
      <c r="BA157">
        <v>6.4</v>
      </c>
      <c r="BB157">
        <v>6.4</v>
      </c>
      <c r="BC157">
        <v>6.4</v>
      </c>
      <c r="BD157" t="s">
        <v>6</v>
      </c>
      <c r="BE157" t="s">
        <v>6</v>
      </c>
      <c r="BF157" t="s">
        <v>6</v>
      </c>
      <c r="BG157" t="s">
        <v>6</v>
      </c>
      <c r="BH157">
        <v>0</v>
      </c>
      <c r="BI157">
        <v>1</v>
      </c>
      <c r="BJ157" t="s">
        <v>291</v>
      </c>
      <c r="BM157">
        <v>62001</v>
      </c>
      <c r="BN157">
        <v>0</v>
      </c>
      <c r="BO157" t="s">
        <v>6</v>
      </c>
      <c r="BP157">
        <v>0</v>
      </c>
      <c r="BQ157">
        <v>6</v>
      </c>
      <c r="BR157">
        <v>0</v>
      </c>
      <c r="BS157">
        <v>6.4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80</v>
      </c>
      <c r="CA157">
        <v>50</v>
      </c>
      <c r="CF157">
        <v>0</v>
      </c>
      <c r="CG157">
        <v>0</v>
      </c>
      <c r="CM157">
        <v>0</v>
      </c>
      <c r="CN157" t="s">
        <v>6</v>
      </c>
      <c r="CO157">
        <v>0</v>
      </c>
      <c r="CP157">
        <f t="shared" si="214"/>
        <v>22826.799999999999</v>
      </c>
      <c r="CQ157">
        <f t="shared" si="215"/>
        <v>3175.8080000000004</v>
      </c>
      <c r="CR157">
        <f t="shared" si="216"/>
        <v>45.248000000000005</v>
      </c>
      <c r="CS157">
        <f t="shared" si="217"/>
        <v>13.12</v>
      </c>
      <c r="CT157">
        <f t="shared" si="218"/>
        <v>1873.9840000000002</v>
      </c>
      <c r="CU157">
        <f t="shared" si="219"/>
        <v>0</v>
      </c>
      <c r="CV157">
        <f t="shared" si="220"/>
        <v>33.89</v>
      </c>
      <c r="CW157">
        <f t="shared" si="221"/>
        <v>0.16</v>
      </c>
      <c r="CX157">
        <f t="shared" si="222"/>
        <v>0</v>
      </c>
      <c r="CY157">
        <f t="shared" si="223"/>
        <v>6763.68</v>
      </c>
      <c r="CZ157">
        <f t="shared" si="224"/>
        <v>4227.3</v>
      </c>
      <c r="DC157" t="s">
        <v>6</v>
      </c>
      <c r="DD157" t="s">
        <v>6</v>
      </c>
      <c r="DE157" t="s">
        <v>6</v>
      </c>
      <c r="DF157" t="s">
        <v>6</v>
      </c>
      <c r="DG157" t="s">
        <v>6</v>
      </c>
      <c r="DH157" t="s">
        <v>6</v>
      </c>
      <c r="DI157" t="s">
        <v>6</v>
      </c>
      <c r="DJ157" t="s">
        <v>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1005</v>
      </c>
      <c r="DV157" t="s">
        <v>18</v>
      </c>
      <c r="DW157" t="s">
        <v>18</v>
      </c>
      <c r="DX157">
        <v>100</v>
      </c>
      <c r="EE157">
        <v>26549144</v>
      </c>
      <c r="EF157">
        <v>6</v>
      </c>
      <c r="EG157" t="s">
        <v>44</v>
      </c>
      <c r="EH157">
        <v>0</v>
      </c>
      <c r="EI157" t="s">
        <v>6</v>
      </c>
      <c r="EJ157">
        <v>1</v>
      </c>
      <c r="EK157">
        <v>62001</v>
      </c>
      <c r="EL157" t="s">
        <v>266</v>
      </c>
      <c r="EM157" t="s">
        <v>267</v>
      </c>
      <c r="EO157" t="s">
        <v>6</v>
      </c>
      <c r="EQ157">
        <v>0</v>
      </c>
      <c r="ER157">
        <v>796.1</v>
      </c>
      <c r="ES157">
        <v>496.22</v>
      </c>
      <c r="ET157">
        <v>7.07</v>
      </c>
      <c r="EU157">
        <v>2.0499999999999998</v>
      </c>
      <c r="EV157">
        <v>292.81</v>
      </c>
      <c r="EW157">
        <v>33.89</v>
      </c>
      <c r="EX157">
        <v>0.16</v>
      </c>
      <c r="EY157">
        <v>0</v>
      </c>
      <c r="FQ157">
        <v>0</v>
      </c>
      <c r="FR157">
        <f t="shared" si="225"/>
        <v>0</v>
      </c>
      <c r="FS157">
        <v>0</v>
      </c>
      <c r="FX157">
        <v>80</v>
      </c>
      <c r="FY157">
        <v>50</v>
      </c>
      <c r="GA157" t="s">
        <v>6</v>
      </c>
      <c r="GD157">
        <v>0</v>
      </c>
      <c r="GF157">
        <v>824855419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226"/>
        <v>0</v>
      </c>
      <c r="GM157">
        <f t="shared" si="227"/>
        <v>33817.78</v>
      </c>
      <c r="GN157">
        <f t="shared" si="228"/>
        <v>33817.78</v>
      </c>
      <c r="GO157">
        <f t="shared" si="229"/>
        <v>0</v>
      </c>
      <c r="GP157">
        <f t="shared" si="230"/>
        <v>0</v>
      </c>
      <c r="GR157">
        <v>0</v>
      </c>
      <c r="GS157">
        <v>0</v>
      </c>
      <c r="GT157">
        <v>0</v>
      </c>
      <c r="GU157" t="s">
        <v>6</v>
      </c>
      <c r="GV157">
        <f t="shared" si="231"/>
        <v>0</v>
      </c>
      <c r="GW157">
        <v>1</v>
      </c>
      <c r="GX157">
        <f t="shared" si="232"/>
        <v>0</v>
      </c>
      <c r="HA157">
        <v>0</v>
      </c>
      <c r="HB157"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449</v>
      </c>
      <c r="D158" s="2"/>
      <c r="E158" s="2" t="s">
        <v>292</v>
      </c>
      <c r="F158" s="2" t="s">
        <v>263</v>
      </c>
      <c r="G158" s="2" t="s">
        <v>264</v>
      </c>
      <c r="H158" s="2" t="s">
        <v>38</v>
      </c>
      <c r="I158" s="2">
        <f>I156*J158</f>
        <v>0.31809399999999999</v>
      </c>
      <c r="J158" s="2">
        <v>7.0999955359135752E-2</v>
      </c>
      <c r="K158" s="2"/>
      <c r="L158" s="2"/>
      <c r="M158" s="2"/>
      <c r="N158" s="2"/>
      <c r="O158" s="2">
        <f t="shared" si="200"/>
        <v>4226.7299999999996</v>
      </c>
      <c r="P158" s="2">
        <f t="shared" si="201"/>
        <v>4226.7299999999996</v>
      </c>
      <c r="Q158" s="2">
        <f t="shared" si="202"/>
        <v>0</v>
      </c>
      <c r="R158" s="2">
        <f t="shared" si="203"/>
        <v>0</v>
      </c>
      <c r="S158" s="2">
        <f t="shared" si="204"/>
        <v>0</v>
      </c>
      <c r="T158" s="2">
        <f t="shared" si="205"/>
        <v>0</v>
      </c>
      <c r="U158" s="2">
        <f t="shared" si="206"/>
        <v>0</v>
      </c>
      <c r="V158" s="2">
        <f t="shared" si="207"/>
        <v>0</v>
      </c>
      <c r="W158" s="2">
        <f t="shared" si="208"/>
        <v>0</v>
      </c>
      <c r="X158" s="2">
        <f t="shared" si="209"/>
        <v>0</v>
      </c>
      <c r="Y158" s="2">
        <f t="shared" si="210"/>
        <v>0</v>
      </c>
      <c r="Z158" s="2"/>
      <c r="AA158" s="2">
        <v>26834263</v>
      </c>
      <c r="AB158" s="2">
        <f t="shared" si="211"/>
        <v>13287.69</v>
      </c>
      <c r="AC158" s="2">
        <f t="shared" si="191"/>
        <v>13287.69</v>
      </c>
      <c r="AD158" s="2">
        <f t="shared" si="195"/>
        <v>0</v>
      </c>
      <c r="AE158" s="2">
        <f t="shared" si="196"/>
        <v>0</v>
      </c>
      <c r="AF158" s="2">
        <f t="shared" si="197"/>
        <v>0</v>
      </c>
      <c r="AG158" s="2">
        <f t="shared" si="212"/>
        <v>0</v>
      </c>
      <c r="AH158" s="2">
        <f t="shared" si="198"/>
        <v>0</v>
      </c>
      <c r="AI158" s="2">
        <f t="shared" si="199"/>
        <v>0</v>
      </c>
      <c r="AJ158" s="2">
        <f t="shared" si="213"/>
        <v>0</v>
      </c>
      <c r="AK158" s="2">
        <v>13287.69</v>
      </c>
      <c r="AL158" s="2">
        <v>13287.69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80</v>
      </c>
      <c r="AU158" s="2">
        <v>50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6</v>
      </c>
      <c r="BE158" s="2" t="s">
        <v>6</v>
      </c>
      <c r="BF158" s="2" t="s">
        <v>6</v>
      </c>
      <c r="BG158" s="2" t="s">
        <v>6</v>
      </c>
      <c r="BH158" s="2">
        <v>3</v>
      </c>
      <c r="BI158" s="2">
        <v>1</v>
      </c>
      <c r="BJ158" s="2" t="s">
        <v>265</v>
      </c>
      <c r="BK158" s="2"/>
      <c r="BL158" s="2"/>
      <c r="BM158" s="2">
        <v>62001</v>
      </c>
      <c r="BN158" s="2">
        <v>0</v>
      </c>
      <c r="BO158" s="2" t="s">
        <v>6</v>
      </c>
      <c r="BP158" s="2">
        <v>0</v>
      </c>
      <c r="BQ158" s="2">
        <v>6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6</v>
      </c>
      <c r="BZ158" s="2">
        <v>80</v>
      </c>
      <c r="CA158" s="2">
        <v>50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6</v>
      </c>
      <c r="CO158" s="2">
        <v>0</v>
      </c>
      <c r="CP158" s="2">
        <f t="shared" si="214"/>
        <v>4226.7299999999996</v>
      </c>
      <c r="CQ158" s="2">
        <f t="shared" si="215"/>
        <v>13287.69</v>
      </c>
      <c r="CR158" s="2">
        <f t="shared" si="216"/>
        <v>0</v>
      </c>
      <c r="CS158" s="2">
        <f t="shared" si="217"/>
        <v>0</v>
      </c>
      <c r="CT158" s="2">
        <f t="shared" si="218"/>
        <v>0</v>
      </c>
      <c r="CU158" s="2">
        <f t="shared" si="219"/>
        <v>0</v>
      </c>
      <c r="CV158" s="2">
        <f t="shared" si="220"/>
        <v>0</v>
      </c>
      <c r="CW158" s="2">
        <f t="shared" si="221"/>
        <v>0</v>
      </c>
      <c r="CX158" s="2">
        <f t="shared" si="222"/>
        <v>0</v>
      </c>
      <c r="CY158" s="2">
        <f t="shared" si="223"/>
        <v>0</v>
      </c>
      <c r="CZ158" s="2">
        <f t="shared" si="224"/>
        <v>0</v>
      </c>
      <c r="DA158" s="2"/>
      <c r="DB158" s="2"/>
      <c r="DC158" s="2" t="s">
        <v>6</v>
      </c>
      <c r="DD158" s="2" t="s">
        <v>6</v>
      </c>
      <c r="DE158" s="2" t="s">
        <v>6</v>
      </c>
      <c r="DF158" s="2" t="s">
        <v>6</v>
      </c>
      <c r="DG158" s="2" t="s">
        <v>6</v>
      </c>
      <c r="DH158" s="2" t="s">
        <v>6</v>
      </c>
      <c r="DI158" s="2" t="s">
        <v>6</v>
      </c>
      <c r="DJ158" s="2" t="s">
        <v>6</v>
      </c>
      <c r="DK158" s="2" t="s">
        <v>6</v>
      </c>
      <c r="DL158" s="2" t="s">
        <v>6</v>
      </c>
      <c r="DM158" s="2" t="s">
        <v>6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1009</v>
      </c>
      <c r="DV158" s="2" t="s">
        <v>38</v>
      </c>
      <c r="DW158" s="2" t="s">
        <v>38</v>
      </c>
      <c r="DX158" s="2">
        <v>1000</v>
      </c>
      <c r="DY158" s="2"/>
      <c r="DZ158" s="2"/>
      <c r="EA158" s="2"/>
      <c r="EB158" s="2"/>
      <c r="EC158" s="2"/>
      <c r="ED158" s="2"/>
      <c r="EE158" s="2">
        <v>26549144</v>
      </c>
      <c r="EF158" s="2">
        <v>6</v>
      </c>
      <c r="EG158" s="2" t="s">
        <v>44</v>
      </c>
      <c r="EH158" s="2">
        <v>0</v>
      </c>
      <c r="EI158" s="2" t="s">
        <v>6</v>
      </c>
      <c r="EJ158" s="2">
        <v>1</v>
      </c>
      <c r="EK158" s="2">
        <v>62001</v>
      </c>
      <c r="EL158" s="2" t="s">
        <v>266</v>
      </c>
      <c r="EM158" s="2" t="s">
        <v>267</v>
      </c>
      <c r="EN158" s="2"/>
      <c r="EO158" s="2" t="s">
        <v>6</v>
      </c>
      <c r="EP158" s="2"/>
      <c r="EQ158" s="2">
        <v>0</v>
      </c>
      <c r="ER158" s="2">
        <v>13287.69</v>
      </c>
      <c r="ES158" s="2">
        <v>13287.69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225"/>
        <v>0</v>
      </c>
      <c r="FS158" s="2">
        <v>0</v>
      </c>
      <c r="FT158" s="2"/>
      <c r="FU158" s="2"/>
      <c r="FV158" s="2"/>
      <c r="FW158" s="2"/>
      <c r="FX158" s="2">
        <v>80</v>
      </c>
      <c r="FY158" s="2">
        <v>50</v>
      </c>
      <c r="FZ158" s="2"/>
      <c r="GA158" s="2" t="s">
        <v>6</v>
      </c>
      <c r="GB158" s="2"/>
      <c r="GC158" s="2"/>
      <c r="GD158" s="2">
        <v>0</v>
      </c>
      <c r="GE158" s="2"/>
      <c r="GF158" s="2">
        <v>-582481889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226"/>
        <v>0</v>
      </c>
      <c r="GM158" s="2">
        <f t="shared" si="227"/>
        <v>4226.7299999999996</v>
      </c>
      <c r="GN158" s="2">
        <f t="shared" si="228"/>
        <v>4226.7299999999996</v>
      </c>
      <c r="GO158" s="2">
        <f t="shared" si="229"/>
        <v>0</v>
      </c>
      <c r="GP158" s="2">
        <f t="shared" si="230"/>
        <v>0</v>
      </c>
      <c r="GQ158" s="2"/>
      <c r="GR158" s="2">
        <v>0</v>
      </c>
      <c r="GS158" s="2">
        <v>3</v>
      </c>
      <c r="GT158" s="2">
        <v>0</v>
      </c>
      <c r="GU158" s="2" t="s">
        <v>6</v>
      </c>
      <c r="GV158" s="2">
        <f t="shared" si="231"/>
        <v>0</v>
      </c>
      <c r="GW158" s="2">
        <v>1</v>
      </c>
      <c r="GX158" s="2">
        <f t="shared" si="232"/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461</v>
      </c>
      <c r="E159" t="s">
        <v>292</v>
      </c>
      <c r="F159" t="s">
        <v>263</v>
      </c>
      <c r="G159" t="s">
        <v>264</v>
      </c>
      <c r="H159" t="s">
        <v>38</v>
      </c>
      <c r="I159">
        <f>I157*J159</f>
        <v>0.31809399999999999</v>
      </c>
      <c r="J159">
        <v>7.0999955359135752E-2</v>
      </c>
      <c r="O159">
        <f t="shared" si="200"/>
        <v>27051.1</v>
      </c>
      <c r="P159">
        <f t="shared" si="201"/>
        <v>27051.1</v>
      </c>
      <c r="Q159">
        <f t="shared" si="202"/>
        <v>0</v>
      </c>
      <c r="R159">
        <f t="shared" si="203"/>
        <v>0</v>
      </c>
      <c r="S159">
        <f t="shared" si="204"/>
        <v>0</v>
      </c>
      <c r="T159">
        <f t="shared" si="205"/>
        <v>0</v>
      </c>
      <c r="U159">
        <f t="shared" si="206"/>
        <v>0</v>
      </c>
      <c r="V159">
        <f t="shared" si="207"/>
        <v>0</v>
      </c>
      <c r="W159">
        <f t="shared" si="208"/>
        <v>0</v>
      </c>
      <c r="X159">
        <f t="shared" si="209"/>
        <v>0</v>
      </c>
      <c r="Y159">
        <f t="shared" si="210"/>
        <v>0</v>
      </c>
      <c r="AA159">
        <v>26834277</v>
      </c>
      <c r="AB159">
        <f t="shared" si="211"/>
        <v>13287.69</v>
      </c>
      <c r="AC159">
        <f t="shared" si="191"/>
        <v>13287.69</v>
      </c>
      <c r="AD159">
        <f t="shared" si="195"/>
        <v>0</v>
      </c>
      <c r="AE159">
        <f t="shared" si="196"/>
        <v>0</v>
      </c>
      <c r="AF159">
        <f t="shared" si="197"/>
        <v>0</v>
      </c>
      <c r="AG159">
        <f t="shared" si="212"/>
        <v>0</v>
      </c>
      <c r="AH159">
        <f t="shared" si="198"/>
        <v>0</v>
      </c>
      <c r="AI159">
        <f t="shared" si="199"/>
        <v>0</v>
      </c>
      <c r="AJ159">
        <f t="shared" si="213"/>
        <v>0</v>
      </c>
      <c r="AK159">
        <v>13287.69</v>
      </c>
      <c r="AL159">
        <v>13287.69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80</v>
      </c>
      <c r="AU159">
        <v>50</v>
      </c>
      <c r="AV159">
        <v>1</v>
      </c>
      <c r="AW159">
        <v>1</v>
      </c>
      <c r="AZ159">
        <v>6.4</v>
      </c>
      <c r="BA159">
        <v>1</v>
      </c>
      <c r="BB159">
        <v>1</v>
      </c>
      <c r="BC159">
        <v>6.4</v>
      </c>
      <c r="BD159" t="s">
        <v>6</v>
      </c>
      <c r="BE159" t="s">
        <v>6</v>
      </c>
      <c r="BF159" t="s">
        <v>6</v>
      </c>
      <c r="BG159" t="s">
        <v>6</v>
      </c>
      <c r="BH159">
        <v>3</v>
      </c>
      <c r="BI159">
        <v>1</v>
      </c>
      <c r="BJ159" t="s">
        <v>265</v>
      </c>
      <c r="BM159">
        <v>62001</v>
      </c>
      <c r="BN159">
        <v>0</v>
      </c>
      <c r="BO159" t="s">
        <v>6</v>
      </c>
      <c r="BP159">
        <v>0</v>
      </c>
      <c r="BQ159">
        <v>6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80</v>
      </c>
      <c r="CA159">
        <v>50</v>
      </c>
      <c r="CF159">
        <v>0</v>
      </c>
      <c r="CG159">
        <v>0</v>
      </c>
      <c r="CM159">
        <v>0</v>
      </c>
      <c r="CN159" t="s">
        <v>6</v>
      </c>
      <c r="CO159">
        <v>0</v>
      </c>
      <c r="CP159">
        <f t="shared" si="214"/>
        <v>27051.1</v>
      </c>
      <c r="CQ159">
        <f t="shared" si="215"/>
        <v>85041.216000000015</v>
      </c>
      <c r="CR159">
        <f t="shared" si="216"/>
        <v>0</v>
      </c>
      <c r="CS159">
        <f t="shared" si="217"/>
        <v>0</v>
      </c>
      <c r="CT159">
        <f t="shared" si="218"/>
        <v>0</v>
      </c>
      <c r="CU159">
        <f t="shared" si="219"/>
        <v>0</v>
      </c>
      <c r="CV159">
        <f t="shared" si="220"/>
        <v>0</v>
      </c>
      <c r="CW159">
        <f t="shared" si="221"/>
        <v>0</v>
      </c>
      <c r="CX159">
        <f t="shared" si="222"/>
        <v>0</v>
      </c>
      <c r="CY159">
        <f t="shared" si="223"/>
        <v>0</v>
      </c>
      <c r="CZ159">
        <f t="shared" si="224"/>
        <v>0</v>
      </c>
      <c r="DC159" t="s">
        <v>6</v>
      </c>
      <c r="DD159" t="s">
        <v>6</v>
      </c>
      <c r="DE159" t="s">
        <v>6</v>
      </c>
      <c r="DF159" t="s">
        <v>6</v>
      </c>
      <c r="DG159" t="s">
        <v>6</v>
      </c>
      <c r="DH159" t="s">
        <v>6</v>
      </c>
      <c r="DI159" t="s">
        <v>6</v>
      </c>
      <c r="DJ159" t="s">
        <v>6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1009</v>
      </c>
      <c r="DV159" t="s">
        <v>38</v>
      </c>
      <c r="DW159" t="s">
        <v>38</v>
      </c>
      <c r="DX159">
        <v>1000</v>
      </c>
      <c r="EE159">
        <v>26549144</v>
      </c>
      <c r="EF159">
        <v>6</v>
      </c>
      <c r="EG159" t="s">
        <v>44</v>
      </c>
      <c r="EH159">
        <v>0</v>
      </c>
      <c r="EI159" t="s">
        <v>6</v>
      </c>
      <c r="EJ159">
        <v>1</v>
      </c>
      <c r="EK159">
        <v>62001</v>
      </c>
      <c r="EL159" t="s">
        <v>266</v>
      </c>
      <c r="EM159" t="s">
        <v>267</v>
      </c>
      <c r="EO159" t="s">
        <v>6</v>
      </c>
      <c r="EQ159">
        <v>0</v>
      </c>
      <c r="ER159">
        <v>13287.69</v>
      </c>
      <c r="ES159">
        <v>13287.69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225"/>
        <v>0</v>
      </c>
      <c r="FS159">
        <v>0</v>
      </c>
      <c r="FX159">
        <v>80</v>
      </c>
      <c r="FY159">
        <v>50</v>
      </c>
      <c r="GA159" t="s">
        <v>6</v>
      </c>
      <c r="GD159">
        <v>0</v>
      </c>
      <c r="GF159">
        <v>-582481889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226"/>
        <v>0</v>
      </c>
      <c r="GM159">
        <f t="shared" si="227"/>
        <v>27051.1</v>
      </c>
      <c r="GN159">
        <f t="shared" si="228"/>
        <v>27051.1</v>
      </c>
      <c r="GO159">
        <f t="shared" si="229"/>
        <v>0</v>
      </c>
      <c r="GP159">
        <f t="shared" si="230"/>
        <v>0</v>
      </c>
      <c r="GR159">
        <v>0</v>
      </c>
      <c r="GS159">
        <v>3</v>
      </c>
      <c r="GT159">
        <v>0</v>
      </c>
      <c r="GU159" t="s">
        <v>6</v>
      </c>
      <c r="GV159">
        <f t="shared" si="231"/>
        <v>0</v>
      </c>
      <c r="GW159">
        <v>1</v>
      </c>
      <c r="GX159">
        <f t="shared" si="232"/>
        <v>0</v>
      </c>
      <c r="HA159">
        <v>0</v>
      </c>
      <c r="HB159">
        <v>0</v>
      </c>
      <c r="IK159">
        <v>0</v>
      </c>
    </row>
    <row r="160" spans="1:255" x14ac:dyDescent="0.2">
      <c r="A160" s="2">
        <v>17</v>
      </c>
      <c r="B160" s="2">
        <v>1</v>
      </c>
      <c r="C160" s="2">
        <f>ROW(SmtRes!A468)</f>
        <v>468</v>
      </c>
      <c r="D160" s="2">
        <f>ROW(EtalonRes!A484)</f>
        <v>484</v>
      </c>
      <c r="E160" s="2" t="s">
        <v>293</v>
      </c>
      <c r="F160" s="2" t="s">
        <v>294</v>
      </c>
      <c r="G160" s="2" t="s">
        <v>295</v>
      </c>
      <c r="H160" s="2" t="s">
        <v>18</v>
      </c>
      <c r="I160" s="2">
        <f>ROUND((0.66+0.66+0.84+0.84+0.96+0.96+1.26)/100,9)</f>
        <v>6.1800000000000001E-2</v>
      </c>
      <c r="J160" s="2">
        <v>0</v>
      </c>
      <c r="K160" s="2"/>
      <c r="L160" s="2"/>
      <c r="M160" s="2"/>
      <c r="N160" s="2"/>
      <c r="O160" s="2">
        <f t="shared" si="200"/>
        <v>45.1</v>
      </c>
      <c r="P160" s="2">
        <f t="shared" si="201"/>
        <v>9.44</v>
      </c>
      <c r="Q160" s="2">
        <f t="shared" si="202"/>
        <v>0.04</v>
      </c>
      <c r="R160" s="2">
        <f t="shared" si="203"/>
        <v>0.01</v>
      </c>
      <c r="S160" s="2">
        <f t="shared" si="204"/>
        <v>35.619999999999997</v>
      </c>
      <c r="T160" s="2">
        <f t="shared" si="205"/>
        <v>0</v>
      </c>
      <c r="U160" s="2">
        <f t="shared" si="206"/>
        <v>4.0750919999999997</v>
      </c>
      <c r="V160" s="2">
        <f t="shared" si="207"/>
        <v>6.1800000000000006E-4</v>
      </c>
      <c r="W160" s="2">
        <f t="shared" si="208"/>
        <v>0</v>
      </c>
      <c r="X160" s="2">
        <f t="shared" si="209"/>
        <v>28.5</v>
      </c>
      <c r="Y160" s="2">
        <f t="shared" si="210"/>
        <v>17.82</v>
      </c>
      <c r="Z160" s="2"/>
      <c r="AA160" s="2">
        <v>26834263</v>
      </c>
      <c r="AB160" s="2">
        <f t="shared" si="211"/>
        <v>729.71</v>
      </c>
      <c r="AC160" s="2">
        <f t="shared" si="191"/>
        <v>152.72999999999999</v>
      </c>
      <c r="AD160" s="2">
        <f t="shared" si="195"/>
        <v>0.66</v>
      </c>
      <c r="AE160" s="2">
        <f t="shared" si="196"/>
        <v>0.12</v>
      </c>
      <c r="AF160" s="2">
        <f t="shared" si="197"/>
        <v>576.32000000000005</v>
      </c>
      <c r="AG160" s="2">
        <f t="shared" si="212"/>
        <v>0</v>
      </c>
      <c r="AH160" s="2">
        <f t="shared" si="198"/>
        <v>65.94</v>
      </c>
      <c r="AI160" s="2">
        <f t="shared" si="199"/>
        <v>0.01</v>
      </c>
      <c r="AJ160" s="2">
        <f t="shared" si="213"/>
        <v>0</v>
      </c>
      <c r="AK160" s="2">
        <v>729.71</v>
      </c>
      <c r="AL160" s="2">
        <v>152.72999999999999</v>
      </c>
      <c r="AM160" s="2">
        <v>0.66</v>
      </c>
      <c r="AN160" s="2">
        <v>0.12</v>
      </c>
      <c r="AO160" s="2">
        <v>576.32000000000005</v>
      </c>
      <c r="AP160" s="2">
        <v>0</v>
      </c>
      <c r="AQ160" s="2">
        <v>65.94</v>
      </c>
      <c r="AR160" s="2">
        <v>0.01</v>
      </c>
      <c r="AS160" s="2">
        <v>0</v>
      </c>
      <c r="AT160" s="2">
        <v>80</v>
      </c>
      <c r="AU160" s="2">
        <v>50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6</v>
      </c>
      <c r="BE160" s="2" t="s">
        <v>6</v>
      </c>
      <c r="BF160" s="2" t="s">
        <v>6</v>
      </c>
      <c r="BG160" s="2" t="s">
        <v>6</v>
      </c>
      <c r="BH160" s="2">
        <v>0</v>
      </c>
      <c r="BI160" s="2">
        <v>1</v>
      </c>
      <c r="BJ160" s="2" t="s">
        <v>296</v>
      </c>
      <c r="BK160" s="2"/>
      <c r="BL160" s="2"/>
      <c r="BM160" s="2">
        <v>62001</v>
      </c>
      <c r="BN160" s="2">
        <v>0</v>
      </c>
      <c r="BO160" s="2" t="s">
        <v>6</v>
      </c>
      <c r="BP160" s="2">
        <v>0</v>
      </c>
      <c r="BQ160" s="2">
        <v>6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6</v>
      </c>
      <c r="BZ160" s="2">
        <v>80</v>
      </c>
      <c r="CA160" s="2">
        <v>50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6</v>
      </c>
      <c r="CO160" s="2">
        <v>0</v>
      </c>
      <c r="CP160" s="2">
        <f t="shared" si="214"/>
        <v>45.099999999999994</v>
      </c>
      <c r="CQ160" s="2">
        <f t="shared" si="215"/>
        <v>152.72999999999999</v>
      </c>
      <c r="CR160" s="2">
        <f t="shared" si="216"/>
        <v>0.66</v>
      </c>
      <c r="CS160" s="2">
        <f t="shared" si="217"/>
        <v>0.12</v>
      </c>
      <c r="CT160" s="2">
        <f t="shared" si="218"/>
        <v>576.32000000000005</v>
      </c>
      <c r="CU160" s="2">
        <f t="shared" si="219"/>
        <v>0</v>
      </c>
      <c r="CV160" s="2">
        <f t="shared" si="220"/>
        <v>65.94</v>
      </c>
      <c r="CW160" s="2">
        <f t="shared" si="221"/>
        <v>0.01</v>
      </c>
      <c r="CX160" s="2">
        <f t="shared" si="222"/>
        <v>0</v>
      </c>
      <c r="CY160" s="2">
        <f t="shared" si="223"/>
        <v>28.503999999999998</v>
      </c>
      <c r="CZ160" s="2">
        <f t="shared" si="224"/>
        <v>17.814999999999998</v>
      </c>
      <c r="DA160" s="2"/>
      <c r="DB160" s="2"/>
      <c r="DC160" s="2" t="s">
        <v>6</v>
      </c>
      <c r="DD160" s="2" t="s">
        <v>6</v>
      </c>
      <c r="DE160" s="2" t="s">
        <v>6</v>
      </c>
      <c r="DF160" s="2" t="s">
        <v>6</v>
      </c>
      <c r="DG160" s="2" t="s">
        <v>6</v>
      </c>
      <c r="DH160" s="2" t="s">
        <v>6</v>
      </c>
      <c r="DI160" s="2" t="s">
        <v>6</v>
      </c>
      <c r="DJ160" s="2" t="s">
        <v>6</v>
      </c>
      <c r="DK160" s="2" t="s">
        <v>6</v>
      </c>
      <c r="DL160" s="2" t="s">
        <v>6</v>
      </c>
      <c r="DM160" s="2" t="s">
        <v>6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1005</v>
      </c>
      <c r="DV160" s="2" t="s">
        <v>18</v>
      </c>
      <c r="DW160" s="2" t="s">
        <v>18</v>
      </c>
      <c r="DX160" s="2">
        <v>100</v>
      </c>
      <c r="DY160" s="2"/>
      <c r="DZ160" s="2"/>
      <c r="EA160" s="2"/>
      <c r="EB160" s="2"/>
      <c r="EC160" s="2"/>
      <c r="ED160" s="2"/>
      <c r="EE160" s="2">
        <v>26549144</v>
      </c>
      <c r="EF160" s="2">
        <v>6</v>
      </c>
      <c r="EG160" s="2" t="s">
        <v>44</v>
      </c>
      <c r="EH160" s="2">
        <v>0</v>
      </c>
      <c r="EI160" s="2" t="s">
        <v>6</v>
      </c>
      <c r="EJ160" s="2">
        <v>1</v>
      </c>
      <c r="EK160" s="2">
        <v>62001</v>
      </c>
      <c r="EL160" s="2" t="s">
        <v>266</v>
      </c>
      <c r="EM160" s="2" t="s">
        <v>267</v>
      </c>
      <c r="EN160" s="2"/>
      <c r="EO160" s="2" t="s">
        <v>6</v>
      </c>
      <c r="EP160" s="2"/>
      <c r="EQ160" s="2">
        <v>0</v>
      </c>
      <c r="ER160" s="2">
        <v>729.71</v>
      </c>
      <c r="ES160" s="2">
        <v>152.72999999999999</v>
      </c>
      <c r="ET160" s="2">
        <v>0.66</v>
      </c>
      <c r="EU160" s="2">
        <v>0.12</v>
      </c>
      <c r="EV160" s="2">
        <v>576.32000000000005</v>
      </c>
      <c r="EW160" s="2">
        <v>65.94</v>
      </c>
      <c r="EX160" s="2">
        <v>0.01</v>
      </c>
      <c r="EY160" s="2">
        <v>0</v>
      </c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225"/>
        <v>0</v>
      </c>
      <c r="FS160" s="2">
        <v>0</v>
      </c>
      <c r="FT160" s="2"/>
      <c r="FU160" s="2"/>
      <c r="FV160" s="2"/>
      <c r="FW160" s="2"/>
      <c r="FX160" s="2">
        <v>80</v>
      </c>
      <c r="FY160" s="2">
        <v>50</v>
      </c>
      <c r="FZ160" s="2"/>
      <c r="GA160" s="2" t="s">
        <v>6</v>
      </c>
      <c r="GB160" s="2"/>
      <c r="GC160" s="2"/>
      <c r="GD160" s="2">
        <v>0</v>
      </c>
      <c r="GE160" s="2"/>
      <c r="GF160" s="2">
        <v>-1809699380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226"/>
        <v>0</v>
      </c>
      <c r="GM160" s="2">
        <f t="shared" si="227"/>
        <v>91.42</v>
      </c>
      <c r="GN160" s="2">
        <f t="shared" si="228"/>
        <v>91.42</v>
      </c>
      <c r="GO160" s="2">
        <f t="shared" si="229"/>
        <v>0</v>
      </c>
      <c r="GP160" s="2">
        <f t="shared" si="230"/>
        <v>0</v>
      </c>
      <c r="GQ160" s="2"/>
      <c r="GR160" s="2">
        <v>0</v>
      </c>
      <c r="GS160" s="2">
        <v>3</v>
      </c>
      <c r="GT160" s="2">
        <v>0</v>
      </c>
      <c r="GU160" s="2" t="s">
        <v>6</v>
      </c>
      <c r="GV160" s="2">
        <f t="shared" si="231"/>
        <v>0</v>
      </c>
      <c r="GW160" s="2">
        <v>1</v>
      </c>
      <c r="GX160" s="2">
        <f t="shared" si="232"/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17</v>
      </c>
      <c r="B161">
        <v>1</v>
      </c>
      <c r="C161">
        <f>ROW(SmtRes!A474)</f>
        <v>474</v>
      </c>
      <c r="D161">
        <f>ROW(EtalonRes!A490)</f>
        <v>490</v>
      </c>
      <c r="E161" t="s">
        <v>293</v>
      </c>
      <c r="F161" t="s">
        <v>294</v>
      </c>
      <c r="G161" t="s">
        <v>295</v>
      </c>
      <c r="H161" t="s">
        <v>18</v>
      </c>
      <c r="I161">
        <f>ROUND((0.66+0.66+0.84+0.84+0.96+0.96+1.26)/100,9)</f>
        <v>6.1800000000000001E-2</v>
      </c>
      <c r="J161">
        <v>0</v>
      </c>
      <c r="O161">
        <f t="shared" si="200"/>
        <v>288.62</v>
      </c>
      <c r="P161">
        <f t="shared" si="201"/>
        <v>60.41</v>
      </c>
      <c r="Q161">
        <f t="shared" si="202"/>
        <v>0.26</v>
      </c>
      <c r="R161">
        <f t="shared" si="203"/>
        <v>0.05</v>
      </c>
      <c r="S161">
        <f t="shared" si="204"/>
        <v>227.95</v>
      </c>
      <c r="T161">
        <f t="shared" si="205"/>
        <v>0</v>
      </c>
      <c r="U161">
        <f t="shared" si="206"/>
        <v>4.0750919999999997</v>
      </c>
      <c r="V161">
        <f t="shared" si="207"/>
        <v>6.1800000000000006E-4</v>
      </c>
      <c r="W161">
        <f t="shared" si="208"/>
        <v>0</v>
      </c>
      <c r="X161">
        <f t="shared" si="209"/>
        <v>182.4</v>
      </c>
      <c r="Y161">
        <f t="shared" si="210"/>
        <v>114</v>
      </c>
      <c r="AA161">
        <v>26834277</v>
      </c>
      <c r="AB161">
        <f t="shared" si="211"/>
        <v>729.71</v>
      </c>
      <c r="AC161">
        <f t="shared" si="191"/>
        <v>152.72999999999999</v>
      </c>
      <c r="AD161">
        <f t="shared" si="195"/>
        <v>0.66</v>
      </c>
      <c r="AE161">
        <f t="shared" si="196"/>
        <v>0.12</v>
      </c>
      <c r="AF161">
        <f t="shared" si="197"/>
        <v>576.32000000000005</v>
      </c>
      <c r="AG161">
        <f t="shared" si="212"/>
        <v>0</v>
      </c>
      <c r="AH161">
        <f t="shared" si="198"/>
        <v>65.94</v>
      </c>
      <c r="AI161">
        <f t="shared" si="199"/>
        <v>0.01</v>
      </c>
      <c r="AJ161">
        <f t="shared" si="213"/>
        <v>0</v>
      </c>
      <c r="AK161">
        <v>729.71</v>
      </c>
      <c r="AL161">
        <v>152.72999999999999</v>
      </c>
      <c r="AM161">
        <v>0.66</v>
      </c>
      <c r="AN161">
        <v>0.12</v>
      </c>
      <c r="AO161">
        <v>576.32000000000005</v>
      </c>
      <c r="AP161">
        <v>0</v>
      </c>
      <c r="AQ161">
        <v>65.94</v>
      </c>
      <c r="AR161">
        <v>0.01</v>
      </c>
      <c r="AS161">
        <v>0</v>
      </c>
      <c r="AT161">
        <v>80</v>
      </c>
      <c r="AU161">
        <v>50</v>
      </c>
      <c r="AV161">
        <v>1</v>
      </c>
      <c r="AW161">
        <v>1</v>
      </c>
      <c r="AZ161">
        <v>6.4</v>
      </c>
      <c r="BA161">
        <v>6.4</v>
      </c>
      <c r="BB161">
        <v>6.4</v>
      </c>
      <c r="BC161">
        <v>6.4</v>
      </c>
      <c r="BD161" t="s">
        <v>6</v>
      </c>
      <c r="BE161" t="s">
        <v>6</v>
      </c>
      <c r="BF161" t="s">
        <v>6</v>
      </c>
      <c r="BG161" t="s">
        <v>6</v>
      </c>
      <c r="BH161">
        <v>0</v>
      </c>
      <c r="BI161">
        <v>1</v>
      </c>
      <c r="BJ161" t="s">
        <v>296</v>
      </c>
      <c r="BM161">
        <v>62001</v>
      </c>
      <c r="BN161">
        <v>0</v>
      </c>
      <c r="BO161" t="s">
        <v>6</v>
      </c>
      <c r="BP161">
        <v>0</v>
      </c>
      <c r="BQ161">
        <v>6</v>
      </c>
      <c r="BR161">
        <v>0</v>
      </c>
      <c r="BS161">
        <v>6.4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80</v>
      </c>
      <c r="CA161">
        <v>50</v>
      </c>
      <c r="CF161">
        <v>0</v>
      </c>
      <c r="CG161">
        <v>0</v>
      </c>
      <c r="CM161">
        <v>0</v>
      </c>
      <c r="CN161" t="s">
        <v>6</v>
      </c>
      <c r="CO161">
        <v>0</v>
      </c>
      <c r="CP161">
        <f t="shared" si="214"/>
        <v>288.62</v>
      </c>
      <c r="CQ161">
        <f t="shared" si="215"/>
        <v>977.47199999999998</v>
      </c>
      <c r="CR161">
        <f t="shared" si="216"/>
        <v>4.2240000000000002</v>
      </c>
      <c r="CS161">
        <f t="shared" si="217"/>
        <v>0.76800000000000002</v>
      </c>
      <c r="CT161">
        <f t="shared" si="218"/>
        <v>3688.4480000000003</v>
      </c>
      <c r="CU161">
        <f t="shared" si="219"/>
        <v>0</v>
      </c>
      <c r="CV161">
        <f t="shared" si="220"/>
        <v>65.94</v>
      </c>
      <c r="CW161">
        <f t="shared" si="221"/>
        <v>0.01</v>
      </c>
      <c r="CX161">
        <f t="shared" si="222"/>
        <v>0</v>
      </c>
      <c r="CY161">
        <f t="shared" si="223"/>
        <v>182.4</v>
      </c>
      <c r="CZ161">
        <f t="shared" si="224"/>
        <v>114</v>
      </c>
      <c r="DC161" t="s">
        <v>6</v>
      </c>
      <c r="DD161" t="s">
        <v>6</v>
      </c>
      <c r="DE161" t="s">
        <v>6</v>
      </c>
      <c r="DF161" t="s">
        <v>6</v>
      </c>
      <c r="DG161" t="s">
        <v>6</v>
      </c>
      <c r="DH161" t="s">
        <v>6</v>
      </c>
      <c r="DI161" t="s">
        <v>6</v>
      </c>
      <c r="DJ161" t="s">
        <v>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1005</v>
      </c>
      <c r="DV161" t="s">
        <v>18</v>
      </c>
      <c r="DW161" t="s">
        <v>18</v>
      </c>
      <c r="DX161">
        <v>100</v>
      </c>
      <c r="EE161">
        <v>26549144</v>
      </c>
      <c r="EF161">
        <v>6</v>
      </c>
      <c r="EG161" t="s">
        <v>44</v>
      </c>
      <c r="EH161">
        <v>0</v>
      </c>
      <c r="EI161" t="s">
        <v>6</v>
      </c>
      <c r="EJ161">
        <v>1</v>
      </c>
      <c r="EK161">
        <v>62001</v>
      </c>
      <c r="EL161" t="s">
        <v>266</v>
      </c>
      <c r="EM161" t="s">
        <v>267</v>
      </c>
      <c r="EO161" t="s">
        <v>6</v>
      </c>
      <c r="EQ161">
        <v>0</v>
      </c>
      <c r="ER161">
        <v>729.71</v>
      </c>
      <c r="ES161">
        <v>152.72999999999999</v>
      </c>
      <c r="ET161">
        <v>0.66</v>
      </c>
      <c r="EU161">
        <v>0.12</v>
      </c>
      <c r="EV161">
        <v>576.32000000000005</v>
      </c>
      <c r="EW161">
        <v>65.94</v>
      </c>
      <c r="EX161">
        <v>0.01</v>
      </c>
      <c r="EY161">
        <v>0</v>
      </c>
      <c r="FQ161">
        <v>0</v>
      </c>
      <c r="FR161">
        <f t="shared" si="225"/>
        <v>0</v>
      </c>
      <c r="FS161">
        <v>0</v>
      </c>
      <c r="FX161">
        <v>80</v>
      </c>
      <c r="FY161">
        <v>50</v>
      </c>
      <c r="GA161" t="s">
        <v>6</v>
      </c>
      <c r="GD161">
        <v>0</v>
      </c>
      <c r="GF161">
        <v>-1809699380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226"/>
        <v>0</v>
      </c>
      <c r="GM161">
        <f t="shared" si="227"/>
        <v>585.02</v>
      </c>
      <c r="GN161">
        <f t="shared" si="228"/>
        <v>585.02</v>
      </c>
      <c r="GO161">
        <f t="shared" si="229"/>
        <v>0</v>
      </c>
      <c r="GP161">
        <f t="shared" si="230"/>
        <v>0</v>
      </c>
      <c r="GR161">
        <v>0</v>
      </c>
      <c r="GS161">
        <v>3</v>
      </c>
      <c r="GT161">
        <v>0</v>
      </c>
      <c r="GU161" t="s">
        <v>6</v>
      </c>
      <c r="GV161">
        <f t="shared" si="231"/>
        <v>0</v>
      </c>
      <c r="GW161">
        <v>1</v>
      </c>
      <c r="GX161">
        <f t="shared" si="232"/>
        <v>0</v>
      </c>
      <c r="HA161">
        <v>0</v>
      </c>
      <c r="HB161">
        <v>0</v>
      </c>
      <c r="IK161">
        <v>0</v>
      </c>
    </row>
    <row r="162" spans="1:255" x14ac:dyDescent="0.2">
      <c r="A162" s="2">
        <v>18</v>
      </c>
      <c r="B162" s="2">
        <v>1</v>
      </c>
      <c r="C162" s="2">
        <v>467</v>
      </c>
      <c r="D162" s="2"/>
      <c r="E162" s="2" t="s">
        <v>297</v>
      </c>
      <c r="F162" s="2" t="s">
        <v>298</v>
      </c>
      <c r="G162" s="2" t="s">
        <v>299</v>
      </c>
      <c r="H162" s="2" t="s">
        <v>182</v>
      </c>
      <c r="I162" s="2">
        <f>I160*J162</f>
        <v>0.99497999999999986</v>
      </c>
      <c r="J162" s="2">
        <v>16.099999999999998</v>
      </c>
      <c r="K162" s="2"/>
      <c r="L162" s="2"/>
      <c r="M162" s="2"/>
      <c r="N162" s="2"/>
      <c r="O162" s="2">
        <f t="shared" si="200"/>
        <v>12.21</v>
      </c>
      <c r="P162" s="2">
        <f t="shared" si="201"/>
        <v>12.21</v>
      </c>
      <c r="Q162" s="2">
        <f t="shared" si="202"/>
        <v>0</v>
      </c>
      <c r="R162" s="2">
        <f t="shared" si="203"/>
        <v>0</v>
      </c>
      <c r="S162" s="2">
        <f t="shared" si="204"/>
        <v>0</v>
      </c>
      <c r="T162" s="2">
        <f t="shared" si="205"/>
        <v>0</v>
      </c>
      <c r="U162" s="2">
        <f t="shared" si="206"/>
        <v>0</v>
      </c>
      <c r="V162" s="2">
        <f t="shared" si="207"/>
        <v>0</v>
      </c>
      <c r="W162" s="2">
        <f t="shared" si="208"/>
        <v>0</v>
      </c>
      <c r="X162" s="2">
        <f t="shared" si="209"/>
        <v>0</v>
      </c>
      <c r="Y162" s="2">
        <f t="shared" si="210"/>
        <v>0</v>
      </c>
      <c r="Z162" s="2"/>
      <c r="AA162" s="2">
        <v>26834263</v>
      </c>
      <c r="AB162" s="2">
        <f t="shared" si="211"/>
        <v>12.27</v>
      </c>
      <c r="AC162" s="2">
        <f t="shared" si="191"/>
        <v>12.27</v>
      </c>
      <c r="AD162" s="2">
        <f t="shared" si="195"/>
        <v>0</v>
      </c>
      <c r="AE162" s="2">
        <f t="shared" si="196"/>
        <v>0</v>
      </c>
      <c r="AF162" s="2">
        <f t="shared" si="197"/>
        <v>0</v>
      </c>
      <c r="AG162" s="2">
        <f t="shared" si="212"/>
        <v>0</v>
      </c>
      <c r="AH162" s="2">
        <f t="shared" si="198"/>
        <v>0</v>
      </c>
      <c r="AI162" s="2">
        <f t="shared" si="199"/>
        <v>0</v>
      </c>
      <c r="AJ162" s="2">
        <f t="shared" si="213"/>
        <v>0</v>
      </c>
      <c r="AK162" s="2">
        <v>12.27</v>
      </c>
      <c r="AL162" s="2">
        <v>12.27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80</v>
      </c>
      <c r="AU162" s="2">
        <v>50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6</v>
      </c>
      <c r="BE162" s="2" t="s">
        <v>6</v>
      </c>
      <c r="BF162" s="2" t="s">
        <v>6</v>
      </c>
      <c r="BG162" s="2" t="s">
        <v>6</v>
      </c>
      <c r="BH162" s="2">
        <v>3</v>
      </c>
      <c r="BI162" s="2">
        <v>1</v>
      </c>
      <c r="BJ162" s="2" t="s">
        <v>300</v>
      </c>
      <c r="BK162" s="2"/>
      <c r="BL162" s="2"/>
      <c r="BM162" s="2">
        <v>62001</v>
      </c>
      <c r="BN162" s="2">
        <v>0</v>
      </c>
      <c r="BO162" s="2" t="s">
        <v>6</v>
      </c>
      <c r="BP162" s="2">
        <v>0</v>
      </c>
      <c r="BQ162" s="2">
        <v>6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6</v>
      </c>
      <c r="BZ162" s="2">
        <v>80</v>
      </c>
      <c r="CA162" s="2">
        <v>50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6</v>
      </c>
      <c r="CO162" s="2">
        <v>0</v>
      </c>
      <c r="CP162" s="2">
        <f t="shared" si="214"/>
        <v>12.21</v>
      </c>
      <c r="CQ162" s="2">
        <f t="shared" si="215"/>
        <v>12.27</v>
      </c>
      <c r="CR162" s="2">
        <f t="shared" si="216"/>
        <v>0</v>
      </c>
      <c r="CS162" s="2">
        <f t="shared" si="217"/>
        <v>0</v>
      </c>
      <c r="CT162" s="2">
        <f t="shared" si="218"/>
        <v>0</v>
      </c>
      <c r="CU162" s="2">
        <f t="shared" si="219"/>
        <v>0</v>
      </c>
      <c r="CV162" s="2">
        <f t="shared" si="220"/>
        <v>0</v>
      </c>
      <c r="CW162" s="2">
        <f t="shared" si="221"/>
        <v>0</v>
      </c>
      <c r="CX162" s="2">
        <f t="shared" si="222"/>
        <v>0</v>
      </c>
      <c r="CY162" s="2">
        <f t="shared" si="223"/>
        <v>0</v>
      </c>
      <c r="CZ162" s="2">
        <f t="shared" si="224"/>
        <v>0</v>
      </c>
      <c r="DA162" s="2"/>
      <c r="DB162" s="2"/>
      <c r="DC162" s="2" t="s">
        <v>6</v>
      </c>
      <c r="DD162" s="2" t="s">
        <v>6</v>
      </c>
      <c r="DE162" s="2" t="s">
        <v>6</v>
      </c>
      <c r="DF162" s="2" t="s">
        <v>6</v>
      </c>
      <c r="DG162" s="2" t="s">
        <v>6</v>
      </c>
      <c r="DH162" s="2" t="s">
        <v>6</v>
      </c>
      <c r="DI162" s="2" t="s">
        <v>6</v>
      </c>
      <c r="DJ162" s="2" t="s">
        <v>6</v>
      </c>
      <c r="DK162" s="2" t="s">
        <v>6</v>
      </c>
      <c r="DL162" s="2" t="s">
        <v>6</v>
      </c>
      <c r="DM162" s="2" t="s">
        <v>6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1009</v>
      </c>
      <c r="DV162" s="2" t="s">
        <v>182</v>
      </c>
      <c r="DW162" s="2" t="s">
        <v>182</v>
      </c>
      <c r="DX162" s="2">
        <v>1</v>
      </c>
      <c r="DY162" s="2"/>
      <c r="DZ162" s="2"/>
      <c r="EA162" s="2"/>
      <c r="EB162" s="2"/>
      <c r="EC162" s="2"/>
      <c r="ED162" s="2"/>
      <c r="EE162" s="2">
        <v>26549144</v>
      </c>
      <c r="EF162" s="2">
        <v>6</v>
      </c>
      <c r="EG162" s="2" t="s">
        <v>44</v>
      </c>
      <c r="EH162" s="2">
        <v>0</v>
      </c>
      <c r="EI162" s="2" t="s">
        <v>6</v>
      </c>
      <c r="EJ162" s="2">
        <v>1</v>
      </c>
      <c r="EK162" s="2">
        <v>62001</v>
      </c>
      <c r="EL162" s="2" t="s">
        <v>266</v>
      </c>
      <c r="EM162" s="2" t="s">
        <v>267</v>
      </c>
      <c r="EN162" s="2"/>
      <c r="EO162" s="2" t="s">
        <v>6</v>
      </c>
      <c r="EP162" s="2"/>
      <c r="EQ162" s="2">
        <v>0</v>
      </c>
      <c r="ER162" s="2">
        <v>12.27</v>
      </c>
      <c r="ES162" s="2">
        <v>12.27</v>
      </c>
      <c r="ET162" s="2">
        <v>0</v>
      </c>
      <c r="EU162" s="2">
        <v>0</v>
      </c>
      <c r="EV162" s="2">
        <v>0</v>
      </c>
      <c r="EW162" s="2">
        <v>0</v>
      </c>
      <c r="EX162" s="2">
        <v>0</v>
      </c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225"/>
        <v>0</v>
      </c>
      <c r="FS162" s="2">
        <v>0</v>
      </c>
      <c r="FT162" s="2"/>
      <c r="FU162" s="2"/>
      <c r="FV162" s="2"/>
      <c r="FW162" s="2"/>
      <c r="FX162" s="2">
        <v>80</v>
      </c>
      <c r="FY162" s="2">
        <v>50</v>
      </c>
      <c r="FZ162" s="2"/>
      <c r="GA162" s="2" t="s">
        <v>6</v>
      </c>
      <c r="GB162" s="2"/>
      <c r="GC162" s="2"/>
      <c r="GD162" s="2">
        <v>0</v>
      </c>
      <c r="GE162" s="2"/>
      <c r="GF162" s="2">
        <v>746493940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226"/>
        <v>0</v>
      </c>
      <c r="GM162" s="2">
        <f t="shared" si="227"/>
        <v>12.21</v>
      </c>
      <c r="GN162" s="2">
        <f t="shared" si="228"/>
        <v>12.21</v>
      </c>
      <c r="GO162" s="2">
        <f t="shared" si="229"/>
        <v>0</v>
      </c>
      <c r="GP162" s="2">
        <f t="shared" si="230"/>
        <v>0</v>
      </c>
      <c r="GQ162" s="2"/>
      <c r="GR162" s="2">
        <v>0</v>
      </c>
      <c r="GS162" s="2">
        <v>3</v>
      </c>
      <c r="GT162" s="2">
        <v>0</v>
      </c>
      <c r="GU162" s="2" t="s">
        <v>6</v>
      </c>
      <c r="GV162" s="2">
        <f t="shared" si="231"/>
        <v>0</v>
      </c>
      <c r="GW162" s="2">
        <v>1</v>
      </c>
      <c r="GX162" s="2">
        <f t="shared" si="232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18</v>
      </c>
      <c r="B163">
        <v>1</v>
      </c>
      <c r="C163">
        <v>473</v>
      </c>
      <c r="E163" t="s">
        <v>297</v>
      </c>
      <c r="F163" t="s">
        <v>298</v>
      </c>
      <c r="G163" t="s">
        <v>299</v>
      </c>
      <c r="H163" t="s">
        <v>182</v>
      </c>
      <c r="I163">
        <f>I161*J163</f>
        <v>0.99497999999999986</v>
      </c>
      <c r="J163">
        <v>16.099999999999998</v>
      </c>
      <c r="O163">
        <f t="shared" si="200"/>
        <v>78.13</v>
      </c>
      <c r="P163">
        <f t="shared" si="201"/>
        <v>78.13</v>
      </c>
      <c r="Q163">
        <f t="shared" si="202"/>
        <v>0</v>
      </c>
      <c r="R163">
        <f t="shared" si="203"/>
        <v>0</v>
      </c>
      <c r="S163">
        <f t="shared" si="204"/>
        <v>0</v>
      </c>
      <c r="T163">
        <f t="shared" si="205"/>
        <v>0</v>
      </c>
      <c r="U163">
        <f t="shared" si="206"/>
        <v>0</v>
      </c>
      <c r="V163">
        <f t="shared" si="207"/>
        <v>0</v>
      </c>
      <c r="W163">
        <f t="shared" si="208"/>
        <v>0</v>
      </c>
      <c r="X163">
        <f t="shared" si="209"/>
        <v>0</v>
      </c>
      <c r="Y163">
        <f t="shared" si="210"/>
        <v>0</v>
      </c>
      <c r="AA163">
        <v>26834277</v>
      </c>
      <c r="AB163">
        <f t="shared" si="211"/>
        <v>12.27</v>
      </c>
      <c r="AC163">
        <f t="shared" si="191"/>
        <v>12.27</v>
      </c>
      <c r="AD163">
        <f t="shared" si="195"/>
        <v>0</v>
      </c>
      <c r="AE163">
        <f t="shared" si="196"/>
        <v>0</v>
      </c>
      <c r="AF163">
        <f t="shared" si="197"/>
        <v>0</v>
      </c>
      <c r="AG163">
        <f t="shared" si="212"/>
        <v>0</v>
      </c>
      <c r="AH163">
        <f t="shared" si="198"/>
        <v>0</v>
      </c>
      <c r="AI163">
        <f t="shared" si="199"/>
        <v>0</v>
      </c>
      <c r="AJ163">
        <f t="shared" si="213"/>
        <v>0</v>
      </c>
      <c r="AK163">
        <v>12.27</v>
      </c>
      <c r="AL163">
        <v>12.27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80</v>
      </c>
      <c r="AU163">
        <v>50</v>
      </c>
      <c r="AV163">
        <v>1</v>
      </c>
      <c r="AW163">
        <v>1</v>
      </c>
      <c r="AZ163">
        <v>6.4</v>
      </c>
      <c r="BA163">
        <v>1</v>
      </c>
      <c r="BB163">
        <v>1</v>
      </c>
      <c r="BC163">
        <v>6.4</v>
      </c>
      <c r="BD163" t="s">
        <v>6</v>
      </c>
      <c r="BE163" t="s">
        <v>6</v>
      </c>
      <c r="BF163" t="s">
        <v>6</v>
      </c>
      <c r="BG163" t="s">
        <v>6</v>
      </c>
      <c r="BH163">
        <v>3</v>
      </c>
      <c r="BI163">
        <v>1</v>
      </c>
      <c r="BJ163" t="s">
        <v>300</v>
      </c>
      <c r="BM163">
        <v>62001</v>
      </c>
      <c r="BN163">
        <v>0</v>
      </c>
      <c r="BO163" t="s">
        <v>6</v>
      </c>
      <c r="BP163">
        <v>0</v>
      </c>
      <c r="BQ163">
        <v>6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80</v>
      </c>
      <c r="CA163">
        <v>50</v>
      </c>
      <c r="CF163">
        <v>0</v>
      </c>
      <c r="CG163">
        <v>0</v>
      </c>
      <c r="CM163">
        <v>0</v>
      </c>
      <c r="CN163" t="s">
        <v>6</v>
      </c>
      <c r="CO163">
        <v>0</v>
      </c>
      <c r="CP163">
        <f t="shared" si="214"/>
        <v>78.13</v>
      </c>
      <c r="CQ163">
        <f t="shared" si="215"/>
        <v>78.528000000000006</v>
      </c>
      <c r="CR163">
        <f t="shared" si="216"/>
        <v>0</v>
      </c>
      <c r="CS163">
        <f t="shared" si="217"/>
        <v>0</v>
      </c>
      <c r="CT163">
        <f t="shared" si="218"/>
        <v>0</v>
      </c>
      <c r="CU163">
        <f t="shared" si="219"/>
        <v>0</v>
      </c>
      <c r="CV163">
        <f t="shared" si="220"/>
        <v>0</v>
      </c>
      <c r="CW163">
        <f t="shared" si="221"/>
        <v>0</v>
      </c>
      <c r="CX163">
        <f t="shared" si="222"/>
        <v>0</v>
      </c>
      <c r="CY163">
        <f t="shared" si="223"/>
        <v>0</v>
      </c>
      <c r="CZ163">
        <f t="shared" si="224"/>
        <v>0</v>
      </c>
      <c r="DC163" t="s">
        <v>6</v>
      </c>
      <c r="DD163" t="s">
        <v>6</v>
      </c>
      <c r="DE163" t="s">
        <v>6</v>
      </c>
      <c r="DF163" t="s">
        <v>6</v>
      </c>
      <c r="DG163" t="s">
        <v>6</v>
      </c>
      <c r="DH163" t="s">
        <v>6</v>
      </c>
      <c r="DI163" t="s">
        <v>6</v>
      </c>
      <c r="DJ163" t="s">
        <v>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1009</v>
      </c>
      <c r="DV163" t="s">
        <v>182</v>
      </c>
      <c r="DW163" t="s">
        <v>182</v>
      </c>
      <c r="DX163">
        <v>1</v>
      </c>
      <c r="EE163">
        <v>26549144</v>
      </c>
      <c r="EF163">
        <v>6</v>
      </c>
      <c r="EG163" t="s">
        <v>44</v>
      </c>
      <c r="EH163">
        <v>0</v>
      </c>
      <c r="EI163" t="s">
        <v>6</v>
      </c>
      <c r="EJ163">
        <v>1</v>
      </c>
      <c r="EK163">
        <v>62001</v>
      </c>
      <c r="EL163" t="s">
        <v>266</v>
      </c>
      <c r="EM163" t="s">
        <v>267</v>
      </c>
      <c r="EO163" t="s">
        <v>6</v>
      </c>
      <c r="EQ163">
        <v>0</v>
      </c>
      <c r="ER163">
        <v>12.27</v>
      </c>
      <c r="ES163">
        <v>12.27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225"/>
        <v>0</v>
      </c>
      <c r="FS163">
        <v>0</v>
      </c>
      <c r="FX163">
        <v>80</v>
      </c>
      <c r="FY163">
        <v>50</v>
      </c>
      <c r="GA163" t="s">
        <v>6</v>
      </c>
      <c r="GD163">
        <v>0</v>
      </c>
      <c r="GF163">
        <v>746493940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226"/>
        <v>0</v>
      </c>
      <c r="GM163">
        <f t="shared" si="227"/>
        <v>78.13</v>
      </c>
      <c r="GN163">
        <f t="shared" si="228"/>
        <v>78.13</v>
      </c>
      <c r="GO163">
        <f t="shared" si="229"/>
        <v>0</v>
      </c>
      <c r="GP163">
        <f t="shared" si="230"/>
        <v>0</v>
      </c>
      <c r="GR163">
        <v>0</v>
      </c>
      <c r="GS163">
        <v>3</v>
      </c>
      <c r="GT163">
        <v>0</v>
      </c>
      <c r="GU163" t="s">
        <v>6</v>
      </c>
      <c r="GV163">
        <f t="shared" si="231"/>
        <v>0</v>
      </c>
      <c r="GW163">
        <v>1</v>
      </c>
      <c r="GX163">
        <f t="shared" si="232"/>
        <v>0</v>
      </c>
      <c r="HA163">
        <v>0</v>
      </c>
      <c r="HB163">
        <v>0</v>
      </c>
      <c r="IK163">
        <v>0</v>
      </c>
    </row>
    <row r="164" spans="1:255" x14ac:dyDescent="0.2">
      <c r="A164" s="2">
        <v>17</v>
      </c>
      <c r="B164" s="2">
        <v>1</v>
      </c>
      <c r="C164" s="2">
        <f>ROW(SmtRes!A480)</f>
        <v>480</v>
      </c>
      <c r="D164" s="2">
        <f>ROW(EtalonRes!A496)</f>
        <v>496</v>
      </c>
      <c r="E164" s="2" t="s">
        <v>301</v>
      </c>
      <c r="F164" s="2" t="s">
        <v>302</v>
      </c>
      <c r="G164" s="2" t="s">
        <v>303</v>
      </c>
      <c r="H164" s="2" t="s">
        <v>18</v>
      </c>
      <c r="I164" s="2">
        <f>ROUND((0.73+0.76+0.68+0.72+0.76+0.68+0.74)/100,9)</f>
        <v>5.0700000000000002E-2</v>
      </c>
      <c r="J164" s="2">
        <v>0</v>
      </c>
      <c r="K164" s="2"/>
      <c r="L164" s="2"/>
      <c r="M164" s="2"/>
      <c r="N164" s="2"/>
      <c r="O164" s="2">
        <f t="shared" si="200"/>
        <v>40.83</v>
      </c>
      <c r="P164" s="2">
        <f t="shared" si="201"/>
        <v>7.74</v>
      </c>
      <c r="Q164" s="2">
        <f t="shared" si="202"/>
        <v>0.03</v>
      </c>
      <c r="R164" s="2">
        <f t="shared" si="203"/>
        <v>0.01</v>
      </c>
      <c r="S164" s="2">
        <f t="shared" si="204"/>
        <v>33.06</v>
      </c>
      <c r="T164" s="2">
        <f t="shared" si="205"/>
        <v>0</v>
      </c>
      <c r="U164" s="2">
        <f t="shared" si="206"/>
        <v>4.0864199999999995</v>
      </c>
      <c r="V164" s="2">
        <f t="shared" si="207"/>
        <v>5.0700000000000007E-4</v>
      </c>
      <c r="W164" s="2">
        <f t="shared" si="208"/>
        <v>0</v>
      </c>
      <c r="X164" s="2">
        <f t="shared" si="209"/>
        <v>26.46</v>
      </c>
      <c r="Y164" s="2">
        <f t="shared" si="210"/>
        <v>16.54</v>
      </c>
      <c r="Z164" s="2"/>
      <c r="AA164" s="2">
        <v>26834263</v>
      </c>
      <c r="AB164" s="2">
        <f t="shared" si="211"/>
        <v>805.44</v>
      </c>
      <c r="AC164" s="2">
        <f t="shared" si="191"/>
        <v>152.72999999999999</v>
      </c>
      <c r="AD164" s="2">
        <f t="shared" si="195"/>
        <v>0.66</v>
      </c>
      <c r="AE164" s="2">
        <f t="shared" si="196"/>
        <v>0.12</v>
      </c>
      <c r="AF164" s="2">
        <f t="shared" si="197"/>
        <v>652.04999999999995</v>
      </c>
      <c r="AG164" s="2">
        <f t="shared" si="212"/>
        <v>0</v>
      </c>
      <c r="AH164" s="2">
        <f t="shared" si="198"/>
        <v>80.599999999999994</v>
      </c>
      <c r="AI164" s="2">
        <f t="shared" si="199"/>
        <v>0.01</v>
      </c>
      <c r="AJ164" s="2">
        <f t="shared" si="213"/>
        <v>0</v>
      </c>
      <c r="AK164" s="2">
        <v>805.44</v>
      </c>
      <c r="AL164" s="2">
        <v>152.72999999999999</v>
      </c>
      <c r="AM164" s="2">
        <v>0.66</v>
      </c>
      <c r="AN164" s="2">
        <v>0.12</v>
      </c>
      <c r="AO164" s="2">
        <v>652.04999999999995</v>
      </c>
      <c r="AP164" s="2">
        <v>0</v>
      </c>
      <c r="AQ164" s="2">
        <v>80.599999999999994</v>
      </c>
      <c r="AR164" s="2">
        <v>0.01</v>
      </c>
      <c r="AS164" s="2">
        <v>0</v>
      </c>
      <c r="AT164" s="2">
        <v>80</v>
      </c>
      <c r="AU164" s="2">
        <v>50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6</v>
      </c>
      <c r="BE164" s="2" t="s">
        <v>6</v>
      </c>
      <c r="BF164" s="2" t="s">
        <v>6</v>
      </c>
      <c r="BG164" s="2" t="s">
        <v>6</v>
      </c>
      <c r="BH164" s="2">
        <v>0</v>
      </c>
      <c r="BI164" s="2">
        <v>1</v>
      </c>
      <c r="BJ164" s="2" t="s">
        <v>304</v>
      </c>
      <c r="BK164" s="2"/>
      <c r="BL164" s="2"/>
      <c r="BM164" s="2">
        <v>62001</v>
      </c>
      <c r="BN164" s="2">
        <v>0</v>
      </c>
      <c r="BO164" s="2" t="s">
        <v>6</v>
      </c>
      <c r="BP164" s="2">
        <v>0</v>
      </c>
      <c r="BQ164" s="2">
        <v>6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6</v>
      </c>
      <c r="BZ164" s="2">
        <v>80</v>
      </c>
      <c r="CA164" s="2">
        <v>50</v>
      </c>
      <c r="CB164" s="2"/>
      <c r="CC164" s="2"/>
      <c r="CD164" s="2"/>
      <c r="CE164" s="2"/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6</v>
      </c>
      <c r="CO164" s="2">
        <v>0</v>
      </c>
      <c r="CP164" s="2">
        <f t="shared" si="214"/>
        <v>40.830000000000005</v>
      </c>
      <c r="CQ164" s="2">
        <f t="shared" si="215"/>
        <v>152.72999999999999</v>
      </c>
      <c r="CR164" s="2">
        <f t="shared" si="216"/>
        <v>0.66</v>
      </c>
      <c r="CS164" s="2">
        <f t="shared" si="217"/>
        <v>0.12</v>
      </c>
      <c r="CT164" s="2">
        <f t="shared" si="218"/>
        <v>652.04999999999995</v>
      </c>
      <c r="CU164" s="2">
        <f t="shared" si="219"/>
        <v>0</v>
      </c>
      <c r="CV164" s="2">
        <f t="shared" si="220"/>
        <v>80.599999999999994</v>
      </c>
      <c r="CW164" s="2">
        <f t="shared" si="221"/>
        <v>0.01</v>
      </c>
      <c r="CX164" s="2">
        <f t="shared" si="222"/>
        <v>0</v>
      </c>
      <c r="CY164" s="2">
        <f t="shared" si="223"/>
        <v>26.456</v>
      </c>
      <c r="CZ164" s="2">
        <f t="shared" si="224"/>
        <v>16.535</v>
      </c>
      <c r="DA164" s="2"/>
      <c r="DB164" s="2"/>
      <c r="DC164" s="2" t="s">
        <v>6</v>
      </c>
      <c r="DD164" s="2" t="s">
        <v>6</v>
      </c>
      <c r="DE164" s="2" t="s">
        <v>6</v>
      </c>
      <c r="DF164" s="2" t="s">
        <v>6</v>
      </c>
      <c r="DG164" s="2" t="s">
        <v>6</v>
      </c>
      <c r="DH164" s="2" t="s">
        <v>6</v>
      </c>
      <c r="DI164" s="2" t="s">
        <v>6</v>
      </c>
      <c r="DJ164" s="2" t="s">
        <v>6</v>
      </c>
      <c r="DK164" s="2" t="s">
        <v>6</v>
      </c>
      <c r="DL164" s="2" t="s">
        <v>6</v>
      </c>
      <c r="DM164" s="2" t="s">
        <v>6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1005</v>
      </c>
      <c r="DV164" s="2" t="s">
        <v>18</v>
      </c>
      <c r="DW164" s="2" t="s">
        <v>18</v>
      </c>
      <c r="DX164" s="2">
        <v>100</v>
      </c>
      <c r="DY164" s="2"/>
      <c r="DZ164" s="2"/>
      <c r="EA164" s="2"/>
      <c r="EB164" s="2"/>
      <c r="EC164" s="2"/>
      <c r="ED164" s="2"/>
      <c r="EE164" s="2">
        <v>26549144</v>
      </c>
      <c r="EF164" s="2">
        <v>6</v>
      </c>
      <c r="EG164" s="2" t="s">
        <v>44</v>
      </c>
      <c r="EH164" s="2">
        <v>0</v>
      </c>
      <c r="EI164" s="2" t="s">
        <v>6</v>
      </c>
      <c r="EJ164" s="2">
        <v>1</v>
      </c>
      <c r="EK164" s="2">
        <v>62001</v>
      </c>
      <c r="EL164" s="2" t="s">
        <v>266</v>
      </c>
      <c r="EM164" s="2" t="s">
        <v>267</v>
      </c>
      <c r="EN164" s="2"/>
      <c r="EO164" s="2" t="s">
        <v>6</v>
      </c>
      <c r="EP164" s="2"/>
      <c r="EQ164" s="2">
        <v>0</v>
      </c>
      <c r="ER164" s="2">
        <v>805.44</v>
      </c>
      <c r="ES164" s="2">
        <v>152.72999999999999</v>
      </c>
      <c r="ET164" s="2">
        <v>0.66</v>
      </c>
      <c r="EU164" s="2">
        <v>0.12</v>
      </c>
      <c r="EV164" s="2">
        <v>652.04999999999995</v>
      </c>
      <c r="EW164" s="2">
        <v>80.599999999999994</v>
      </c>
      <c r="EX164" s="2">
        <v>0.01</v>
      </c>
      <c r="EY164" s="2">
        <v>0</v>
      </c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225"/>
        <v>0</v>
      </c>
      <c r="FS164" s="2">
        <v>0</v>
      </c>
      <c r="FT164" s="2"/>
      <c r="FU164" s="2"/>
      <c r="FV164" s="2"/>
      <c r="FW164" s="2"/>
      <c r="FX164" s="2">
        <v>80</v>
      </c>
      <c r="FY164" s="2">
        <v>50</v>
      </c>
      <c r="FZ164" s="2"/>
      <c r="GA164" s="2" t="s">
        <v>6</v>
      </c>
      <c r="GB164" s="2"/>
      <c r="GC164" s="2"/>
      <c r="GD164" s="2">
        <v>0</v>
      </c>
      <c r="GE164" s="2"/>
      <c r="GF164" s="2">
        <v>1737780028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226"/>
        <v>0</v>
      </c>
      <c r="GM164" s="2">
        <f t="shared" si="227"/>
        <v>83.83</v>
      </c>
      <c r="GN164" s="2">
        <f t="shared" si="228"/>
        <v>83.83</v>
      </c>
      <c r="GO164" s="2">
        <f t="shared" si="229"/>
        <v>0</v>
      </c>
      <c r="GP164" s="2">
        <f t="shared" si="230"/>
        <v>0</v>
      </c>
      <c r="GQ164" s="2"/>
      <c r="GR164" s="2">
        <v>0</v>
      </c>
      <c r="GS164" s="2">
        <v>3</v>
      </c>
      <c r="GT164" s="2">
        <v>0</v>
      </c>
      <c r="GU164" s="2" t="s">
        <v>6</v>
      </c>
      <c r="GV164" s="2">
        <f t="shared" si="231"/>
        <v>0</v>
      </c>
      <c r="GW164" s="2">
        <v>1</v>
      </c>
      <c r="GX164" s="2">
        <f t="shared" si="232"/>
        <v>0</v>
      </c>
      <c r="GY164" s="2"/>
      <c r="GZ164" s="2"/>
      <c r="HA164" s="2">
        <v>0</v>
      </c>
      <c r="HB164" s="2">
        <v>0</v>
      </c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17</v>
      </c>
      <c r="B165">
        <v>1</v>
      </c>
      <c r="C165">
        <f>ROW(SmtRes!A486)</f>
        <v>486</v>
      </c>
      <c r="D165">
        <f>ROW(EtalonRes!A502)</f>
        <v>502</v>
      </c>
      <c r="E165" t="s">
        <v>301</v>
      </c>
      <c r="F165" t="s">
        <v>302</v>
      </c>
      <c r="G165" t="s">
        <v>303</v>
      </c>
      <c r="H165" t="s">
        <v>18</v>
      </c>
      <c r="I165">
        <f>ROUND((0.73+0.76+0.68+0.72+0.76+0.68+0.74)/100,9)</f>
        <v>5.0700000000000002E-2</v>
      </c>
      <c r="J165">
        <v>0</v>
      </c>
      <c r="O165">
        <f t="shared" si="200"/>
        <v>261.35000000000002</v>
      </c>
      <c r="P165">
        <f t="shared" si="201"/>
        <v>49.56</v>
      </c>
      <c r="Q165">
        <f t="shared" si="202"/>
        <v>0.21</v>
      </c>
      <c r="R165">
        <f t="shared" si="203"/>
        <v>0.04</v>
      </c>
      <c r="S165">
        <f t="shared" si="204"/>
        <v>211.58</v>
      </c>
      <c r="T165">
        <f t="shared" si="205"/>
        <v>0</v>
      </c>
      <c r="U165">
        <f t="shared" si="206"/>
        <v>4.0864199999999995</v>
      </c>
      <c r="V165">
        <f t="shared" si="207"/>
        <v>5.0700000000000007E-4</v>
      </c>
      <c r="W165">
        <f t="shared" si="208"/>
        <v>0</v>
      </c>
      <c r="X165">
        <f t="shared" si="209"/>
        <v>169.3</v>
      </c>
      <c r="Y165">
        <f t="shared" si="210"/>
        <v>105.81</v>
      </c>
      <c r="AA165">
        <v>26834277</v>
      </c>
      <c r="AB165">
        <f t="shared" si="211"/>
        <v>805.44</v>
      </c>
      <c r="AC165">
        <f t="shared" si="191"/>
        <v>152.72999999999999</v>
      </c>
      <c r="AD165">
        <f t="shared" si="195"/>
        <v>0.66</v>
      </c>
      <c r="AE165">
        <f t="shared" si="196"/>
        <v>0.12</v>
      </c>
      <c r="AF165">
        <f t="shared" si="197"/>
        <v>652.04999999999995</v>
      </c>
      <c r="AG165">
        <f t="shared" si="212"/>
        <v>0</v>
      </c>
      <c r="AH165">
        <f t="shared" si="198"/>
        <v>80.599999999999994</v>
      </c>
      <c r="AI165">
        <f t="shared" si="199"/>
        <v>0.01</v>
      </c>
      <c r="AJ165">
        <f t="shared" si="213"/>
        <v>0</v>
      </c>
      <c r="AK165">
        <v>805.44</v>
      </c>
      <c r="AL165">
        <v>152.72999999999999</v>
      </c>
      <c r="AM165">
        <v>0.66</v>
      </c>
      <c r="AN165">
        <v>0.12</v>
      </c>
      <c r="AO165">
        <v>652.04999999999995</v>
      </c>
      <c r="AP165">
        <v>0</v>
      </c>
      <c r="AQ165">
        <v>80.599999999999994</v>
      </c>
      <c r="AR165">
        <v>0.01</v>
      </c>
      <c r="AS165">
        <v>0</v>
      </c>
      <c r="AT165">
        <v>80</v>
      </c>
      <c r="AU165">
        <v>50</v>
      </c>
      <c r="AV165">
        <v>1</v>
      </c>
      <c r="AW165">
        <v>1</v>
      </c>
      <c r="AZ165">
        <v>6.4</v>
      </c>
      <c r="BA165">
        <v>6.4</v>
      </c>
      <c r="BB165">
        <v>6.4</v>
      </c>
      <c r="BC165">
        <v>6.4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1</v>
      </c>
      <c r="BJ165" t="s">
        <v>304</v>
      </c>
      <c r="BM165">
        <v>62001</v>
      </c>
      <c r="BN165">
        <v>0</v>
      </c>
      <c r="BO165" t="s">
        <v>6</v>
      </c>
      <c r="BP165">
        <v>0</v>
      </c>
      <c r="BQ165">
        <v>6</v>
      </c>
      <c r="BR165">
        <v>0</v>
      </c>
      <c r="BS165">
        <v>6.4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80</v>
      </c>
      <c r="CA165">
        <v>50</v>
      </c>
      <c r="CF165">
        <v>0</v>
      </c>
      <c r="CG165">
        <v>0</v>
      </c>
      <c r="CM165">
        <v>0</v>
      </c>
      <c r="CN165" t="s">
        <v>6</v>
      </c>
      <c r="CO165">
        <v>0</v>
      </c>
      <c r="CP165">
        <f t="shared" si="214"/>
        <v>261.35000000000002</v>
      </c>
      <c r="CQ165">
        <f t="shared" si="215"/>
        <v>977.47199999999998</v>
      </c>
      <c r="CR165">
        <f t="shared" si="216"/>
        <v>4.2240000000000002</v>
      </c>
      <c r="CS165">
        <f t="shared" si="217"/>
        <v>0.76800000000000002</v>
      </c>
      <c r="CT165">
        <f t="shared" si="218"/>
        <v>4173.12</v>
      </c>
      <c r="CU165">
        <f t="shared" si="219"/>
        <v>0</v>
      </c>
      <c r="CV165">
        <f t="shared" si="220"/>
        <v>80.599999999999994</v>
      </c>
      <c r="CW165">
        <f t="shared" si="221"/>
        <v>0.01</v>
      </c>
      <c r="CX165">
        <f t="shared" si="222"/>
        <v>0</v>
      </c>
      <c r="CY165">
        <f t="shared" si="223"/>
        <v>169.29599999999999</v>
      </c>
      <c r="CZ165">
        <f t="shared" si="224"/>
        <v>105.81</v>
      </c>
      <c r="DC165" t="s">
        <v>6</v>
      </c>
      <c r="DD165" t="s">
        <v>6</v>
      </c>
      <c r="DE165" t="s">
        <v>6</v>
      </c>
      <c r="DF165" t="s">
        <v>6</v>
      </c>
      <c r="DG165" t="s">
        <v>6</v>
      </c>
      <c r="DH165" t="s">
        <v>6</v>
      </c>
      <c r="DI165" t="s">
        <v>6</v>
      </c>
      <c r="DJ165" t="s">
        <v>6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1005</v>
      </c>
      <c r="DV165" t="s">
        <v>18</v>
      </c>
      <c r="DW165" t="s">
        <v>18</v>
      </c>
      <c r="DX165">
        <v>100</v>
      </c>
      <c r="EE165">
        <v>26549144</v>
      </c>
      <c r="EF165">
        <v>6</v>
      </c>
      <c r="EG165" t="s">
        <v>44</v>
      </c>
      <c r="EH165">
        <v>0</v>
      </c>
      <c r="EI165" t="s">
        <v>6</v>
      </c>
      <c r="EJ165">
        <v>1</v>
      </c>
      <c r="EK165">
        <v>62001</v>
      </c>
      <c r="EL165" t="s">
        <v>266</v>
      </c>
      <c r="EM165" t="s">
        <v>267</v>
      </c>
      <c r="EO165" t="s">
        <v>6</v>
      </c>
      <c r="EQ165">
        <v>0</v>
      </c>
      <c r="ER165">
        <v>805.44</v>
      </c>
      <c r="ES165">
        <v>152.72999999999999</v>
      </c>
      <c r="ET165">
        <v>0.66</v>
      </c>
      <c r="EU165">
        <v>0.12</v>
      </c>
      <c r="EV165">
        <v>652.04999999999995</v>
      </c>
      <c r="EW165">
        <v>80.599999999999994</v>
      </c>
      <c r="EX165">
        <v>0.01</v>
      </c>
      <c r="EY165">
        <v>0</v>
      </c>
      <c r="FQ165">
        <v>0</v>
      </c>
      <c r="FR165">
        <f t="shared" si="225"/>
        <v>0</v>
      </c>
      <c r="FS165">
        <v>0</v>
      </c>
      <c r="FX165">
        <v>80</v>
      </c>
      <c r="FY165">
        <v>50</v>
      </c>
      <c r="GA165" t="s">
        <v>6</v>
      </c>
      <c r="GD165">
        <v>0</v>
      </c>
      <c r="GF165">
        <v>1737780028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226"/>
        <v>0</v>
      </c>
      <c r="GM165">
        <f t="shared" si="227"/>
        <v>536.46</v>
      </c>
      <c r="GN165">
        <f t="shared" si="228"/>
        <v>536.46</v>
      </c>
      <c r="GO165">
        <f t="shared" si="229"/>
        <v>0</v>
      </c>
      <c r="GP165">
        <f t="shared" si="230"/>
        <v>0</v>
      </c>
      <c r="GR165">
        <v>0</v>
      </c>
      <c r="GS165">
        <v>3</v>
      </c>
      <c r="GT165">
        <v>0</v>
      </c>
      <c r="GU165" t="s">
        <v>6</v>
      </c>
      <c r="GV165">
        <f t="shared" si="231"/>
        <v>0</v>
      </c>
      <c r="GW165">
        <v>1</v>
      </c>
      <c r="GX165">
        <f t="shared" si="232"/>
        <v>0</v>
      </c>
      <c r="HA165">
        <v>0</v>
      </c>
      <c r="HB165">
        <v>0</v>
      </c>
      <c r="IK165">
        <v>0</v>
      </c>
    </row>
    <row r="166" spans="1:255" x14ac:dyDescent="0.2">
      <c r="A166" s="2">
        <v>18</v>
      </c>
      <c r="B166" s="2">
        <v>1</v>
      </c>
      <c r="C166" s="2">
        <v>479</v>
      </c>
      <c r="D166" s="2"/>
      <c r="E166" s="2" t="s">
        <v>305</v>
      </c>
      <c r="F166" s="2" t="s">
        <v>298</v>
      </c>
      <c r="G166" s="2" t="s">
        <v>299</v>
      </c>
      <c r="H166" s="2" t="s">
        <v>182</v>
      </c>
      <c r="I166" s="2">
        <f>I164*J166</f>
        <v>0.81627000000000005</v>
      </c>
      <c r="J166" s="2">
        <v>16.100000000000001</v>
      </c>
      <c r="K166" s="2"/>
      <c r="L166" s="2"/>
      <c r="M166" s="2"/>
      <c r="N166" s="2"/>
      <c r="O166" s="2">
        <f t="shared" si="200"/>
        <v>10.02</v>
      </c>
      <c r="P166" s="2">
        <f t="shared" si="201"/>
        <v>10.02</v>
      </c>
      <c r="Q166" s="2">
        <f t="shared" si="202"/>
        <v>0</v>
      </c>
      <c r="R166" s="2">
        <f t="shared" si="203"/>
        <v>0</v>
      </c>
      <c r="S166" s="2">
        <f t="shared" si="204"/>
        <v>0</v>
      </c>
      <c r="T166" s="2">
        <f t="shared" si="205"/>
        <v>0</v>
      </c>
      <c r="U166" s="2">
        <f t="shared" si="206"/>
        <v>0</v>
      </c>
      <c r="V166" s="2">
        <f t="shared" si="207"/>
        <v>0</v>
      </c>
      <c r="W166" s="2">
        <f t="shared" si="208"/>
        <v>0</v>
      </c>
      <c r="X166" s="2">
        <f t="shared" si="209"/>
        <v>0</v>
      </c>
      <c r="Y166" s="2">
        <f t="shared" si="210"/>
        <v>0</v>
      </c>
      <c r="Z166" s="2"/>
      <c r="AA166" s="2">
        <v>26834263</v>
      </c>
      <c r="AB166" s="2">
        <f t="shared" si="211"/>
        <v>12.27</v>
      </c>
      <c r="AC166" s="2">
        <f t="shared" si="191"/>
        <v>12.27</v>
      </c>
      <c r="AD166" s="2">
        <f t="shared" si="195"/>
        <v>0</v>
      </c>
      <c r="AE166" s="2">
        <f t="shared" si="196"/>
        <v>0</v>
      </c>
      <c r="AF166" s="2">
        <f t="shared" si="197"/>
        <v>0</v>
      </c>
      <c r="AG166" s="2">
        <f t="shared" si="212"/>
        <v>0</v>
      </c>
      <c r="AH166" s="2">
        <f t="shared" si="198"/>
        <v>0</v>
      </c>
      <c r="AI166" s="2">
        <f t="shared" si="199"/>
        <v>0</v>
      </c>
      <c r="AJ166" s="2">
        <f t="shared" si="213"/>
        <v>0</v>
      </c>
      <c r="AK166" s="2">
        <v>12.27</v>
      </c>
      <c r="AL166" s="2">
        <v>12.27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80</v>
      </c>
      <c r="AU166" s="2">
        <v>50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6</v>
      </c>
      <c r="BE166" s="2" t="s">
        <v>6</v>
      </c>
      <c r="BF166" s="2" t="s">
        <v>6</v>
      </c>
      <c r="BG166" s="2" t="s">
        <v>6</v>
      </c>
      <c r="BH166" s="2">
        <v>3</v>
      </c>
      <c r="BI166" s="2">
        <v>1</v>
      </c>
      <c r="BJ166" s="2" t="s">
        <v>300</v>
      </c>
      <c r="BK166" s="2"/>
      <c r="BL166" s="2"/>
      <c r="BM166" s="2">
        <v>62001</v>
      </c>
      <c r="BN166" s="2">
        <v>0</v>
      </c>
      <c r="BO166" s="2" t="s">
        <v>6</v>
      </c>
      <c r="BP166" s="2">
        <v>0</v>
      </c>
      <c r="BQ166" s="2">
        <v>6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6</v>
      </c>
      <c r="BZ166" s="2">
        <v>80</v>
      </c>
      <c r="CA166" s="2">
        <v>50</v>
      </c>
      <c r="CB166" s="2"/>
      <c r="CC166" s="2"/>
      <c r="CD166" s="2"/>
      <c r="CE166" s="2"/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6</v>
      </c>
      <c r="CO166" s="2">
        <v>0</v>
      </c>
      <c r="CP166" s="2">
        <f t="shared" si="214"/>
        <v>10.02</v>
      </c>
      <c r="CQ166" s="2">
        <f t="shared" si="215"/>
        <v>12.27</v>
      </c>
      <c r="CR166" s="2">
        <f t="shared" si="216"/>
        <v>0</v>
      </c>
      <c r="CS166" s="2">
        <f t="shared" si="217"/>
        <v>0</v>
      </c>
      <c r="CT166" s="2">
        <f t="shared" si="218"/>
        <v>0</v>
      </c>
      <c r="CU166" s="2">
        <f t="shared" si="219"/>
        <v>0</v>
      </c>
      <c r="CV166" s="2">
        <f t="shared" si="220"/>
        <v>0</v>
      </c>
      <c r="CW166" s="2">
        <f t="shared" si="221"/>
        <v>0</v>
      </c>
      <c r="CX166" s="2">
        <f t="shared" si="222"/>
        <v>0</v>
      </c>
      <c r="CY166" s="2">
        <f t="shared" si="223"/>
        <v>0</v>
      </c>
      <c r="CZ166" s="2">
        <f t="shared" si="224"/>
        <v>0</v>
      </c>
      <c r="DA166" s="2"/>
      <c r="DB166" s="2"/>
      <c r="DC166" s="2" t="s">
        <v>6</v>
      </c>
      <c r="DD166" s="2" t="s">
        <v>6</v>
      </c>
      <c r="DE166" s="2" t="s">
        <v>6</v>
      </c>
      <c r="DF166" s="2" t="s">
        <v>6</v>
      </c>
      <c r="DG166" s="2" t="s">
        <v>6</v>
      </c>
      <c r="DH166" s="2" t="s">
        <v>6</v>
      </c>
      <c r="DI166" s="2" t="s">
        <v>6</v>
      </c>
      <c r="DJ166" s="2" t="s">
        <v>6</v>
      </c>
      <c r="DK166" s="2" t="s">
        <v>6</v>
      </c>
      <c r="DL166" s="2" t="s">
        <v>6</v>
      </c>
      <c r="DM166" s="2" t="s">
        <v>6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1009</v>
      </c>
      <c r="DV166" s="2" t="s">
        <v>182</v>
      </c>
      <c r="DW166" s="2" t="s">
        <v>182</v>
      </c>
      <c r="DX166" s="2">
        <v>1</v>
      </c>
      <c r="DY166" s="2"/>
      <c r="DZ166" s="2"/>
      <c r="EA166" s="2"/>
      <c r="EB166" s="2"/>
      <c r="EC166" s="2"/>
      <c r="ED166" s="2"/>
      <c r="EE166" s="2">
        <v>26549144</v>
      </c>
      <c r="EF166" s="2">
        <v>6</v>
      </c>
      <c r="EG166" s="2" t="s">
        <v>44</v>
      </c>
      <c r="EH166" s="2">
        <v>0</v>
      </c>
      <c r="EI166" s="2" t="s">
        <v>6</v>
      </c>
      <c r="EJ166" s="2">
        <v>1</v>
      </c>
      <c r="EK166" s="2">
        <v>62001</v>
      </c>
      <c r="EL166" s="2" t="s">
        <v>266</v>
      </c>
      <c r="EM166" s="2" t="s">
        <v>267</v>
      </c>
      <c r="EN166" s="2"/>
      <c r="EO166" s="2" t="s">
        <v>6</v>
      </c>
      <c r="EP166" s="2"/>
      <c r="EQ166" s="2">
        <v>0</v>
      </c>
      <c r="ER166" s="2">
        <v>12.27</v>
      </c>
      <c r="ES166" s="2">
        <v>12.27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225"/>
        <v>0</v>
      </c>
      <c r="FS166" s="2">
        <v>0</v>
      </c>
      <c r="FT166" s="2"/>
      <c r="FU166" s="2"/>
      <c r="FV166" s="2"/>
      <c r="FW166" s="2"/>
      <c r="FX166" s="2">
        <v>80</v>
      </c>
      <c r="FY166" s="2">
        <v>50</v>
      </c>
      <c r="FZ166" s="2"/>
      <c r="GA166" s="2" t="s">
        <v>6</v>
      </c>
      <c r="GB166" s="2"/>
      <c r="GC166" s="2"/>
      <c r="GD166" s="2">
        <v>0</v>
      </c>
      <c r="GE166" s="2"/>
      <c r="GF166" s="2">
        <v>746493940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226"/>
        <v>0</v>
      </c>
      <c r="GM166" s="2">
        <f t="shared" si="227"/>
        <v>10.02</v>
      </c>
      <c r="GN166" s="2">
        <f t="shared" si="228"/>
        <v>10.02</v>
      </c>
      <c r="GO166" s="2">
        <f t="shared" si="229"/>
        <v>0</v>
      </c>
      <c r="GP166" s="2">
        <f t="shared" si="230"/>
        <v>0</v>
      </c>
      <c r="GQ166" s="2"/>
      <c r="GR166" s="2">
        <v>0</v>
      </c>
      <c r="GS166" s="2">
        <v>3</v>
      </c>
      <c r="GT166" s="2">
        <v>0</v>
      </c>
      <c r="GU166" s="2" t="s">
        <v>6</v>
      </c>
      <c r="GV166" s="2">
        <f t="shared" si="231"/>
        <v>0</v>
      </c>
      <c r="GW166" s="2">
        <v>1</v>
      </c>
      <c r="GX166" s="2">
        <f t="shared" si="232"/>
        <v>0</v>
      </c>
      <c r="GY166" s="2"/>
      <c r="GZ166" s="2"/>
      <c r="HA166" s="2">
        <v>0</v>
      </c>
      <c r="HB166" s="2">
        <v>0</v>
      </c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485</v>
      </c>
      <c r="E167" t="s">
        <v>305</v>
      </c>
      <c r="F167" t="s">
        <v>298</v>
      </c>
      <c r="G167" t="s">
        <v>299</v>
      </c>
      <c r="H167" t="s">
        <v>182</v>
      </c>
      <c r="I167">
        <f>I165*J167</f>
        <v>0.81627000000000005</v>
      </c>
      <c r="J167">
        <v>16.100000000000001</v>
      </c>
      <c r="O167">
        <f t="shared" si="200"/>
        <v>64.099999999999994</v>
      </c>
      <c r="P167">
        <f t="shared" si="201"/>
        <v>64.099999999999994</v>
      </c>
      <c r="Q167">
        <f t="shared" si="202"/>
        <v>0</v>
      </c>
      <c r="R167">
        <f t="shared" si="203"/>
        <v>0</v>
      </c>
      <c r="S167">
        <f t="shared" si="204"/>
        <v>0</v>
      </c>
      <c r="T167">
        <f t="shared" si="205"/>
        <v>0</v>
      </c>
      <c r="U167">
        <f t="shared" si="206"/>
        <v>0</v>
      </c>
      <c r="V167">
        <f t="shared" si="207"/>
        <v>0</v>
      </c>
      <c r="W167">
        <f t="shared" si="208"/>
        <v>0</v>
      </c>
      <c r="X167">
        <f t="shared" si="209"/>
        <v>0</v>
      </c>
      <c r="Y167">
        <f t="shared" si="210"/>
        <v>0</v>
      </c>
      <c r="AA167">
        <v>26834277</v>
      </c>
      <c r="AB167">
        <f t="shared" si="211"/>
        <v>12.27</v>
      </c>
      <c r="AC167">
        <f t="shared" si="191"/>
        <v>12.27</v>
      </c>
      <c r="AD167">
        <f t="shared" si="195"/>
        <v>0</v>
      </c>
      <c r="AE167">
        <f t="shared" si="196"/>
        <v>0</v>
      </c>
      <c r="AF167">
        <f t="shared" si="197"/>
        <v>0</v>
      </c>
      <c r="AG167">
        <f t="shared" si="212"/>
        <v>0</v>
      </c>
      <c r="AH167">
        <f t="shared" si="198"/>
        <v>0</v>
      </c>
      <c r="AI167">
        <f t="shared" si="199"/>
        <v>0</v>
      </c>
      <c r="AJ167">
        <f t="shared" si="213"/>
        <v>0</v>
      </c>
      <c r="AK167">
        <v>12.27</v>
      </c>
      <c r="AL167">
        <v>12.27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80</v>
      </c>
      <c r="AU167">
        <v>50</v>
      </c>
      <c r="AV167">
        <v>1</v>
      </c>
      <c r="AW167">
        <v>1</v>
      </c>
      <c r="AZ167">
        <v>6.4</v>
      </c>
      <c r="BA167">
        <v>1</v>
      </c>
      <c r="BB167">
        <v>1</v>
      </c>
      <c r="BC167">
        <v>6.4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1</v>
      </c>
      <c r="BJ167" t="s">
        <v>300</v>
      </c>
      <c r="BM167">
        <v>62001</v>
      </c>
      <c r="BN167">
        <v>0</v>
      </c>
      <c r="BO167" t="s">
        <v>6</v>
      </c>
      <c r="BP167">
        <v>0</v>
      </c>
      <c r="BQ167">
        <v>6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80</v>
      </c>
      <c r="CA167">
        <v>50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214"/>
        <v>64.099999999999994</v>
      </c>
      <c r="CQ167">
        <f t="shared" si="215"/>
        <v>78.528000000000006</v>
      </c>
      <c r="CR167">
        <f t="shared" si="216"/>
        <v>0</v>
      </c>
      <c r="CS167">
        <f t="shared" si="217"/>
        <v>0</v>
      </c>
      <c r="CT167">
        <f t="shared" si="218"/>
        <v>0</v>
      </c>
      <c r="CU167">
        <f t="shared" si="219"/>
        <v>0</v>
      </c>
      <c r="CV167">
        <f t="shared" si="220"/>
        <v>0</v>
      </c>
      <c r="CW167">
        <f t="shared" si="221"/>
        <v>0</v>
      </c>
      <c r="CX167">
        <f t="shared" si="222"/>
        <v>0</v>
      </c>
      <c r="CY167">
        <f t="shared" si="223"/>
        <v>0</v>
      </c>
      <c r="CZ167">
        <f t="shared" si="224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1009</v>
      </c>
      <c r="DV167" t="s">
        <v>182</v>
      </c>
      <c r="DW167" t="s">
        <v>182</v>
      </c>
      <c r="DX167">
        <v>1</v>
      </c>
      <c r="EE167">
        <v>26549144</v>
      </c>
      <c r="EF167">
        <v>6</v>
      </c>
      <c r="EG167" t="s">
        <v>44</v>
      </c>
      <c r="EH167">
        <v>0</v>
      </c>
      <c r="EI167" t="s">
        <v>6</v>
      </c>
      <c r="EJ167">
        <v>1</v>
      </c>
      <c r="EK167">
        <v>62001</v>
      </c>
      <c r="EL167" t="s">
        <v>266</v>
      </c>
      <c r="EM167" t="s">
        <v>267</v>
      </c>
      <c r="EO167" t="s">
        <v>6</v>
      </c>
      <c r="EQ167">
        <v>0</v>
      </c>
      <c r="ER167">
        <v>12.27</v>
      </c>
      <c r="ES167">
        <v>12.27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225"/>
        <v>0</v>
      </c>
      <c r="FS167">
        <v>0</v>
      </c>
      <c r="FX167">
        <v>80</v>
      </c>
      <c r="FY167">
        <v>50</v>
      </c>
      <c r="GA167" t="s">
        <v>6</v>
      </c>
      <c r="GD167">
        <v>0</v>
      </c>
      <c r="GF167">
        <v>746493940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226"/>
        <v>0</v>
      </c>
      <c r="GM167">
        <f t="shared" si="227"/>
        <v>64.099999999999994</v>
      </c>
      <c r="GN167">
        <f t="shared" si="228"/>
        <v>64.099999999999994</v>
      </c>
      <c r="GO167">
        <f t="shared" si="229"/>
        <v>0</v>
      </c>
      <c r="GP167">
        <f t="shared" si="230"/>
        <v>0</v>
      </c>
      <c r="GR167">
        <v>0</v>
      </c>
      <c r="GS167">
        <v>3</v>
      </c>
      <c r="GT167">
        <v>0</v>
      </c>
      <c r="GU167" t="s">
        <v>6</v>
      </c>
      <c r="GV167">
        <f t="shared" si="231"/>
        <v>0</v>
      </c>
      <c r="GW167">
        <v>1</v>
      </c>
      <c r="GX167">
        <f t="shared" si="232"/>
        <v>0</v>
      </c>
      <c r="HA167">
        <v>0</v>
      </c>
      <c r="HB167">
        <v>0</v>
      </c>
      <c r="IK167">
        <v>0</v>
      </c>
    </row>
    <row r="168" spans="1:255" x14ac:dyDescent="0.2">
      <c r="A168" s="2">
        <v>17</v>
      </c>
      <c r="B168" s="2">
        <v>1</v>
      </c>
      <c r="C168" s="2">
        <f>ROW(SmtRes!A491)</f>
        <v>491</v>
      </c>
      <c r="D168" s="2">
        <f>ROW(EtalonRes!A507)</f>
        <v>507</v>
      </c>
      <c r="E168" s="2" t="s">
        <v>306</v>
      </c>
      <c r="F168" s="2" t="s">
        <v>307</v>
      </c>
      <c r="G168" s="2" t="s">
        <v>308</v>
      </c>
      <c r="H168" s="2" t="s">
        <v>18</v>
      </c>
      <c r="I168" s="2">
        <f>ROUND((12.5+45.9)/100,9)</f>
        <v>0.58399999999999996</v>
      </c>
      <c r="J168" s="2">
        <v>0</v>
      </c>
      <c r="K168" s="2"/>
      <c r="L168" s="2"/>
      <c r="M168" s="2"/>
      <c r="N168" s="2"/>
      <c r="O168" s="2">
        <f t="shared" si="200"/>
        <v>3999.74</v>
      </c>
      <c r="P168" s="2">
        <f t="shared" si="201"/>
        <v>3115.87</v>
      </c>
      <c r="Q168" s="2">
        <f t="shared" si="202"/>
        <v>237.04</v>
      </c>
      <c r="R168" s="2">
        <f t="shared" si="203"/>
        <v>46.27</v>
      </c>
      <c r="S168" s="2">
        <f t="shared" si="204"/>
        <v>646.83000000000004</v>
      </c>
      <c r="T168" s="2">
        <f t="shared" si="205"/>
        <v>0</v>
      </c>
      <c r="U168" s="2">
        <f t="shared" si="206"/>
        <v>68.812135999999981</v>
      </c>
      <c r="V168" s="2">
        <f t="shared" si="207"/>
        <v>3.8981999999999997</v>
      </c>
      <c r="W168" s="2">
        <f t="shared" si="208"/>
        <v>0</v>
      </c>
      <c r="X168" s="2">
        <f t="shared" si="209"/>
        <v>658.45</v>
      </c>
      <c r="Y168" s="2">
        <f t="shared" si="210"/>
        <v>325.76</v>
      </c>
      <c r="Z168" s="2"/>
      <c r="AA168" s="2">
        <v>26834263</v>
      </c>
      <c r="AB168" s="2">
        <f t="shared" si="211"/>
        <v>6848.8755000000001</v>
      </c>
      <c r="AC168" s="2">
        <f t="shared" si="191"/>
        <v>5335.4</v>
      </c>
      <c r="AD168" s="2">
        <f>ROUND(((((ET168*1.25))-((EU168*1.25)))+AE168),6)</f>
        <v>405.88749999999999</v>
      </c>
      <c r="AE168" s="2">
        <f>ROUND(((EU168*1.25)),6)</f>
        <v>79.237499999999997</v>
      </c>
      <c r="AF168" s="2">
        <f>ROUND(((EV168*1.15)),6)</f>
        <v>1107.588</v>
      </c>
      <c r="AG168" s="2">
        <f t="shared" si="212"/>
        <v>0</v>
      </c>
      <c r="AH168" s="2">
        <f>((EW168*1.15))</f>
        <v>117.82899999999998</v>
      </c>
      <c r="AI168" s="2">
        <f>((EX168*1.25))</f>
        <v>6.6749999999999998</v>
      </c>
      <c r="AJ168" s="2">
        <f t="shared" si="213"/>
        <v>0</v>
      </c>
      <c r="AK168" s="2">
        <v>6623.23</v>
      </c>
      <c r="AL168" s="2">
        <v>5335.4</v>
      </c>
      <c r="AM168" s="2">
        <v>324.70999999999998</v>
      </c>
      <c r="AN168" s="2">
        <v>63.39</v>
      </c>
      <c r="AO168" s="2">
        <v>963.12</v>
      </c>
      <c r="AP168" s="2">
        <v>0</v>
      </c>
      <c r="AQ168" s="2">
        <v>102.46</v>
      </c>
      <c r="AR168" s="2">
        <v>5.34</v>
      </c>
      <c r="AS168" s="2">
        <v>0</v>
      </c>
      <c r="AT168" s="2">
        <v>95</v>
      </c>
      <c r="AU168" s="2">
        <v>47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6</v>
      </c>
      <c r="BE168" s="2" t="s">
        <v>6</v>
      </c>
      <c r="BF168" s="2" t="s">
        <v>6</v>
      </c>
      <c r="BG168" s="2" t="s">
        <v>6</v>
      </c>
      <c r="BH168" s="2">
        <v>0</v>
      </c>
      <c r="BI168" s="2">
        <v>1</v>
      </c>
      <c r="BJ168" s="2" t="s">
        <v>309</v>
      </c>
      <c r="BK168" s="2"/>
      <c r="BL168" s="2"/>
      <c r="BM168" s="2">
        <v>15001</v>
      </c>
      <c r="BN168" s="2">
        <v>0</v>
      </c>
      <c r="BO168" s="2" t="s">
        <v>6</v>
      </c>
      <c r="BP168" s="2">
        <v>0</v>
      </c>
      <c r="BQ168" s="2">
        <v>2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6</v>
      </c>
      <c r="BZ168" s="2">
        <v>105</v>
      </c>
      <c r="CA168" s="2">
        <v>55</v>
      </c>
      <c r="CB168" s="2"/>
      <c r="CC168" s="2"/>
      <c r="CD168" s="2"/>
      <c r="CE168" s="2"/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982</v>
      </c>
      <c r="CO168" s="2">
        <v>0</v>
      </c>
      <c r="CP168" s="2">
        <f t="shared" si="214"/>
        <v>3999.74</v>
      </c>
      <c r="CQ168" s="2">
        <f t="shared" si="215"/>
        <v>5335.4</v>
      </c>
      <c r="CR168" s="2">
        <f t="shared" si="216"/>
        <v>405.88749999999999</v>
      </c>
      <c r="CS168" s="2">
        <f t="shared" si="217"/>
        <v>79.237499999999997</v>
      </c>
      <c r="CT168" s="2">
        <f t="shared" si="218"/>
        <v>1107.588</v>
      </c>
      <c r="CU168" s="2">
        <f t="shared" si="219"/>
        <v>0</v>
      </c>
      <c r="CV168" s="2">
        <f t="shared" si="220"/>
        <v>117.82899999999998</v>
      </c>
      <c r="CW168" s="2">
        <f t="shared" si="221"/>
        <v>6.6749999999999998</v>
      </c>
      <c r="CX168" s="2">
        <f t="shared" si="222"/>
        <v>0</v>
      </c>
      <c r="CY168" s="2">
        <f t="shared" si="223"/>
        <v>658.44500000000005</v>
      </c>
      <c r="CZ168" s="2">
        <f t="shared" si="224"/>
        <v>325.75700000000001</v>
      </c>
      <c r="DA168" s="2"/>
      <c r="DB168" s="2"/>
      <c r="DC168" s="2" t="s">
        <v>6</v>
      </c>
      <c r="DD168" s="2" t="s">
        <v>6</v>
      </c>
      <c r="DE168" s="2" t="s">
        <v>130</v>
      </c>
      <c r="DF168" s="2" t="s">
        <v>130</v>
      </c>
      <c r="DG168" s="2" t="s">
        <v>131</v>
      </c>
      <c r="DH168" s="2" t="s">
        <v>6</v>
      </c>
      <c r="DI168" s="2" t="s">
        <v>131</v>
      </c>
      <c r="DJ168" s="2" t="s">
        <v>130</v>
      </c>
      <c r="DK168" s="2" t="s">
        <v>6</v>
      </c>
      <c r="DL168" s="2" t="s">
        <v>6</v>
      </c>
      <c r="DM168" s="2" t="s">
        <v>6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1005</v>
      </c>
      <c r="DV168" s="2" t="s">
        <v>18</v>
      </c>
      <c r="DW168" s="2" t="s">
        <v>18</v>
      </c>
      <c r="DX168" s="2">
        <v>100</v>
      </c>
      <c r="DY168" s="2"/>
      <c r="DZ168" s="2"/>
      <c r="EA168" s="2"/>
      <c r="EB168" s="2"/>
      <c r="EC168" s="2"/>
      <c r="ED168" s="2"/>
      <c r="EE168" s="2">
        <v>26549086</v>
      </c>
      <c r="EF168" s="2">
        <v>2</v>
      </c>
      <c r="EG168" s="2" t="s">
        <v>14</v>
      </c>
      <c r="EH168" s="2">
        <v>0</v>
      </c>
      <c r="EI168" s="2" t="s">
        <v>6</v>
      </c>
      <c r="EJ168" s="2">
        <v>1</v>
      </c>
      <c r="EK168" s="2">
        <v>15001</v>
      </c>
      <c r="EL168" s="2" t="s">
        <v>116</v>
      </c>
      <c r="EM168" s="2" t="s">
        <v>117</v>
      </c>
      <c r="EN168" s="2"/>
      <c r="EO168" s="2" t="s">
        <v>132</v>
      </c>
      <c r="EP168" s="2"/>
      <c r="EQ168" s="2">
        <v>0</v>
      </c>
      <c r="ER168" s="2">
        <v>6623.23</v>
      </c>
      <c r="ES168" s="2">
        <v>5335.4</v>
      </c>
      <c r="ET168" s="2">
        <v>324.70999999999998</v>
      </c>
      <c r="EU168" s="2">
        <v>63.39</v>
      </c>
      <c r="EV168" s="2">
        <v>963.12</v>
      </c>
      <c r="EW168" s="2">
        <v>102.46</v>
      </c>
      <c r="EX168" s="2">
        <v>5.34</v>
      </c>
      <c r="EY168" s="2">
        <v>0</v>
      </c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225"/>
        <v>0</v>
      </c>
      <c r="FS168" s="2">
        <v>0</v>
      </c>
      <c r="FT168" s="2" t="s">
        <v>22</v>
      </c>
      <c r="FU168" s="2" t="s">
        <v>23</v>
      </c>
      <c r="FV168" s="2"/>
      <c r="FW168" s="2"/>
      <c r="FX168" s="2">
        <v>94.5</v>
      </c>
      <c r="FY168" s="2">
        <v>46.75</v>
      </c>
      <c r="FZ168" s="2"/>
      <c r="GA168" s="2" t="s">
        <v>6</v>
      </c>
      <c r="GB168" s="2"/>
      <c r="GC168" s="2"/>
      <c r="GD168" s="2">
        <v>0</v>
      </c>
      <c r="GE168" s="2"/>
      <c r="GF168" s="2">
        <v>-59192285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</v>
      </c>
      <c r="GL168" s="2">
        <f t="shared" si="226"/>
        <v>0</v>
      </c>
      <c r="GM168" s="2">
        <f t="shared" si="227"/>
        <v>4983.95</v>
      </c>
      <c r="GN168" s="2">
        <f t="shared" si="228"/>
        <v>4983.95</v>
      </c>
      <c r="GO168" s="2">
        <f t="shared" si="229"/>
        <v>0</v>
      </c>
      <c r="GP168" s="2">
        <f t="shared" si="230"/>
        <v>0</v>
      </c>
      <c r="GQ168" s="2"/>
      <c r="GR168" s="2">
        <v>0</v>
      </c>
      <c r="GS168" s="2">
        <v>3</v>
      </c>
      <c r="GT168" s="2">
        <v>0</v>
      </c>
      <c r="GU168" s="2" t="s">
        <v>6</v>
      </c>
      <c r="GV168" s="2">
        <f t="shared" si="231"/>
        <v>0</v>
      </c>
      <c r="GW168" s="2">
        <v>1</v>
      </c>
      <c r="GX168" s="2">
        <f t="shared" si="232"/>
        <v>0</v>
      </c>
      <c r="GY168" s="2"/>
      <c r="GZ168" s="2"/>
      <c r="HA168" s="2">
        <v>0</v>
      </c>
      <c r="HB168" s="2">
        <v>0</v>
      </c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17</v>
      </c>
      <c r="B169">
        <v>1</v>
      </c>
      <c r="C169">
        <f>ROW(SmtRes!A496)</f>
        <v>496</v>
      </c>
      <c r="D169">
        <f>ROW(EtalonRes!A512)</f>
        <v>512</v>
      </c>
      <c r="E169" t="s">
        <v>306</v>
      </c>
      <c r="F169" t="s">
        <v>307</v>
      </c>
      <c r="G169" t="s">
        <v>308</v>
      </c>
      <c r="H169" t="s">
        <v>18</v>
      </c>
      <c r="I169">
        <f>ROUND((12.5+45.9)/100,9)</f>
        <v>0.58399999999999996</v>
      </c>
      <c r="J169">
        <v>0</v>
      </c>
      <c r="O169">
        <f t="shared" si="200"/>
        <v>25598.36</v>
      </c>
      <c r="P169">
        <f t="shared" si="201"/>
        <v>19941.59</v>
      </c>
      <c r="Q169">
        <f t="shared" si="202"/>
        <v>1517.05</v>
      </c>
      <c r="R169">
        <f t="shared" si="203"/>
        <v>296.16000000000003</v>
      </c>
      <c r="S169">
        <f t="shared" si="204"/>
        <v>4139.72</v>
      </c>
      <c r="T169">
        <f t="shared" si="205"/>
        <v>0</v>
      </c>
      <c r="U169">
        <f t="shared" si="206"/>
        <v>68.812135999999981</v>
      </c>
      <c r="V169">
        <f t="shared" si="207"/>
        <v>3.8981999999999997</v>
      </c>
      <c r="W169">
        <f t="shared" si="208"/>
        <v>0</v>
      </c>
      <c r="X169">
        <f t="shared" si="209"/>
        <v>4214.09</v>
      </c>
      <c r="Y169">
        <f t="shared" si="210"/>
        <v>2084.86</v>
      </c>
      <c r="AA169">
        <v>26834277</v>
      </c>
      <c r="AB169">
        <f t="shared" si="211"/>
        <v>6848.8755000000001</v>
      </c>
      <c r="AC169">
        <f t="shared" si="191"/>
        <v>5335.4</v>
      </c>
      <c r="AD169">
        <f>ROUND(((((ET169*1.25))-((EU169*1.25)))+AE169),6)</f>
        <v>405.88749999999999</v>
      </c>
      <c r="AE169">
        <f>ROUND(((EU169*1.25)),6)</f>
        <v>79.237499999999997</v>
      </c>
      <c r="AF169">
        <f>ROUND(((EV169*1.15)),6)</f>
        <v>1107.588</v>
      </c>
      <c r="AG169">
        <f t="shared" si="212"/>
        <v>0</v>
      </c>
      <c r="AH169">
        <f>((EW169*1.15))</f>
        <v>117.82899999999998</v>
      </c>
      <c r="AI169">
        <f>((EX169*1.25))</f>
        <v>6.6749999999999998</v>
      </c>
      <c r="AJ169">
        <f t="shared" si="213"/>
        <v>0</v>
      </c>
      <c r="AK169">
        <v>6623.23</v>
      </c>
      <c r="AL169">
        <v>5335.4</v>
      </c>
      <c r="AM169">
        <v>324.70999999999998</v>
      </c>
      <c r="AN169">
        <v>63.39</v>
      </c>
      <c r="AO169">
        <v>963.12</v>
      </c>
      <c r="AP169">
        <v>0</v>
      </c>
      <c r="AQ169">
        <v>102.46</v>
      </c>
      <c r="AR169">
        <v>5.34</v>
      </c>
      <c r="AS169">
        <v>0</v>
      </c>
      <c r="AT169">
        <v>95</v>
      </c>
      <c r="AU169">
        <v>47</v>
      </c>
      <c r="AV169">
        <v>1</v>
      </c>
      <c r="AW169">
        <v>1</v>
      </c>
      <c r="AZ169">
        <v>6.4</v>
      </c>
      <c r="BA169">
        <v>6.4</v>
      </c>
      <c r="BB169">
        <v>6.4</v>
      </c>
      <c r="BC169">
        <v>6.4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1</v>
      </c>
      <c r="BJ169" t="s">
        <v>309</v>
      </c>
      <c r="BM169">
        <v>15001</v>
      </c>
      <c r="BN169">
        <v>0</v>
      </c>
      <c r="BO169" t="s">
        <v>6</v>
      </c>
      <c r="BP169">
        <v>0</v>
      </c>
      <c r="BQ169">
        <v>2</v>
      </c>
      <c r="BR169">
        <v>0</v>
      </c>
      <c r="BS169">
        <v>6.4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105</v>
      </c>
      <c r="CA169">
        <v>55</v>
      </c>
      <c r="CF169">
        <v>0</v>
      </c>
      <c r="CG169">
        <v>0</v>
      </c>
      <c r="CM169">
        <v>0</v>
      </c>
      <c r="CN169" t="s">
        <v>982</v>
      </c>
      <c r="CO169">
        <v>0</v>
      </c>
      <c r="CP169">
        <f t="shared" si="214"/>
        <v>25598.36</v>
      </c>
      <c r="CQ169">
        <f t="shared" si="215"/>
        <v>34146.559999999998</v>
      </c>
      <c r="CR169">
        <f t="shared" si="216"/>
        <v>2597.6800000000003</v>
      </c>
      <c r="CS169">
        <f t="shared" si="217"/>
        <v>507.12</v>
      </c>
      <c r="CT169">
        <f t="shared" si="218"/>
        <v>7088.5632000000005</v>
      </c>
      <c r="CU169">
        <f t="shared" si="219"/>
        <v>0</v>
      </c>
      <c r="CV169">
        <f t="shared" si="220"/>
        <v>117.82899999999998</v>
      </c>
      <c r="CW169">
        <f t="shared" si="221"/>
        <v>6.6749999999999998</v>
      </c>
      <c r="CX169">
        <f t="shared" si="222"/>
        <v>0</v>
      </c>
      <c r="CY169">
        <f t="shared" si="223"/>
        <v>4214.0860000000002</v>
      </c>
      <c r="CZ169">
        <f t="shared" si="224"/>
        <v>2084.8636000000001</v>
      </c>
      <c r="DC169" t="s">
        <v>6</v>
      </c>
      <c r="DD169" t="s">
        <v>6</v>
      </c>
      <c r="DE169" t="s">
        <v>130</v>
      </c>
      <c r="DF169" t="s">
        <v>130</v>
      </c>
      <c r="DG169" t="s">
        <v>131</v>
      </c>
      <c r="DH169" t="s">
        <v>6</v>
      </c>
      <c r="DI169" t="s">
        <v>131</v>
      </c>
      <c r="DJ169" t="s">
        <v>130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1005</v>
      </c>
      <c r="DV169" t="s">
        <v>18</v>
      </c>
      <c r="DW169" t="s">
        <v>18</v>
      </c>
      <c r="DX169">
        <v>100</v>
      </c>
      <c r="EE169">
        <v>26549086</v>
      </c>
      <c r="EF169">
        <v>2</v>
      </c>
      <c r="EG169" t="s">
        <v>14</v>
      </c>
      <c r="EH169">
        <v>0</v>
      </c>
      <c r="EI169" t="s">
        <v>6</v>
      </c>
      <c r="EJ169">
        <v>1</v>
      </c>
      <c r="EK169">
        <v>15001</v>
      </c>
      <c r="EL169" t="s">
        <v>116</v>
      </c>
      <c r="EM169" t="s">
        <v>117</v>
      </c>
      <c r="EO169" t="s">
        <v>132</v>
      </c>
      <c r="EQ169">
        <v>0</v>
      </c>
      <c r="ER169">
        <v>6623.23</v>
      </c>
      <c r="ES169">
        <v>5335.4</v>
      </c>
      <c r="ET169">
        <v>324.70999999999998</v>
      </c>
      <c r="EU169">
        <v>63.39</v>
      </c>
      <c r="EV169">
        <v>963.12</v>
      </c>
      <c r="EW169">
        <v>102.46</v>
      </c>
      <c r="EX169">
        <v>5.34</v>
      </c>
      <c r="EY169">
        <v>0</v>
      </c>
      <c r="FQ169">
        <v>0</v>
      </c>
      <c r="FR169">
        <f t="shared" si="225"/>
        <v>0</v>
      </c>
      <c r="FS169">
        <v>0</v>
      </c>
      <c r="FT169" t="s">
        <v>22</v>
      </c>
      <c r="FU169" t="s">
        <v>23</v>
      </c>
      <c r="FX169">
        <v>94.5</v>
      </c>
      <c r="FY169">
        <v>46.75</v>
      </c>
      <c r="GA169" t="s">
        <v>6</v>
      </c>
      <c r="GD169">
        <v>0</v>
      </c>
      <c r="GF169">
        <v>-59192285</v>
      </c>
      <c r="GG169">
        <v>1</v>
      </c>
      <c r="GH169">
        <v>1</v>
      </c>
      <c r="GI169">
        <v>4</v>
      </c>
      <c r="GJ169">
        <v>0</v>
      </c>
      <c r="GK169">
        <f>ROUND(R169*(S12)/100,2)</f>
        <v>0</v>
      </c>
      <c r="GL169">
        <f t="shared" si="226"/>
        <v>0</v>
      </c>
      <c r="GM169">
        <f t="shared" si="227"/>
        <v>31897.31</v>
      </c>
      <c r="GN169">
        <f t="shared" si="228"/>
        <v>31897.31</v>
      </c>
      <c r="GO169">
        <f t="shared" si="229"/>
        <v>0</v>
      </c>
      <c r="GP169">
        <f t="shared" si="230"/>
        <v>0</v>
      </c>
      <c r="GR169">
        <v>0</v>
      </c>
      <c r="GS169">
        <v>3</v>
      </c>
      <c r="GT169">
        <v>0</v>
      </c>
      <c r="GU169" t="s">
        <v>6</v>
      </c>
      <c r="GV169">
        <f t="shared" si="231"/>
        <v>0</v>
      </c>
      <c r="GW169">
        <v>1</v>
      </c>
      <c r="GX169">
        <f t="shared" si="232"/>
        <v>0</v>
      </c>
      <c r="HA169">
        <v>0</v>
      </c>
      <c r="HB169">
        <v>0</v>
      </c>
      <c r="IK169">
        <v>0</v>
      </c>
    </row>
    <row r="170" spans="1:255" x14ac:dyDescent="0.2">
      <c r="A170" s="2">
        <v>17</v>
      </c>
      <c r="B170" s="2">
        <v>1</v>
      </c>
      <c r="C170" s="2">
        <f>ROW(SmtRes!A502)</f>
        <v>502</v>
      </c>
      <c r="D170" s="2">
        <f>ROW(EtalonRes!A520)</f>
        <v>520</v>
      </c>
      <c r="E170" s="2" t="s">
        <v>310</v>
      </c>
      <c r="F170" s="2" t="s">
        <v>311</v>
      </c>
      <c r="G170" s="2" t="s">
        <v>312</v>
      </c>
      <c r="H170" s="2" t="s">
        <v>18</v>
      </c>
      <c r="I170" s="2">
        <f>ROUND((1.62*7)/100,9)</f>
        <v>0.1134</v>
      </c>
      <c r="J170" s="2">
        <v>0</v>
      </c>
      <c r="K170" s="2"/>
      <c r="L170" s="2"/>
      <c r="M170" s="2"/>
      <c r="N170" s="2"/>
      <c r="O170" s="2">
        <f t="shared" si="200"/>
        <v>204.34</v>
      </c>
      <c r="P170" s="2">
        <f t="shared" si="201"/>
        <v>0.04</v>
      </c>
      <c r="Q170" s="2">
        <f t="shared" si="202"/>
        <v>5.01</v>
      </c>
      <c r="R170" s="2">
        <f t="shared" si="203"/>
        <v>0.98</v>
      </c>
      <c r="S170" s="2">
        <f t="shared" si="204"/>
        <v>199.29</v>
      </c>
      <c r="T170" s="2">
        <f t="shared" si="205"/>
        <v>0</v>
      </c>
      <c r="U170" s="2">
        <f t="shared" si="206"/>
        <v>21.7093527</v>
      </c>
      <c r="V170" s="2">
        <f t="shared" si="207"/>
        <v>8.2214999999999996E-2</v>
      </c>
      <c r="W170" s="2">
        <f t="shared" si="208"/>
        <v>0</v>
      </c>
      <c r="X170" s="2">
        <f t="shared" si="209"/>
        <v>190.26</v>
      </c>
      <c r="Y170" s="2">
        <f t="shared" si="210"/>
        <v>94.13</v>
      </c>
      <c r="Z170" s="2"/>
      <c r="AA170" s="2">
        <v>26834263</v>
      </c>
      <c r="AB170" s="2">
        <f t="shared" si="211"/>
        <v>1801.9784999999999</v>
      </c>
      <c r="AC170" s="2">
        <f t="shared" si="191"/>
        <v>0.36</v>
      </c>
      <c r="AD170" s="2">
        <f>ROUND(((((ET170*1.25))-((EU170*1.25)))+AE170),6)</f>
        <v>44.2</v>
      </c>
      <c r="AE170" s="2">
        <f>ROUND(((EU170*1.25)),6)</f>
        <v>8.6</v>
      </c>
      <c r="AF170" s="2">
        <f>ROUND(((EV170*1.15)),6)</f>
        <v>1757.4185</v>
      </c>
      <c r="AG170" s="2">
        <f t="shared" si="212"/>
        <v>0</v>
      </c>
      <c r="AH170" s="2">
        <f>((EW170*1.15))</f>
        <v>191.44049999999999</v>
      </c>
      <c r="AI170" s="2">
        <f>((EX170*1.25))</f>
        <v>0.72499999999999998</v>
      </c>
      <c r="AJ170" s="2">
        <f t="shared" si="213"/>
        <v>0</v>
      </c>
      <c r="AK170" s="2">
        <v>1563.91</v>
      </c>
      <c r="AL170" s="2">
        <v>0.36</v>
      </c>
      <c r="AM170" s="2">
        <v>35.36</v>
      </c>
      <c r="AN170" s="2">
        <v>6.88</v>
      </c>
      <c r="AO170" s="2">
        <v>1528.19</v>
      </c>
      <c r="AP170" s="2">
        <v>0</v>
      </c>
      <c r="AQ170" s="2">
        <v>166.47</v>
      </c>
      <c r="AR170" s="2">
        <v>0.57999999999999996</v>
      </c>
      <c r="AS170" s="2">
        <v>0</v>
      </c>
      <c r="AT170" s="2">
        <v>95</v>
      </c>
      <c r="AU170" s="2">
        <v>47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6</v>
      </c>
      <c r="BE170" s="2" t="s">
        <v>6</v>
      </c>
      <c r="BF170" s="2" t="s">
        <v>6</v>
      </c>
      <c r="BG170" s="2" t="s">
        <v>6</v>
      </c>
      <c r="BH170" s="2">
        <v>0</v>
      </c>
      <c r="BI170" s="2">
        <v>1</v>
      </c>
      <c r="BJ170" s="2" t="s">
        <v>313</v>
      </c>
      <c r="BK170" s="2"/>
      <c r="BL170" s="2"/>
      <c r="BM170" s="2">
        <v>15001</v>
      </c>
      <c r="BN170" s="2">
        <v>0</v>
      </c>
      <c r="BO170" s="2" t="s">
        <v>6</v>
      </c>
      <c r="BP170" s="2">
        <v>0</v>
      </c>
      <c r="BQ170" s="2">
        <v>2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6</v>
      </c>
      <c r="BZ170" s="2">
        <v>105</v>
      </c>
      <c r="CA170" s="2">
        <v>55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982</v>
      </c>
      <c r="CO170" s="2">
        <v>0</v>
      </c>
      <c r="CP170" s="2">
        <f t="shared" si="214"/>
        <v>204.34</v>
      </c>
      <c r="CQ170" s="2">
        <f t="shared" si="215"/>
        <v>0.36</v>
      </c>
      <c r="CR170" s="2">
        <f t="shared" si="216"/>
        <v>44.2</v>
      </c>
      <c r="CS170" s="2">
        <f t="shared" si="217"/>
        <v>8.6</v>
      </c>
      <c r="CT170" s="2">
        <f t="shared" si="218"/>
        <v>1757.4185</v>
      </c>
      <c r="CU170" s="2">
        <f t="shared" si="219"/>
        <v>0</v>
      </c>
      <c r="CV170" s="2">
        <f t="shared" si="220"/>
        <v>191.44049999999999</v>
      </c>
      <c r="CW170" s="2">
        <f t="shared" si="221"/>
        <v>0.72499999999999998</v>
      </c>
      <c r="CX170" s="2">
        <f t="shared" si="222"/>
        <v>0</v>
      </c>
      <c r="CY170" s="2">
        <f t="shared" si="223"/>
        <v>190.25649999999999</v>
      </c>
      <c r="CZ170" s="2">
        <f t="shared" si="224"/>
        <v>94.126899999999992</v>
      </c>
      <c r="DA170" s="2"/>
      <c r="DB170" s="2"/>
      <c r="DC170" s="2" t="s">
        <v>6</v>
      </c>
      <c r="DD170" s="2" t="s">
        <v>6</v>
      </c>
      <c r="DE170" s="2" t="s">
        <v>130</v>
      </c>
      <c r="DF170" s="2" t="s">
        <v>130</v>
      </c>
      <c r="DG170" s="2" t="s">
        <v>131</v>
      </c>
      <c r="DH170" s="2" t="s">
        <v>6</v>
      </c>
      <c r="DI170" s="2" t="s">
        <v>131</v>
      </c>
      <c r="DJ170" s="2" t="s">
        <v>130</v>
      </c>
      <c r="DK170" s="2" t="s">
        <v>6</v>
      </c>
      <c r="DL170" s="2" t="s">
        <v>6</v>
      </c>
      <c r="DM170" s="2" t="s">
        <v>6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1005</v>
      </c>
      <c r="DV170" s="2" t="s">
        <v>18</v>
      </c>
      <c r="DW170" s="2" t="s">
        <v>18</v>
      </c>
      <c r="DX170" s="2">
        <v>100</v>
      </c>
      <c r="DY170" s="2"/>
      <c r="DZ170" s="2"/>
      <c r="EA170" s="2"/>
      <c r="EB170" s="2"/>
      <c r="EC170" s="2"/>
      <c r="ED170" s="2"/>
      <c r="EE170" s="2">
        <v>26549086</v>
      </c>
      <c r="EF170" s="2">
        <v>2</v>
      </c>
      <c r="EG170" s="2" t="s">
        <v>14</v>
      </c>
      <c r="EH170" s="2">
        <v>0</v>
      </c>
      <c r="EI170" s="2" t="s">
        <v>6</v>
      </c>
      <c r="EJ170" s="2">
        <v>1</v>
      </c>
      <c r="EK170" s="2">
        <v>15001</v>
      </c>
      <c r="EL170" s="2" t="s">
        <v>116</v>
      </c>
      <c r="EM170" s="2" t="s">
        <v>117</v>
      </c>
      <c r="EN170" s="2"/>
      <c r="EO170" s="2" t="s">
        <v>132</v>
      </c>
      <c r="EP170" s="2"/>
      <c r="EQ170" s="2">
        <v>0</v>
      </c>
      <c r="ER170" s="2">
        <v>1563.91</v>
      </c>
      <c r="ES170" s="2">
        <v>0.36</v>
      </c>
      <c r="ET170" s="2">
        <v>35.36</v>
      </c>
      <c r="EU170" s="2">
        <v>6.88</v>
      </c>
      <c r="EV170" s="2">
        <v>1528.19</v>
      </c>
      <c r="EW170" s="2">
        <v>166.47</v>
      </c>
      <c r="EX170" s="2">
        <v>0.57999999999999996</v>
      </c>
      <c r="EY170" s="2">
        <v>0</v>
      </c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225"/>
        <v>0</v>
      </c>
      <c r="FS170" s="2">
        <v>0</v>
      </c>
      <c r="FT170" s="2" t="s">
        <v>22</v>
      </c>
      <c r="FU170" s="2" t="s">
        <v>23</v>
      </c>
      <c r="FV170" s="2"/>
      <c r="FW170" s="2"/>
      <c r="FX170" s="2">
        <v>94.5</v>
      </c>
      <c r="FY170" s="2">
        <v>46.75</v>
      </c>
      <c r="FZ170" s="2"/>
      <c r="GA170" s="2" t="s">
        <v>6</v>
      </c>
      <c r="GB170" s="2"/>
      <c r="GC170" s="2"/>
      <c r="GD170" s="2">
        <v>0</v>
      </c>
      <c r="GE170" s="2"/>
      <c r="GF170" s="2">
        <v>251333065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226"/>
        <v>0</v>
      </c>
      <c r="GM170" s="2">
        <f t="shared" si="227"/>
        <v>488.73</v>
      </c>
      <c r="GN170" s="2">
        <f t="shared" si="228"/>
        <v>488.73</v>
      </c>
      <c r="GO170" s="2">
        <f t="shared" si="229"/>
        <v>0</v>
      </c>
      <c r="GP170" s="2">
        <f t="shared" si="230"/>
        <v>0</v>
      </c>
      <c r="GQ170" s="2"/>
      <c r="GR170" s="2">
        <v>0</v>
      </c>
      <c r="GS170" s="2">
        <v>3</v>
      </c>
      <c r="GT170" s="2">
        <v>0</v>
      </c>
      <c r="GU170" s="2" t="s">
        <v>6</v>
      </c>
      <c r="GV170" s="2">
        <f t="shared" si="231"/>
        <v>0</v>
      </c>
      <c r="GW170" s="2">
        <v>1</v>
      </c>
      <c r="GX170" s="2">
        <f t="shared" si="232"/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17</v>
      </c>
      <c r="B171">
        <v>1</v>
      </c>
      <c r="C171">
        <f>ROW(SmtRes!A508)</f>
        <v>508</v>
      </c>
      <c r="D171">
        <f>ROW(EtalonRes!A528)</f>
        <v>528</v>
      </c>
      <c r="E171" t="s">
        <v>310</v>
      </c>
      <c r="F171" t="s">
        <v>311</v>
      </c>
      <c r="G171" t="s">
        <v>312</v>
      </c>
      <c r="H171" t="s">
        <v>18</v>
      </c>
      <c r="I171">
        <f>ROUND((1.62*7)/100,9)</f>
        <v>0.1134</v>
      </c>
      <c r="J171">
        <v>0</v>
      </c>
      <c r="O171">
        <f t="shared" si="200"/>
        <v>1307.8</v>
      </c>
      <c r="P171">
        <f t="shared" si="201"/>
        <v>0.26</v>
      </c>
      <c r="Q171">
        <f t="shared" si="202"/>
        <v>32.08</v>
      </c>
      <c r="R171">
        <f t="shared" si="203"/>
        <v>6.24</v>
      </c>
      <c r="S171">
        <f t="shared" si="204"/>
        <v>1275.46</v>
      </c>
      <c r="T171">
        <f t="shared" si="205"/>
        <v>0</v>
      </c>
      <c r="U171">
        <f t="shared" si="206"/>
        <v>21.7093527</v>
      </c>
      <c r="V171">
        <f t="shared" si="207"/>
        <v>8.2214999999999996E-2</v>
      </c>
      <c r="W171">
        <f t="shared" si="208"/>
        <v>0</v>
      </c>
      <c r="X171">
        <f t="shared" si="209"/>
        <v>1217.6199999999999</v>
      </c>
      <c r="Y171">
        <f t="shared" si="210"/>
        <v>602.4</v>
      </c>
      <c r="AA171">
        <v>26834277</v>
      </c>
      <c r="AB171">
        <f t="shared" si="211"/>
        <v>1801.9784999999999</v>
      </c>
      <c r="AC171">
        <f t="shared" si="191"/>
        <v>0.36</v>
      </c>
      <c r="AD171">
        <f>ROUND(((((ET171*1.25))-((EU171*1.25)))+AE171),6)</f>
        <v>44.2</v>
      </c>
      <c r="AE171">
        <f>ROUND(((EU171*1.25)),6)</f>
        <v>8.6</v>
      </c>
      <c r="AF171">
        <f>ROUND(((EV171*1.15)),6)</f>
        <v>1757.4185</v>
      </c>
      <c r="AG171">
        <f t="shared" si="212"/>
        <v>0</v>
      </c>
      <c r="AH171">
        <f>((EW171*1.15))</f>
        <v>191.44049999999999</v>
      </c>
      <c r="AI171">
        <f>((EX171*1.25))</f>
        <v>0.72499999999999998</v>
      </c>
      <c r="AJ171">
        <f t="shared" si="213"/>
        <v>0</v>
      </c>
      <c r="AK171">
        <v>1563.91</v>
      </c>
      <c r="AL171">
        <v>0.36</v>
      </c>
      <c r="AM171">
        <v>35.36</v>
      </c>
      <c r="AN171">
        <v>6.88</v>
      </c>
      <c r="AO171">
        <v>1528.19</v>
      </c>
      <c r="AP171">
        <v>0</v>
      </c>
      <c r="AQ171">
        <v>166.47</v>
      </c>
      <c r="AR171">
        <v>0.57999999999999996</v>
      </c>
      <c r="AS171">
        <v>0</v>
      </c>
      <c r="AT171">
        <v>95</v>
      </c>
      <c r="AU171">
        <v>47</v>
      </c>
      <c r="AV171">
        <v>1</v>
      </c>
      <c r="AW171">
        <v>1</v>
      </c>
      <c r="AZ171">
        <v>6.4</v>
      </c>
      <c r="BA171">
        <v>6.4</v>
      </c>
      <c r="BB171">
        <v>6.4</v>
      </c>
      <c r="BC171">
        <v>6.4</v>
      </c>
      <c r="BD171" t="s">
        <v>6</v>
      </c>
      <c r="BE171" t="s">
        <v>6</v>
      </c>
      <c r="BF171" t="s">
        <v>6</v>
      </c>
      <c r="BG171" t="s">
        <v>6</v>
      </c>
      <c r="BH171">
        <v>0</v>
      </c>
      <c r="BI171">
        <v>1</v>
      </c>
      <c r="BJ171" t="s">
        <v>313</v>
      </c>
      <c r="BM171">
        <v>15001</v>
      </c>
      <c r="BN171">
        <v>0</v>
      </c>
      <c r="BO171" t="s">
        <v>6</v>
      </c>
      <c r="BP171">
        <v>0</v>
      </c>
      <c r="BQ171">
        <v>2</v>
      </c>
      <c r="BR171">
        <v>0</v>
      </c>
      <c r="BS171">
        <v>6.4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105</v>
      </c>
      <c r="CA171">
        <v>55</v>
      </c>
      <c r="CF171">
        <v>0</v>
      </c>
      <c r="CG171">
        <v>0</v>
      </c>
      <c r="CM171">
        <v>0</v>
      </c>
      <c r="CN171" t="s">
        <v>982</v>
      </c>
      <c r="CO171">
        <v>0</v>
      </c>
      <c r="CP171">
        <f t="shared" si="214"/>
        <v>1307.8</v>
      </c>
      <c r="CQ171">
        <f t="shared" si="215"/>
        <v>2.3039999999999998</v>
      </c>
      <c r="CR171">
        <f t="shared" si="216"/>
        <v>282.88000000000005</v>
      </c>
      <c r="CS171">
        <f t="shared" si="217"/>
        <v>55.04</v>
      </c>
      <c r="CT171">
        <f t="shared" si="218"/>
        <v>11247.4784</v>
      </c>
      <c r="CU171">
        <f t="shared" si="219"/>
        <v>0</v>
      </c>
      <c r="CV171">
        <f t="shared" si="220"/>
        <v>191.44049999999999</v>
      </c>
      <c r="CW171">
        <f t="shared" si="221"/>
        <v>0.72499999999999998</v>
      </c>
      <c r="CX171">
        <f t="shared" si="222"/>
        <v>0</v>
      </c>
      <c r="CY171">
        <f t="shared" si="223"/>
        <v>1217.615</v>
      </c>
      <c r="CZ171">
        <f t="shared" si="224"/>
        <v>602.399</v>
      </c>
      <c r="DC171" t="s">
        <v>6</v>
      </c>
      <c r="DD171" t="s">
        <v>6</v>
      </c>
      <c r="DE171" t="s">
        <v>130</v>
      </c>
      <c r="DF171" t="s">
        <v>130</v>
      </c>
      <c r="DG171" t="s">
        <v>131</v>
      </c>
      <c r="DH171" t="s">
        <v>6</v>
      </c>
      <c r="DI171" t="s">
        <v>131</v>
      </c>
      <c r="DJ171" t="s">
        <v>130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1005</v>
      </c>
      <c r="DV171" t="s">
        <v>18</v>
      </c>
      <c r="DW171" t="s">
        <v>18</v>
      </c>
      <c r="DX171">
        <v>100</v>
      </c>
      <c r="EE171">
        <v>26549086</v>
      </c>
      <c r="EF171">
        <v>2</v>
      </c>
      <c r="EG171" t="s">
        <v>14</v>
      </c>
      <c r="EH171">
        <v>0</v>
      </c>
      <c r="EI171" t="s">
        <v>6</v>
      </c>
      <c r="EJ171">
        <v>1</v>
      </c>
      <c r="EK171">
        <v>15001</v>
      </c>
      <c r="EL171" t="s">
        <v>116</v>
      </c>
      <c r="EM171" t="s">
        <v>117</v>
      </c>
      <c r="EO171" t="s">
        <v>132</v>
      </c>
      <c r="EQ171">
        <v>0</v>
      </c>
      <c r="ER171">
        <v>1563.91</v>
      </c>
      <c r="ES171">
        <v>0.36</v>
      </c>
      <c r="ET171">
        <v>35.36</v>
      </c>
      <c r="EU171">
        <v>6.88</v>
      </c>
      <c r="EV171">
        <v>1528.19</v>
      </c>
      <c r="EW171">
        <v>166.47</v>
      </c>
      <c r="EX171">
        <v>0.57999999999999996</v>
      </c>
      <c r="EY171">
        <v>0</v>
      </c>
      <c r="FQ171">
        <v>0</v>
      </c>
      <c r="FR171">
        <f t="shared" si="225"/>
        <v>0</v>
      </c>
      <c r="FS171">
        <v>0</v>
      </c>
      <c r="FT171" t="s">
        <v>22</v>
      </c>
      <c r="FU171" t="s">
        <v>23</v>
      </c>
      <c r="FX171">
        <v>94.5</v>
      </c>
      <c r="FY171">
        <v>46.75</v>
      </c>
      <c r="GA171" t="s">
        <v>6</v>
      </c>
      <c r="GD171">
        <v>0</v>
      </c>
      <c r="GF171">
        <v>251333065</v>
      </c>
      <c r="GG171">
        <v>1</v>
      </c>
      <c r="GH171">
        <v>1</v>
      </c>
      <c r="GI171">
        <v>4</v>
      </c>
      <c r="GJ171">
        <v>0</v>
      </c>
      <c r="GK171">
        <f>ROUND(R171*(S12)/100,2)</f>
        <v>0</v>
      </c>
      <c r="GL171">
        <f t="shared" si="226"/>
        <v>0</v>
      </c>
      <c r="GM171">
        <f t="shared" si="227"/>
        <v>3127.82</v>
      </c>
      <c r="GN171">
        <f t="shared" si="228"/>
        <v>3127.82</v>
      </c>
      <c r="GO171">
        <f t="shared" si="229"/>
        <v>0</v>
      </c>
      <c r="GP171">
        <f t="shared" si="230"/>
        <v>0</v>
      </c>
      <c r="GR171">
        <v>0</v>
      </c>
      <c r="GS171">
        <v>3</v>
      </c>
      <c r="GT171">
        <v>0</v>
      </c>
      <c r="GU171" t="s">
        <v>6</v>
      </c>
      <c r="GV171">
        <f t="shared" si="231"/>
        <v>0</v>
      </c>
      <c r="GW171">
        <v>1</v>
      </c>
      <c r="GX171">
        <f t="shared" si="232"/>
        <v>0</v>
      </c>
      <c r="HA171">
        <v>0</v>
      </c>
      <c r="HB171">
        <v>0</v>
      </c>
      <c r="IK171">
        <v>0</v>
      </c>
    </row>
    <row r="172" spans="1:255" x14ac:dyDescent="0.2">
      <c r="A172" s="2">
        <v>18</v>
      </c>
      <c r="B172" s="2">
        <v>1</v>
      </c>
      <c r="C172" s="2">
        <v>502</v>
      </c>
      <c r="D172" s="2"/>
      <c r="E172" s="2" t="s">
        <v>314</v>
      </c>
      <c r="F172" s="2" t="s">
        <v>315</v>
      </c>
      <c r="G172" s="2" t="s">
        <v>316</v>
      </c>
      <c r="H172" s="2" t="s">
        <v>27</v>
      </c>
      <c r="I172" s="2">
        <f>I170*J172</f>
        <v>11.907</v>
      </c>
      <c r="J172" s="2">
        <v>105</v>
      </c>
      <c r="K172" s="2"/>
      <c r="L172" s="2"/>
      <c r="M172" s="2"/>
      <c r="N172" s="2"/>
      <c r="O172" s="2">
        <f t="shared" si="200"/>
        <v>459.13</v>
      </c>
      <c r="P172" s="2">
        <f t="shared" si="201"/>
        <v>459.13</v>
      </c>
      <c r="Q172" s="2">
        <f t="shared" si="202"/>
        <v>0</v>
      </c>
      <c r="R172" s="2">
        <f t="shared" si="203"/>
        <v>0</v>
      </c>
      <c r="S172" s="2">
        <f t="shared" si="204"/>
        <v>0</v>
      </c>
      <c r="T172" s="2">
        <f t="shared" si="205"/>
        <v>0</v>
      </c>
      <c r="U172" s="2">
        <f t="shared" si="206"/>
        <v>0</v>
      </c>
      <c r="V172" s="2">
        <f t="shared" si="207"/>
        <v>0</v>
      </c>
      <c r="W172" s="2">
        <f t="shared" si="208"/>
        <v>0</v>
      </c>
      <c r="X172" s="2">
        <f t="shared" si="209"/>
        <v>0</v>
      </c>
      <c r="Y172" s="2">
        <f t="shared" si="210"/>
        <v>0</v>
      </c>
      <c r="Z172" s="2"/>
      <c r="AA172" s="2">
        <v>26834263</v>
      </c>
      <c r="AB172" s="2">
        <f t="shared" si="211"/>
        <v>38.56</v>
      </c>
      <c r="AC172" s="2">
        <f t="shared" si="191"/>
        <v>38.56</v>
      </c>
      <c r="AD172" s="2">
        <f>ROUND((((ET172)-(EU172))+AE172),6)</f>
        <v>0</v>
      </c>
      <c r="AE172" s="2">
        <f>ROUND((EU172),6)</f>
        <v>0</v>
      </c>
      <c r="AF172" s="2">
        <f>ROUND((EV172),6)</f>
        <v>0</v>
      </c>
      <c r="AG172" s="2">
        <f t="shared" si="212"/>
        <v>0</v>
      </c>
      <c r="AH172" s="2">
        <f>(EW172)</f>
        <v>0</v>
      </c>
      <c r="AI172" s="2">
        <f>(EX172)</f>
        <v>0</v>
      </c>
      <c r="AJ172" s="2">
        <f t="shared" si="213"/>
        <v>0</v>
      </c>
      <c r="AK172" s="2">
        <v>38.56</v>
      </c>
      <c r="AL172" s="2">
        <v>38.56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95</v>
      </c>
      <c r="AU172" s="2">
        <v>47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6</v>
      </c>
      <c r="BE172" s="2" t="s">
        <v>6</v>
      </c>
      <c r="BF172" s="2" t="s">
        <v>6</v>
      </c>
      <c r="BG172" s="2" t="s">
        <v>6</v>
      </c>
      <c r="BH172" s="2">
        <v>3</v>
      </c>
      <c r="BI172" s="2">
        <v>1</v>
      </c>
      <c r="BJ172" s="2" t="s">
        <v>317</v>
      </c>
      <c r="BK172" s="2"/>
      <c r="BL172" s="2"/>
      <c r="BM172" s="2">
        <v>15001</v>
      </c>
      <c r="BN172" s="2">
        <v>0</v>
      </c>
      <c r="BO172" s="2" t="s">
        <v>6</v>
      </c>
      <c r="BP172" s="2">
        <v>0</v>
      </c>
      <c r="BQ172" s="2">
        <v>2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6</v>
      </c>
      <c r="BZ172" s="2">
        <v>105</v>
      </c>
      <c r="CA172" s="2">
        <v>55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6</v>
      </c>
      <c r="CO172" s="2">
        <v>0</v>
      </c>
      <c r="CP172" s="2">
        <f t="shared" si="214"/>
        <v>459.13</v>
      </c>
      <c r="CQ172" s="2">
        <f t="shared" si="215"/>
        <v>38.56</v>
      </c>
      <c r="CR172" s="2">
        <f t="shared" si="216"/>
        <v>0</v>
      </c>
      <c r="CS172" s="2">
        <f t="shared" si="217"/>
        <v>0</v>
      </c>
      <c r="CT172" s="2">
        <f t="shared" si="218"/>
        <v>0</v>
      </c>
      <c r="CU172" s="2">
        <f t="shared" si="219"/>
        <v>0</v>
      </c>
      <c r="CV172" s="2">
        <f t="shared" si="220"/>
        <v>0</v>
      </c>
      <c r="CW172" s="2">
        <f t="shared" si="221"/>
        <v>0</v>
      </c>
      <c r="CX172" s="2">
        <f t="shared" si="222"/>
        <v>0</v>
      </c>
      <c r="CY172" s="2">
        <f t="shared" si="223"/>
        <v>0</v>
      </c>
      <c r="CZ172" s="2">
        <f t="shared" si="224"/>
        <v>0</v>
      </c>
      <c r="DA172" s="2"/>
      <c r="DB172" s="2"/>
      <c r="DC172" s="2" t="s">
        <v>6</v>
      </c>
      <c r="DD172" s="2" t="s">
        <v>6</v>
      </c>
      <c r="DE172" s="2" t="s">
        <v>6</v>
      </c>
      <c r="DF172" s="2" t="s">
        <v>6</v>
      </c>
      <c r="DG172" s="2" t="s">
        <v>6</v>
      </c>
      <c r="DH172" s="2" t="s">
        <v>6</v>
      </c>
      <c r="DI172" s="2" t="s">
        <v>6</v>
      </c>
      <c r="DJ172" s="2" t="s">
        <v>6</v>
      </c>
      <c r="DK172" s="2" t="s">
        <v>6</v>
      </c>
      <c r="DL172" s="2" t="s">
        <v>6</v>
      </c>
      <c r="DM172" s="2" t="s">
        <v>6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1005</v>
      </c>
      <c r="DV172" s="2" t="s">
        <v>27</v>
      </c>
      <c r="DW172" s="2" t="s">
        <v>27</v>
      </c>
      <c r="DX172" s="2">
        <v>1</v>
      </c>
      <c r="DY172" s="2"/>
      <c r="DZ172" s="2"/>
      <c r="EA172" s="2"/>
      <c r="EB172" s="2"/>
      <c r="EC172" s="2"/>
      <c r="ED172" s="2"/>
      <c r="EE172" s="2">
        <v>26549086</v>
      </c>
      <c r="EF172" s="2">
        <v>2</v>
      </c>
      <c r="EG172" s="2" t="s">
        <v>14</v>
      </c>
      <c r="EH172" s="2">
        <v>0</v>
      </c>
      <c r="EI172" s="2" t="s">
        <v>6</v>
      </c>
      <c r="EJ172" s="2">
        <v>1</v>
      </c>
      <c r="EK172" s="2">
        <v>15001</v>
      </c>
      <c r="EL172" s="2" t="s">
        <v>116</v>
      </c>
      <c r="EM172" s="2" t="s">
        <v>117</v>
      </c>
      <c r="EN172" s="2"/>
      <c r="EO172" s="2" t="s">
        <v>6</v>
      </c>
      <c r="EP172" s="2"/>
      <c r="EQ172" s="2">
        <v>0</v>
      </c>
      <c r="ER172" s="2">
        <v>38.56</v>
      </c>
      <c r="ES172" s="2">
        <v>38.56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225"/>
        <v>0</v>
      </c>
      <c r="FS172" s="2">
        <v>0</v>
      </c>
      <c r="FT172" s="2" t="s">
        <v>22</v>
      </c>
      <c r="FU172" s="2" t="s">
        <v>23</v>
      </c>
      <c r="FV172" s="2"/>
      <c r="FW172" s="2"/>
      <c r="FX172" s="2">
        <v>94.5</v>
      </c>
      <c r="FY172" s="2">
        <v>46.75</v>
      </c>
      <c r="FZ172" s="2"/>
      <c r="GA172" s="2" t="s">
        <v>6</v>
      </c>
      <c r="GB172" s="2"/>
      <c r="GC172" s="2"/>
      <c r="GD172" s="2">
        <v>0</v>
      </c>
      <c r="GE172" s="2"/>
      <c r="GF172" s="2">
        <v>-121035976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226"/>
        <v>0</v>
      </c>
      <c r="GM172" s="2">
        <f t="shared" si="227"/>
        <v>459.13</v>
      </c>
      <c r="GN172" s="2">
        <f t="shared" si="228"/>
        <v>459.13</v>
      </c>
      <c r="GO172" s="2">
        <f t="shared" si="229"/>
        <v>0</v>
      </c>
      <c r="GP172" s="2">
        <f t="shared" si="230"/>
        <v>0</v>
      </c>
      <c r="GQ172" s="2"/>
      <c r="GR172" s="2">
        <v>0</v>
      </c>
      <c r="GS172" s="2">
        <v>3</v>
      </c>
      <c r="GT172" s="2">
        <v>0</v>
      </c>
      <c r="GU172" s="2" t="s">
        <v>6</v>
      </c>
      <c r="GV172" s="2">
        <f t="shared" si="231"/>
        <v>0</v>
      </c>
      <c r="GW172" s="2">
        <v>1</v>
      </c>
      <c r="GX172" s="2">
        <f t="shared" si="232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18</v>
      </c>
      <c r="B173">
        <v>1</v>
      </c>
      <c r="C173">
        <v>508</v>
      </c>
      <c r="E173" t="s">
        <v>314</v>
      </c>
      <c r="F173" t="s">
        <v>315</v>
      </c>
      <c r="G173" t="s">
        <v>316</v>
      </c>
      <c r="H173" t="s">
        <v>27</v>
      </c>
      <c r="I173">
        <f>I171*J173</f>
        <v>11.907</v>
      </c>
      <c r="J173">
        <v>105</v>
      </c>
      <c r="O173">
        <f t="shared" si="200"/>
        <v>2938.46</v>
      </c>
      <c r="P173">
        <f t="shared" si="201"/>
        <v>2938.46</v>
      </c>
      <c r="Q173">
        <f t="shared" si="202"/>
        <v>0</v>
      </c>
      <c r="R173">
        <f t="shared" si="203"/>
        <v>0</v>
      </c>
      <c r="S173">
        <f t="shared" si="204"/>
        <v>0</v>
      </c>
      <c r="T173">
        <f t="shared" si="205"/>
        <v>0</v>
      </c>
      <c r="U173">
        <f t="shared" si="206"/>
        <v>0</v>
      </c>
      <c r="V173">
        <f t="shared" si="207"/>
        <v>0</v>
      </c>
      <c r="W173">
        <f t="shared" si="208"/>
        <v>0</v>
      </c>
      <c r="X173">
        <f t="shared" si="209"/>
        <v>0</v>
      </c>
      <c r="Y173">
        <f t="shared" si="210"/>
        <v>0</v>
      </c>
      <c r="AA173">
        <v>26834277</v>
      </c>
      <c r="AB173">
        <f t="shared" si="211"/>
        <v>38.56</v>
      </c>
      <c r="AC173">
        <f t="shared" si="191"/>
        <v>38.56</v>
      </c>
      <c r="AD173">
        <f>ROUND((((ET173)-(EU173))+AE173),6)</f>
        <v>0</v>
      </c>
      <c r="AE173">
        <f>ROUND((EU173),6)</f>
        <v>0</v>
      </c>
      <c r="AF173">
        <f>ROUND((EV173),6)</f>
        <v>0</v>
      </c>
      <c r="AG173">
        <f t="shared" si="212"/>
        <v>0</v>
      </c>
      <c r="AH173">
        <f>(EW173)</f>
        <v>0</v>
      </c>
      <c r="AI173">
        <f>(EX173)</f>
        <v>0</v>
      </c>
      <c r="AJ173">
        <f t="shared" si="213"/>
        <v>0</v>
      </c>
      <c r="AK173">
        <v>38.56</v>
      </c>
      <c r="AL173">
        <v>38.56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95</v>
      </c>
      <c r="AU173">
        <v>47</v>
      </c>
      <c r="AV173">
        <v>1</v>
      </c>
      <c r="AW173">
        <v>1</v>
      </c>
      <c r="AZ173">
        <v>6.4</v>
      </c>
      <c r="BA173">
        <v>1</v>
      </c>
      <c r="BB173">
        <v>1</v>
      </c>
      <c r="BC173">
        <v>6.4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1</v>
      </c>
      <c r="BJ173" t="s">
        <v>317</v>
      </c>
      <c r="BM173">
        <v>15001</v>
      </c>
      <c r="BN173">
        <v>0</v>
      </c>
      <c r="BO173" t="s">
        <v>6</v>
      </c>
      <c r="BP173">
        <v>0</v>
      </c>
      <c r="BQ173">
        <v>2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105</v>
      </c>
      <c r="CA173">
        <v>55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214"/>
        <v>2938.46</v>
      </c>
      <c r="CQ173">
        <f t="shared" si="215"/>
        <v>246.78400000000002</v>
      </c>
      <c r="CR173">
        <f t="shared" si="216"/>
        <v>0</v>
      </c>
      <c r="CS173">
        <f t="shared" si="217"/>
        <v>0</v>
      </c>
      <c r="CT173">
        <f t="shared" si="218"/>
        <v>0</v>
      </c>
      <c r="CU173">
        <f t="shared" si="219"/>
        <v>0</v>
      </c>
      <c r="CV173">
        <f t="shared" si="220"/>
        <v>0</v>
      </c>
      <c r="CW173">
        <f t="shared" si="221"/>
        <v>0</v>
      </c>
      <c r="CX173">
        <f t="shared" si="222"/>
        <v>0</v>
      </c>
      <c r="CY173">
        <f t="shared" si="223"/>
        <v>0</v>
      </c>
      <c r="CZ173">
        <f t="shared" si="224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1005</v>
      </c>
      <c r="DV173" t="s">
        <v>27</v>
      </c>
      <c r="DW173" t="s">
        <v>27</v>
      </c>
      <c r="DX173">
        <v>1</v>
      </c>
      <c r="EE173">
        <v>26549086</v>
      </c>
      <c r="EF173">
        <v>2</v>
      </c>
      <c r="EG173" t="s">
        <v>14</v>
      </c>
      <c r="EH173">
        <v>0</v>
      </c>
      <c r="EI173" t="s">
        <v>6</v>
      </c>
      <c r="EJ173">
        <v>1</v>
      </c>
      <c r="EK173">
        <v>15001</v>
      </c>
      <c r="EL173" t="s">
        <v>116</v>
      </c>
      <c r="EM173" t="s">
        <v>117</v>
      </c>
      <c r="EO173" t="s">
        <v>6</v>
      </c>
      <c r="EQ173">
        <v>0</v>
      </c>
      <c r="ER173">
        <v>38.56</v>
      </c>
      <c r="ES173">
        <v>38.56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225"/>
        <v>0</v>
      </c>
      <c r="FS173">
        <v>0</v>
      </c>
      <c r="FT173" t="s">
        <v>22</v>
      </c>
      <c r="FU173" t="s">
        <v>23</v>
      </c>
      <c r="FX173">
        <v>94.5</v>
      </c>
      <c r="FY173">
        <v>46.75</v>
      </c>
      <c r="GA173" t="s">
        <v>6</v>
      </c>
      <c r="GD173">
        <v>0</v>
      </c>
      <c r="GF173">
        <v>-121035976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226"/>
        <v>0</v>
      </c>
      <c r="GM173">
        <f t="shared" si="227"/>
        <v>2938.46</v>
      </c>
      <c r="GN173">
        <f t="shared" si="228"/>
        <v>2938.46</v>
      </c>
      <c r="GO173">
        <f t="shared" si="229"/>
        <v>0</v>
      </c>
      <c r="GP173">
        <f t="shared" si="230"/>
        <v>0</v>
      </c>
      <c r="GR173">
        <v>0</v>
      </c>
      <c r="GS173">
        <v>3</v>
      </c>
      <c r="GT173">
        <v>0</v>
      </c>
      <c r="GU173" t="s">
        <v>6</v>
      </c>
      <c r="GV173">
        <f t="shared" si="231"/>
        <v>0</v>
      </c>
      <c r="GW173">
        <v>1</v>
      </c>
      <c r="GX173">
        <f t="shared" si="232"/>
        <v>0</v>
      </c>
      <c r="HA173">
        <v>0</v>
      </c>
      <c r="HB173">
        <v>0</v>
      </c>
      <c r="IK173">
        <v>0</v>
      </c>
    </row>
    <row r="174" spans="1:255" x14ac:dyDescent="0.2">
      <c r="A174" s="2">
        <v>17</v>
      </c>
      <c r="B174" s="2">
        <v>1</v>
      </c>
      <c r="C174" s="2">
        <f>ROW(SmtRes!A511)</f>
        <v>511</v>
      </c>
      <c r="D174" s="2">
        <f>ROW(EtalonRes!A531)</f>
        <v>531</v>
      </c>
      <c r="E174" s="2" t="s">
        <v>318</v>
      </c>
      <c r="F174" s="2" t="s">
        <v>319</v>
      </c>
      <c r="G174" s="2" t="s">
        <v>320</v>
      </c>
      <c r="H174" s="2" t="s">
        <v>54</v>
      </c>
      <c r="I174" s="2">
        <f>ROUND(6.5*7/100,9)</f>
        <v>0.45500000000000002</v>
      </c>
      <c r="J174" s="2">
        <v>0</v>
      </c>
      <c r="K174" s="2"/>
      <c r="L174" s="2"/>
      <c r="M174" s="2"/>
      <c r="N174" s="2"/>
      <c r="O174" s="2">
        <f t="shared" si="200"/>
        <v>46.28</v>
      </c>
      <c r="P174" s="2">
        <f t="shared" si="201"/>
        <v>16.38</v>
      </c>
      <c r="Q174" s="2">
        <f t="shared" si="202"/>
        <v>0</v>
      </c>
      <c r="R174" s="2">
        <f t="shared" si="203"/>
        <v>0</v>
      </c>
      <c r="S174" s="2">
        <f t="shared" si="204"/>
        <v>29.9</v>
      </c>
      <c r="T174" s="2">
        <f t="shared" si="205"/>
        <v>0</v>
      </c>
      <c r="U174" s="2">
        <f t="shared" si="206"/>
        <v>3.5057749999999999</v>
      </c>
      <c r="V174" s="2">
        <f t="shared" si="207"/>
        <v>0</v>
      </c>
      <c r="W174" s="2">
        <f t="shared" si="208"/>
        <v>0</v>
      </c>
      <c r="X174" s="2">
        <f t="shared" si="209"/>
        <v>31.69</v>
      </c>
      <c r="Y174" s="2">
        <f t="shared" si="210"/>
        <v>16.149999999999999</v>
      </c>
      <c r="Z174" s="2"/>
      <c r="AA174" s="2">
        <v>26834263</v>
      </c>
      <c r="AB174" s="2">
        <f t="shared" si="211"/>
        <v>101.7225</v>
      </c>
      <c r="AC174" s="2">
        <f t="shared" si="191"/>
        <v>36</v>
      </c>
      <c r="AD174" s="2">
        <f>ROUND(((((ET174*1.25))-((EU174*1.25)))+AE174),6)</f>
        <v>0</v>
      </c>
      <c r="AE174" s="2">
        <f>ROUND(((EU174*1.25)),6)</f>
        <v>0</v>
      </c>
      <c r="AF174" s="2">
        <f>ROUND(((EV174*1.15)),6)</f>
        <v>65.722499999999997</v>
      </c>
      <c r="AG174" s="2">
        <f t="shared" si="212"/>
        <v>0</v>
      </c>
      <c r="AH174" s="2">
        <f>((EW174*1.15))</f>
        <v>7.7049999999999992</v>
      </c>
      <c r="AI174" s="2">
        <f>((EX174*1.25))</f>
        <v>0</v>
      </c>
      <c r="AJ174" s="2">
        <f t="shared" si="213"/>
        <v>0</v>
      </c>
      <c r="AK174" s="2">
        <v>93.15</v>
      </c>
      <c r="AL174" s="2">
        <v>36</v>
      </c>
      <c r="AM174" s="2">
        <v>0</v>
      </c>
      <c r="AN174" s="2">
        <v>0</v>
      </c>
      <c r="AO174" s="2">
        <v>57.15</v>
      </c>
      <c r="AP174" s="2">
        <v>0</v>
      </c>
      <c r="AQ174" s="2">
        <v>6.7</v>
      </c>
      <c r="AR174" s="2">
        <v>0</v>
      </c>
      <c r="AS174" s="2">
        <v>0</v>
      </c>
      <c r="AT174" s="2">
        <v>106</v>
      </c>
      <c r="AU174" s="2">
        <v>54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6</v>
      </c>
      <c r="BE174" s="2" t="s">
        <v>6</v>
      </c>
      <c r="BF174" s="2" t="s">
        <v>6</v>
      </c>
      <c r="BG174" s="2" t="s">
        <v>6</v>
      </c>
      <c r="BH174" s="2">
        <v>0</v>
      </c>
      <c r="BI174" s="2">
        <v>1</v>
      </c>
      <c r="BJ174" s="2" t="s">
        <v>321</v>
      </c>
      <c r="BK174" s="2"/>
      <c r="BL174" s="2"/>
      <c r="BM174" s="2">
        <v>10001</v>
      </c>
      <c r="BN174" s="2">
        <v>0</v>
      </c>
      <c r="BO174" s="2" t="s">
        <v>6</v>
      </c>
      <c r="BP174" s="2">
        <v>0</v>
      </c>
      <c r="BQ174" s="2">
        <v>2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6</v>
      </c>
      <c r="BZ174" s="2">
        <v>118</v>
      </c>
      <c r="CA174" s="2">
        <v>63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982</v>
      </c>
      <c r="CO174" s="2">
        <v>0</v>
      </c>
      <c r="CP174" s="2">
        <f t="shared" si="214"/>
        <v>46.28</v>
      </c>
      <c r="CQ174" s="2">
        <f t="shared" si="215"/>
        <v>36</v>
      </c>
      <c r="CR174" s="2">
        <f t="shared" si="216"/>
        <v>0</v>
      </c>
      <c r="CS174" s="2">
        <f t="shared" si="217"/>
        <v>0</v>
      </c>
      <c r="CT174" s="2">
        <f t="shared" si="218"/>
        <v>65.722499999999997</v>
      </c>
      <c r="CU174" s="2">
        <f t="shared" si="219"/>
        <v>0</v>
      </c>
      <c r="CV174" s="2">
        <f t="shared" si="220"/>
        <v>7.7049999999999992</v>
      </c>
      <c r="CW174" s="2">
        <f t="shared" si="221"/>
        <v>0</v>
      </c>
      <c r="CX174" s="2">
        <f t="shared" si="222"/>
        <v>0</v>
      </c>
      <c r="CY174" s="2">
        <f t="shared" si="223"/>
        <v>31.693999999999996</v>
      </c>
      <c r="CZ174" s="2">
        <f t="shared" si="224"/>
        <v>16.146000000000001</v>
      </c>
      <c r="DA174" s="2"/>
      <c r="DB174" s="2"/>
      <c r="DC174" s="2" t="s">
        <v>6</v>
      </c>
      <c r="DD174" s="2" t="s">
        <v>6</v>
      </c>
      <c r="DE174" s="2" t="s">
        <v>130</v>
      </c>
      <c r="DF174" s="2" t="s">
        <v>130</v>
      </c>
      <c r="DG174" s="2" t="s">
        <v>131</v>
      </c>
      <c r="DH174" s="2" t="s">
        <v>6</v>
      </c>
      <c r="DI174" s="2" t="s">
        <v>131</v>
      </c>
      <c r="DJ174" s="2" t="s">
        <v>130</v>
      </c>
      <c r="DK174" s="2" t="s">
        <v>6</v>
      </c>
      <c r="DL174" s="2" t="s">
        <v>6</v>
      </c>
      <c r="DM174" s="2" t="s">
        <v>6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1003</v>
      </c>
      <c r="DV174" s="2" t="s">
        <v>54</v>
      </c>
      <c r="DW174" s="2" t="s">
        <v>54</v>
      </c>
      <c r="DX174" s="2">
        <v>100</v>
      </c>
      <c r="DY174" s="2"/>
      <c r="DZ174" s="2"/>
      <c r="EA174" s="2"/>
      <c r="EB174" s="2"/>
      <c r="EC174" s="2"/>
      <c r="ED174" s="2"/>
      <c r="EE174" s="2">
        <v>26549060</v>
      </c>
      <c r="EF174" s="2">
        <v>2</v>
      </c>
      <c r="EG174" s="2" t="s">
        <v>14</v>
      </c>
      <c r="EH174" s="2">
        <v>0</v>
      </c>
      <c r="EI174" s="2" t="s">
        <v>6</v>
      </c>
      <c r="EJ174" s="2">
        <v>1</v>
      </c>
      <c r="EK174" s="2">
        <v>10001</v>
      </c>
      <c r="EL174" s="2" t="s">
        <v>106</v>
      </c>
      <c r="EM174" s="2" t="s">
        <v>107</v>
      </c>
      <c r="EN174" s="2"/>
      <c r="EO174" s="2" t="s">
        <v>132</v>
      </c>
      <c r="EP174" s="2"/>
      <c r="EQ174" s="2">
        <v>0</v>
      </c>
      <c r="ER174" s="2">
        <v>93.15</v>
      </c>
      <c r="ES174" s="2">
        <v>36</v>
      </c>
      <c r="ET174" s="2">
        <v>0</v>
      </c>
      <c r="EU174" s="2">
        <v>0</v>
      </c>
      <c r="EV174" s="2">
        <v>57.15</v>
      </c>
      <c r="EW174" s="2">
        <v>6.7</v>
      </c>
      <c r="EX174" s="2">
        <v>0</v>
      </c>
      <c r="EY174" s="2">
        <v>0</v>
      </c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225"/>
        <v>0</v>
      </c>
      <c r="FS174" s="2">
        <v>0</v>
      </c>
      <c r="FT174" s="2" t="s">
        <v>22</v>
      </c>
      <c r="FU174" s="2" t="s">
        <v>23</v>
      </c>
      <c r="FV174" s="2"/>
      <c r="FW174" s="2"/>
      <c r="FX174" s="2">
        <v>106.2</v>
      </c>
      <c r="FY174" s="2">
        <v>53.55</v>
      </c>
      <c r="FZ174" s="2"/>
      <c r="GA174" s="2" t="s">
        <v>6</v>
      </c>
      <c r="GB174" s="2"/>
      <c r="GC174" s="2"/>
      <c r="GD174" s="2">
        <v>0</v>
      </c>
      <c r="GE174" s="2"/>
      <c r="GF174" s="2">
        <v>-1862938563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226"/>
        <v>0</v>
      </c>
      <c r="GM174" s="2">
        <f t="shared" si="227"/>
        <v>94.12</v>
      </c>
      <c r="GN174" s="2">
        <f t="shared" si="228"/>
        <v>94.12</v>
      </c>
      <c r="GO174" s="2">
        <f t="shared" si="229"/>
        <v>0</v>
      </c>
      <c r="GP174" s="2">
        <f t="shared" si="230"/>
        <v>0</v>
      </c>
      <c r="GQ174" s="2"/>
      <c r="GR174" s="2">
        <v>0</v>
      </c>
      <c r="GS174" s="2">
        <v>3</v>
      </c>
      <c r="GT174" s="2">
        <v>0</v>
      </c>
      <c r="GU174" s="2" t="s">
        <v>6</v>
      </c>
      <c r="GV174" s="2">
        <f t="shared" si="231"/>
        <v>0</v>
      </c>
      <c r="GW174" s="2">
        <v>1</v>
      </c>
      <c r="GX174" s="2">
        <f t="shared" si="232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17</v>
      </c>
      <c r="B175">
        <v>1</v>
      </c>
      <c r="C175">
        <f>ROW(SmtRes!A514)</f>
        <v>514</v>
      </c>
      <c r="D175">
        <f>ROW(EtalonRes!A534)</f>
        <v>534</v>
      </c>
      <c r="E175" t="s">
        <v>318</v>
      </c>
      <c r="F175" t="s">
        <v>319</v>
      </c>
      <c r="G175" t="s">
        <v>320</v>
      </c>
      <c r="H175" t="s">
        <v>54</v>
      </c>
      <c r="I175">
        <f>ROUND(6.5*7/100,9)</f>
        <v>0.45500000000000002</v>
      </c>
      <c r="J175">
        <v>0</v>
      </c>
      <c r="O175">
        <f t="shared" si="200"/>
        <v>296.20999999999998</v>
      </c>
      <c r="P175">
        <f t="shared" si="201"/>
        <v>104.83</v>
      </c>
      <c r="Q175">
        <f t="shared" si="202"/>
        <v>0</v>
      </c>
      <c r="R175">
        <f t="shared" si="203"/>
        <v>0</v>
      </c>
      <c r="S175">
        <f t="shared" si="204"/>
        <v>191.38</v>
      </c>
      <c r="T175">
        <f t="shared" si="205"/>
        <v>0</v>
      </c>
      <c r="U175">
        <f t="shared" si="206"/>
        <v>3.5057749999999999</v>
      </c>
      <c r="V175">
        <f t="shared" si="207"/>
        <v>0</v>
      </c>
      <c r="W175">
        <f t="shared" si="208"/>
        <v>0</v>
      </c>
      <c r="X175">
        <f t="shared" si="209"/>
        <v>202.86</v>
      </c>
      <c r="Y175">
        <f t="shared" si="210"/>
        <v>103.35</v>
      </c>
      <c r="AA175">
        <v>26834277</v>
      </c>
      <c r="AB175">
        <f t="shared" si="211"/>
        <v>101.7225</v>
      </c>
      <c r="AC175">
        <f t="shared" si="191"/>
        <v>36</v>
      </c>
      <c r="AD175">
        <f>ROUND(((((ET175*1.25))-((EU175*1.25)))+AE175),6)</f>
        <v>0</v>
      </c>
      <c r="AE175">
        <f>ROUND(((EU175*1.25)),6)</f>
        <v>0</v>
      </c>
      <c r="AF175">
        <f>ROUND(((EV175*1.15)),6)</f>
        <v>65.722499999999997</v>
      </c>
      <c r="AG175">
        <f t="shared" si="212"/>
        <v>0</v>
      </c>
      <c r="AH175">
        <f>((EW175*1.15))</f>
        <v>7.7049999999999992</v>
      </c>
      <c r="AI175">
        <f>((EX175*1.25))</f>
        <v>0</v>
      </c>
      <c r="AJ175">
        <f t="shared" si="213"/>
        <v>0</v>
      </c>
      <c r="AK175">
        <v>93.15</v>
      </c>
      <c r="AL175">
        <v>36</v>
      </c>
      <c r="AM175">
        <v>0</v>
      </c>
      <c r="AN175">
        <v>0</v>
      </c>
      <c r="AO175">
        <v>57.15</v>
      </c>
      <c r="AP175">
        <v>0</v>
      </c>
      <c r="AQ175">
        <v>6.7</v>
      </c>
      <c r="AR175">
        <v>0</v>
      </c>
      <c r="AS175">
        <v>0</v>
      </c>
      <c r="AT175">
        <v>106</v>
      </c>
      <c r="AU175">
        <v>54</v>
      </c>
      <c r="AV175">
        <v>1</v>
      </c>
      <c r="AW175">
        <v>1</v>
      </c>
      <c r="AZ175">
        <v>6.4</v>
      </c>
      <c r="BA175">
        <v>6.4</v>
      </c>
      <c r="BB175">
        <v>6.4</v>
      </c>
      <c r="BC175">
        <v>6.4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1</v>
      </c>
      <c r="BJ175" t="s">
        <v>321</v>
      </c>
      <c r="BM175">
        <v>10001</v>
      </c>
      <c r="BN175">
        <v>0</v>
      </c>
      <c r="BO175" t="s">
        <v>6</v>
      </c>
      <c r="BP175">
        <v>0</v>
      </c>
      <c r="BQ175">
        <v>2</v>
      </c>
      <c r="BR175">
        <v>0</v>
      </c>
      <c r="BS175">
        <v>6.4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118</v>
      </c>
      <c r="CA175">
        <v>63</v>
      </c>
      <c r="CF175">
        <v>0</v>
      </c>
      <c r="CG175">
        <v>0</v>
      </c>
      <c r="CM175">
        <v>0</v>
      </c>
      <c r="CN175" t="s">
        <v>982</v>
      </c>
      <c r="CO175">
        <v>0</v>
      </c>
      <c r="CP175">
        <f t="shared" si="214"/>
        <v>296.20999999999998</v>
      </c>
      <c r="CQ175">
        <f t="shared" si="215"/>
        <v>230.4</v>
      </c>
      <c r="CR175">
        <f t="shared" si="216"/>
        <v>0</v>
      </c>
      <c r="CS175">
        <f t="shared" si="217"/>
        <v>0</v>
      </c>
      <c r="CT175">
        <f t="shared" si="218"/>
        <v>420.62400000000002</v>
      </c>
      <c r="CU175">
        <f t="shared" si="219"/>
        <v>0</v>
      </c>
      <c r="CV175">
        <f t="shared" si="220"/>
        <v>7.7049999999999992</v>
      </c>
      <c r="CW175">
        <f t="shared" si="221"/>
        <v>0</v>
      </c>
      <c r="CX175">
        <f t="shared" si="222"/>
        <v>0</v>
      </c>
      <c r="CY175">
        <f t="shared" si="223"/>
        <v>202.86279999999999</v>
      </c>
      <c r="CZ175">
        <f t="shared" si="224"/>
        <v>103.34520000000001</v>
      </c>
      <c r="DC175" t="s">
        <v>6</v>
      </c>
      <c r="DD175" t="s">
        <v>6</v>
      </c>
      <c r="DE175" t="s">
        <v>130</v>
      </c>
      <c r="DF175" t="s">
        <v>130</v>
      </c>
      <c r="DG175" t="s">
        <v>131</v>
      </c>
      <c r="DH175" t="s">
        <v>6</v>
      </c>
      <c r="DI175" t="s">
        <v>131</v>
      </c>
      <c r="DJ175" t="s">
        <v>130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1003</v>
      </c>
      <c r="DV175" t="s">
        <v>54</v>
      </c>
      <c r="DW175" t="s">
        <v>54</v>
      </c>
      <c r="DX175">
        <v>100</v>
      </c>
      <c r="EE175">
        <v>26549060</v>
      </c>
      <c r="EF175">
        <v>2</v>
      </c>
      <c r="EG175" t="s">
        <v>14</v>
      </c>
      <c r="EH175">
        <v>0</v>
      </c>
      <c r="EI175" t="s">
        <v>6</v>
      </c>
      <c r="EJ175">
        <v>1</v>
      </c>
      <c r="EK175">
        <v>10001</v>
      </c>
      <c r="EL175" t="s">
        <v>106</v>
      </c>
      <c r="EM175" t="s">
        <v>107</v>
      </c>
      <c r="EO175" t="s">
        <v>132</v>
      </c>
      <c r="EQ175">
        <v>0</v>
      </c>
      <c r="ER175">
        <v>93.15</v>
      </c>
      <c r="ES175">
        <v>36</v>
      </c>
      <c r="ET175">
        <v>0</v>
      </c>
      <c r="EU175">
        <v>0</v>
      </c>
      <c r="EV175">
        <v>57.15</v>
      </c>
      <c r="EW175">
        <v>6.7</v>
      </c>
      <c r="EX175">
        <v>0</v>
      </c>
      <c r="EY175">
        <v>0</v>
      </c>
      <c r="FQ175">
        <v>0</v>
      </c>
      <c r="FR175">
        <f t="shared" si="225"/>
        <v>0</v>
      </c>
      <c r="FS175">
        <v>0</v>
      </c>
      <c r="FT175" t="s">
        <v>22</v>
      </c>
      <c r="FU175" t="s">
        <v>23</v>
      </c>
      <c r="FX175">
        <v>106.2</v>
      </c>
      <c r="FY175">
        <v>53.55</v>
      </c>
      <c r="GA175" t="s">
        <v>6</v>
      </c>
      <c r="GD175">
        <v>0</v>
      </c>
      <c r="GF175">
        <v>-1862938563</v>
      </c>
      <c r="GG175">
        <v>1</v>
      </c>
      <c r="GH175">
        <v>1</v>
      </c>
      <c r="GI175">
        <v>4</v>
      </c>
      <c r="GJ175">
        <v>0</v>
      </c>
      <c r="GK175">
        <f>ROUND(R175*(S12)/100,2)</f>
        <v>0</v>
      </c>
      <c r="GL175">
        <f t="shared" si="226"/>
        <v>0</v>
      </c>
      <c r="GM175">
        <f t="shared" si="227"/>
        <v>602.41999999999996</v>
      </c>
      <c r="GN175">
        <f t="shared" si="228"/>
        <v>602.41999999999996</v>
      </c>
      <c r="GO175">
        <f t="shared" si="229"/>
        <v>0</v>
      </c>
      <c r="GP175">
        <f t="shared" si="230"/>
        <v>0</v>
      </c>
      <c r="GR175">
        <v>0</v>
      </c>
      <c r="GS175">
        <v>3</v>
      </c>
      <c r="GT175">
        <v>0</v>
      </c>
      <c r="GU175" t="s">
        <v>6</v>
      </c>
      <c r="GV175">
        <f t="shared" si="231"/>
        <v>0</v>
      </c>
      <c r="GW175">
        <v>1</v>
      </c>
      <c r="GX175">
        <f t="shared" si="232"/>
        <v>0</v>
      </c>
      <c r="HA175">
        <v>0</v>
      </c>
      <c r="HB175">
        <v>0</v>
      </c>
      <c r="IK175">
        <v>0</v>
      </c>
    </row>
    <row r="176" spans="1:255" x14ac:dyDescent="0.2">
      <c r="A176" s="2">
        <v>18</v>
      </c>
      <c r="B176" s="2">
        <v>1</v>
      </c>
      <c r="C176" s="2">
        <v>510</v>
      </c>
      <c r="D176" s="2"/>
      <c r="E176" s="2" t="s">
        <v>322</v>
      </c>
      <c r="F176" s="2" t="s">
        <v>323</v>
      </c>
      <c r="G176" s="2" t="s">
        <v>324</v>
      </c>
      <c r="H176" s="2" t="s">
        <v>325</v>
      </c>
      <c r="I176" s="2">
        <f>I174*J176</f>
        <v>4.55</v>
      </c>
      <c r="J176" s="2">
        <v>10</v>
      </c>
      <c r="K176" s="2"/>
      <c r="L176" s="2"/>
      <c r="M176" s="2"/>
      <c r="N176" s="2"/>
      <c r="O176" s="2">
        <f t="shared" si="200"/>
        <v>92.82</v>
      </c>
      <c r="P176" s="2">
        <f t="shared" si="201"/>
        <v>92.82</v>
      </c>
      <c r="Q176" s="2">
        <f t="shared" si="202"/>
        <v>0</v>
      </c>
      <c r="R176" s="2">
        <f t="shared" si="203"/>
        <v>0</v>
      </c>
      <c r="S176" s="2">
        <f t="shared" si="204"/>
        <v>0</v>
      </c>
      <c r="T176" s="2">
        <f t="shared" si="205"/>
        <v>0</v>
      </c>
      <c r="U176" s="2">
        <f t="shared" si="206"/>
        <v>0</v>
      </c>
      <c r="V176" s="2">
        <f t="shared" si="207"/>
        <v>0</v>
      </c>
      <c r="W176" s="2">
        <f t="shared" si="208"/>
        <v>0</v>
      </c>
      <c r="X176" s="2">
        <f t="shared" si="209"/>
        <v>0</v>
      </c>
      <c r="Y176" s="2">
        <f t="shared" si="210"/>
        <v>0</v>
      </c>
      <c r="Z176" s="2"/>
      <c r="AA176" s="2">
        <v>26834263</v>
      </c>
      <c r="AB176" s="2">
        <f t="shared" si="211"/>
        <v>20.399999999999999</v>
      </c>
      <c r="AC176" s="2">
        <f t="shared" ref="AC176:AC185" si="233">ROUND((ES176),6)</f>
        <v>20.399999999999999</v>
      </c>
      <c r="AD176" s="2">
        <f>ROUND((((ET176)-(EU176))+AE176),6)</f>
        <v>0</v>
      </c>
      <c r="AE176" s="2">
        <f>ROUND((EU176),6)</f>
        <v>0</v>
      </c>
      <c r="AF176" s="2">
        <f>ROUND((EV176),6)</f>
        <v>0</v>
      </c>
      <c r="AG176" s="2">
        <f t="shared" si="212"/>
        <v>0</v>
      </c>
      <c r="AH176" s="2">
        <f>(EW176)</f>
        <v>0</v>
      </c>
      <c r="AI176" s="2">
        <f>(EX176)</f>
        <v>0</v>
      </c>
      <c r="AJ176" s="2">
        <f t="shared" si="213"/>
        <v>0</v>
      </c>
      <c r="AK176" s="2">
        <v>20.399999999999999</v>
      </c>
      <c r="AL176" s="2">
        <v>20.399999999999999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106</v>
      </c>
      <c r="AU176" s="2">
        <v>54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6</v>
      </c>
      <c r="BE176" s="2" t="s">
        <v>6</v>
      </c>
      <c r="BF176" s="2" t="s">
        <v>6</v>
      </c>
      <c r="BG176" s="2" t="s">
        <v>6</v>
      </c>
      <c r="BH176" s="2">
        <v>3</v>
      </c>
      <c r="BI176" s="2">
        <v>1</v>
      </c>
      <c r="BJ176" s="2" t="s">
        <v>326</v>
      </c>
      <c r="BK176" s="2"/>
      <c r="BL176" s="2"/>
      <c r="BM176" s="2">
        <v>10001</v>
      </c>
      <c r="BN176" s="2">
        <v>0</v>
      </c>
      <c r="BO176" s="2" t="s">
        <v>6</v>
      </c>
      <c r="BP176" s="2">
        <v>0</v>
      </c>
      <c r="BQ176" s="2">
        <v>2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6</v>
      </c>
      <c r="BZ176" s="2">
        <v>118</v>
      </c>
      <c r="CA176" s="2">
        <v>63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6</v>
      </c>
      <c r="CO176" s="2">
        <v>0</v>
      </c>
      <c r="CP176" s="2">
        <f t="shared" si="214"/>
        <v>92.82</v>
      </c>
      <c r="CQ176" s="2">
        <f t="shared" si="215"/>
        <v>20.399999999999999</v>
      </c>
      <c r="CR176" s="2">
        <f t="shared" si="216"/>
        <v>0</v>
      </c>
      <c r="CS176" s="2">
        <f t="shared" si="217"/>
        <v>0</v>
      </c>
      <c r="CT176" s="2">
        <f t="shared" si="218"/>
        <v>0</v>
      </c>
      <c r="CU176" s="2">
        <f t="shared" si="219"/>
        <v>0</v>
      </c>
      <c r="CV176" s="2">
        <f t="shared" si="220"/>
        <v>0</v>
      </c>
      <c r="CW176" s="2">
        <f t="shared" si="221"/>
        <v>0</v>
      </c>
      <c r="CX176" s="2">
        <f t="shared" si="222"/>
        <v>0</v>
      </c>
      <c r="CY176" s="2">
        <f t="shared" si="223"/>
        <v>0</v>
      </c>
      <c r="CZ176" s="2">
        <f t="shared" si="224"/>
        <v>0</v>
      </c>
      <c r="DA176" s="2"/>
      <c r="DB176" s="2"/>
      <c r="DC176" s="2" t="s">
        <v>6</v>
      </c>
      <c r="DD176" s="2" t="s">
        <v>6</v>
      </c>
      <c r="DE176" s="2" t="s">
        <v>6</v>
      </c>
      <c r="DF176" s="2" t="s">
        <v>6</v>
      </c>
      <c r="DG176" s="2" t="s">
        <v>6</v>
      </c>
      <c r="DH176" s="2" t="s">
        <v>6</v>
      </c>
      <c r="DI176" s="2" t="s">
        <v>6</v>
      </c>
      <c r="DJ176" s="2" t="s">
        <v>6</v>
      </c>
      <c r="DK176" s="2" t="s">
        <v>6</v>
      </c>
      <c r="DL176" s="2" t="s">
        <v>6</v>
      </c>
      <c r="DM176" s="2" t="s">
        <v>6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1003</v>
      </c>
      <c r="DV176" s="2" t="s">
        <v>325</v>
      </c>
      <c r="DW176" s="2" t="s">
        <v>325</v>
      </c>
      <c r="DX176" s="2">
        <v>10</v>
      </c>
      <c r="DY176" s="2"/>
      <c r="DZ176" s="2"/>
      <c r="EA176" s="2"/>
      <c r="EB176" s="2"/>
      <c r="EC176" s="2"/>
      <c r="ED176" s="2"/>
      <c r="EE176" s="2">
        <v>26549060</v>
      </c>
      <c r="EF176" s="2">
        <v>2</v>
      </c>
      <c r="EG176" s="2" t="s">
        <v>14</v>
      </c>
      <c r="EH176" s="2">
        <v>0</v>
      </c>
      <c r="EI176" s="2" t="s">
        <v>6</v>
      </c>
      <c r="EJ176" s="2">
        <v>1</v>
      </c>
      <c r="EK176" s="2">
        <v>10001</v>
      </c>
      <c r="EL176" s="2" t="s">
        <v>106</v>
      </c>
      <c r="EM176" s="2" t="s">
        <v>107</v>
      </c>
      <c r="EN176" s="2"/>
      <c r="EO176" s="2" t="s">
        <v>6</v>
      </c>
      <c r="EP176" s="2"/>
      <c r="EQ176" s="2">
        <v>0</v>
      </c>
      <c r="ER176" s="2">
        <v>20.399999999999999</v>
      </c>
      <c r="ES176" s="2">
        <v>20.399999999999999</v>
      </c>
      <c r="ET176" s="2">
        <v>0</v>
      </c>
      <c r="EU176" s="2">
        <v>0</v>
      </c>
      <c r="EV176" s="2">
        <v>0</v>
      </c>
      <c r="EW176" s="2">
        <v>0</v>
      </c>
      <c r="EX176" s="2">
        <v>0</v>
      </c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225"/>
        <v>0</v>
      </c>
      <c r="FS176" s="2">
        <v>0</v>
      </c>
      <c r="FT176" s="2" t="s">
        <v>22</v>
      </c>
      <c r="FU176" s="2" t="s">
        <v>23</v>
      </c>
      <c r="FV176" s="2"/>
      <c r="FW176" s="2"/>
      <c r="FX176" s="2">
        <v>106.2</v>
      </c>
      <c r="FY176" s="2">
        <v>53.55</v>
      </c>
      <c r="FZ176" s="2"/>
      <c r="GA176" s="2" t="s">
        <v>6</v>
      </c>
      <c r="GB176" s="2"/>
      <c r="GC176" s="2"/>
      <c r="GD176" s="2">
        <v>0</v>
      </c>
      <c r="GE176" s="2"/>
      <c r="GF176" s="2">
        <v>-1380593160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226"/>
        <v>0</v>
      </c>
      <c r="GM176" s="2">
        <f t="shared" si="227"/>
        <v>92.82</v>
      </c>
      <c r="GN176" s="2">
        <f t="shared" si="228"/>
        <v>92.82</v>
      </c>
      <c r="GO176" s="2">
        <f t="shared" si="229"/>
        <v>0</v>
      </c>
      <c r="GP176" s="2">
        <f t="shared" si="230"/>
        <v>0</v>
      </c>
      <c r="GQ176" s="2"/>
      <c r="GR176" s="2">
        <v>0</v>
      </c>
      <c r="GS176" s="2">
        <v>3</v>
      </c>
      <c r="GT176" s="2">
        <v>0</v>
      </c>
      <c r="GU176" s="2" t="s">
        <v>6</v>
      </c>
      <c r="GV176" s="2">
        <f t="shared" si="231"/>
        <v>0</v>
      </c>
      <c r="GW176" s="2">
        <v>1</v>
      </c>
      <c r="GX176" s="2">
        <f t="shared" si="232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18</v>
      </c>
      <c r="B177">
        <v>1</v>
      </c>
      <c r="C177">
        <v>513</v>
      </c>
      <c r="E177" t="s">
        <v>322</v>
      </c>
      <c r="F177" t="s">
        <v>323</v>
      </c>
      <c r="G177" t="s">
        <v>324</v>
      </c>
      <c r="H177" t="s">
        <v>325</v>
      </c>
      <c r="I177">
        <f>I175*J177</f>
        <v>4.55</v>
      </c>
      <c r="J177">
        <v>10</v>
      </c>
      <c r="O177">
        <f t="shared" si="200"/>
        <v>594.04999999999995</v>
      </c>
      <c r="P177">
        <f t="shared" si="201"/>
        <v>594.04999999999995</v>
      </c>
      <c r="Q177">
        <f t="shared" si="202"/>
        <v>0</v>
      </c>
      <c r="R177">
        <f t="shared" si="203"/>
        <v>0</v>
      </c>
      <c r="S177">
        <f t="shared" si="204"/>
        <v>0</v>
      </c>
      <c r="T177">
        <f t="shared" si="205"/>
        <v>0</v>
      </c>
      <c r="U177">
        <f t="shared" si="206"/>
        <v>0</v>
      </c>
      <c r="V177">
        <f t="shared" si="207"/>
        <v>0</v>
      </c>
      <c r="W177">
        <f t="shared" si="208"/>
        <v>0</v>
      </c>
      <c r="X177">
        <f t="shared" si="209"/>
        <v>0</v>
      </c>
      <c r="Y177">
        <f t="shared" si="210"/>
        <v>0</v>
      </c>
      <c r="AA177">
        <v>26834277</v>
      </c>
      <c r="AB177">
        <f t="shared" si="211"/>
        <v>20.399999999999999</v>
      </c>
      <c r="AC177">
        <f t="shared" si="233"/>
        <v>20.399999999999999</v>
      </c>
      <c r="AD177">
        <f>ROUND((((ET177)-(EU177))+AE177),6)</f>
        <v>0</v>
      </c>
      <c r="AE177">
        <f>ROUND((EU177),6)</f>
        <v>0</v>
      </c>
      <c r="AF177">
        <f>ROUND((EV177),6)</f>
        <v>0</v>
      </c>
      <c r="AG177">
        <f t="shared" si="212"/>
        <v>0</v>
      </c>
      <c r="AH177">
        <f>(EW177)</f>
        <v>0</v>
      </c>
      <c r="AI177">
        <f>(EX177)</f>
        <v>0</v>
      </c>
      <c r="AJ177">
        <f t="shared" si="213"/>
        <v>0</v>
      </c>
      <c r="AK177">
        <v>20.399999999999999</v>
      </c>
      <c r="AL177">
        <v>20.399999999999999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106</v>
      </c>
      <c r="AU177">
        <v>54</v>
      </c>
      <c r="AV177">
        <v>1</v>
      </c>
      <c r="AW177">
        <v>1</v>
      </c>
      <c r="AZ177">
        <v>6.4</v>
      </c>
      <c r="BA177">
        <v>1</v>
      </c>
      <c r="BB177">
        <v>1</v>
      </c>
      <c r="BC177">
        <v>6.4</v>
      </c>
      <c r="BD177" t="s">
        <v>6</v>
      </c>
      <c r="BE177" t="s">
        <v>6</v>
      </c>
      <c r="BF177" t="s">
        <v>6</v>
      </c>
      <c r="BG177" t="s">
        <v>6</v>
      </c>
      <c r="BH177">
        <v>3</v>
      </c>
      <c r="BI177">
        <v>1</v>
      </c>
      <c r="BJ177" t="s">
        <v>326</v>
      </c>
      <c r="BM177">
        <v>10001</v>
      </c>
      <c r="BN177">
        <v>0</v>
      </c>
      <c r="BO177" t="s">
        <v>6</v>
      </c>
      <c r="BP177">
        <v>0</v>
      </c>
      <c r="BQ177">
        <v>2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118</v>
      </c>
      <c r="CA177">
        <v>63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214"/>
        <v>594.04999999999995</v>
      </c>
      <c r="CQ177">
        <f t="shared" si="215"/>
        <v>130.56</v>
      </c>
      <c r="CR177">
        <f t="shared" si="216"/>
        <v>0</v>
      </c>
      <c r="CS177">
        <f t="shared" si="217"/>
        <v>0</v>
      </c>
      <c r="CT177">
        <f t="shared" si="218"/>
        <v>0</v>
      </c>
      <c r="CU177">
        <f t="shared" si="219"/>
        <v>0</v>
      </c>
      <c r="CV177">
        <f t="shared" si="220"/>
        <v>0</v>
      </c>
      <c r="CW177">
        <f t="shared" si="221"/>
        <v>0</v>
      </c>
      <c r="CX177">
        <f t="shared" si="222"/>
        <v>0</v>
      </c>
      <c r="CY177">
        <f t="shared" si="223"/>
        <v>0</v>
      </c>
      <c r="CZ177">
        <f t="shared" si="224"/>
        <v>0</v>
      </c>
      <c r="DC177" t="s">
        <v>6</v>
      </c>
      <c r="DD177" t="s">
        <v>6</v>
      </c>
      <c r="DE177" t="s">
        <v>6</v>
      </c>
      <c r="DF177" t="s">
        <v>6</v>
      </c>
      <c r="DG177" t="s">
        <v>6</v>
      </c>
      <c r="DH177" t="s">
        <v>6</v>
      </c>
      <c r="DI177" t="s">
        <v>6</v>
      </c>
      <c r="DJ177" t="s">
        <v>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1003</v>
      </c>
      <c r="DV177" t="s">
        <v>325</v>
      </c>
      <c r="DW177" t="s">
        <v>325</v>
      </c>
      <c r="DX177">
        <v>10</v>
      </c>
      <c r="EE177">
        <v>26549060</v>
      </c>
      <c r="EF177">
        <v>2</v>
      </c>
      <c r="EG177" t="s">
        <v>14</v>
      </c>
      <c r="EH177">
        <v>0</v>
      </c>
      <c r="EI177" t="s">
        <v>6</v>
      </c>
      <c r="EJ177">
        <v>1</v>
      </c>
      <c r="EK177">
        <v>10001</v>
      </c>
      <c r="EL177" t="s">
        <v>106</v>
      </c>
      <c r="EM177" t="s">
        <v>107</v>
      </c>
      <c r="EO177" t="s">
        <v>6</v>
      </c>
      <c r="EQ177">
        <v>0</v>
      </c>
      <c r="ER177">
        <v>20.399999999999999</v>
      </c>
      <c r="ES177">
        <v>20.399999999999999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225"/>
        <v>0</v>
      </c>
      <c r="FS177">
        <v>0</v>
      </c>
      <c r="FT177" t="s">
        <v>22</v>
      </c>
      <c r="FU177" t="s">
        <v>23</v>
      </c>
      <c r="FX177">
        <v>106.2</v>
      </c>
      <c r="FY177">
        <v>53.55</v>
      </c>
      <c r="GA177" t="s">
        <v>6</v>
      </c>
      <c r="GD177">
        <v>0</v>
      </c>
      <c r="GF177">
        <v>-1380593160</v>
      </c>
      <c r="GG177">
        <v>1</v>
      </c>
      <c r="GH177">
        <v>1</v>
      </c>
      <c r="GI177">
        <v>4</v>
      </c>
      <c r="GJ177">
        <v>0</v>
      </c>
      <c r="GK177">
        <f>ROUND(R177*(S12)/100,2)</f>
        <v>0</v>
      </c>
      <c r="GL177">
        <f t="shared" si="226"/>
        <v>0</v>
      </c>
      <c r="GM177">
        <f t="shared" si="227"/>
        <v>594.04999999999995</v>
      </c>
      <c r="GN177">
        <f t="shared" si="228"/>
        <v>594.04999999999995</v>
      </c>
      <c r="GO177">
        <f t="shared" si="229"/>
        <v>0</v>
      </c>
      <c r="GP177">
        <f t="shared" si="230"/>
        <v>0</v>
      </c>
      <c r="GR177">
        <v>0</v>
      </c>
      <c r="GS177">
        <v>3</v>
      </c>
      <c r="GT177">
        <v>0</v>
      </c>
      <c r="GU177" t="s">
        <v>6</v>
      </c>
      <c r="GV177">
        <f t="shared" si="231"/>
        <v>0</v>
      </c>
      <c r="GW177">
        <v>1</v>
      </c>
      <c r="GX177">
        <f t="shared" si="232"/>
        <v>0</v>
      </c>
      <c r="HA177">
        <v>0</v>
      </c>
      <c r="HB177">
        <v>0</v>
      </c>
      <c r="IK177">
        <v>0</v>
      </c>
    </row>
    <row r="178" spans="1:255" x14ac:dyDescent="0.2">
      <c r="A178" s="2">
        <v>17</v>
      </c>
      <c r="B178" s="2">
        <v>1</v>
      </c>
      <c r="C178" s="2">
        <f>ROW(SmtRes!A522)</f>
        <v>522</v>
      </c>
      <c r="D178" s="2">
        <f>ROW(EtalonRes!A542)</f>
        <v>542</v>
      </c>
      <c r="E178" s="2" t="s">
        <v>327</v>
      </c>
      <c r="F178" s="2" t="s">
        <v>328</v>
      </c>
      <c r="G178" s="2" t="s">
        <v>329</v>
      </c>
      <c r="H178" s="2" t="s">
        <v>330</v>
      </c>
      <c r="I178" s="2">
        <f>ROUND(1/100,9)</f>
        <v>0.01</v>
      </c>
      <c r="J178" s="2">
        <v>0</v>
      </c>
      <c r="K178" s="2"/>
      <c r="L178" s="2"/>
      <c r="M178" s="2"/>
      <c r="N178" s="2"/>
      <c r="O178" s="2">
        <f t="shared" si="200"/>
        <v>25.96</v>
      </c>
      <c r="P178" s="2">
        <f t="shared" si="201"/>
        <v>16.329999999999998</v>
      </c>
      <c r="Q178" s="2">
        <f t="shared" si="202"/>
        <v>2.7</v>
      </c>
      <c r="R178" s="2">
        <f t="shared" si="203"/>
        <v>0.65</v>
      </c>
      <c r="S178" s="2">
        <f t="shared" si="204"/>
        <v>6.93</v>
      </c>
      <c r="T178" s="2">
        <f t="shared" si="205"/>
        <v>0</v>
      </c>
      <c r="U178" s="2">
        <f t="shared" si="206"/>
        <v>0.86422500000000002</v>
      </c>
      <c r="V178" s="2">
        <f t="shared" si="207"/>
        <v>5.2499999999999998E-2</v>
      </c>
      <c r="W178" s="2">
        <f t="shared" si="208"/>
        <v>0</v>
      </c>
      <c r="X178" s="2">
        <f t="shared" si="209"/>
        <v>8.0299999999999994</v>
      </c>
      <c r="Y178" s="2">
        <f t="shared" si="210"/>
        <v>4.09</v>
      </c>
      <c r="Z178" s="2"/>
      <c r="AA178" s="2">
        <v>26834263</v>
      </c>
      <c r="AB178" s="2">
        <f t="shared" si="211"/>
        <v>2596.94</v>
      </c>
      <c r="AC178" s="2">
        <f t="shared" si="233"/>
        <v>1633.36</v>
      </c>
      <c r="AD178" s="2">
        <f>ROUND(((((ET178*1.25))-((EU178*1.25)))+AE178),6)</f>
        <v>270.47500000000002</v>
      </c>
      <c r="AE178" s="2">
        <f>ROUND(((EU178*1.25)),6)</f>
        <v>65.012500000000003</v>
      </c>
      <c r="AF178" s="2">
        <f>ROUND(((EV178*1.15)),6)</f>
        <v>693.10500000000002</v>
      </c>
      <c r="AG178" s="2">
        <f t="shared" si="212"/>
        <v>0</v>
      </c>
      <c r="AH178" s="2">
        <f>((EW178*1.15))</f>
        <v>86.422499999999999</v>
      </c>
      <c r="AI178" s="2">
        <f>((EX178*1.25))</f>
        <v>5.25</v>
      </c>
      <c r="AJ178" s="2">
        <f t="shared" si="213"/>
        <v>0</v>
      </c>
      <c r="AK178" s="2">
        <v>2452.44</v>
      </c>
      <c r="AL178" s="2">
        <v>1633.36</v>
      </c>
      <c r="AM178" s="2">
        <v>216.38</v>
      </c>
      <c r="AN178" s="2">
        <v>52.01</v>
      </c>
      <c r="AO178" s="2">
        <v>602.70000000000005</v>
      </c>
      <c r="AP178" s="2">
        <v>0</v>
      </c>
      <c r="AQ178" s="2">
        <v>75.150000000000006</v>
      </c>
      <c r="AR178" s="2">
        <v>4.2</v>
      </c>
      <c r="AS178" s="2">
        <v>0</v>
      </c>
      <c r="AT178" s="2">
        <v>106</v>
      </c>
      <c r="AU178" s="2">
        <v>54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6</v>
      </c>
      <c r="BE178" s="2" t="s">
        <v>6</v>
      </c>
      <c r="BF178" s="2" t="s">
        <v>6</v>
      </c>
      <c r="BG178" s="2" t="s">
        <v>6</v>
      </c>
      <c r="BH178" s="2">
        <v>0</v>
      </c>
      <c r="BI178" s="2">
        <v>1</v>
      </c>
      <c r="BJ178" s="2" t="s">
        <v>331</v>
      </c>
      <c r="BK178" s="2"/>
      <c r="BL178" s="2"/>
      <c r="BM178" s="2">
        <v>10001</v>
      </c>
      <c r="BN178" s="2">
        <v>0</v>
      </c>
      <c r="BO178" s="2" t="s">
        <v>6</v>
      </c>
      <c r="BP178" s="2">
        <v>0</v>
      </c>
      <c r="BQ178" s="2">
        <v>2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6</v>
      </c>
      <c r="BZ178" s="2">
        <v>118</v>
      </c>
      <c r="CA178" s="2">
        <v>63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982</v>
      </c>
      <c r="CO178" s="2">
        <v>0</v>
      </c>
      <c r="CP178" s="2">
        <f t="shared" si="214"/>
        <v>25.959999999999997</v>
      </c>
      <c r="CQ178" s="2">
        <f t="shared" si="215"/>
        <v>1633.36</v>
      </c>
      <c r="CR178" s="2">
        <f t="shared" si="216"/>
        <v>270.47500000000002</v>
      </c>
      <c r="CS178" s="2">
        <f t="shared" si="217"/>
        <v>65.012500000000003</v>
      </c>
      <c r="CT178" s="2">
        <f t="shared" si="218"/>
        <v>693.10500000000002</v>
      </c>
      <c r="CU178" s="2">
        <f t="shared" si="219"/>
        <v>0</v>
      </c>
      <c r="CV178" s="2">
        <f t="shared" si="220"/>
        <v>86.422499999999999</v>
      </c>
      <c r="CW178" s="2">
        <f t="shared" si="221"/>
        <v>5.25</v>
      </c>
      <c r="CX178" s="2">
        <f t="shared" si="222"/>
        <v>0</v>
      </c>
      <c r="CY178" s="2">
        <f t="shared" si="223"/>
        <v>8.0348000000000006</v>
      </c>
      <c r="CZ178" s="2">
        <f t="shared" si="224"/>
        <v>4.0931999999999995</v>
      </c>
      <c r="DA178" s="2"/>
      <c r="DB178" s="2"/>
      <c r="DC178" s="2" t="s">
        <v>6</v>
      </c>
      <c r="DD178" s="2" t="s">
        <v>6</v>
      </c>
      <c r="DE178" s="2" t="s">
        <v>130</v>
      </c>
      <c r="DF178" s="2" t="s">
        <v>130</v>
      </c>
      <c r="DG178" s="2" t="s">
        <v>131</v>
      </c>
      <c r="DH178" s="2" t="s">
        <v>6</v>
      </c>
      <c r="DI178" s="2" t="s">
        <v>131</v>
      </c>
      <c r="DJ178" s="2" t="s">
        <v>130</v>
      </c>
      <c r="DK178" s="2" t="s">
        <v>6</v>
      </c>
      <c r="DL178" s="2" t="s">
        <v>6</v>
      </c>
      <c r="DM178" s="2" t="s">
        <v>6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1013</v>
      </c>
      <c r="DV178" s="2" t="s">
        <v>330</v>
      </c>
      <c r="DW178" s="2" t="s">
        <v>330</v>
      </c>
      <c r="DX178" s="2">
        <v>1</v>
      </c>
      <c r="DY178" s="2"/>
      <c r="DZ178" s="2"/>
      <c r="EA178" s="2"/>
      <c r="EB178" s="2"/>
      <c r="EC178" s="2"/>
      <c r="ED178" s="2"/>
      <c r="EE178" s="2">
        <v>26549060</v>
      </c>
      <c r="EF178" s="2">
        <v>2</v>
      </c>
      <c r="EG178" s="2" t="s">
        <v>14</v>
      </c>
      <c r="EH178" s="2">
        <v>0</v>
      </c>
      <c r="EI178" s="2" t="s">
        <v>6</v>
      </c>
      <c r="EJ178" s="2">
        <v>1</v>
      </c>
      <c r="EK178" s="2">
        <v>10001</v>
      </c>
      <c r="EL178" s="2" t="s">
        <v>106</v>
      </c>
      <c r="EM178" s="2" t="s">
        <v>107</v>
      </c>
      <c r="EN178" s="2"/>
      <c r="EO178" s="2" t="s">
        <v>132</v>
      </c>
      <c r="EP178" s="2"/>
      <c r="EQ178" s="2">
        <v>0</v>
      </c>
      <c r="ER178" s="2">
        <v>2452.44</v>
      </c>
      <c r="ES178" s="2">
        <v>1633.36</v>
      </c>
      <c r="ET178" s="2">
        <v>216.38</v>
      </c>
      <c r="EU178" s="2">
        <v>52.01</v>
      </c>
      <c r="EV178" s="2">
        <v>602.70000000000005</v>
      </c>
      <c r="EW178" s="2">
        <v>75.150000000000006</v>
      </c>
      <c r="EX178" s="2">
        <v>4.2</v>
      </c>
      <c r="EY178" s="2">
        <v>0</v>
      </c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225"/>
        <v>0</v>
      </c>
      <c r="FS178" s="2">
        <v>0</v>
      </c>
      <c r="FT178" s="2" t="s">
        <v>22</v>
      </c>
      <c r="FU178" s="2" t="s">
        <v>23</v>
      </c>
      <c r="FV178" s="2"/>
      <c r="FW178" s="2"/>
      <c r="FX178" s="2">
        <v>106.2</v>
      </c>
      <c r="FY178" s="2">
        <v>53.55</v>
      </c>
      <c r="FZ178" s="2"/>
      <c r="GA178" s="2" t="s">
        <v>6</v>
      </c>
      <c r="GB178" s="2"/>
      <c r="GC178" s="2"/>
      <c r="GD178" s="2">
        <v>0</v>
      </c>
      <c r="GE178" s="2"/>
      <c r="GF178" s="2">
        <v>985300271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226"/>
        <v>0</v>
      </c>
      <c r="GM178" s="2">
        <f t="shared" si="227"/>
        <v>38.08</v>
      </c>
      <c r="GN178" s="2">
        <f t="shared" si="228"/>
        <v>38.08</v>
      </c>
      <c r="GO178" s="2">
        <f t="shared" si="229"/>
        <v>0</v>
      </c>
      <c r="GP178" s="2">
        <f t="shared" si="230"/>
        <v>0</v>
      </c>
      <c r="GQ178" s="2"/>
      <c r="GR178" s="2">
        <v>0</v>
      </c>
      <c r="GS178" s="2">
        <v>3</v>
      </c>
      <c r="GT178" s="2">
        <v>0</v>
      </c>
      <c r="GU178" s="2" t="s">
        <v>6</v>
      </c>
      <c r="GV178" s="2">
        <f t="shared" si="231"/>
        <v>0</v>
      </c>
      <c r="GW178" s="2">
        <v>1</v>
      </c>
      <c r="GX178" s="2">
        <f t="shared" si="232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17</v>
      </c>
      <c r="B179">
        <v>1</v>
      </c>
      <c r="C179">
        <f>ROW(SmtRes!A530)</f>
        <v>530</v>
      </c>
      <c r="D179">
        <f>ROW(EtalonRes!A550)</f>
        <v>550</v>
      </c>
      <c r="E179" t="s">
        <v>327</v>
      </c>
      <c r="F179" t="s">
        <v>328</v>
      </c>
      <c r="G179" t="s">
        <v>329</v>
      </c>
      <c r="H179" t="s">
        <v>330</v>
      </c>
      <c r="I179">
        <f>ROUND(1/100,9)</f>
        <v>0.01</v>
      </c>
      <c r="J179">
        <v>0</v>
      </c>
      <c r="O179">
        <f t="shared" si="200"/>
        <v>166.21</v>
      </c>
      <c r="P179">
        <f t="shared" si="201"/>
        <v>104.54</v>
      </c>
      <c r="Q179">
        <f t="shared" si="202"/>
        <v>17.309999999999999</v>
      </c>
      <c r="R179">
        <f t="shared" si="203"/>
        <v>4.16</v>
      </c>
      <c r="S179">
        <f t="shared" si="204"/>
        <v>44.36</v>
      </c>
      <c r="T179">
        <f t="shared" si="205"/>
        <v>0</v>
      </c>
      <c r="U179">
        <f t="shared" si="206"/>
        <v>0.86422500000000002</v>
      </c>
      <c r="V179">
        <f t="shared" si="207"/>
        <v>5.2499999999999998E-2</v>
      </c>
      <c r="W179">
        <f t="shared" si="208"/>
        <v>0</v>
      </c>
      <c r="X179">
        <f t="shared" si="209"/>
        <v>51.43</v>
      </c>
      <c r="Y179">
        <f t="shared" si="210"/>
        <v>26.2</v>
      </c>
      <c r="AA179">
        <v>26834277</v>
      </c>
      <c r="AB179">
        <f t="shared" si="211"/>
        <v>2596.94</v>
      </c>
      <c r="AC179">
        <f t="shared" si="233"/>
        <v>1633.36</v>
      </c>
      <c r="AD179">
        <f>ROUND(((((ET179*1.25))-((EU179*1.25)))+AE179),6)</f>
        <v>270.47500000000002</v>
      </c>
      <c r="AE179">
        <f>ROUND(((EU179*1.25)),6)</f>
        <v>65.012500000000003</v>
      </c>
      <c r="AF179">
        <f>ROUND(((EV179*1.15)),6)</f>
        <v>693.10500000000002</v>
      </c>
      <c r="AG179">
        <f t="shared" si="212"/>
        <v>0</v>
      </c>
      <c r="AH179">
        <f>((EW179*1.15))</f>
        <v>86.422499999999999</v>
      </c>
      <c r="AI179">
        <f>((EX179*1.25))</f>
        <v>5.25</v>
      </c>
      <c r="AJ179">
        <f t="shared" si="213"/>
        <v>0</v>
      </c>
      <c r="AK179">
        <v>2452.44</v>
      </c>
      <c r="AL179">
        <v>1633.36</v>
      </c>
      <c r="AM179">
        <v>216.38</v>
      </c>
      <c r="AN179">
        <v>52.01</v>
      </c>
      <c r="AO179">
        <v>602.70000000000005</v>
      </c>
      <c r="AP179">
        <v>0</v>
      </c>
      <c r="AQ179">
        <v>75.150000000000006</v>
      </c>
      <c r="AR179">
        <v>4.2</v>
      </c>
      <c r="AS179">
        <v>0</v>
      </c>
      <c r="AT179">
        <v>106</v>
      </c>
      <c r="AU179">
        <v>54</v>
      </c>
      <c r="AV179">
        <v>1</v>
      </c>
      <c r="AW179">
        <v>1</v>
      </c>
      <c r="AZ179">
        <v>6.4</v>
      </c>
      <c r="BA179">
        <v>6.4</v>
      </c>
      <c r="BB179">
        <v>6.4</v>
      </c>
      <c r="BC179">
        <v>6.4</v>
      </c>
      <c r="BD179" t="s">
        <v>6</v>
      </c>
      <c r="BE179" t="s">
        <v>6</v>
      </c>
      <c r="BF179" t="s">
        <v>6</v>
      </c>
      <c r="BG179" t="s">
        <v>6</v>
      </c>
      <c r="BH179">
        <v>0</v>
      </c>
      <c r="BI179">
        <v>1</v>
      </c>
      <c r="BJ179" t="s">
        <v>331</v>
      </c>
      <c r="BM179">
        <v>10001</v>
      </c>
      <c r="BN179">
        <v>0</v>
      </c>
      <c r="BO179" t="s">
        <v>6</v>
      </c>
      <c r="BP179">
        <v>0</v>
      </c>
      <c r="BQ179">
        <v>2</v>
      </c>
      <c r="BR179">
        <v>0</v>
      </c>
      <c r="BS179">
        <v>6.4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118</v>
      </c>
      <c r="CA179">
        <v>63</v>
      </c>
      <c r="CF179">
        <v>0</v>
      </c>
      <c r="CG179">
        <v>0</v>
      </c>
      <c r="CM179">
        <v>0</v>
      </c>
      <c r="CN179" t="s">
        <v>982</v>
      </c>
      <c r="CO179">
        <v>0</v>
      </c>
      <c r="CP179">
        <f t="shared" si="214"/>
        <v>166.21</v>
      </c>
      <c r="CQ179">
        <f t="shared" si="215"/>
        <v>10453.504000000001</v>
      </c>
      <c r="CR179">
        <f t="shared" si="216"/>
        <v>1731.0400000000002</v>
      </c>
      <c r="CS179">
        <f t="shared" si="217"/>
        <v>416.08000000000004</v>
      </c>
      <c r="CT179">
        <f t="shared" si="218"/>
        <v>4435.8720000000003</v>
      </c>
      <c r="CU179">
        <f t="shared" si="219"/>
        <v>0</v>
      </c>
      <c r="CV179">
        <f t="shared" si="220"/>
        <v>86.422499999999999</v>
      </c>
      <c r="CW179">
        <f t="shared" si="221"/>
        <v>5.25</v>
      </c>
      <c r="CX179">
        <f t="shared" si="222"/>
        <v>0</v>
      </c>
      <c r="CY179">
        <f t="shared" si="223"/>
        <v>51.431199999999997</v>
      </c>
      <c r="CZ179">
        <f t="shared" si="224"/>
        <v>26.200800000000001</v>
      </c>
      <c r="DC179" t="s">
        <v>6</v>
      </c>
      <c r="DD179" t="s">
        <v>6</v>
      </c>
      <c r="DE179" t="s">
        <v>130</v>
      </c>
      <c r="DF179" t="s">
        <v>130</v>
      </c>
      <c r="DG179" t="s">
        <v>131</v>
      </c>
      <c r="DH179" t="s">
        <v>6</v>
      </c>
      <c r="DI179" t="s">
        <v>131</v>
      </c>
      <c r="DJ179" t="s">
        <v>130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1013</v>
      </c>
      <c r="DV179" t="s">
        <v>330</v>
      </c>
      <c r="DW179" t="s">
        <v>330</v>
      </c>
      <c r="DX179">
        <v>1</v>
      </c>
      <c r="EE179">
        <v>26549060</v>
      </c>
      <c r="EF179">
        <v>2</v>
      </c>
      <c r="EG179" t="s">
        <v>14</v>
      </c>
      <c r="EH179">
        <v>0</v>
      </c>
      <c r="EI179" t="s">
        <v>6</v>
      </c>
      <c r="EJ179">
        <v>1</v>
      </c>
      <c r="EK179">
        <v>10001</v>
      </c>
      <c r="EL179" t="s">
        <v>106</v>
      </c>
      <c r="EM179" t="s">
        <v>107</v>
      </c>
      <c r="EO179" t="s">
        <v>132</v>
      </c>
      <c r="EQ179">
        <v>0</v>
      </c>
      <c r="ER179">
        <v>2452.44</v>
      </c>
      <c r="ES179">
        <v>1633.36</v>
      </c>
      <c r="ET179">
        <v>216.38</v>
      </c>
      <c r="EU179">
        <v>52.01</v>
      </c>
      <c r="EV179">
        <v>602.70000000000005</v>
      </c>
      <c r="EW179">
        <v>75.150000000000006</v>
      </c>
      <c r="EX179">
        <v>4.2</v>
      </c>
      <c r="EY179">
        <v>0</v>
      </c>
      <c r="FQ179">
        <v>0</v>
      </c>
      <c r="FR179">
        <f t="shared" si="225"/>
        <v>0</v>
      </c>
      <c r="FS179">
        <v>0</v>
      </c>
      <c r="FT179" t="s">
        <v>22</v>
      </c>
      <c r="FU179" t="s">
        <v>23</v>
      </c>
      <c r="FX179">
        <v>106.2</v>
      </c>
      <c r="FY179">
        <v>53.55</v>
      </c>
      <c r="GA179" t="s">
        <v>6</v>
      </c>
      <c r="GD179">
        <v>0</v>
      </c>
      <c r="GF179">
        <v>985300271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226"/>
        <v>0</v>
      </c>
      <c r="GM179">
        <f t="shared" si="227"/>
        <v>243.84</v>
      </c>
      <c r="GN179">
        <f t="shared" si="228"/>
        <v>243.84</v>
      </c>
      <c r="GO179">
        <f t="shared" si="229"/>
        <v>0</v>
      </c>
      <c r="GP179">
        <f t="shared" si="230"/>
        <v>0</v>
      </c>
      <c r="GR179">
        <v>0</v>
      </c>
      <c r="GS179">
        <v>3</v>
      </c>
      <c r="GT179">
        <v>0</v>
      </c>
      <c r="GU179" t="s">
        <v>6</v>
      </c>
      <c r="GV179">
        <f t="shared" si="231"/>
        <v>0</v>
      </c>
      <c r="GW179">
        <v>1</v>
      </c>
      <c r="GX179">
        <f t="shared" si="232"/>
        <v>0</v>
      </c>
      <c r="HA179">
        <v>0</v>
      </c>
      <c r="HB179">
        <v>0</v>
      </c>
      <c r="IK179">
        <v>0</v>
      </c>
    </row>
    <row r="180" spans="1:255" x14ac:dyDescent="0.2">
      <c r="A180" s="2">
        <v>18</v>
      </c>
      <c r="B180" s="2">
        <v>1</v>
      </c>
      <c r="C180" s="2">
        <v>522</v>
      </c>
      <c r="D180" s="2"/>
      <c r="E180" s="2" t="s">
        <v>332</v>
      </c>
      <c r="F180" s="2" t="s">
        <v>333</v>
      </c>
      <c r="G180" s="2" t="s">
        <v>334</v>
      </c>
      <c r="H180" s="2" t="s">
        <v>145</v>
      </c>
      <c r="I180" s="2">
        <f>I178*J180</f>
        <v>1</v>
      </c>
      <c r="J180" s="2">
        <v>100</v>
      </c>
      <c r="K180" s="2"/>
      <c r="L180" s="2"/>
      <c r="M180" s="2"/>
      <c r="N180" s="2"/>
      <c r="O180" s="2">
        <f t="shared" si="200"/>
        <v>226.31</v>
      </c>
      <c r="P180" s="2">
        <f t="shared" si="201"/>
        <v>226.31</v>
      </c>
      <c r="Q180" s="2">
        <f t="shared" si="202"/>
        <v>0</v>
      </c>
      <c r="R180" s="2">
        <f t="shared" si="203"/>
        <v>0</v>
      </c>
      <c r="S180" s="2">
        <f t="shared" si="204"/>
        <v>0</v>
      </c>
      <c r="T180" s="2">
        <f t="shared" si="205"/>
        <v>0</v>
      </c>
      <c r="U180" s="2">
        <f t="shared" si="206"/>
        <v>0</v>
      </c>
      <c r="V180" s="2">
        <f t="shared" si="207"/>
        <v>0</v>
      </c>
      <c r="W180" s="2">
        <f t="shared" si="208"/>
        <v>0</v>
      </c>
      <c r="X180" s="2">
        <f t="shared" si="209"/>
        <v>0</v>
      </c>
      <c r="Y180" s="2">
        <f t="shared" si="210"/>
        <v>0</v>
      </c>
      <c r="Z180" s="2"/>
      <c r="AA180" s="2">
        <v>26834263</v>
      </c>
      <c r="AB180" s="2">
        <f t="shared" si="211"/>
        <v>226.31</v>
      </c>
      <c r="AC180" s="2">
        <f t="shared" si="233"/>
        <v>226.31</v>
      </c>
      <c r="AD180" s="2">
        <f>ROUND((((ET180)-(EU180))+AE180),6)</f>
        <v>0</v>
      </c>
      <c r="AE180" s="2">
        <f>ROUND((EU180),6)</f>
        <v>0</v>
      </c>
      <c r="AF180" s="2">
        <f>ROUND((EV180),6)</f>
        <v>0</v>
      </c>
      <c r="AG180" s="2">
        <f t="shared" si="212"/>
        <v>0</v>
      </c>
      <c r="AH180" s="2">
        <f>(EW180)</f>
        <v>0</v>
      </c>
      <c r="AI180" s="2">
        <f>(EX180)</f>
        <v>0</v>
      </c>
      <c r="AJ180" s="2">
        <f t="shared" si="213"/>
        <v>0</v>
      </c>
      <c r="AK180" s="2">
        <v>226.31</v>
      </c>
      <c r="AL180" s="2">
        <v>226.31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106</v>
      </c>
      <c r="AU180" s="2">
        <v>54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6</v>
      </c>
      <c r="BE180" s="2" t="s">
        <v>6</v>
      </c>
      <c r="BF180" s="2" t="s">
        <v>6</v>
      </c>
      <c r="BG180" s="2" t="s">
        <v>6</v>
      </c>
      <c r="BH180" s="2">
        <v>3</v>
      </c>
      <c r="BI180" s="2">
        <v>1</v>
      </c>
      <c r="BJ180" s="2" t="s">
        <v>335</v>
      </c>
      <c r="BK180" s="2"/>
      <c r="BL180" s="2"/>
      <c r="BM180" s="2">
        <v>10001</v>
      </c>
      <c r="BN180" s="2">
        <v>0</v>
      </c>
      <c r="BO180" s="2" t="s">
        <v>6</v>
      </c>
      <c r="BP180" s="2">
        <v>0</v>
      </c>
      <c r="BQ180" s="2">
        <v>2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6</v>
      </c>
      <c r="BZ180" s="2">
        <v>118</v>
      </c>
      <c r="CA180" s="2">
        <v>63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6</v>
      </c>
      <c r="CO180" s="2">
        <v>0</v>
      </c>
      <c r="CP180" s="2">
        <f t="shared" si="214"/>
        <v>226.31</v>
      </c>
      <c r="CQ180" s="2">
        <f t="shared" si="215"/>
        <v>226.31</v>
      </c>
      <c r="CR180" s="2">
        <f t="shared" si="216"/>
        <v>0</v>
      </c>
      <c r="CS180" s="2">
        <f t="shared" si="217"/>
        <v>0</v>
      </c>
      <c r="CT180" s="2">
        <f t="shared" si="218"/>
        <v>0</v>
      </c>
      <c r="CU180" s="2">
        <f t="shared" si="219"/>
        <v>0</v>
      </c>
      <c r="CV180" s="2">
        <f t="shared" si="220"/>
        <v>0</v>
      </c>
      <c r="CW180" s="2">
        <f t="shared" si="221"/>
        <v>0</v>
      </c>
      <c r="CX180" s="2">
        <f t="shared" si="222"/>
        <v>0</v>
      </c>
      <c r="CY180" s="2">
        <f t="shared" si="223"/>
        <v>0</v>
      </c>
      <c r="CZ180" s="2">
        <f t="shared" si="224"/>
        <v>0</v>
      </c>
      <c r="DA180" s="2"/>
      <c r="DB180" s="2"/>
      <c r="DC180" s="2" t="s">
        <v>6</v>
      </c>
      <c r="DD180" s="2" t="s">
        <v>6</v>
      </c>
      <c r="DE180" s="2" t="s">
        <v>6</v>
      </c>
      <c r="DF180" s="2" t="s">
        <v>6</v>
      </c>
      <c r="DG180" s="2" t="s">
        <v>6</v>
      </c>
      <c r="DH180" s="2" t="s">
        <v>6</v>
      </c>
      <c r="DI180" s="2" t="s">
        <v>6</v>
      </c>
      <c r="DJ180" s="2" t="s">
        <v>6</v>
      </c>
      <c r="DK180" s="2" t="s">
        <v>6</v>
      </c>
      <c r="DL180" s="2" t="s">
        <v>6</v>
      </c>
      <c r="DM180" s="2" t="s">
        <v>6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1010</v>
      </c>
      <c r="DV180" s="2" t="s">
        <v>145</v>
      </c>
      <c r="DW180" s="2" t="s">
        <v>145</v>
      </c>
      <c r="DX180" s="2">
        <v>1</v>
      </c>
      <c r="DY180" s="2"/>
      <c r="DZ180" s="2"/>
      <c r="EA180" s="2"/>
      <c r="EB180" s="2"/>
      <c r="EC180" s="2"/>
      <c r="ED180" s="2"/>
      <c r="EE180" s="2">
        <v>26549060</v>
      </c>
      <c r="EF180" s="2">
        <v>2</v>
      </c>
      <c r="EG180" s="2" t="s">
        <v>14</v>
      </c>
      <c r="EH180" s="2">
        <v>0</v>
      </c>
      <c r="EI180" s="2" t="s">
        <v>6</v>
      </c>
      <c r="EJ180" s="2">
        <v>1</v>
      </c>
      <c r="EK180" s="2">
        <v>10001</v>
      </c>
      <c r="EL180" s="2" t="s">
        <v>106</v>
      </c>
      <c r="EM180" s="2" t="s">
        <v>107</v>
      </c>
      <c r="EN180" s="2"/>
      <c r="EO180" s="2" t="s">
        <v>6</v>
      </c>
      <c r="EP180" s="2"/>
      <c r="EQ180" s="2">
        <v>0</v>
      </c>
      <c r="ER180" s="2">
        <v>226.31</v>
      </c>
      <c r="ES180" s="2">
        <v>226.31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225"/>
        <v>0</v>
      </c>
      <c r="FS180" s="2">
        <v>0</v>
      </c>
      <c r="FT180" s="2" t="s">
        <v>22</v>
      </c>
      <c r="FU180" s="2" t="s">
        <v>23</v>
      </c>
      <c r="FV180" s="2"/>
      <c r="FW180" s="2"/>
      <c r="FX180" s="2">
        <v>106.2</v>
      </c>
      <c r="FY180" s="2">
        <v>53.55</v>
      </c>
      <c r="FZ180" s="2"/>
      <c r="GA180" s="2" t="s">
        <v>6</v>
      </c>
      <c r="GB180" s="2"/>
      <c r="GC180" s="2"/>
      <c r="GD180" s="2">
        <v>0</v>
      </c>
      <c r="GE180" s="2"/>
      <c r="GF180" s="2">
        <v>-455363108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226"/>
        <v>0</v>
      </c>
      <c r="GM180" s="2">
        <f t="shared" si="227"/>
        <v>226.31</v>
      </c>
      <c r="GN180" s="2">
        <f t="shared" si="228"/>
        <v>226.31</v>
      </c>
      <c r="GO180" s="2">
        <f t="shared" si="229"/>
        <v>0</v>
      </c>
      <c r="GP180" s="2">
        <f t="shared" si="230"/>
        <v>0</v>
      </c>
      <c r="GQ180" s="2"/>
      <c r="GR180" s="2">
        <v>0</v>
      </c>
      <c r="GS180" s="2">
        <v>3</v>
      </c>
      <c r="GT180" s="2">
        <v>0</v>
      </c>
      <c r="GU180" s="2" t="s">
        <v>6</v>
      </c>
      <c r="GV180" s="2">
        <f t="shared" si="231"/>
        <v>0</v>
      </c>
      <c r="GW180" s="2">
        <v>1</v>
      </c>
      <c r="GX180" s="2">
        <f t="shared" si="232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530</v>
      </c>
      <c r="E181" t="s">
        <v>332</v>
      </c>
      <c r="F181" t="s">
        <v>333</v>
      </c>
      <c r="G181" t="s">
        <v>334</v>
      </c>
      <c r="H181" t="s">
        <v>145</v>
      </c>
      <c r="I181">
        <f>I179*J181</f>
        <v>1</v>
      </c>
      <c r="J181">
        <v>100</v>
      </c>
      <c r="O181">
        <f t="shared" si="200"/>
        <v>1448.38</v>
      </c>
      <c r="P181">
        <f t="shared" si="201"/>
        <v>1448.38</v>
      </c>
      <c r="Q181">
        <f t="shared" si="202"/>
        <v>0</v>
      </c>
      <c r="R181">
        <f t="shared" si="203"/>
        <v>0</v>
      </c>
      <c r="S181">
        <f t="shared" si="204"/>
        <v>0</v>
      </c>
      <c r="T181">
        <f t="shared" si="205"/>
        <v>0</v>
      </c>
      <c r="U181">
        <f t="shared" si="206"/>
        <v>0</v>
      </c>
      <c r="V181">
        <f t="shared" si="207"/>
        <v>0</v>
      </c>
      <c r="W181">
        <f t="shared" si="208"/>
        <v>0</v>
      </c>
      <c r="X181">
        <f t="shared" si="209"/>
        <v>0</v>
      </c>
      <c r="Y181">
        <f t="shared" si="210"/>
        <v>0</v>
      </c>
      <c r="AA181">
        <v>26834277</v>
      </c>
      <c r="AB181">
        <f t="shared" si="211"/>
        <v>226.31</v>
      </c>
      <c r="AC181">
        <f t="shared" si="233"/>
        <v>226.31</v>
      </c>
      <c r="AD181">
        <f>ROUND((((ET181)-(EU181))+AE181),6)</f>
        <v>0</v>
      </c>
      <c r="AE181">
        <f>ROUND((EU181),6)</f>
        <v>0</v>
      </c>
      <c r="AF181">
        <f>ROUND((EV181),6)</f>
        <v>0</v>
      </c>
      <c r="AG181">
        <f t="shared" si="212"/>
        <v>0</v>
      </c>
      <c r="AH181">
        <f>(EW181)</f>
        <v>0</v>
      </c>
      <c r="AI181">
        <f>(EX181)</f>
        <v>0</v>
      </c>
      <c r="AJ181">
        <f t="shared" si="213"/>
        <v>0</v>
      </c>
      <c r="AK181">
        <v>226.31</v>
      </c>
      <c r="AL181">
        <v>226.31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106</v>
      </c>
      <c r="AU181">
        <v>54</v>
      </c>
      <c r="AV181">
        <v>1</v>
      </c>
      <c r="AW181">
        <v>1</v>
      </c>
      <c r="AZ181">
        <v>6.4</v>
      </c>
      <c r="BA181">
        <v>1</v>
      </c>
      <c r="BB181">
        <v>1</v>
      </c>
      <c r="BC181">
        <v>6.4</v>
      </c>
      <c r="BD181" t="s">
        <v>6</v>
      </c>
      <c r="BE181" t="s">
        <v>6</v>
      </c>
      <c r="BF181" t="s">
        <v>6</v>
      </c>
      <c r="BG181" t="s">
        <v>6</v>
      </c>
      <c r="BH181">
        <v>3</v>
      </c>
      <c r="BI181">
        <v>1</v>
      </c>
      <c r="BJ181" t="s">
        <v>335</v>
      </c>
      <c r="BM181">
        <v>10001</v>
      </c>
      <c r="BN181">
        <v>0</v>
      </c>
      <c r="BO181" t="s">
        <v>6</v>
      </c>
      <c r="BP181">
        <v>0</v>
      </c>
      <c r="BQ181">
        <v>2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118</v>
      </c>
      <c r="CA181">
        <v>63</v>
      </c>
      <c r="CF181">
        <v>0</v>
      </c>
      <c r="CG181">
        <v>0</v>
      </c>
      <c r="CM181">
        <v>0</v>
      </c>
      <c r="CN181" t="s">
        <v>6</v>
      </c>
      <c r="CO181">
        <v>0</v>
      </c>
      <c r="CP181">
        <f t="shared" si="214"/>
        <v>1448.38</v>
      </c>
      <c r="CQ181">
        <f t="shared" si="215"/>
        <v>1448.384</v>
      </c>
      <c r="CR181">
        <f t="shared" si="216"/>
        <v>0</v>
      </c>
      <c r="CS181">
        <f t="shared" si="217"/>
        <v>0</v>
      </c>
      <c r="CT181">
        <f t="shared" si="218"/>
        <v>0</v>
      </c>
      <c r="CU181">
        <f t="shared" si="219"/>
        <v>0</v>
      </c>
      <c r="CV181">
        <f t="shared" si="220"/>
        <v>0</v>
      </c>
      <c r="CW181">
        <f t="shared" si="221"/>
        <v>0</v>
      </c>
      <c r="CX181">
        <f t="shared" si="222"/>
        <v>0</v>
      </c>
      <c r="CY181">
        <f t="shared" si="223"/>
        <v>0</v>
      </c>
      <c r="CZ181">
        <f t="shared" si="224"/>
        <v>0</v>
      </c>
      <c r="DC181" t="s">
        <v>6</v>
      </c>
      <c r="DD181" t="s">
        <v>6</v>
      </c>
      <c r="DE181" t="s">
        <v>6</v>
      </c>
      <c r="DF181" t="s">
        <v>6</v>
      </c>
      <c r="DG181" t="s">
        <v>6</v>
      </c>
      <c r="DH181" t="s">
        <v>6</v>
      </c>
      <c r="DI181" t="s">
        <v>6</v>
      </c>
      <c r="DJ181" t="s">
        <v>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1010</v>
      </c>
      <c r="DV181" t="s">
        <v>145</v>
      </c>
      <c r="DW181" t="s">
        <v>145</v>
      </c>
      <c r="DX181">
        <v>1</v>
      </c>
      <c r="EE181">
        <v>26549060</v>
      </c>
      <c r="EF181">
        <v>2</v>
      </c>
      <c r="EG181" t="s">
        <v>14</v>
      </c>
      <c r="EH181">
        <v>0</v>
      </c>
      <c r="EI181" t="s">
        <v>6</v>
      </c>
      <c r="EJ181">
        <v>1</v>
      </c>
      <c r="EK181">
        <v>10001</v>
      </c>
      <c r="EL181" t="s">
        <v>106</v>
      </c>
      <c r="EM181" t="s">
        <v>107</v>
      </c>
      <c r="EO181" t="s">
        <v>6</v>
      </c>
      <c r="EQ181">
        <v>0</v>
      </c>
      <c r="ER181">
        <v>226.31</v>
      </c>
      <c r="ES181">
        <v>226.31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225"/>
        <v>0</v>
      </c>
      <c r="FS181">
        <v>0</v>
      </c>
      <c r="FT181" t="s">
        <v>22</v>
      </c>
      <c r="FU181" t="s">
        <v>23</v>
      </c>
      <c r="FX181">
        <v>106.2</v>
      </c>
      <c r="FY181">
        <v>53.55</v>
      </c>
      <c r="GA181" t="s">
        <v>6</v>
      </c>
      <c r="GD181">
        <v>0</v>
      </c>
      <c r="GF181">
        <v>-455363108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226"/>
        <v>0</v>
      </c>
      <c r="GM181">
        <f t="shared" si="227"/>
        <v>1448.38</v>
      </c>
      <c r="GN181">
        <f t="shared" si="228"/>
        <v>1448.38</v>
      </c>
      <c r="GO181">
        <f t="shared" si="229"/>
        <v>0</v>
      </c>
      <c r="GP181">
        <f t="shared" si="230"/>
        <v>0</v>
      </c>
      <c r="GR181">
        <v>0</v>
      </c>
      <c r="GS181">
        <v>3</v>
      </c>
      <c r="GT181">
        <v>0</v>
      </c>
      <c r="GU181" t="s">
        <v>6</v>
      </c>
      <c r="GV181">
        <f t="shared" si="231"/>
        <v>0</v>
      </c>
      <c r="GW181">
        <v>1</v>
      </c>
      <c r="GX181">
        <f t="shared" si="232"/>
        <v>0</v>
      </c>
      <c r="HA181">
        <v>0</v>
      </c>
      <c r="HB181">
        <v>0</v>
      </c>
      <c r="IK181">
        <v>0</v>
      </c>
    </row>
    <row r="182" spans="1:255" x14ac:dyDescent="0.2">
      <c r="A182" s="2">
        <v>17</v>
      </c>
      <c r="B182" s="2">
        <v>1</v>
      </c>
      <c r="C182" s="2">
        <f>ROW(SmtRes!A537)</f>
        <v>537</v>
      </c>
      <c r="D182" s="2">
        <f>ROW(EtalonRes!A558)</f>
        <v>558</v>
      </c>
      <c r="E182" s="2" t="s">
        <v>336</v>
      </c>
      <c r="F182" s="2" t="s">
        <v>119</v>
      </c>
      <c r="G182" s="2" t="s">
        <v>337</v>
      </c>
      <c r="H182" s="2" t="s">
        <v>121</v>
      </c>
      <c r="I182" s="2">
        <f>ROUND(2+2+1+2+1+2+4+2,9)</f>
        <v>16</v>
      </c>
      <c r="J182" s="2">
        <v>0</v>
      </c>
      <c r="K182" s="2"/>
      <c r="L182" s="2"/>
      <c r="M182" s="2"/>
      <c r="N182" s="2"/>
      <c r="O182" s="2">
        <f t="shared" si="200"/>
        <v>336.68</v>
      </c>
      <c r="P182" s="2">
        <f t="shared" si="201"/>
        <v>63.04</v>
      </c>
      <c r="Q182" s="2">
        <f t="shared" si="202"/>
        <v>32.6</v>
      </c>
      <c r="R182" s="2">
        <f t="shared" si="203"/>
        <v>2.4</v>
      </c>
      <c r="S182" s="2">
        <f t="shared" si="204"/>
        <v>241.04</v>
      </c>
      <c r="T182" s="2">
        <f t="shared" si="205"/>
        <v>0</v>
      </c>
      <c r="U182" s="2">
        <f t="shared" si="206"/>
        <v>26.863999999999997</v>
      </c>
      <c r="V182" s="2">
        <f t="shared" si="207"/>
        <v>0.2</v>
      </c>
      <c r="W182" s="2">
        <f t="shared" si="208"/>
        <v>0</v>
      </c>
      <c r="X182" s="2">
        <f t="shared" si="209"/>
        <v>279.95999999999998</v>
      </c>
      <c r="Y182" s="2">
        <f t="shared" si="210"/>
        <v>172.84</v>
      </c>
      <c r="Z182" s="2"/>
      <c r="AA182" s="2">
        <v>26834263</v>
      </c>
      <c r="AB182" s="2">
        <f t="shared" si="211"/>
        <v>21.0425</v>
      </c>
      <c r="AC182" s="2">
        <f t="shared" si="233"/>
        <v>3.94</v>
      </c>
      <c r="AD182" s="2">
        <f>ROUND(((((ET182*1.25))-((EU182*1.25)))+AE182),6)</f>
        <v>2.0375000000000001</v>
      </c>
      <c r="AE182" s="2">
        <f>ROUND(((EU182*1.25)),6)</f>
        <v>0.15</v>
      </c>
      <c r="AF182" s="2">
        <f>ROUND(((EV182*1.15)),6)</f>
        <v>15.065</v>
      </c>
      <c r="AG182" s="2">
        <f t="shared" si="212"/>
        <v>0</v>
      </c>
      <c r="AH182" s="2">
        <f>((EW182*1.15))</f>
        <v>1.6789999999999998</v>
      </c>
      <c r="AI182" s="2">
        <f>((EX182*1.25))</f>
        <v>1.2500000000000001E-2</v>
      </c>
      <c r="AJ182" s="2">
        <f t="shared" si="213"/>
        <v>0</v>
      </c>
      <c r="AK182" s="2">
        <v>18.670000000000002</v>
      </c>
      <c r="AL182" s="2">
        <v>3.94</v>
      </c>
      <c r="AM182" s="2">
        <v>1.63</v>
      </c>
      <c r="AN182" s="2">
        <v>0.12</v>
      </c>
      <c r="AO182" s="2">
        <v>13.1</v>
      </c>
      <c r="AP182" s="2">
        <v>0</v>
      </c>
      <c r="AQ182" s="2">
        <v>1.46</v>
      </c>
      <c r="AR182" s="2">
        <v>0.01</v>
      </c>
      <c r="AS182" s="2">
        <v>0</v>
      </c>
      <c r="AT182" s="2">
        <v>115</v>
      </c>
      <c r="AU182" s="2">
        <v>71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6</v>
      </c>
      <c r="BE182" s="2" t="s">
        <v>6</v>
      </c>
      <c r="BF182" s="2" t="s">
        <v>6</v>
      </c>
      <c r="BG182" s="2" t="s">
        <v>6</v>
      </c>
      <c r="BH182" s="2">
        <v>0</v>
      </c>
      <c r="BI182" s="2">
        <v>1</v>
      </c>
      <c r="BJ182" s="2" t="s">
        <v>122</v>
      </c>
      <c r="BK182" s="2"/>
      <c r="BL182" s="2"/>
      <c r="BM182" s="2">
        <v>20001</v>
      </c>
      <c r="BN182" s="2">
        <v>0</v>
      </c>
      <c r="BO182" s="2" t="s">
        <v>6</v>
      </c>
      <c r="BP182" s="2">
        <v>0</v>
      </c>
      <c r="BQ182" s="2">
        <v>2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6</v>
      </c>
      <c r="BZ182" s="2">
        <v>128</v>
      </c>
      <c r="CA182" s="2">
        <v>83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982</v>
      </c>
      <c r="CO182" s="2">
        <v>0</v>
      </c>
      <c r="CP182" s="2">
        <f t="shared" si="214"/>
        <v>336.68</v>
      </c>
      <c r="CQ182" s="2">
        <f t="shared" si="215"/>
        <v>3.94</v>
      </c>
      <c r="CR182" s="2">
        <f t="shared" si="216"/>
        <v>2.0375000000000001</v>
      </c>
      <c r="CS182" s="2">
        <f t="shared" si="217"/>
        <v>0.15</v>
      </c>
      <c r="CT182" s="2">
        <f t="shared" si="218"/>
        <v>15.065</v>
      </c>
      <c r="CU182" s="2">
        <f t="shared" si="219"/>
        <v>0</v>
      </c>
      <c r="CV182" s="2">
        <f t="shared" si="220"/>
        <v>1.6789999999999998</v>
      </c>
      <c r="CW182" s="2">
        <f t="shared" si="221"/>
        <v>1.2500000000000001E-2</v>
      </c>
      <c r="CX182" s="2">
        <f t="shared" si="222"/>
        <v>0</v>
      </c>
      <c r="CY182" s="2">
        <f t="shared" si="223"/>
        <v>279.95599999999996</v>
      </c>
      <c r="CZ182" s="2">
        <f t="shared" si="224"/>
        <v>172.84240000000003</v>
      </c>
      <c r="DA182" s="2"/>
      <c r="DB182" s="2"/>
      <c r="DC182" s="2" t="s">
        <v>6</v>
      </c>
      <c r="DD182" s="2" t="s">
        <v>6</v>
      </c>
      <c r="DE182" s="2" t="s">
        <v>130</v>
      </c>
      <c r="DF182" s="2" t="s">
        <v>130</v>
      </c>
      <c r="DG182" s="2" t="s">
        <v>131</v>
      </c>
      <c r="DH182" s="2" t="s">
        <v>6</v>
      </c>
      <c r="DI182" s="2" t="s">
        <v>131</v>
      </c>
      <c r="DJ182" s="2" t="s">
        <v>130</v>
      </c>
      <c r="DK182" s="2" t="s">
        <v>6</v>
      </c>
      <c r="DL182" s="2" t="s">
        <v>6</v>
      </c>
      <c r="DM182" s="2" t="s">
        <v>6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1013</v>
      </c>
      <c r="DV182" s="2" t="s">
        <v>121</v>
      </c>
      <c r="DW182" s="2" t="s">
        <v>121</v>
      </c>
      <c r="DX182" s="2">
        <v>1</v>
      </c>
      <c r="DY182" s="2"/>
      <c r="DZ182" s="2"/>
      <c r="EA182" s="2"/>
      <c r="EB182" s="2"/>
      <c r="EC182" s="2"/>
      <c r="ED182" s="2"/>
      <c r="EE182" s="2">
        <v>26549091</v>
      </c>
      <c r="EF182" s="2">
        <v>2</v>
      </c>
      <c r="EG182" s="2" t="s">
        <v>14</v>
      </c>
      <c r="EH182" s="2">
        <v>0</v>
      </c>
      <c r="EI182" s="2" t="s">
        <v>6</v>
      </c>
      <c r="EJ182" s="2">
        <v>1</v>
      </c>
      <c r="EK182" s="2">
        <v>20001</v>
      </c>
      <c r="EL182" s="2" t="s">
        <v>125</v>
      </c>
      <c r="EM182" s="2" t="s">
        <v>126</v>
      </c>
      <c r="EN182" s="2"/>
      <c r="EO182" s="2" t="s">
        <v>132</v>
      </c>
      <c r="EP182" s="2"/>
      <c r="EQ182" s="2">
        <v>0</v>
      </c>
      <c r="ER182" s="2">
        <v>18.670000000000002</v>
      </c>
      <c r="ES182" s="2">
        <v>3.94</v>
      </c>
      <c r="ET182" s="2">
        <v>1.63</v>
      </c>
      <c r="EU182" s="2">
        <v>0.12</v>
      </c>
      <c r="EV182" s="2">
        <v>13.1</v>
      </c>
      <c r="EW182" s="2">
        <v>1.46</v>
      </c>
      <c r="EX182" s="2">
        <v>0.01</v>
      </c>
      <c r="EY182" s="2">
        <v>0</v>
      </c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25"/>
        <v>0</v>
      </c>
      <c r="FS182" s="2">
        <v>0</v>
      </c>
      <c r="FT182" s="2" t="s">
        <v>22</v>
      </c>
      <c r="FU182" s="2" t="s">
        <v>23</v>
      </c>
      <c r="FV182" s="2"/>
      <c r="FW182" s="2"/>
      <c r="FX182" s="2">
        <v>115.2</v>
      </c>
      <c r="FY182" s="2">
        <v>70.55</v>
      </c>
      <c r="FZ182" s="2"/>
      <c r="GA182" s="2" t="s">
        <v>6</v>
      </c>
      <c r="GB182" s="2"/>
      <c r="GC182" s="2"/>
      <c r="GD182" s="2">
        <v>0</v>
      </c>
      <c r="GE182" s="2"/>
      <c r="GF182" s="2">
        <v>501212962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226"/>
        <v>0</v>
      </c>
      <c r="GM182" s="2">
        <f t="shared" si="227"/>
        <v>789.48</v>
      </c>
      <c r="GN182" s="2">
        <f t="shared" si="228"/>
        <v>789.48</v>
      </c>
      <c r="GO182" s="2">
        <f t="shared" si="229"/>
        <v>0</v>
      </c>
      <c r="GP182" s="2">
        <f t="shared" si="230"/>
        <v>0</v>
      </c>
      <c r="GQ182" s="2"/>
      <c r="GR182" s="2">
        <v>0</v>
      </c>
      <c r="GS182" s="2">
        <v>3</v>
      </c>
      <c r="GT182" s="2">
        <v>0</v>
      </c>
      <c r="GU182" s="2" t="s">
        <v>6</v>
      </c>
      <c r="GV182" s="2">
        <f t="shared" si="231"/>
        <v>0</v>
      </c>
      <c r="GW182" s="2">
        <v>1</v>
      </c>
      <c r="GX182" s="2">
        <f t="shared" si="232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17</v>
      </c>
      <c r="B183">
        <v>1</v>
      </c>
      <c r="C183">
        <f>ROW(SmtRes!A544)</f>
        <v>544</v>
      </c>
      <c r="D183">
        <f>ROW(EtalonRes!A566)</f>
        <v>566</v>
      </c>
      <c r="E183" t="s">
        <v>336</v>
      </c>
      <c r="F183" t="s">
        <v>119</v>
      </c>
      <c r="G183" t="s">
        <v>337</v>
      </c>
      <c r="H183" t="s">
        <v>121</v>
      </c>
      <c r="I183">
        <f>ROUND(2+2+1+2+1+2+4+2,9)</f>
        <v>16</v>
      </c>
      <c r="J183">
        <v>0</v>
      </c>
      <c r="O183">
        <f t="shared" si="200"/>
        <v>2154.7600000000002</v>
      </c>
      <c r="P183">
        <f t="shared" si="201"/>
        <v>403.46</v>
      </c>
      <c r="Q183">
        <f t="shared" si="202"/>
        <v>208.64</v>
      </c>
      <c r="R183">
        <f t="shared" si="203"/>
        <v>15.36</v>
      </c>
      <c r="S183">
        <f t="shared" si="204"/>
        <v>1542.66</v>
      </c>
      <c r="T183">
        <f t="shared" si="205"/>
        <v>0</v>
      </c>
      <c r="U183">
        <f t="shared" si="206"/>
        <v>26.863999999999997</v>
      </c>
      <c r="V183">
        <f t="shared" si="207"/>
        <v>0.2</v>
      </c>
      <c r="W183">
        <f t="shared" si="208"/>
        <v>0</v>
      </c>
      <c r="X183">
        <f t="shared" si="209"/>
        <v>1791.72</v>
      </c>
      <c r="Y183">
        <f t="shared" si="210"/>
        <v>1106.19</v>
      </c>
      <c r="AA183">
        <v>26834277</v>
      </c>
      <c r="AB183">
        <f t="shared" si="211"/>
        <v>21.0425</v>
      </c>
      <c r="AC183">
        <f t="shared" si="233"/>
        <v>3.94</v>
      </c>
      <c r="AD183">
        <f>ROUND(((((ET183*1.25))-((EU183*1.25)))+AE183),6)</f>
        <v>2.0375000000000001</v>
      </c>
      <c r="AE183">
        <f>ROUND(((EU183*1.25)),6)</f>
        <v>0.15</v>
      </c>
      <c r="AF183">
        <f>ROUND(((EV183*1.15)),6)</f>
        <v>15.065</v>
      </c>
      <c r="AG183">
        <f t="shared" si="212"/>
        <v>0</v>
      </c>
      <c r="AH183">
        <f>((EW183*1.15))</f>
        <v>1.6789999999999998</v>
      </c>
      <c r="AI183">
        <f>((EX183*1.25))</f>
        <v>1.2500000000000001E-2</v>
      </c>
      <c r="AJ183">
        <f t="shared" si="213"/>
        <v>0</v>
      </c>
      <c r="AK183">
        <v>18.670000000000002</v>
      </c>
      <c r="AL183">
        <v>3.94</v>
      </c>
      <c r="AM183">
        <v>1.63</v>
      </c>
      <c r="AN183">
        <v>0.12</v>
      </c>
      <c r="AO183">
        <v>13.1</v>
      </c>
      <c r="AP183">
        <v>0</v>
      </c>
      <c r="AQ183">
        <v>1.46</v>
      </c>
      <c r="AR183">
        <v>0.01</v>
      </c>
      <c r="AS183">
        <v>0</v>
      </c>
      <c r="AT183">
        <v>115</v>
      </c>
      <c r="AU183">
        <v>71</v>
      </c>
      <c r="AV183">
        <v>1</v>
      </c>
      <c r="AW183">
        <v>1</v>
      </c>
      <c r="AZ183">
        <v>6.4</v>
      </c>
      <c r="BA183">
        <v>6.4</v>
      </c>
      <c r="BB183">
        <v>6.4</v>
      </c>
      <c r="BC183">
        <v>6.4</v>
      </c>
      <c r="BD183" t="s">
        <v>6</v>
      </c>
      <c r="BE183" t="s">
        <v>6</v>
      </c>
      <c r="BF183" t="s">
        <v>6</v>
      </c>
      <c r="BG183" t="s">
        <v>6</v>
      </c>
      <c r="BH183">
        <v>0</v>
      </c>
      <c r="BI183">
        <v>1</v>
      </c>
      <c r="BJ183" t="s">
        <v>122</v>
      </c>
      <c r="BM183">
        <v>20001</v>
      </c>
      <c r="BN183">
        <v>0</v>
      </c>
      <c r="BO183" t="s">
        <v>6</v>
      </c>
      <c r="BP183">
        <v>0</v>
      </c>
      <c r="BQ183">
        <v>2</v>
      </c>
      <c r="BR183">
        <v>0</v>
      </c>
      <c r="BS183">
        <v>6.4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128</v>
      </c>
      <c r="CA183">
        <v>83</v>
      </c>
      <c r="CF183">
        <v>0</v>
      </c>
      <c r="CG183">
        <v>0</v>
      </c>
      <c r="CM183">
        <v>0</v>
      </c>
      <c r="CN183" t="s">
        <v>982</v>
      </c>
      <c r="CO183">
        <v>0</v>
      </c>
      <c r="CP183">
        <f t="shared" si="214"/>
        <v>2154.7600000000002</v>
      </c>
      <c r="CQ183">
        <f t="shared" si="215"/>
        <v>25.216000000000001</v>
      </c>
      <c r="CR183">
        <f t="shared" si="216"/>
        <v>13.040000000000001</v>
      </c>
      <c r="CS183">
        <f t="shared" si="217"/>
        <v>0.96</v>
      </c>
      <c r="CT183">
        <f t="shared" si="218"/>
        <v>96.415999999999997</v>
      </c>
      <c r="CU183">
        <f t="shared" si="219"/>
        <v>0</v>
      </c>
      <c r="CV183">
        <f t="shared" si="220"/>
        <v>1.6789999999999998</v>
      </c>
      <c r="CW183">
        <f t="shared" si="221"/>
        <v>1.2500000000000001E-2</v>
      </c>
      <c r="CX183">
        <f t="shared" si="222"/>
        <v>0</v>
      </c>
      <c r="CY183">
        <f t="shared" si="223"/>
        <v>1791.723</v>
      </c>
      <c r="CZ183">
        <f t="shared" si="224"/>
        <v>1106.1941999999999</v>
      </c>
      <c r="DC183" t="s">
        <v>6</v>
      </c>
      <c r="DD183" t="s">
        <v>6</v>
      </c>
      <c r="DE183" t="s">
        <v>130</v>
      </c>
      <c r="DF183" t="s">
        <v>130</v>
      </c>
      <c r="DG183" t="s">
        <v>131</v>
      </c>
      <c r="DH183" t="s">
        <v>6</v>
      </c>
      <c r="DI183" t="s">
        <v>131</v>
      </c>
      <c r="DJ183" t="s">
        <v>130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1013</v>
      </c>
      <c r="DV183" t="s">
        <v>121</v>
      </c>
      <c r="DW183" t="s">
        <v>121</v>
      </c>
      <c r="DX183">
        <v>1</v>
      </c>
      <c r="EE183">
        <v>26549091</v>
      </c>
      <c r="EF183">
        <v>2</v>
      </c>
      <c r="EG183" t="s">
        <v>14</v>
      </c>
      <c r="EH183">
        <v>0</v>
      </c>
      <c r="EI183" t="s">
        <v>6</v>
      </c>
      <c r="EJ183">
        <v>1</v>
      </c>
      <c r="EK183">
        <v>20001</v>
      </c>
      <c r="EL183" t="s">
        <v>125</v>
      </c>
      <c r="EM183" t="s">
        <v>126</v>
      </c>
      <c r="EO183" t="s">
        <v>132</v>
      </c>
      <c r="EQ183">
        <v>0</v>
      </c>
      <c r="ER183">
        <v>18.670000000000002</v>
      </c>
      <c r="ES183">
        <v>3.94</v>
      </c>
      <c r="ET183">
        <v>1.63</v>
      </c>
      <c r="EU183">
        <v>0.12</v>
      </c>
      <c r="EV183">
        <v>13.1</v>
      </c>
      <c r="EW183">
        <v>1.46</v>
      </c>
      <c r="EX183">
        <v>0.01</v>
      </c>
      <c r="EY183">
        <v>0</v>
      </c>
      <c r="FQ183">
        <v>0</v>
      </c>
      <c r="FR183">
        <f t="shared" si="225"/>
        <v>0</v>
      </c>
      <c r="FS183">
        <v>0</v>
      </c>
      <c r="FT183" t="s">
        <v>22</v>
      </c>
      <c r="FU183" t="s">
        <v>23</v>
      </c>
      <c r="FX183">
        <v>115.2</v>
      </c>
      <c r="FY183">
        <v>70.55</v>
      </c>
      <c r="GA183" t="s">
        <v>6</v>
      </c>
      <c r="GD183">
        <v>0</v>
      </c>
      <c r="GF183">
        <v>501212962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226"/>
        <v>0</v>
      </c>
      <c r="GM183">
        <f t="shared" si="227"/>
        <v>5052.67</v>
      </c>
      <c r="GN183">
        <f t="shared" si="228"/>
        <v>5052.67</v>
      </c>
      <c r="GO183">
        <f t="shared" si="229"/>
        <v>0</v>
      </c>
      <c r="GP183">
        <f t="shared" si="230"/>
        <v>0</v>
      </c>
      <c r="GR183">
        <v>0</v>
      </c>
      <c r="GS183">
        <v>3</v>
      </c>
      <c r="GT183">
        <v>0</v>
      </c>
      <c r="GU183" t="s">
        <v>6</v>
      </c>
      <c r="GV183">
        <f t="shared" si="231"/>
        <v>0</v>
      </c>
      <c r="GW183">
        <v>1</v>
      </c>
      <c r="GX183">
        <f t="shared" si="232"/>
        <v>0</v>
      </c>
      <c r="HA183">
        <v>0</v>
      </c>
      <c r="HB183">
        <v>0</v>
      </c>
      <c r="IK183">
        <v>0</v>
      </c>
    </row>
    <row r="184" spans="1:255" x14ac:dyDescent="0.2">
      <c r="A184" s="2">
        <v>18</v>
      </c>
      <c r="B184" s="2">
        <v>1</v>
      </c>
      <c r="C184" s="2">
        <v>537</v>
      </c>
      <c r="D184" s="2"/>
      <c r="E184" s="2" t="s">
        <v>338</v>
      </c>
      <c r="F184" s="2" t="s">
        <v>339</v>
      </c>
      <c r="G184" s="2" t="s">
        <v>340</v>
      </c>
      <c r="H184" s="2" t="s">
        <v>145</v>
      </c>
      <c r="I184" s="2">
        <f>I182*J184</f>
        <v>16</v>
      </c>
      <c r="J184" s="2">
        <v>1</v>
      </c>
      <c r="K184" s="2"/>
      <c r="L184" s="2"/>
      <c r="M184" s="2"/>
      <c r="N184" s="2"/>
      <c r="O184" s="2">
        <f t="shared" si="200"/>
        <v>298.72000000000003</v>
      </c>
      <c r="P184" s="2">
        <f t="shared" si="201"/>
        <v>298.72000000000003</v>
      </c>
      <c r="Q184" s="2">
        <f t="shared" si="202"/>
        <v>0</v>
      </c>
      <c r="R184" s="2">
        <f t="shared" si="203"/>
        <v>0</v>
      </c>
      <c r="S184" s="2">
        <f t="shared" si="204"/>
        <v>0</v>
      </c>
      <c r="T184" s="2">
        <f t="shared" si="205"/>
        <v>0</v>
      </c>
      <c r="U184" s="2">
        <f t="shared" si="206"/>
        <v>0</v>
      </c>
      <c r="V184" s="2">
        <f t="shared" si="207"/>
        <v>0</v>
      </c>
      <c r="W184" s="2">
        <f t="shared" si="208"/>
        <v>0</v>
      </c>
      <c r="X184" s="2">
        <f t="shared" si="209"/>
        <v>0</v>
      </c>
      <c r="Y184" s="2">
        <f t="shared" si="210"/>
        <v>0</v>
      </c>
      <c r="Z184" s="2"/>
      <c r="AA184" s="2">
        <v>26834263</v>
      </c>
      <c r="AB184" s="2">
        <f t="shared" si="211"/>
        <v>18.670000000000002</v>
      </c>
      <c r="AC184" s="2">
        <f t="shared" si="233"/>
        <v>18.670000000000002</v>
      </c>
      <c r="AD184" s="2">
        <f>ROUND((((ET184)-(EU184))+AE184),6)</f>
        <v>0</v>
      </c>
      <c r="AE184" s="2">
        <f>ROUND((EU184),6)</f>
        <v>0</v>
      </c>
      <c r="AF184" s="2">
        <f>ROUND((EV184),6)</f>
        <v>0</v>
      </c>
      <c r="AG184" s="2">
        <f t="shared" si="212"/>
        <v>0</v>
      </c>
      <c r="AH184" s="2">
        <f>(EW184)</f>
        <v>0</v>
      </c>
      <c r="AI184" s="2">
        <f>(EX184)</f>
        <v>0</v>
      </c>
      <c r="AJ184" s="2">
        <f t="shared" si="213"/>
        <v>0</v>
      </c>
      <c r="AK184" s="2">
        <v>18.670000000000002</v>
      </c>
      <c r="AL184" s="2">
        <v>18.670000000000002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115</v>
      </c>
      <c r="AU184" s="2">
        <v>71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6</v>
      </c>
      <c r="BE184" s="2" t="s">
        <v>6</v>
      </c>
      <c r="BF184" s="2" t="s">
        <v>6</v>
      </c>
      <c r="BG184" s="2" t="s">
        <v>6</v>
      </c>
      <c r="BH184" s="2">
        <v>3</v>
      </c>
      <c r="BI184" s="2">
        <v>1</v>
      </c>
      <c r="BJ184" s="2" t="s">
        <v>341</v>
      </c>
      <c r="BK184" s="2"/>
      <c r="BL184" s="2"/>
      <c r="BM184" s="2">
        <v>20001</v>
      </c>
      <c r="BN184" s="2">
        <v>0</v>
      </c>
      <c r="BO184" s="2" t="s">
        <v>6</v>
      </c>
      <c r="BP184" s="2">
        <v>0</v>
      </c>
      <c r="BQ184" s="2">
        <v>2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6</v>
      </c>
      <c r="BZ184" s="2">
        <v>128</v>
      </c>
      <c r="CA184" s="2">
        <v>83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6</v>
      </c>
      <c r="CO184" s="2">
        <v>0</v>
      </c>
      <c r="CP184" s="2">
        <f t="shared" si="214"/>
        <v>298.72000000000003</v>
      </c>
      <c r="CQ184" s="2">
        <f t="shared" si="215"/>
        <v>18.670000000000002</v>
      </c>
      <c r="CR184" s="2">
        <f t="shared" si="216"/>
        <v>0</v>
      </c>
      <c r="CS184" s="2">
        <f t="shared" si="217"/>
        <v>0</v>
      </c>
      <c r="CT184" s="2">
        <f t="shared" si="218"/>
        <v>0</v>
      </c>
      <c r="CU184" s="2">
        <f t="shared" si="219"/>
        <v>0</v>
      </c>
      <c r="CV184" s="2">
        <f t="shared" si="220"/>
        <v>0</v>
      </c>
      <c r="CW184" s="2">
        <f t="shared" si="221"/>
        <v>0</v>
      </c>
      <c r="CX184" s="2">
        <f t="shared" si="222"/>
        <v>0</v>
      </c>
      <c r="CY184" s="2">
        <f t="shared" si="223"/>
        <v>0</v>
      </c>
      <c r="CZ184" s="2">
        <f t="shared" si="224"/>
        <v>0</v>
      </c>
      <c r="DA184" s="2"/>
      <c r="DB184" s="2"/>
      <c r="DC184" s="2" t="s">
        <v>6</v>
      </c>
      <c r="DD184" s="2" t="s">
        <v>6</v>
      </c>
      <c r="DE184" s="2" t="s">
        <v>6</v>
      </c>
      <c r="DF184" s="2" t="s">
        <v>6</v>
      </c>
      <c r="DG184" s="2" t="s">
        <v>6</v>
      </c>
      <c r="DH184" s="2" t="s">
        <v>6</v>
      </c>
      <c r="DI184" s="2" t="s">
        <v>6</v>
      </c>
      <c r="DJ184" s="2" t="s">
        <v>6</v>
      </c>
      <c r="DK184" s="2" t="s">
        <v>6</v>
      </c>
      <c r="DL184" s="2" t="s">
        <v>6</v>
      </c>
      <c r="DM184" s="2" t="s">
        <v>6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1010</v>
      </c>
      <c r="DV184" s="2" t="s">
        <v>145</v>
      </c>
      <c r="DW184" s="2" t="s">
        <v>145</v>
      </c>
      <c r="DX184" s="2">
        <v>1</v>
      </c>
      <c r="DY184" s="2"/>
      <c r="DZ184" s="2"/>
      <c r="EA184" s="2"/>
      <c r="EB184" s="2"/>
      <c r="EC184" s="2"/>
      <c r="ED184" s="2"/>
      <c r="EE184" s="2">
        <v>26549091</v>
      </c>
      <c r="EF184" s="2">
        <v>2</v>
      </c>
      <c r="EG184" s="2" t="s">
        <v>14</v>
      </c>
      <c r="EH184" s="2">
        <v>0</v>
      </c>
      <c r="EI184" s="2" t="s">
        <v>6</v>
      </c>
      <c r="EJ184" s="2">
        <v>1</v>
      </c>
      <c r="EK184" s="2">
        <v>20001</v>
      </c>
      <c r="EL184" s="2" t="s">
        <v>125</v>
      </c>
      <c r="EM184" s="2" t="s">
        <v>126</v>
      </c>
      <c r="EN184" s="2"/>
      <c r="EO184" s="2" t="s">
        <v>6</v>
      </c>
      <c r="EP184" s="2"/>
      <c r="EQ184" s="2">
        <v>0</v>
      </c>
      <c r="ER184" s="2">
        <v>18.670000000000002</v>
      </c>
      <c r="ES184" s="2">
        <v>18.670000000000002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225"/>
        <v>0</v>
      </c>
      <c r="FS184" s="2">
        <v>0</v>
      </c>
      <c r="FT184" s="2" t="s">
        <v>22</v>
      </c>
      <c r="FU184" s="2" t="s">
        <v>23</v>
      </c>
      <c r="FV184" s="2"/>
      <c r="FW184" s="2"/>
      <c r="FX184" s="2">
        <v>115.2</v>
      </c>
      <c r="FY184" s="2">
        <v>70.55</v>
      </c>
      <c r="FZ184" s="2"/>
      <c r="GA184" s="2" t="s">
        <v>6</v>
      </c>
      <c r="GB184" s="2"/>
      <c r="GC184" s="2"/>
      <c r="GD184" s="2">
        <v>0</v>
      </c>
      <c r="GE184" s="2"/>
      <c r="GF184" s="2">
        <v>-1314652742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226"/>
        <v>0</v>
      </c>
      <c r="GM184" s="2">
        <f t="shared" si="227"/>
        <v>298.72000000000003</v>
      </c>
      <c r="GN184" s="2">
        <f t="shared" si="228"/>
        <v>298.72000000000003</v>
      </c>
      <c r="GO184" s="2">
        <f t="shared" si="229"/>
        <v>0</v>
      </c>
      <c r="GP184" s="2">
        <f t="shared" si="230"/>
        <v>0</v>
      </c>
      <c r="GQ184" s="2"/>
      <c r="GR184" s="2">
        <v>0</v>
      </c>
      <c r="GS184" s="2">
        <v>3</v>
      </c>
      <c r="GT184" s="2">
        <v>0</v>
      </c>
      <c r="GU184" s="2" t="s">
        <v>6</v>
      </c>
      <c r="GV184" s="2">
        <f t="shared" si="231"/>
        <v>0</v>
      </c>
      <c r="GW184" s="2">
        <v>1</v>
      </c>
      <c r="GX184" s="2">
        <f t="shared" si="232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18</v>
      </c>
      <c r="B185">
        <v>1</v>
      </c>
      <c r="C185">
        <v>544</v>
      </c>
      <c r="E185" t="s">
        <v>338</v>
      </c>
      <c r="F185" t="s">
        <v>339</v>
      </c>
      <c r="G185" t="s">
        <v>340</v>
      </c>
      <c r="H185" t="s">
        <v>145</v>
      </c>
      <c r="I185">
        <f>I183*J185</f>
        <v>16</v>
      </c>
      <c r="J185">
        <v>1</v>
      </c>
      <c r="O185">
        <f t="shared" si="200"/>
        <v>1911.81</v>
      </c>
      <c r="P185">
        <f t="shared" si="201"/>
        <v>1911.81</v>
      </c>
      <c r="Q185">
        <f t="shared" si="202"/>
        <v>0</v>
      </c>
      <c r="R185">
        <f t="shared" si="203"/>
        <v>0</v>
      </c>
      <c r="S185">
        <f t="shared" si="204"/>
        <v>0</v>
      </c>
      <c r="T185">
        <f t="shared" si="205"/>
        <v>0</v>
      </c>
      <c r="U185">
        <f t="shared" si="206"/>
        <v>0</v>
      </c>
      <c r="V185">
        <f t="shared" si="207"/>
        <v>0</v>
      </c>
      <c r="W185">
        <f t="shared" si="208"/>
        <v>0</v>
      </c>
      <c r="X185">
        <f t="shared" si="209"/>
        <v>0</v>
      </c>
      <c r="Y185">
        <f t="shared" si="210"/>
        <v>0</v>
      </c>
      <c r="AA185">
        <v>26834277</v>
      </c>
      <c r="AB185">
        <f t="shared" si="211"/>
        <v>18.670000000000002</v>
      </c>
      <c r="AC185">
        <f t="shared" si="233"/>
        <v>18.670000000000002</v>
      </c>
      <c r="AD185">
        <f>ROUND((((ET185)-(EU185))+AE185),6)</f>
        <v>0</v>
      </c>
      <c r="AE185">
        <f>ROUND((EU185),6)</f>
        <v>0</v>
      </c>
      <c r="AF185">
        <f>ROUND((EV185),6)</f>
        <v>0</v>
      </c>
      <c r="AG185">
        <f t="shared" si="212"/>
        <v>0</v>
      </c>
      <c r="AH185">
        <f>(EW185)</f>
        <v>0</v>
      </c>
      <c r="AI185">
        <f>(EX185)</f>
        <v>0</v>
      </c>
      <c r="AJ185">
        <f t="shared" si="213"/>
        <v>0</v>
      </c>
      <c r="AK185">
        <v>18.670000000000002</v>
      </c>
      <c r="AL185">
        <v>18.670000000000002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115</v>
      </c>
      <c r="AU185">
        <v>71</v>
      </c>
      <c r="AV185">
        <v>1</v>
      </c>
      <c r="AW185">
        <v>1</v>
      </c>
      <c r="AZ185">
        <v>6.4</v>
      </c>
      <c r="BA185">
        <v>1</v>
      </c>
      <c r="BB185">
        <v>1</v>
      </c>
      <c r="BC185">
        <v>6.4</v>
      </c>
      <c r="BD185" t="s">
        <v>6</v>
      </c>
      <c r="BE185" t="s">
        <v>6</v>
      </c>
      <c r="BF185" t="s">
        <v>6</v>
      </c>
      <c r="BG185" t="s">
        <v>6</v>
      </c>
      <c r="BH185">
        <v>3</v>
      </c>
      <c r="BI185">
        <v>1</v>
      </c>
      <c r="BJ185" t="s">
        <v>341</v>
      </c>
      <c r="BM185">
        <v>20001</v>
      </c>
      <c r="BN185">
        <v>0</v>
      </c>
      <c r="BO185" t="s">
        <v>6</v>
      </c>
      <c r="BP185">
        <v>0</v>
      </c>
      <c r="BQ185">
        <v>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128</v>
      </c>
      <c r="CA185">
        <v>83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214"/>
        <v>1911.81</v>
      </c>
      <c r="CQ185">
        <f t="shared" si="215"/>
        <v>119.48800000000001</v>
      </c>
      <c r="CR185">
        <f t="shared" si="216"/>
        <v>0</v>
      </c>
      <c r="CS185">
        <f t="shared" si="217"/>
        <v>0</v>
      </c>
      <c r="CT185">
        <f t="shared" si="218"/>
        <v>0</v>
      </c>
      <c r="CU185">
        <f t="shared" si="219"/>
        <v>0</v>
      </c>
      <c r="CV185">
        <f t="shared" si="220"/>
        <v>0</v>
      </c>
      <c r="CW185">
        <f t="shared" si="221"/>
        <v>0</v>
      </c>
      <c r="CX185">
        <f t="shared" si="222"/>
        <v>0</v>
      </c>
      <c r="CY185">
        <f t="shared" si="223"/>
        <v>0</v>
      </c>
      <c r="CZ185">
        <f t="shared" si="224"/>
        <v>0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1010</v>
      </c>
      <c r="DV185" t="s">
        <v>145</v>
      </c>
      <c r="DW185" t="s">
        <v>145</v>
      </c>
      <c r="DX185">
        <v>1</v>
      </c>
      <c r="EE185">
        <v>26549091</v>
      </c>
      <c r="EF185">
        <v>2</v>
      </c>
      <c r="EG185" t="s">
        <v>14</v>
      </c>
      <c r="EH185">
        <v>0</v>
      </c>
      <c r="EI185" t="s">
        <v>6</v>
      </c>
      <c r="EJ185">
        <v>1</v>
      </c>
      <c r="EK185">
        <v>20001</v>
      </c>
      <c r="EL185" t="s">
        <v>125</v>
      </c>
      <c r="EM185" t="s">
        <v>126</v>
      </c>
      <c r="EO185" t="s">
        <v>6</v>
      </c>
      <c r="EQ185">
        <v>0</v>
      </c>
      <c r="ER185">
        <v>18.670000000000002</v>
      </c>
      <c r="ES185">
        <v>18.670000000000002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225"/>
        <v>0</v>
      </c>
      <c r="FS185">
        <v>0</v>
      </c>
      <c r="FT185" t="s">
        <v>22</v>
      </c>
      <c r="FU185" t="s">
        <v>23</v>
      </c>
      <c r="FX185">
        <v>115.2</v>
      </c>
      <c r="FY185">
        <v>70.55</v>
      </c>
      <c r="GA185" t="s">
        <v>6</v>
      </c>
      <c r="GD185">
        <v>0</v>
      </c>
      <c r="GF185">
        <v>-1314652742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226"/>
        <v>0</v>
      </c>
      <c r="GM185">
        <f t="shared" si="227"/>
        <v>1911.81</v>
      </c>
      <c r="GN185">
        <f t="shared" si="228"/>
        <v>1911.81</v>
      </c>
      <c r="GO185">
        <f t="shared" si="229"/>
        <v>0</v>
      </c>
      <c r="GP185">
        <f t="shared" si="230"/>
        <v>0</v>
      </c>
      <c r="GR185">
        <v>0</v>
      </c>
      <c r="GS185">
        <v>3</v>
      </c>
      <c r="GT185">
        <v>0</v>
      </c>
      <c r="GU185" t="s">
        <v>6</v>
      </c>
      <c r="GV185">
        <f t="shared" si="231"/>
        <v>0</v>
      </c>
      <c r="GW185">
        <v>1</v>
      </c>
      <c r="GX185">
        <f t="shared" si="232"/>
        <v>0</v>
      </c>
      <c r="HA185">
        <v>0</v>
      </c>
      <c r="HB185">
        <v>0</v>
      </c>
      <c r="IK185">
        <v>0</v>
      </c>
    </row>
    <row r="187" spans="1:255" x14ac:dyDescent="0.2">
      <c r="A187" s="3">
        <v>51</v>
      </c>
      <c r="B187" s="3">
        <f>B24</f>
        <v>1</v>
      </c>
      <c r="C187" s="3">
        <f>A24</f>
        <v>4</v>
      </c>
      <c r="D187" s="3">
        <f>ROW(A24)</f>
        <v>24</v>
      </c>
      <c r="E187" s="3"/>
      <c r="F187" s="3" t="str">
        <f>IF(F24&lt;&gt;"",F24,"")</f>
        <v>Новый раздел</v>
      </c>
      <c r="G187" s="3" t="str">
        <f>IF(G24&lt;&gt;"",G24,"")</f>
        <v>Общестроительные работы</v>
      </c>
      <c r="H187" s="3">
        <v>0</v>
      </c>
      <c r="I187" s="3"/>
      <c r="J187" s="3"/>
      <c r="K187" s="3"/>
      <c r="L187" s="3"/>
      <c r="M187" s="3"/>
      <c r="N187" s="3"/>
      <c r="O187" s="3">
        <f t="shared" ref="O187:T187" si="234">ROUND(AB187,2)</f>
        <v>206823.48</v>
      </c>
      <c r="P187" s="3">
        <f t="shared" si="234"/>
        <v>183355.79</v>
      </c>
      <c r="Q187" s="3">
        <f t="shared" si="234"/>
        <v>1814.52</v>
      </c>
      <c r="R187" s="3">
        <f t="shared" si="234"/>
        <v>376.96</v>
      </c>
      <c r="S187" s="3">
        <f t="shared" si="234"/>
        <v>21653.17</v>
      </c>
      <c r="T187" s="3">
        <f t="shared" si="234"/>
        <v>0</v>
      </c>
      <c r="U187" s="3">
        <f>AH187</f>
        <v>2461.8469664000008</v>
      </c>
      <c r="V187" s="3">
        <f>AI187</f>
        <v>31.609863149999999</v>
      </c>
      <c r="W187" s="3">
        <f>ROUND(AJ187,2)</f>
        <v>0</v>
      </c>
      <c r="X187" s="3">
        <f>ROUND(AK187,2)</f>
        <v>21743.49</v>
      </c>
      <c r="Y187" s="3">
        <f>ROUND(AL187,2)</f>
        <v>13140.42</v>
      </c>
      <c r="Z187" s="3"/>
      <c r="AA187" s="3"/>
      <c r="AB187" s="3">
        <f>ROUND(SUMIF(AA28:AA185,"=26834263",O28:O185),2)</f>
        <v>206823.48</v>
      </c>
      <c r="AC187" s="3">
        <f>ROUND(SUMIF(AA28:AA185,"=26834263",P28:P185),2)</f>
        <v>183355.79</v>
      </c>
      <c r="AD187" s="3">
        <f>ROUND(SUMIF(AA28:AA185,"=26834263",Q28:Q185),2)</f>
        <v>1814.52</v>
      </c>
      <c r="AE187" s="3">
        <f>ROUND(SUMIF(AA28:AA185,"=26834263",R28:R185),2)</f>
        <v>376.96</v>
      </c>
      <c r="AF187" s="3">
        <f>ROUND(SUMIF(AA28:AA185,"=26834263",S28:S185),2)</f>
        <v>21653.17</v>
      </c>
      <c r="AG187" s="3">
        <f>ROUND(SUMIF(AA28:AA185,"=26834263",T28:T185),2)</f>
        <v>0</v>
      </c>
      <c r="AH187" s="3">
        <f>SUMIF(AA28:AA185,"=26834263",U28:U185)</f>
        <v>2461.8469664000008</v>
      </c>
      <c r="AI187" s="3">
        <f>SUMIF(AA28:AA185,"=26834263",V28:V185)</f>
        <v>31.609863149999999</v>
      </c>
      <c r="AJ187" s="3">
        <f>ROUND(SUMIF(AA28:AA185,"=26834263",W28:W185),2)</f>
        <v>0</v>
      </c>
      <c r="AK187" s="3">
        <f>ROUND(SUMIF(AA28:AA185,"=26834263",X28:X185),2)</f>
        <v>21743.49</v>
      </c>
      <c r="AL187" s="3">
        <f>ROUND(SUMIF(AA28:AA185,"=26834263",Y28:Y185),2)</f>
        <v>13140.42</v>
      </c>
      <c r="AM187" s="3"/>
      <c r="AN187" s="3"/>
      <c r="AO187" s="3">
        <f t="shared" ref="AO187:BC187" si="235">ROUND(BX187,2)</f>
        <v>0</v>
      </c>
      <c r="AP187" s="3">
        <f t="shared" si="235"/>
        <v>0</v>
      </c>
      <c r="AQ187" s="3">
        <f t="shared" si="235"/>
        <v>0</v>
      </c>
      <c r="AR187" s="3">
        <f t="shared" si="235"/>
        <v>241707.39</v>
      </c>
      <c r="AS187" s="3">
        <f t="shared" si="235"/>
        <v>241707.39</v>
      </c>
      <c r="AT187" s="3">
        <f t="shared" si="235"/>
        <v>0</v>
      </c>
      <c r="AU187" s="3">
        <f t="shared" si="235"/>
        <v>0</v>
      </c>
      <c r="AV187" s="3">
        <f t="shared" si="235"/>
        <v>183355.79</v>
      </c>
      <c r="AW187" s="3">
        <f t="shared" si="235"/>
        <v>183355.79</v>
      </c>
      <c r="AX187" s="3">
        <f t="shared" si="235"/>
        <v>0</v>
      </c>
      <c r="AY187" s="3">
        <f t="shared" si="235"/>
        <v>183355.79</v>
      </c>
      <c r="AZ187" s="3">
        <f t="shared" si="235"/>
        <v>0</v>
      </c>
      <c r="BA187" s="3">
        <f t="shared" si="235"/>
        <v>0</v>
      </c>
      <c r="BB187" s="3">
        <f t="shared" si="235"/>
        <v>0</v>
      </c>
      <c r="BC187" s="3">
        <f t="shared" si="235"/>
        <v>0</v>
      </c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>
        <f>ROUND(SUMIF(AA28:AA185,"=26834263",FQ28:FQ185),2)</f>
        <v>0</v>
      </c>
      <c r="BY187" s="3">
        <f>ROUND(SUMIF(AA28:AA185,"=26834263",FR28:FR185),2)</f>
        <v>0</v>
      </c>
      <c r="BZ187" s="3">
        <f>ROUND(SUMIF(AA28:AA185,"=26834263",GL28:GL185),2)</f>
        <v>0</v>
      </c>
      <c r="CA187" s="3">
        <f>ROUND(SUMIF(AA28:AA185,"=26834263",GM28:GM185),2)</f>
        <v>241707.39</v>
      </c>
      <c r="CB187" s="3">
        <f>ROUND(SUMIF(AA28:AA185,"=26834263",GN28:GN185),2)</f>
        <v>241707.39</v>
      </c>
      <c r="CC187" s="3">
        <f>ROUND(SUMIF(AA28:AA185,"=26834263",GO28:GO185),2)</f>
        <v>0</v>
      </c>
      <c r="CD187" s="3">
        <f>ROUND(SUMIF(AA28:AA185,"=26834263",GP28:GP185),2)</f>
        <v>0</v>
      </c>
      <c r="CE187" s="3">
        <f>AC187-BX187</f>
        <v>183355.79</v>
      </c>
      <c r="CF187" s="3">
        <f>AC187-BY187</f>
        <v>183355.79</v>
      </c>
      <c r="CG187" s="3">
        <f>BX187-BZ187</f>
        <v>0</v>
      </c>
      <c r="CH187" s="3">
        <f>AC187-BX187-BY187+BZ187</f>
        <v>183355.79</v>
      </c>
      <c r="CI187" s="3">
        <f>BY187-BZ187</f>
        <v>0</v>
      </c>
      <c r="CJ187" s="3">
        <f>ROUND(SUMIF(AA28:AA185,"=26834263",GX28:GX185),2)</f>
        <v>0</v>
      </c>
      <c r="CK187" s="3">
        <f>ROUND(SUMIF(AA28:AA185,"=26834263",GY28:GY185),2)</f>
        <v>0</v>
      </c>
      <c r="CL187" s="3">
        <f>ROUND(SUMIF(AA28:AA185,"=26834263",GZ28:GZ185),2)</f>
        <v>0</v>
      </c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4">
        <f t="shared" ref="DG187:DL187" si="236">ROUND(DT187,2)</f>
        <v>1323670.29</v>
      </c>
      <c r="DH187" s="4">
        <f t="shared" si="236"/>
        <v>1173477.01</v>
      </c>
      <c r="DI187" s="4">
        <f t="shared" si="236"/>
        <v>11612.86</v>
      </c>
      <c r="DJ187" s="4">
        <f t="shared" si="236"/>
        <v>2412.36</v>
      </c>
      <c r="DK187" s="4">
        <f t="shared" si="236"/>
        <v>138580.42000000001</v>
      </c>
      <c r="DL187" s="4">
        <f t="shared" si="236"/>
        <v>0</v>
      </c>
      <c r="DM187" s="4">
        <f>DZ187</f>
        <v>2461.8469664000008</v>
      </c>
      <c r="DN187" s="4">
        <f>EA187</f>
        <v>31.609863149999999</v>
      </c>
      <c r="DO187" s="4">
        <f>ROUND(EB187,2)</f>
        <v>0</v>
      </c>
      <c r="DP187" s="4">
        <f>ROUND(EC187,2)</f>
        <v>139158.13</v>
      </c>
      <c r="DQ187" s="4">
        <f>ROUND(ED187,2)</f>
        <v>84098.48</v>
      </c>
      <c r="DR187" s="4"/>
      <c r="DS187" s="4"/>
      <c r="DT187" s="4">
        <f>ROUND(SUMIF(AA28:AA185,"=26834277",O28:O185),2)</f>
        <v>1323670.29</v>
      </c>
      <c r="DU187" s="4">
        <f>ROUND(SUMIF(AA28:AA185,"=26834277",P28:P185),2)</f>
        <v>1173477.01</v>
      </c>
      <c r="DV187" s="4">
        <f>ROUND(SUMIF(AA28:AA185,"=26834277",Q28:Q185),2)</f>
        <v>11612.86</v>
      </c>
      <c r="DW187" s="4">
        <f>ROUND(SUMIF(AA28:AA185,"=26834277",R28:R185),2)</f>
        <v>2412.36</v>
      </c>
      <c r="DX187" s="4">
        <f>ROUND(SUMIF(AA28:AA185,"=26834277",S28:S185),2)</f>
        <v>138580.42000000001</v>
      </c>
      <c r="DY187" s="4">
        <f>ROUND(SUMIF(AA28:AA185,"=26834277",T28:T185),2)</f>
        <v>0</v>
      </c>
      <c r="DZ187" s="4">
        <f>SUMIF(AA28:AA185,"=26834277",U28:U185)</f>
        <v>2461.8469664000008</v>
      </c>
      <c r="EA187" s="4">
        <f>SUMIF(AA28:AA185,"=26834277",V28:V185)</f>
        <v>31.609863149999999</v>
      </c>
      <c r="EB187" s="4">
        <f>ROUND(SUMIF(AA28:AA185,"=26834277",W28:W185),2)</f>
        <v>0</v>
      </c>
      <c r="EC187" s="4">
        <f>ROUND(SUMIF(AA28:AA185,"=26834277",X28:X185),2)</f>
        <v>139158.13</v>
      </c>
      <c r="ED187" s="4">
        <f>ROUND(SUMIF(AA28:AA185,"=26834277",Y28:Y185),2)</f>
        <v>84098.48</v>
      </c>
      <c r="EE187" s="4"/>
      <c r="EF187" s="4"/>
      <c r="EG187" s="4">
        <f t="shared" ref="EG187:EU187" si="237">ROUND(FP187,2)</f>
        <v>0</v>
      </c>
      <c r="EH187" s="4">
        <f t="shared" si="237"/>
        <v>0</v>
      </c>
      <c r="EI187" s="4">
        <f t="shared" si="237"/>
        <v>0</v>
      </c>
      <c r="EJ187" s="4">
        <f t="shared" si="237"/>
        <v>1546926.9</v>
      </c>
      <c r="EK187" s="4">
        <f t="shared" si="237"/>
        <v>1546926.9</v>
      </c>
      <c r="EL187" s="4">
        <f t="shared" si="237"/>
        <v>0</v>
      </c>
      <c r="EM187" s="4">
        <f t="shared" si="237"/>
        <v>0</v>
      </c>
      <c r="EN187" s="4">
        <f t="shared" si="237"/>
        <v>1173477.01</v>
      </c>
      <c r="EO187" s="4">
        <f t="shared" si="237"/>
        <v>1173477.01</v>
      </c>
      <c r="EP187" s="4">
        <f t="shared" si="237"/>
        <v>0</v>
      </c>
      <c r="EQ187" s="4">
        <f t="shared" si="237"/>
        <v>1173477.01</v>
      </c>
      <c r="ER187" s="4">
        <f t="shared" si="237"/>
        <v>0</v>
      </c>
      <c r="ES187" s="4">
        <f t="shared" si="237"/>
        <v>0</v>
      </c>
      <c r="ET187" s="4">
        <f t="shared" si="237"/>
        <v>0</v>
      </c>
      <c r="EU187" s="4">
        <f t="shared" si="237"/>
        <v>0</v>
      </c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>
        <f>ROUND(SUMIF(AA28:AA185,"=26834277",FQ28:FQ185),2)</f>
        <v>0</v>
      </c>
      <c r="FQ187" s="4">
        <f>ROUND(SUMIF(AA28:AA185,"=26834277",FR28:FR185),2)</f>
        <v>0</v>
      </c>
      <c r="FR187" s="4">
        <f>ROUND(SUMIF(AA28:AA185,"=26834277",GL28:GL185),2)</f>
        <v>0</v>
      </c>
      <c r="FS187" s="4">
        <f>ROUND(SUMIF(AA28:AA185,"=26834277",GM28:GM185),2)</f>
        <v>1546926.9</v>
      </c>
      <c r="FT187" s="4">
        <f>ROUND(SUMIF(AA28:AA185,"=26834277",GN28:GN185),2)</f>
        <v>1546926.9</v>
      </c>
      <c r="FU187" s="4">
        <f>ROUND(SUMIF(AA28:AA185,"=26834277",GO28:GO185),2)</f>
        <v>0</v>
      </c>
      <c r="FV187" s="4">
        <f>ROUND(SUMIF(AA28:AA185,"=26834277",GP28:GP185),2)</f>
        <v>0</v>
      </c>
      <c r="FW187" s="4">
        <f>DU187-FP187</f>
        <v>1173477.01</v>
      </c>
      <c r="FX187" s="4">
        <f>DU187-FQ187</f>
        <v>1173477.01</v>
      </c>
      <c r="FY187" s="4">
        <f>FP187-FR187</f>
        <v>0</v>
      </c>
      <c r="FZ187" s="4">
        <f>DU187-FP187-FQ187+FR187</f>
        <v>1173477.01</v>
      </c>
      <c r="GA187" s="4">
        <f>FQ187-FR187</f>
        <v>0</v>
      </c>
      <c r="GB187" s="4">
        <f>ROUND(SUMIF(AA28:AA185,"=26834277",GX28:GX185),2)</f>
        <v>0</v>
      </c>
      <c r="GC187" s="4">
        <f>ROUND(SUMIF(AA28:AA185,"=26834277",GY28:GY185),2)</f>
        <v>0</v>
      </c>
      <c r="GD187" s="4">
        <f>ROUND(SUMIF(AA28:AA185,"=26834277",GZ28:GZ185),2)</f>
        <v>0</v>
      </c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>
        <v>0</v>
      </c>
    </row>
    <row r="189" spans="1:255" x14ac:dyDescent="0.2">
      <c r="A189" s="5">
        <v>50</v>
      </c>
      <c r="B189" s="5">
        <v>0</v>
      </c>
      <c r="C189" s="5">
        <v>0</v>
      </c>
      <c r="D189" s="5">
        <v>1</v>
      </c>
      <c r="E189" s="5">
        <v>201</v>
      </c>
      <c r="F189" s="5">
        <f>ROUND(Source!O187,O189)</f>
        <v>206823.48</v>
      </c>
      <c r="G189" s="5" t="s">
        <v>342</v>
      </c>
      <c r="H189" s="5" t="s">
        <v>343</v>
      </c>
      <c r="I189" s="5"/>
      <c r="J189" s="5"/>
      <c r="K189" s="5">
        <v>201</v>
      </c>
      <c r="L189" s="5">
        <v>1</v>
      </c>
      <c r="M189" s="5">
        <v>3</v>
      </c>
      <c r="N189" s="5" t="s">
        <v>6</v>
      </c>
      <c r="O189" s="5">
        <v>2</v>
      </c>
      <c r="P189" s="5">
        <f>ROUND(Source!DG187,O189)</f>
        <v>1323670.29</v>
      </c>
      <c r="Q189" s="5"/>
      <c r="R189" s="5"/>
      <c r="S189" s="5"/>
      <c r="T189" s="5"/>
      <c r="U189" s="5"/>
      <c r="V189" s="5"/>
      <c r="W189" s="5"/>
    </row>
    <row r="190" spans="1:255" x14ac:dyDescent="0.2">
      <c r="A190" s="5">
        <v>50</v>
      </c>
      <c r="B190" s="5">
        <v>0</v>
      </c>
      <c r="C190" s="5">
        <v>0</v>
      </c>
      <c r="D190" s="5">
        <v>1</v>
      </c>
      <c r="E190" s="5">
        <v>202</v>
      </c>
      <c r="F190" s="5">
        <f>ROUND(Source!P187,O190)</f>
        <v>183355.79</v>
      </c>
      <c r="G190" s="5" t="s">
        <v>344</v>
      </c>
      <c r="H190" s="5" t="s">
        <v>345</v>
      </c>
      <c r="I190" s="5"/>
      <c r="J190" s="5"/>
      <c r="K190" s="5">
        <v>202</v>
      </c>
      <c r="L190" s="5">
        <v>2</v>
      </c>
      <c r="M190" s="5">
        <v>3</v>
      </c>
      <c r="N190" s="5" t="s">
        <v>6</v>
      </c>
      <c r="O190" s="5">
        <v>2</v>
      </c>
      <c r="P190" s="5">
        <f>ROUND(Source!DH187,O190)</f>
        <v>1173477.01</v>
      </c>
      <c r="Q190" s="5"/>
      <c r="R190" s="5"/>
      <c r="S190" s="5"/>
      <c r="T190" s="5"/>
      <c r="U190" s="5"/>
      <c r="V190" s="5"/>
      <c r="W190" s="5"/>
    </row>
    <row r="191" spans="1:255" x14ac:dyDescent="0.2">
      <c r="A191" s="5">
        <v>50</v>
      </c>
      <c r="B191" s="5">
        <v>0</v>
      </c>
      <c r="C191" s="5">
        <v>0</v>
      </c>
      <c r="D191" s="5">
        <v>1</v>
      </c>
      <c r="E191" s="5">
        <v>222</v>
      </c>
      <c r="F191" s="5">
        <f>ROUND(Source!AO187,O191)</f>
        <v>0</v>
      </c>
      <c r="G191" s="5" t="s">
        <v>346</v>
      </c>
      <c r="H191" s="5" t="s">
        <v>347</v>
      </c>
      <c r="I191" s="5"/>
      <c r="J191" s="5"/>
      <c r="K191" s="5">
        <v>222</v>
      </c>
      <c r="L191" s="5">
        <v>3</v>
      </c>
      <c r="M191" s="5">
        <v>3</v>
      </c>
      <c r="N191" s="5" t="s">
        <v>6</v>
      </c>
      <c r="O191" s="5">
        <v>2</v>
      </c>
      <c r="P191" s="5">
        <f>ROUND(Source!EG187,O191)</f>
        <v>0</v>
      </c>
      <c r="Q191" s="5"/>
      <c r="R191" s="5"/>
      <c r="S191" s="5"/>
      <c r="T191" s="5"/>
      <c r="U191" s="5"/>
      <c r="V191" s="5"/>
      <c r="W191" s="5"/>
    </row>
    <row r="192" spans="1:255" x14ac:dyDescent="0.2">
      <c r="A192" s="5">
        <v>50</v>
      </c>
      <c r="B192" s="5">
        <v>0</v>
      </c>
      <c r="C192" s="5">
        <v>0</v>
      </c>
      <c r="D192" s="5">
        <v>1</v>
      </c>
      <c r="E192" s="5">
        <v>225</v>
      </c>
      <c r="F192" s="5">
        <f>ROUND(Source!AV187,O192)</f>
        <v>183355.79</v>
      </c>
      <c r="G192" s="5" t="s">
        <v>348</v>
      </c>
      <c r="H192" s="5" t="s">
        <v>349</v>
      </c>
      <c r="I192" s="5"/>
      <c r="J192" s="5"/>
      <c r="K192" s="5">
        <v>225</v>
      </c>
      <c r="L192" s="5">
        <v>4</v>
      </c>
      <c r="M192" s="5">
        <v>3</v>
      </c>
      <c r="N192" s="5" t="s">
        <v>6</v>
      </c>
      <c r="O192" s="5">
        <v>2</v>
      </c>
      <c r="P192" s="5">
        <f>ROUND(Source!EN187,O192)</f>
        <v>1173477.01</v>
      </c>
      <c r="Q192" s="5"/>
      <c r="R192" s="5"/>
      <c r="S192" s="5"/>
      <c r="T192" s="5"/>
      <c r="U192" s="5"/>
      <c r="V192" s="5"/>
      <c r="W192" s="5"/>
    </row>
    <row r="193" spans="1:23" x14ac:dyDescent="0.2">
      <c r="A193" s="5">
        <v>50</v>
      </c>
      <c r="B193" s="5">
        <v>0</v>
      </c>
      <c r="C193" s="5">
        <v>0</v>
      </c>
      <c r="D193" s="5">
        <v>1</v>
      </c>
      <c r="E193" s="5">
        <v>226</v>
      </c>
      <c r="F193" s="5">
        <f>ROUND(Source!AW187,O193)</f>
        <v>183355.79</v>
      </c>
      <c r="G193" s="5" t="s">
        <v>350</v>
      </c>
      <c r="H193" s="5" t="s">
        <v>351</v>
      </c>
      <c r="I193" s="5"/>
      <c r="J193" s="5"/>
      <c r="K193" s="5">
        <v>226</v>
      </c>
      <c r="L193" s="5">
        <v>5</v>
      </c>
      <c r="M193" s="5">
        <v>3</v>
      </c>
      <c r="N193" s="5" t="s">
        <v>6</v>
      </c>
      <c r="O193" s="5">
        <v>2</v>
      </c>
      <c r="P193" s="5">
        <f>ROUND(Source!EO187,O193)</f>
        <v>1173477.01</v>
      </c>
      <c r="Q193" s="5"/>
      <c r="R193" s="5"/>
      <c r="S193" s="5"/>
      <c r="T193" s="5"/>
      <c r="U193" s="5"/>
      <c r="V193" s="5"/>
      <c r="W193" s="5"/>
    </row>
    <row r="194" spans="1:23" x14ac:dyDescent="0.2">
      <c r="A194" s="5">
        <v>50</v>
      </c>
      <c r="B194" s="5">
        <v>0</v>
      </c>
      <c r="C194" s="5">
        <v>0</v>
      </c>
      <c r="D194" s="5">
        <v>1</v>
      </c>
      <c r="E194" s="5">
        <v>227</v>
      </c>
      <c r="F194" s="5">
        <f>ROUND(Source!AX187,O194)</f>
        <v>0</v>
      </c>
      <c r="G194" s="5" t="s">
        <v>352</v>
      </c>
      <c r="H194" s="5" t="s">
        <v>353</v>
      </c>
      <c r="I194" s="5"/>
      <c r="J194" s="5"/>
      <c r="K194" s="5">
        <v>227</v>
      </c>
      <c r="L194" s="5">
        <v>6</v>
      </c>
      <c r="M194" s="5">
        <v>3</v>
      </c>
      <c r="N194" s="5" t="s">
        <v>6</v>
      </c>
      <c r="O194" s="5">
        <v>2</v>
      </c>
      <c r="P194" s="5">
        <f>ROUND(Source!EP187,O194)</f>
        <v>0</v>
      </c>
      <c r="Q194" s="5"/>
      <c r="R194" s="5"/>
      <c r="S194" s="5"/>
      <c r="T194" s="5"/>
      <c r="U194" s="5"/>
      <c r="V194" s="5"/>
      <c r="W194" s="5"/>
    </row>
    <row r="195" spans="1:23" x14ac:dyDescent="0.2">
      <c r="A195" s="5">
        <v>50</v>
      </c>
      <c r="B195" s="5">
        <v>0</v>
      </c>
      <c r="C195" s="5">
        <v>0</v>
      </c>
      <c r="D195" s="5">
        <v>1</v>
      </c>
      <c r="E195" s="5">
        <v>228</v>
      </c>
      <c r="F195" s="5">
        <f>ROUND(Source!AY187,O195)</f>
        <v>183355.79</v>
      </c>
      <c r="G195" s="5" t="s">
        <v>354</v>
      </c>
      <c r="H195" s="5" t="s">
        <v>355</v>
      </c>
      <c r="I195" s="5"/>
      <c r="J195" s="5"/>
      <c r="K195" s="5">
        <v>228</v>
      </c>
      <c r="L195" s="5">
        <v>7</v>
      </c>
      <c r="M195" s="5">
        <v>3</v>
      </c>
      <c r="N195" s="5" t="s">
        <v>6</v>
      </c>
      <c r="O195" s="5">
        <v>2</v>
      </c>
      <c r="P195" s="5">
        <f>ROUND(Source!EQ187,O195)</f>
        <v>1173477.01</v>
      </c>
      <c r="Q195" s="5"/>
      <c r="R195" s="5"/>
      <c r="S195" s="5"/>
      <c r="T195" s="5"/>
      <c r="U195" s="5"/>
      <c r="V195" s="5"/>
      <c r="W195" s="5"/>
    </row>
    <row r="196" spans="1:23" x14ac:dyDescent="0.2">
      <c r="A196" s="5">
        <v>50</v>
      </c>
      <c r="B196" s="5">
        <v>0</v>
      </c>
      <c r="C196" s="5">
        <v>0</v>
      </c>
      <c r="D196" s="5">
        <v>1</v>
      </c>
      <c r="E196" s="5">
        <v>216</v>
      </c>
      <c r="F196" s="5">
        <f>ROUND(Source!AP187,O196)</f>
        <v>0</v>
      </c>
      <c r="G196" s="5" t="s">
        <v>356</v>
      </c>
      <c r="H196" s="5" t="s">
        <v>357</v>
      </c>
      <c r="I196" s="5"/>
      <c r="J196" s="5"/>
      <c r="K196" s="5">
        <v>216</v>
      </c>
      <c r="L196" s="5">
        <v>8</v>
      </c>
      <c r="M196" s="5">
        <v>3</v>
      </c>
      <c r="N196" s="5" t="s">
        <v>6</v>
      </c>
      <c r="O196" s="5">
        <v>2</v>
      </c>
      <c r="P196" s="5">
        <f>ROUND(Source!EH187,O196)</f>
        <v>0</v>
      </c>
      <c r="Q196" s="5"/>
      <c r="R196" s="5"/>
      <c r="S196" s="5"/>
      <c r="T196" s="5"/>
      <c r="U196" s="5"/>
      <c r="V196" s="5"/>
      <c r="W196" s="5"/>
    </row>
    <row r="197" spans="1:23" x14ac:dyDescent="0.2">
      <c r="A197" s="5">
        <v>50</v>
      </c>
      <c r="B197" s="5">
        <v>0</v>
      </c>
      <c r="C197" s="5">
        <v>0</v>
      </c>
      <c r="D197" s="5">
        <v>1</v>
      </c>
      <c r="E197" s="5">
        <v>223</v>
      </c>
      <c r="F197" s="5">
        <f>ROUND(Source!AQ187,O197)</f>
        <v>0</v>
      </c>
      <c r="G197" s="5" t="s">
        <v>358</v>
      </c>
      <c r="H197" s="5" t="s">
        <v>359</v>
      </c>
      <c r="I197" s="5"/>
      <c r="J197" s="5"/>
      <c r="K197" s="5">
        <v>223</v>
      </c>
      <c r="L197" s="5">
        <v>9</v>
      </c>
      <c r="M197" s="5">
        <v>3</v>
      </c>
      <c r="N197" s="5" t="s">
        <v>6</v>
      </c>
      <c r="O197" s="5">
        <v>2</v>
      </c>
      <c r="P197" s="5">
        <f>ROUND(Source!EI187,O197)</f>
        <v>0</v>
      </c>
      <c r="Q197" s="5"/>
      <c r="R197" s="5"/>
      <c r="S197" s="5"/>
      <c r="T197" s="5"/>
      <c r="U197" s="5"/>
      <c r="V197" s="5"/>
      <c r="W197" s="5"/>
    </row>
    <row r="198" spans="1:23" x14ac:dyDescent="0.2">
      <c r="A198" s="5">
        <v>50</v>
      </c>
      <c r="B198" s="5">
        <v>0</v>
      </c>
      <c r="C198" s="5">
        <v>0</v>
      </c>
      <c r="D198" s="5">
        <v>1</v>
      </c>
      <c r="E198" s="5">
        <v>229</v>
      </c>
      <c r="F198" s="5">
        <f>ROUND(Source!AZ187,O198)</f>
        <v>0</v>
      </c>
      <c r="G198" s="5" t="s">
        <v>360</v>
      </c>
      <c r="H198" s="5" t="s">
        <v>361</v>
      </c>
      <c r="I198" s="5"/>
      <c r="J198" s="5"/>
      <c r="K198" s="5">
        <v>229</v>
      </c>
      <c r="L198" s="5">
        <v>10</v>
      </c>
      <c r="M198" s="5">
        <v>3</v>
      </c>
      <c r="N198" s="5" t="s">
        <v>6</v>
      </c>
      <c r="O198" s="5">
        <v>2</v>
      </c>
      <c r="P198" s="5">
        <f>ROUND(Source!ER187,O198)</f>
        <v>0</v>
      </c>
      <c r="Q198" s="5"/>
      <c r="R198" s="5"/>
      <c r="S198" s="5"/>
      <c r="T198" s="5"/>
      <c r="U198" s="5"/>
      <c r="V198" s="5"/>
      <c r="W198" s="5"/>
    </row>
    <row r="199" spans="1:23" x14ac:dyDescent="0.2">
      <c r="A199" s="5">
        <v>50</v>
      </c>
      <c r="B199" s="5">
        <v>0</v>
      </c>
      <c r="C199" s="5">
        <v>0</v>
      </c>
      <c r="D199" s="5">
        <v>1</v>
      </c>
      <c r="E199" s="5">
        <v>203</v>
      </c>
      <c r="F199" s="5">
        <f>ROUND(Source!Q187,O199)</f>
        <v>1814.52</v>
      </c>
      <c r="G199" s="5" t="s">
        <v>362</v>
      </c>
      <c r="H199" s="5" t="s">
        <v>363</v>
      </c>
      <c r="I199" s="5"/>
      <c r="J199" s="5"/>
      <c r="K199" s="5">
        <v>203</v>
      </c>
      <c r="L199" s="5">
        <v>11</v>
      </c>
      <c r="M199" s="5">
        <v>3</v>
      </c>
      <c r="N199" s="5" t="s">
        <v>6</v>
      </c>
      <c r="O199" s="5">
        <v>2</v>
      </c>
      <c r="P199" s="5">
        <f>ROUND(Source!DI187,O199)</f>
        <v>11612.86</v>
      </c>
      <c r="Q199" s="5"/>
      <c r="R199" s="5"/>
      <c r="S199" s="5"/>
      <c r="T199" s="5"/>
      <c r="U199" s="5"/>
      <c r="V199" s="5"/>
      <c r="W199" s="5"/>
    </row>
    <row r="200" spans="1:23" x14ac:dyDescent="0.2">
      <c r="A200" s="5">
        <v>50</v>
      </c>
      <c r="B200" s="5">
        <v>0</v>
      </c>
      <c r="C200" s="5">
        <v>0</v>
      </c>
      <c r="D200" s="5">
        <v>1</v>
      </c>
      <c r="E200" s="5">
        <v>231</v>
      </c>
      <c r="F200" s="5">
        <f>ROUND(Source!BB187,O200)</f>
        <v>0</v>
      </c>
      <c r="G200" s="5" t="s">
        <v>364</v>
      </c>
      <c r="H200" s="5" t="s">
        <v>365</v>
      </c>
      <c r="I200" s="5"/>
      <c r="J200" s="5"/>
      <c r="K200" s="5">
        <v>231</v>
      </c>
      <c r="L200" s="5">
        <v>12</v>
      </c>
      <c r="M200" s="5">
        <v>3</v>
      </c>
      <c r="N200" s="5" t="s">
        <v>6</v>
      </c>
      <c r="O200" s="5">
        <v>2</v>
      </c>
      <c r="P200" s="5">
        <f>ROUND(Source!ET187,O200)</f>
        <v>0</v>
      </c>
      <c r="Q200" s="5"/>
      <c r="R200" s="5"/>
      <c r="S200" s="5"/>
      <c r="T200" s="5"/>
      <c r="U200" s="5"/>
      <c r="V200" s="5"/>
      <c r="W200" s="5"/>
    </row>
    <row r="201" spans="1:23" x14ac:dyDescent="0.2">
      <c r="A201" s="5">
        <v>50</v>
      </c>
      <c r="B201" s="5">
        <v>0</v>
      </c>
      <c r="C201" s="5">
        <v>0</v>
      </c>
      <c r="D201" s="5">
        <v>1</v>
      </c>
      <c r="E201" s="5">
        <v>204</v>
      </c>
      <c r="F201" s="5">
        <f>ROUND(Source!R187,O201)</f>
        <v>376.96</v>
      </c>
      <c r="G201" s="5" t="s">
        <v>366</v>
      </c>
      <c r="H201" s="5" t="s">
        <v>367</v>
      </c>
      <c r="I201" s="5"/>
      <c r="J201" s="5"/>
      <c r="K201" s="5">
        <v>204</v>
      </c>
      <c r="L201" s="5">
        <v>13</v>
      </c>
      <c r="M201" s="5">
        <v>3</v>
      </c>
      <c r="N201" s="5" t="s">
        <v>6</v>
      </c>
      <c r="O201" s="5">
        <v>2</v>
      </c>
      <c r="P201" s="5">
        <f>ROUND(Source!DJ187,O201)</f>
        <v>2412.36</v>
      </c>
      <c r="Q201" s="5"/>
      <c r="R201" s="5"/>
      <c r="S201" s="5"/>
      <c r="T201" s="5"/>
      <c r="U201" s="5"/>
      <c r="V201" s="5"/>
      <c r="W201" s="5"/>
    </row>
    <row r="202" spans="1:23" x14ac:dyDescent="0.2">
      <c r="A202" s="5">
        <v>50</v>
      </c>
      <c r="B202" s="5">
        <v>0</v>
      </c>
      <c r="C202" s="5">
        <v>0</v>
      </c>
      <c r="D202" s="5">
        <v>1</v>
      </c>
      <c r="E202" s="5">
        <v>205</v>
      </c>
      <c r="F202" s="5">
        <f>ROUND(Source!S187,O202)</f>
        <v>21653.17</v>
      </c>
      <c r="G202" s="5" t="s">
        <v>368</v>
      </c>
      <c r="H202" s="5" t="s">
        <v>369</v>
      </c>
      <c r="I202" s="5"/>
      <c r="J202" s="5"/>
      <c r="K202" s="5">
        <v>205</v>
      </c>
      <c r="L202" s="5">
        <v>14</v>
      </c>
      <c r="M202" s="5">
        <v>3</v>
      </c>
      <c r="N202" s="5" t="s">
        <v>6</v>
      </c>
      <c r="O202" s="5">
        <v>2</v>
      </c>
      <c r="P202" s="5">
        <f>ROUND(Source!DK187,O202)</f>
        <v>138580.42000000001</v>
      </c>
      <c r="Q202" s="5"/>
      <c r="R202" s="5"/>
      <c r="S202" s="5"/>
      <c r="T202" s="5"/>
      <c r="U202" s="5"/>
      <c r="V202" s="5"/>
      <c r="W202" s="5"/>
    </row>
    <row r="203" spans="1:23" x14ac:dyDescent="0.2">
      <c r="A203" s="5">
        <v>50</v>
      </c>
      <c r="B203" s="5">
        <v>0</v>
      </c>
      <c r="C203" s="5">
        <v>0</v>
      </c>
      <c r="D203" s="5">
        <v>1</v>
      </c>
      <c r="E203" s="5">
        <v>232</v>
      </c>
      <c r="F203" s="5">
        <f>ROUND(Source!BC187,O203)</f>
        <v>0</v>
      </c>
      <c r="G203" s="5" t="s">
        <v>370</v>
      </c>
      <c r="H203" s="5" t="s">
        <v>371</v>
      </c>
      <c r="I203" s="5"/>
      <c r="J203" s="5"/>
      <c r="K203" s="5">
        <v>232</v>
      </c>
      <c r="L203" s="5">
        <v>15</v>
      </c>
      <c r="M203" s="5">
        <v>3</v>
      </c>
      <c r="N203" s="5" t="s">
        <v>6</v>
      </c>
      <c r="O203" s="5">
        <v>2</v>
      </c>
      <c r="P203" s="5">
        <f>ROUND(Source!EU187,O203)</f>
        <v>0</v>
      </c>
      <c r="Q203" s="5"/>
      <c r="R203" s="5"/>
      <c r="S203" s="5"/>
      <c r="T203" s="5"/>
      <c r="U203" s="5"/>
      <c r="V203" s="5"/>
      <c r="W203" s="5"/>
    </row>
    <row r="204" spans="1:23" x14ac:dyDescent="0.2">
      <c r="A204" s="5">
        <v>50</v>
      </c>
      <c r="B204" s="5">
        <v>0</v>
      </c>
      <c r="C204" s="5">
        <v>0</v>
      </c>
      <c r="D204" s="5">
        <v>1</v>
      </c>
      <c r="E204" s="5">
        <v>214</v>
      </c>
      <c r="F204" s="5">
        <f>ROUND(Source!AS187,O204)</f>
        <v>241707.39</v>
      </c>
      <c r="G204" s="5" t="s">
        <v>372</v>
      </c>
      <c r="H204" s="5" t="s">
        <v>373</v>
      </c>
      <c r="I204" s="5"/>
      <c r="J204" s="5"/>
      <c r="K204" s="5">
        <v>214</v>
      </c>
      <c r="L204" s="5">
        <v>16</v>
      </c>
      <c r="M204" s="5">
        <v>3</v>
      </c>
      <c r="N204" s="5" t="s">
        <v>6</v>
      </c>
      <c r="O204" s="5">
        <v>2</v>
      </c>
      <c r="P204" s="5">
        <f>ROUND(Source!EK187,O204)</f>
        <v>1546926.9</v>
      </c>
      <c r="Q204" s="5"/>
      <c r="R204" s="5"/>
      <c r="S204" s="5"/>
      <c r="T204" s="5"/>
      <c r="U204" s="5"/>
      <c r="V204" s="5"/>
      <c r="W204" s="5"/>
    </row>
    <row r="205" spans="1:23" x14ac:dyDescent="0.2">
      <c r="A205" s="5">
        <v>50</v>
      </c>
      <c r="B205" s="5">
        <v>0</v>
      </c>
      <c r="C205" s="5">
        <v>0</v>
      </c>
      <c r="D205" s="5">
        <v>1</v>
      </c>
      <c r="E205" s="5">
        <v>215</v>
      </c>
      <c r="F205" s="5">
        <f>ROUND(Source!AT187,O205)</f>
        <v>0</v>
      </c>
      <c r="G205" s="5" t="s">
        <v>374</v>
      </c>
      <c r="H205" s="5" t="s">
        <v>375</v>
      </c>
      <c r="I205" s="5"/>
      <c r="J205" s="5"/>
      <c r="K205" s="5">
        <v>215</v>
      </c>
      <c r="L205" s="5">
        <v>17</v>
      </c>
      <c r="M205" s="5">
        <v>3</v>
      </c>
      <c r="N205" s="5" t="s">
        <v>6</v>
      </c>
      <c r="O205" s="5">
        <v>2</v>
      </c>
      <c r="P205" s="5">
        <f>ROUND(Source!EL187,O205)</f>
        <v>0</v>
      </c>
      <c r="Q205" s="5"/>
      <c r="R205" s="5"/>
      <c r="S205" s="5"/>
      <c r="T205" s="5"/>
      <c r="U205" s="5"/>
      <c r="V205" s="5"/>
      <c r="W205" s="5"/>
    </row>
    <row r="206" spans="1:23" x14ac:dyDescent="0.2">
      <c r="A206" s="5">
        <v>50</v>
      </c>
      <c r="B206" s="5">
        <v>0</v>
      </c>
      <c r="C206" s="5">
        <v>0</v>
      </c>
      <c r="D206" s="5">
        <v>1</v>
      </c>
      <c r="E206" s="5">
        <v>217</v>
      </c>
      <c r="F206" s="5">
        <f>ROUND(Source!AU187,O206)</f>
        <v>0</v>
      </c>
      <c r="G206" s="5" t="s">
        <v>376</v>
      </c>
      <c r="H206" s="5" t="s">
        <v>377</v>
      </c>
      <c r="I206" s="5"/>
      <c r="J206" s="5"/>
      <c r="K206" s="5">
        <v>217</v>
      </c>
      <c r="L206" s="5">
        <v>18</v>
      </c>
      <c r="M206" s="5">
        <v>3</v>
      </c>
      <c r="N206" s="5" t="s">
        <v>6</v>
      </c>
      <c r="O206" s="5">
        <v>2</v>
      </c>
      <c r="P206" s="5">
        <f>ROUND(Source!EM187,O206)</f>
        <v>0</v>
      </c>
      <c r="Q206" s="5"/>
      <c r="R206" s="5"/>
      <c r="S206" s="5"/>
      <c r="T206" s="5"/>
      <c r="U206" s="5"/>
      <c r="V206" s="5"/>
      <c r="W206" s="5"/>
    </row>
    <row r="207" spans="1:23" x14ac:dyDescent="0.2">
      <c r="A207" s="5">
        <v>50</v>
      </c>
      <c r="B207" s="5">
        <v>0</v>
      </c>
      <c r="C207" s="5">
        <v>0</v>
      </c>
      <c r="D207" s="5">
        <v>1</v>
      </c>
      <c r="E207" s="5">
        <v>230</v>
      </c>
      <c r="F207" s="5">
        <f>ROUND(Source!BA187,O207)</f>
        <v>0</v>
      </c>
      <c r="G207" s="5" t="s">
        <v>378</v>
      </c>
      <c r="H207" s="5" t="s">
        <v>379</v>
      </c>
      <c r="I207" s="5"/>
      <c r="J207" s="5"/>
      <c r="K207" s="5">
        <v>230</v>
      </c>
      <c r="L207" s="5">
        <v>19</v>
      </c>
      <c r="M207" s="5">
        <v>3</v>
      </c>
      <c r="N207" s="5" t="s">
        <v>6</v>
      </c>
      <c r="O207" s="5">
        <v>2</v>
      </c>
      <c r="P207" s="5">
        <f>ROUND(Source!ES187,O207)</f>
        <v>0</v>
      </c>
      <c r="Q207" s="5"/>
      <c r="R207" s="5"/>
      <c r="S207" s="5"/>
      <c r="T207" s="5"/>
      <c r="U207" s="5"/>
      <c r="V207" s="5"/>
      <c r="W207" s="5"/>
    </row>
    <row r="208" spans="1:23" x14ac:dyDescent="0.2">
      <c r="A208" s="5">
        <v>50</v>
      </c>
      <c r="B208" s="5">
        <v>0</v>
      </c>
      <c r="C208" s="5">
        <v>0</v>
      </c>
      <c r="D208" s="5">
        <v>1</v>
      </c>
      <c r="E208" s="5">
        <v>206</v>
      </c>
      <c r="F208" s="5">
        <f>ROUND(Source!T187,O208)</f>
        <v>0</v>
      </c>
      <c r="G208" s="5" t="s">
        <v>380</v>
      </c>
      <c r="H208" s="5" t="s">
        <v>381</v>
      </c>
      <c r="I208" s="5"/>
      <c r="J208" s="5"/>
      <c r="K208" s="5">
        <v>206</v>
      </c>
      <c r="L208" s="5">
        <v>20</v>
      </c>
      <c r="M208" s="5">
        <v>3</v>
      </c>
      <c r="N208" s="5" t="s">
        <v>6</v>
      </c>
      <c r="O208" s="5">
        <v>2</v>
      </c>
      <c r="P208" s="5">
        <f>ROUND(Source!DL187,O208)</f>
        <v>0</v>
      </c>
      <c r="Q208" s="5"/>
      <c r="R208" s="5"/>
      <c r="S208" s="5"/>
      <c r="T208" s="5"/>
      <c r="U208" s="5"/>
      <c r="V208" s="5"/>
      <c r="W208" s="5"/>
    </row>
    <row r="209" spans="1:255" x14ac:dyDescent="0.2">
      <c r="A209" s="5">
        <v>50</v>
      </c>
      <c r="B209" s="5">
        <v>0</v>
      </c>
      <c r="C209" s="5">
        <v>0</v>
      </c>
      <c r="D209" s="5">
        <v>1</v>
      </c>
      <c r="E209" s="5">
        <v>207</v>
      </c>
      <c r="F209" s="5">
        <f>Source!U187</f>
        <v>2461.8469664000008</v>
      </c>
      <c r="G209" s="5" t="s">
        <v>382</v>
      </c>
      <c r="H209" s="5" t="s">
        <v>383</v>
      </c>
      <c r="I209" s="5"/>
      <c r="J209" s="5"/>
      <c r="K209" s="5">
        <v>207</v>
      </c>
      <c r="L209" s="5">
        <v>21</v>
      </c>
      <c r="M209" s="5">
        <v>3</v>
      </c>
      <c r="N209" s="5" t="s">
        <v>6</v>
      </c>
      <c r="O209" s="5">
        <v>-1</v>
      </c>
      <c r="P209" s="5">
        <f>Source!DM187</f>
        <v>2461.8469664000008</v>
      </c>
      <c r="Q209" s="5"/>
      <c r="R209" s="5"/>
      <c r="S209" s="5"/>
      <c r="T209" s="5"/>
      <c r="U209" s="5"/>
      <c r="V209" s="5"/>
      <c r="W209" s="5"/>
    </row>
    <row r="210" spans="1:255" x14ac:dyDescent="0.2">
      <c r="A210" s="5">
        <v>50</v>
      </c>
      <c r="B210" s="5">
        <v>0</v>
      </c>
      <c r="C210" s="5">
        <v>0</v>
      </c>
      <c r="D210" s="5">
        <v>1</v>
      </c>
      <c r="E210" s="5">
        <v>208</v>
      </c>
      <c r="F210" s="5">
        <f>Source!V187</f>
        <v>31.609863149999999</v>
      </c>
      <c r="G210" s="5" t="s">
        <v>384</v>
      </c>
      <c r="H210" s="5" t="s">
        <v>385</v>
      </c>
      <c r="I210" s="5"/>
      <c r="J210" s="5"/>
      <c r="K210" s="5">
        <v>208</v>
      </c>
      <c r="L210" s="5">
        <v>22</v>
      </c>
      <c r="M210" s="5">
        <v>3</v>
      </c>
      <c r="N210" s="5" t="s">
        <v>6</v>
      </c>
      <c r="O210" s="5">
        <v>-1</v>
      </c>
      <c r="P210" s="5">
        <f>Source!DN187</f>
        <v>31.609863149999999</v>
      </c>
      <c r="Q210" s="5"/>
      <c r="R210" s="5"/>
      <c r="S210" s="5"/>
      <c r="T210" s="5"/>
      <c r="U210" s="5"/>
      <c r="V210" s="5"/>
      <c r="W210" s="5"/>
    </row>
    <row r="211" spans="1:255" x14ac:dyDescent="0.2">
      <c r="A211" s="5">
        <v>50</v>
      </c>
      <c r="B211" s="5">
        <v>0</v>
      </c>
      <c r="C211" s="5">
        <v>0</v>
      </c>
      <c r="D211" s="5">
        <v>1</v>
      </c>
      <c r="E211" s="5">
        <v>209</v>
      </c>
      <c r="F211" s="5">
        <f>ROUND(Source!W187,O211)</f>
        <v>0</v>
      </c>
      <c r="G211" s="5" t="s">
        <v>386</v>
      </c>
      <c r="H211" s="5" t="s">
        <v>387</v>
      </c>
      <c r="I211" s="5"/>
      <c r="J211" s="5"/>
      <c r="K211" s="5">
        <v>209</v>
      </c>
      <c r="L211" s="5">
        <v>23</v>
      </c>
      <c r="M211" s="5">
        <v>3</v>
      </c>
      <c r="N211" s="5" t="s">
        <v>6</v>
      </c>
      <c r="O211" s="5">
        <v>2</v>
      </c>
      <c r="P211" s="5">
        <f>ROUND(Source!DO187,O211)</f>
        <v>0</v>
      </c>
      <c r="Q211" s="5"/>
      <c r="R211" s="5"/>
      <c r="S211" s="5"/>
      <c r="T211" s="5"/>
      <c r="U211" s="5"/>
      <c r="V211" s="5"/>
      <c r="W211" s="5"/>
    </row>
    <row r="212" spans="1:255" x14ac:dyDescent="0.2">
      <c r="A212" s="5">
        <v>50</v>
      </c>
      <c r="B212" s="5">
        <v>0</v>
      </c>
      <c r="C212" s="5">
        <v>0</v>
      </c>
      <c r="D212" s="5">
        <v>1</v>
      </c>
      <c r="E212" s="5">
        <v>210</v>
      </c>
      <c r="F212" s="5">
        <f>ROUND(Source!X187,O212)</f>
        <v>21743.49</v>
      </c>
      <c r="G212" s="5" t="s">
        <v>388</v>
      </c>
      <c r="H212" s="5" t="s">
        <v>389</v>
      </c>
      <c r="I212" s="5"/>
      <c r="J212" s="5"/>
      <c r="K212" s="5">
        <v>210</v>
      </c>
      <c r="L212" s="5">
        <v>24</v>
      </c>
      <c r="M212" s="5">
        <v>3</v>
      </c>
      <c r="N212" s="5" t="s">
        <v>6</v>
      </c>
      <c r="O212" s="5">
        <v>2</v>
      </c>
      <c r="P212" s="5">
        <f>ROUND(Source!DP187,O212)</f>
        <v>139158.13</v>
      </c>
      <c r="Q212" s="5"/>
      <c r="R212" s="5"/>
      <c r="S212" s="5"/>
      <c r="T212" s="5"/>
      <c r="U212" s="5"/>
      <c r="V212" s="5"/>
      <c r="W212" s="5"/>
    </row>
    <row r="213" spans="1:255" x14ac:dyDescent="0.2">
      <c r="A213" s="5">
        <v>50</v>
      </c>
      <c r="B213" s="5">
        <v>0</v>
      </c>
      <c r="C213" s="5">
        <v>0</v>
      </c>
      <c r="D213" s="5">
        <v>1</v>
      </c>
      <c r="E213" s="5">
        <v>211</v>
      </c>
      <c r="F213" s="5">
        <f>ROUND(Source!Y187,O213)</f>
        <v>13140.42</v>
      </c>
      <c r="G213" s="5" t="s">
        <v>390</v>
      </c>
      <c r="H213" s="5" t="s">
        <v>391</v>
      </c>
      <c r="I213" s="5"/>
      <c r="J213" s="5"/>
      <c r="K213" s="5">
        <v>211</v>
      </c>
      <c r="L213" s="5">
        <v>25</v>
      </c>
      <c r="M213" s="5">
        <v>3</v>
      </c>
      <c r="N213" s="5" t="s">
        <v>6</v>
      </c>
      <c r="O213" s="5">
        <v>2</v>
      </c>
      <c r="P213" s="5">
        <f>ROUND(Source!DQ187,O213)</f>
        <v>84098.48</v>
      </c>
      <c r="Q213" s="5"/>
      <c r="R213" s="5"/>
      <c r="S213" s="5"/>
      <c r="T213" s="5"/>
      <c r="U213" s="5"/>
      <c r="V213" s="5"/>
      <c r="W213" s="5"/>
    </row>
    <row r="214" spans="1:255" x14ac:dyDescent="0.2">
      <c r="A214" s="5">
        <v>50</v>
      </c>
      <c r="B214" s="5">
        <v>0</v>
      </c>
      <c r="C214" s="5">
        <v>0</v>
      </c>
      <c r="D214" s="5">
        <v>1</v>
      </c>
      <c r="E214" s="5">
        <v>224</v>
      </c>
      <c r="F214" s="5">
        <f>ROUND(Source!AR187,O214)</f>
        <v>241707.39</v>
      </c>
      <c r="G214" s="5" t="s">
        <v>392</v>
      </c>
      <c r="H214" s="5" t="s">
        <v>393</v>
      </c>
      <c r="I214" s="5"/>
      <c r="J214" s="5"/>
      <c r="K214" s="5">
        <v>224</v>
      </c>
      <c r="L214" s="5">
        <v>26</v>
      </c>
      <c r="M214" s="5">
        <v>3</v>
      </c>
      <c r="N214" s="5" t="s">
        <v>6</v>
      </c>
      <c r="O214" s="5">
        <v>2</v>
      </c>
      <c r="P214" s="5">
        <f>ROUND(Source!EJ187,O214)</f>
        <v>1546926.9</v>
      </c>
      <c r="Q214" s="5"/>
      <c r="R214" s="5"/>
      <c r="S214" s="5"/>
      <c r="T214" s="5"/>
      <c r="U214" s="5"/>
      <c r="V214" s="5"/>
      <c r="W214" s="5"/>
    </row>
    <row r="215" spans="1:255" x14ac:dyDescent="0.2">
      <c r="A215" s="5">
        <v>50</v>
      </c>
      <c r="B215" s="5">
        <v>1</v>
      </c>
      <c r="C215" s="5">
        <v>0</v>
      </c>
      <c r="D215" s="5">
        <v>2</v>
      </c>
      <c r="E215" s="5">
        <v>0</v>
      </c>
      <c r="F215" s="5">
        <f>ROUND(F214,O215)</f>
        <v>241707.39</v>
      </c>
      <c r="G215" s="5" t="s">
        <v>394</v>
      </c>
      <c r="H215" s="5" t="s">
        <v>393</v>
      </c>
      <c r="I215" s="5"/>
      <c r="J215" s="5"/>
      <c r="K215" s="5">
        <v>212</v>
      </c>
      <c r="L215" s="5">
        <v>27</v>
      </c>
      <c r="M215" s="5">
        <v>0</v>
      </c>
      <c r="N215" s="5" t="s">
        <v>6</v>
      </c>
      <c r="O215" s="5">
        <v>2</v>
      </c>
      <c r="P215" s="5">
        <f>ROUND(P214,O215)</f>
        <v>1546926.9</v>
      </c>
      <c r="Q215" s="5"/>
      <c r="R215" s="5"/>
      <c r="S215" s="5"/>
      <c r="T215" s="5"/>
      <c r="U215" s="5"/>
      <c r="V215" s="5"/>
      <c r="W215" s="5"/>
    </row>
    <row r="216" spans="1:255" x14ac:dyDescent="0.2">
      <c r="A216" s="5">
        <v>50</v>
      </c>
      <c r="B216" s="5">
        <v>1</v>
      </c>
      <c r="C216" s="5">
        <v>0</v>
      </c>
      <c r="D216" s="5">
        <v>2</v>
      </c>
      <c r="E216" s="5">
        <v>0</v>
      </c>
      <c r="F216" s="5">
        <f>ROUND(F215*18/100,O216)</f>
        <v>43507.33</v>
      </c>
      <c r="G216" s="5" t="s">
        <v>395</v>
      </c>
      <c r="H216" s="5" t="s">
        <v>396</v>
      </c>
      <c r="I216" s="5"/>
      <c r="J216" s="5"/>
      <c r="K216" s="5">
        <v>212</v>
      </c>
      <c r="L216" s="5">
        <v>28</v>
      </c>
      <c r="M216" s="5">
        <v>0</v>
      </c>
      <c r="N216" s="5" t="s">
        <v>6</v>
      </c>
      <c r="O216" s="5">
        <v>2</v>
      </c>
      <c r="P216" s="5">
        <f>ROUND(P215*18/100,O216)</f>
        <v>278446.84000000003</v>
      </c>
      <c r="Q216" s="5"/>
      <c r="R216" s="5"/>
      <c r="S216" s="5"/>
      <c r="T216" s="5"/>
      <c r="U216" s="5"/>
      <c r="V216" s="5"/>
      <c r="W216" s="5"/>
    </row>
    <row r="217" spans="1:255" x14ac:dyDescent="0.2">
      <c r="A217" s="5">
        <v>50</v>
      </c>
      <c r="B217" s="5">
        <v>1</v>
      </c>
      <c r="C217" s="5">
        <v>0</v>
      </c>
      <c r="D217" s="5">
        <v>2</v>
      </c>
      <c r="E217" s="5">
        <v>213</v>
      </c>
      <c r="F217" s="5">
        <f>ROUND(F215+F216,O217)</f>
        <v>285214.71999999997</v>
      </c>
      <c r="G217" s="5" t="s">
        <v>397</v>
      </c>
      <c r="H217" s="5" t="s">
        <v>398</v>
      </c>
      <c r="I217" s="5"/>
      <c r="J217" s="5"/>
      <c r="K217" s="5">
        <v>212</v>
      </c>
      <c r="L217" s="5">
        <v>29</v>
      </c>
      <c r="M217" s="5">
        <v>0</v>
      </c>
      <c r="N217" s="5" t="s">
        <v>6</v>
      </c>
      <c r="O217" s="5">
        <v>2</v>
      </c>
      <c r="P217" s="5">
        <f>ROUND(P215+P216,O217)</f>
        <v>1825373.74</v>
      </c>
      <c r="Q217" s="5"/>
      <c r="R217" s="5"/>
      <c r="S217" s="5"/>
      <c r="T217" s="5"/>
      <c r="U217" s="5"/>
      <c r="V217" s="5"/>
      <c r="W217" s="5"/>
    </row>
    <row r="219" spans="1:255" x14ac:dyDescent="0.2">
      <c r="A219" s="1">
        <v>4</v>
      </c>
      <c r="B219" s="1">
        <v>1</v>
      </c>
      <c r="C219" s="1"/>
      <c r="D219" s="1">
        <f>ROW(A284)</f>
        <v>284</v>
      </c>
      <c r="E219" s="1"/>
      <c r="F219" s="1" t="s">
        <v>13</v>
      </c>
      <c r="G219" s="1" t="s">
        <v>399</v>
      </c>
      <c r="H219" s="1" t="s">
        <v>6</v>
      </c>
      <c r="I219" s="1">
        <v>0</v>
      </c>
      <c r="J219" s="1"/>
      <c r="K219" s="1">
        <v>0</v>
      </c>
      <c r="L219" s="1"/>
      <c r="M219" s="1"/>
      <c r="N219" s="1"/>
      <c r="O219" s="1"/>
      <c r="P219" s="1"/>
      <c r="Q219" s="1"/>
      <c r="R219" s="1"/>
      <c r="S219" s="1"/>
      <c r="T219" s="1"/>
      <c r="U219" s="1" t="s">
        <v>6</v>
      </c>
      <c r="V219" s="1">
        <v>0</v>
      </c>
      <c r="W219" s="1"/>
      <c r="X219" s="1"/>
      <c r="Y219" s="1"/>
      <c r="Z219" s="1"/>
      <c r="AA219" s="1"/>
      <c r="AB219" s="1" t="s">
        <v>6</v>
      </c>
      <c r="AC219" s="1" t="s">
        <v>6</v>
      </c>
      <c r="AD219" s="1" t="s">
        <v>6</v>
      </c>
      <c r="AE219" s="1" t="s">
        <v>6</v>
      </c>
      <c r="AF219" s="1" t="s">
        <v>6</v>
      </c>
      <c r="AG219" s="1" t="s">
        <v>6</v>
      </c>
      <c r="AH219" s="1"/>
      <c r="AI219" s="1"/>
      <c r="AJ219" s="1"/>
      <c r="AK219" s="1"/>
      <c r="AL219" s="1"/>
      <c r="AM219" s="1"/>
      <c r="AN219" s="1"/>
      <c r="AO219" s="1"/>
      <c r="AP219" s="1" t="s">
        <v>6</v>
      </c>
      <c r="AQ219" s="1" t="s">
        <v>6</v>
      </c>
      <c r="AR219" s="1" t="s">
        <v>6</v>
      </c>
      <c r="AS219" s="1"/>
      <c r="AT219" s="1"/>
      <c r="AU219" s="1"/>
      <c r="AV219" s="1"/>
      <c r="AW219" s="1"/>
      <c r="AX219" s="1"/>
      <c r="AY219" s="1"/>
      <c r="AZ219" s="1" t="s">
        <v>6</v>
      </c>
      <c r="BA219" s="1"/>
      <c r="BB219" s="1" t="s">
        <v>6</v>
      </c>
      <c r="BC219" s="1" t="s">
        <v>6</v>
      </c>
      <c r="BD219" s="1" t="s">
        <v>6</v>
      </c>
      <c r="BE219" s="1" t="s">
        <v>6</v>
      </c>
      <c r="BF219" s="1" t="s">
        <v>6</v>
      </c>
      <c r="BG219" s="1" t="s">
        <v>6</v>
      </c>
      <c r="BH219" s="1" t="s">
        <v>6</v>
      </c>
      <c r="BI219" s="1" t="s">
        <v>6</v>
      </c>
      <c r="BJ219" s="1" t="s">
        <v>6</v>
      </c>
      <c r="BK219" s="1" t="s">
        <v>6</v>
      </c>
      <c r="BL219" s="1" t="s">
        <v>6</v>
      </c>
      <c r="BM219" s="1" t="s">
        <v>6</v>
      </c>
      <c r="BN219" s="1" t="s">
        <v>6</v>
      </c>
      <c r="BO219" s="1" t="s">
        <v>6</v>
      </c>
      <c r="BP219" s="1" t="s">
        <v>6</v>
      </c>
      <c r="BQ219" s="1"/>
      <c r="BR219" s="1"/>
      <c r="BS219" s="1"/>
      <c r="BT219" s="1"/>
      <c r="BU219" s="1"/>
      <c r="BV219" s="1"/>
      <c r="BW219" s="1"/>
      <c r="BX219" s="1">
        <v>0</v>
      </c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>
        <v>0</v>
      </c>
    </row>
    <row r="221" spans="1:255" x14ac:dyDescent="0.2">
      <c r="A221" s="3">
        <v>52</v>
      </c>
      <c r="B221" s="3">
        <f t="shared" ref="B221:G221" si="238">B284</f>
        <v>1</v>
      </c>
      <c r="C221" s="3">
        <f t="shared" si="238"/>
        <v>4</v>
      </c>
      <c r="D221" s="3">
        <f t="shared" si="238"/>
        <v>219</v>
      </c>
      <c r="E221" s="3">
        <f t="shared" si="238"/>
        <v>0</v>
      </c>
      <c r="F221" s="3" t="str">
        <f t="shared" si="238"/>
        <v>Новый раздел</v>
      </c>
      <c r="G221" s="3" t="str">
        <f t="shared" si="238"/>
        <v>Электромонтажные работы</v>
      </c>
      <c r="H221" s="3"/>
      <c r="I221" s="3"/>
      <c r="J221" s="3"/>
      <c r="K221" s="3"/>
      <c r="L221" s="3"/>
      <c r="M221" s="3"/>
      <c r="N221" s="3"/>
      <c r="O221" s="3">
        <f t="shared" ref="O221:AT221" si="239">O284</f>
        <v>12719.48</v>
      </c>
      <c r="P221" s="3">
        <f t="shared" si="239"/>
        <v>7579.33</v>
      </c>
      <c r="Q221" s="3">
        <f t="shared" si="239"/>
        <v>189.31</v>
      </c>
      <c r="R221" s="3">
        <f t="shared" si="239"/>
        <v>22.7</v>
      </c>
      <c r="S221" s="3">
        <f t="shared" si="239"/>
        <v>4950.84</v>
      </c>
      <c r="T221" s="3">
        <f t="shared" si="239"/>
        <v>0</v>
      </c>
      <c r="U221" s="3">
        <f t="shared" si="239"/>
        <v>464.7011</v>
      </c>
      <c r="V221" s="3">
        <f t="shared" si="239"/>
        <v>1.7941</v>
      </c>
      <c r="W221" s="3">
        <f t="shared" si="239"/>
        <v>0</v>
      </c>
      <c r="X221" s="3">
        <f t="shared" si="239"/>
        <v>4141.79</v>
      </c>
      <c r="Y221" s="3">
        <f t="shared" si="239"/>
        <v>2772.26</v>
      </c>
      <c r="Z221" s="3">
        <f t="shared" si="239"/>
        <v>0</v>
      </c>
      <c r="AA221" s="3">
        <f t="shared" si="239"/>
        <v>0</v>
      </c>
      <c r="AB221" s="3">
        <f t="shared" si="239"/>
        <v>12719.48</v>
      </c>
      <c r="AC221" s="3">
        <f t="shared" si="239"/>
        <v>7579.33</v>
      </c>
      <c r="AD221" s="3">
        <f t="shared" si="239"/>
        <v>189.31</v>
      </c>
      <c r="AE221" s="3">
        <f t="shared" si="239"/>
        <v>22.7</v>
      </c>
      <c r="AF221" s="3">
        <f t="shared" si="239"/>
        <v>4950.84</v>
      </c>
      <c r="AG221" s="3">
        <f t="shared" si="239"/>
        <v>0</v>
      </c>
      <c r="AH221" s="3">
        <f t="shared" si="239"/>
        <v>464.7011</v>
      </c>
      <c r="AI221" s="3">
        <f t="shared" si="239"/>
        <v>1.7941</v>
      </c>
      <c r="AJ221" s="3">
        <f t="shared" si="239"/>
        <v>0</v>
      </c>
      <c r="AK221" s="3">
        <f t="shared" si="239"/>
        <v>4141.79</v>
      </c>
      <c r="AL221" s="3">
        <f t="shared" si="239"/>
        <v>2772.26</v>
      </c>
      <c r="AM221" s="3">
        <f t="shared" si="239"/>
        <v>0</v>
      </c>
      <c r="AN221" s="3">
        <f t="shared" si="239"/>
        <v>0</v>
      </c>
      <c r="AO221" s="3">
        <f t="shared" si="239"/>
        <v>0</v>
      </c>
      <c r="AP221" s="3">
        <f t="shared" si="239"/>
        <v>0</v>
      </c>
      <c r="AQ221" s="3">
        <f t="shared" si="239"/>
        <v>0</v>
      </c>
      <c r="AR221" s="3">
        <f t="shared" si="239"/>
        <v>19633.53</v>
      </c>
      <c r="AS221" s="3">
        <f t="shared" si="239"/>
        <v>332.27</v>
      </c>
      <c r="AT221" s="3">
        <f t="shared" si="239"/>
        <v>15602.85</v>
      </c>
      <c r="AU221" s="3">
        <f t="shared" ref="AU221:BZ221" si="240">AU284</f>
        <v>3698.41</v>
      </c>
      <c r="AV221" s="3">
        <f t="shared" si="240"/>
        <v>7579.33</v>
      </c>
      <c r="AW221" s="3">
        <f t="shared" si="240"/>
        <v>7579.33</v>
      </c>
      <c r="AX221" s="3">
        <f t="shared" si="240"/>
        <v>0</v>
      </c>
      <c r="AY221" s="3">
        <f t="shared" si="240"/>
        <v>7579.33</v>
      </c>
      <c r="AZ221" s="3">
        <f t="shared" si="240"/>
        <v>0</v>
      </c>
      <c r="BA221" s="3">
        <f t="shared" si="240"/>
        <v>0</v>
      </c>
      <c r="BB221" s="3">
        <f t="shared" si="240"/>
        <v>0</v>
      </c>
      <c r="BC221" s="3">
        <f t="shared" si="240"/>
        <v>0</v>
      </c>
      <c r="BD221" s="3">
        <f t="shared" si="240"/>
        <v>0</v>
      </c>
      <c r="BE221" s="3">
        <f t="shared" si="240"/>
        <v>0</v>
      </c>
      <c r="BF221" s="3">
        <f t="shared" si="240"/>
        <v>0</v>
      </c>
      <c r="BG221" s="3">
        <f t="shared" si="240"/>
        <v>0</v>
      </c>
      <c r="BH221" s="3">
        <f t="shared" si="240"/>
        <v>0</v>
      </c>
      <c r="BI221" s="3">
        <f t="shared" si="240"/>
        <v>0</v>
      </c>
      <c r="BJ221" s="3">
        <f t="shared" si="240"/>
        <v>0</v>
      </c>
      <c r="BK221" s="3">
        <f t="shared" si="240"/>
        <v>0</v>
      </c>
      <c r="BL221" s="3">
        <f t="shared" si="240"/>
        <v>0</v>
      </c>
      <c r="BM221" s="3">
        <f t="shared" si="240"/>
        <v>0</v>
      </c>
      <c r="BN221" s="3">
        <f t="shared" si="240"/>
        <v>0</v>
      </c>
      <c r="BO221" s="3">
        <f t="shared" si="240"/>
        <v>0</v>
      </c>
      <c r="BP221" s="3">
        <f t="shared" si="240"/>
        <v>0</v>
      </c>
      <c r="BQ221" s="3">
        <f t="shared" si="240"/>
        <v>0</v>
      </c>
      <c r="BR221" s="3">
        <f t="shared" si="240"/>
        <v>0</v>
      </c>
      <c r="BS221" s="3">
        <f t="shared" si="240"/>
        <v>0</v>
      </c>
      <c r="BT221" s="3">
        <f t="shared" si="240"/>
        <v>0</v>
      </c>
      <c r="BU221" s="3">
        <f t="shared" si="240"/>
        <v>0</v>
      </c>
      <c r="BV221" s="3">
        <f t="shared" si="240"/>
        <v>0</v>
      </c>
      <c r="BW221" s="3">
        <f t="shared" si="240"/>
        <v>0</v>
      </c>
      <c r="BX221" s="3">
        <f t="shared" si="240"/>
        <v>0</v>
      </c>
      <c r="BY221" s="3">
        <f t="shared" si="240"/>
        <v>0</v>
      </c>
      <c r="BZ221" s="3">
        <f t="shared" si="240"/>
        <v>0</v>
      </c>
      <c r="CA221" s="3">
        <f t="shared" ref="CA221:DF221" si="241">CA284</f>
        <v>19633.53</v>
      </c>
      <c r="CB221" s="3">
        <f t="shared" si="241"/>
        <v>332.27</v>
      </c>
      <c r="CC221" s="3">
        <f t="shared" si="241"/>
        <v>15602.85</v>
      </c>
      <c r="CD221" s="3">
        <f t="shared" si="241"/>
        <v>3698.41</v>
      </c>
      <c r="CE221" s="3">
        <f t="shared" si="241"/>
        <v>7579.33</v>
      </c>
      <c r="CF221" s="3">
        <f t="shared" si="241"/>
        <v>7579.33</v>
      </c>
      <c r="CG221" s="3">
        <f t="shared" si="241"/>
        <v>0</v>
      </c>
      <c r="CH221" s="3">
        <f t="shared" si="241"/>
        <v>7579.33</v>
      </c>
      <c r="CI221" s="3">
        <f t="shared" si="241"/>
        <v>0</v>
      </c>
      <c r="CJ221" s="3">
        <f t="shared" si="241"/>
        <v>0</v>
      </c>
      <c r="CK221" s="3">
        <f t="shared" si="241"/>
        <v>0</v>
      </c>
      <c r="CL221" s="3">
        <f t="shared" si="241"/>
        <v>0</v>
      </c>
      <c r="CM221" s="3">
        <f t="shared" si="241"/>
        <v>0</v>
      </c>
      <c r="CN221" s="3">
        <f t="shared" si="241"/>
        <v>0</v>
      </c>
      <c r="CO221" s="3">
        <f t="shared" si="241"/>
        <v>0</v>
      </c>
      <c r="CP221" s="3">
        <f t="shared" si="241"/>
        <v>0</v>
      </c>
      <c r="CQ221" s="3">
        <f t="shared" si="241"/>
        <v>0</v>
      </c>
      <c r="CR221" s="3">
        <f t="shared" si="241"/>
        <v>0</v>
      </c>
      <c r="CS221" s="3">
        <f t="shared" si="241"/>
        <v>0</v>
      </c>
      <c r="CT221" s="3">
        <f t="shared" si="241"/>
        <v>0</v>
      </c>
      <c r="CU221" s="3">
        <f t="shared" si="241"/>
        <v>0</v>
      </c>
      <c r="CV221" s="3">
        <f t="shared" si="241"/>
        <v>0</v>
      </c>
      <c r="CW221" s="3">
        <f t="shared" si="241"/>
        <v>0</v>
      </c>
      <c r="CX221" s="3">
        <f t="shared" si="241"/>
        <v>0</v>
      </c>
      <c r="CY221" s="3">
        <f t="shared" si="241"/>
        <v>0</v>
      </c>
      <c r="CZ221" s="3">
        <f t="shared" si="241"/>
        <v>0</v>
      </c>
      <c r="DA221" s="3">
        <f t="shared" si="241"/>
        <v>0</v>
      </c>
      <c r="DB221" s="3">
        <f t="shared" si="241"/>
        <v>0</v>
      </c>
      <c r="DC221" s="3">
        <f t="shared" si="241"/>
        <v>0</v>
      </c>
      <c r="DD221" s="3">
        <f t="shared" si="241"/>
        <v>0</v>
      </c>
      <c r="DE221" s="3">
        <f t="shared" si="241"/>
        <v>0</v>
      </c>
      <c r="DF221" s="3">
        <f t="shared" si="241"/>
        <v>0</v>
      </c>
      <c r="DG221" s="4">
        <f t="shared" ref="DG221:EL221" si="242">DG284</f>
        <v>103162.03</v>
      </c>
      <c r="DH221" s="4">
        <f t="shared" si="242"/>
        <v>48507.59</v>
      </c>
      <c r="DI221" s="4">
        <f t="shared" si="242"/>
        <v>1211.56</v>
      </c>
      <c r="DJ221" s="4">
        <f t="shared" si="242"/>
        <v>145.25</v>
      </c>
      <c r="DK221" s="4">
        <f t="shared" si="242"/>
        <v>53442.879999999997</v>
      </c>
      <c r="DL221" s="4">
        <f t="shared" si="242"/>
        <v>0</v>
      </c>
      <c r="DM221" s="4">
        <f t="shared" si="242"/>
        <v>464.7011</v>
      </c>
      <c r="DN221" s="4">
        <f t="shared" si="242"/>
        <v>1.7941</v>
      </c>
      <c r="DO221" s="4">
        <f t="shared" si="242"/>
        <v>0</v>
      </c>
      <c r="DP221" s="4">
        <f t="shared" si="242"/>
        <v>40649.83</v>
      </c>
      <c r="DQ221" s="4">
        <f t="shared" si="242"/>
        <v>26445.34</v>
      </c>
      <c r="DR221" s="4">
        <f t="shared" si="242"/>
        <v>0</v>
      </c>
      <c r="DS221" s="4">
        <f t="shared" si="242"/>
        <v>0</v>
      </c>
      <c r="DT221" s="4">
        <f t="shared" si="242"/>
        <v>103162.03</v>
      </c>
      <c r="DU221" s="4">
        <f t="shared" si="242"/>
        <v>48507.59</v>
      </c>
      <c r="DV221" s="4">
        <f t="shared" si="242"/>
        <v>1211.56</v>
      </c>
      <c r="DW221" s="4">
        <f t="shared" si="242"/>
        <v>145.25</v>
      </c>
      <c r="DX221" s="4">
        <f t="shared" si="242"/>
        <v>53442.879999999997</v>
      </c>
      <c r="DY221" s="4">
        <f t="shared" si="242"/>
        <v>0</v>
      </c>
      <c r="DZ221" s="4">
        <f t="shared" si="242"/>
        <v>464.7011</v>
      </c>
      <c r="EA221" s="4">
        <f t="shared" si="242"/>
        <v>1.7941</v>
      </c>
      <c r="EB221" s="4">
        <f t="shared" si="242"/>
        <v>0</v>
      </c>
      <c r="EC221" s="4">
        <f t="shared" si="242"/>
        <v>40649.83</v>
      </c>
      <c r="ED221" s="4">
        <f t="shared" si="242"/>
        <v>26445.34</v>
      </c>
      <c r="EE221" s="4">
        <f t="shared" si="242"/>
        <v>0</v>
      </c>
      <c r="EF221" s="4">
        <f t="shared" si="242"/>
        <v>0</v>
      </c>
      <c r="EG221" s="4">
        <f t="shared" si="242"/>
        <v>0</v>
      </c>
      <c r="EH221" s="4">
        <f t="shared" si="242"/>
        <v>0</v>
      </c>
      <c r="EI221" s="4">
        <f t="shared" si="242"/>
        <v>0</v>
      </c>
      <c r="EJ221" s="4">
        <f t="shared" si="242"/>
        <v>170257.2</v>
      </c>
      <c r="EK221" s="4">
        <f t="shared" si="242"/>
        <v>2126.4299999999998</v>
      </c>
      <c r="EL221" s="4">
        <f t="shared" si="242"/>
        <v>99858.19</v>
      </c>
      <c r="EM221" s="4">
        <f t="shared" ref="EM221:FR221" si="243">EM284</f>
        <v>68272.58</v>
      </c>
      <c r="EN221" s="4">
        <f t="shared" si="243"/>
        <v>48507.59</v>
      </c>
      <c r="EO221" s="4">
        <f t="shared" si="243"/>
        <v>48507.59</v>
      </c>
      <c r="EP221" s="4">
        <f t="shared" si="243"/>
        <v>0</v>
      </c>
      <c r="EQ221" s="4">
        <f t="shared" si="243"/>
        <v>48507.59</v>
      </c>
      <c r="ER221" s="4">
        <f t="shared" si="243"/>
        <v>0</v>
      </c>
      <c r="ES221" s="4">
        <f t="shared" si="243"/>
        <v>0</v>
      </c>
      <c r="ET221" s="4">
        <f t="shared" si="243"/>
        <v>0</v>
      </c>
      <c r="EU221" s="4">
        <f t="shared" si="243"/>
        <v>0</v>
      </c>
      <c r="EV221" s="4">
        <f t="shared" si="243"/>
        <v>0</v>
      </c>
      <c r="EW221" s="4">
        <f t="shared" si="243"/>
        <v>0</v>
      </c>
      <c r="EX221" s="4">
        <f t="shared" si="243"/>
        <v>0</v>
      </c>
      <c r="EY221" s="4">
        <f t="shared" si="243"/>
        <v>0</v>
      </c>
      <c r="EZ221" s="4">
        <f t="shared" si="243"/>
        <v>0</v>
      </c>
      <c r="FA221" s="4">
        <f t="shared" si="243"/>
        <v>0</v>
      </c>
      <c r="FB221" s="4">
        <f t="shared" si="243"/>
        <v>0</v>
      </c>
      <c r="FC221" s="4">
        <f t="shared" si="243"/>
        <v>0</v>
      </c>
      <c r="FD221" s="4">
        <f t="shared" si="243"/>
        <v>0</v>
      </c>
      <c r="FE221" s="4">
        <f t="shared" si="243"/>
        <v>0</v>
      </c>
      <c r="FF221" s="4">
        <f t="shared" si="243"/>
        <v>0</v>
      </c>
      <c r="FG221" s="4">
        <f t="shared" si="243"/>
        <v>0</v>
      </c>
      <c r="FH221" s="4">
        <f t="shared" si="243"/>
        <v>0</v>
      </c>
      <c r="FI221" s="4">
        <f t="shared" si="243"/>
        <v>0</v>
      </c>
      <c r="FJ221" s="4">
        <f t="shared" si="243"/>
        <v>0</v>
      </c>
      <c r="FK221" s="4">
        <f t="shared" si="243"/>
        <v>0</v>
      </c>
      <c r="FL221" s="4">
        <f t="shared" si="243"/>
        <v>0</v>
      </c>
      <c r="FM221" s="4">
        <f t="shared" si="243"/>
        <v>0</v>
      </c>
      <c r="FN221" s="4">
        <f t="shared" si="243"/>
        <v>0</v>
      </c>
      <c r="FO221" s="4">
        <f t="shared" si="243"/>
        <v>0</v>
      </c>
      <c r="FP221" s="4">
        <f t="shared" si="243"/>
        <v>0</v>
      </c>
      <c r="FQ221" s="4">
        <f t="shared" si="243"/>
        <v>0</v>
      </c>
      <c r="FR221" s="4">
        <f t="shared" si="243"/>
        <v>0</v>
      </c>
      <c r="FS221" s="4">
        <f t="shared" ref="FS221:GX221" si="244">FS284</f>
        <v>170257.2</v>
      </c>
      <c r="FT221" s="4">
        <f t="shared" si="244"/>
        <v>2126.4299999999998</v>
      </c>
      <c r="FU221" s="4">
        <f t="shared" si="244"/>
        <v>99858.19</v>
      </c>
      <c r="FV221" s="4">
        <f t="shared" si="244"/>
        <v>68272.58</v>
      </c>
      <c r="FW221" s="4">
        <f t="shared" si="244"/>
        <v>48507.59</v>
      </c>
      <c r="FX221" s="4">
        <f t="shared" si="244"/>
        <v>48507.59</v>
      </c>
      <c r="FY221" s="4">
        <f t="shared" si="244"/>
        <v>0</v>
      </c>
      <c r="FZ221" s="4">
        <f t="shared" si="244"/>
        <v>48507.59</v>
      </c>
      <c r="GA221" s="4">
        <f t="shared" si="244"/>
        <v>0</v>
      </c>
      <c r="GB221" s="4">
        <f t="shared" si="244"/>
        <v>0</v>
      </c>
      <c r="GC221" s="4">
        <f t="shared" si="244"/>
        <v>0</v>
      </c>
      <c r="GD221" s="4">
        <f t="shared" si="244"/>
        <v>0</v>
      </c>
      <c r="GE221" s="4">
        <f t="shared" si="244"/>
        <v>0</v>
      </c>
      <c r="GF221" s="4">
        <f t="shared" si="244"/>
        <v>0</v>
      </c>
      <c r="GG221" s="4">
        <f t="shared" si="244"/>
        <v>0</v>
      </c>
      <c r="GH221" s="4">
        <f t="shared" si="244"/>
        <v>0</v>
      </c>
      <c r="GI221" s="4">
        <f t="shared" si="244"/>
        <v>0</v>
      </c>
      <c r="GJ221" s="4">
        <f t="shared" si="244"/>
        <v>0</v>
      </c>
      <c r="GK221" s="4">
        <f t="shared" si="244"/>
        <v>0</v>
      </c>
      <c r="GL221" s="4">
        <f t="shared" si="244"/>
        <v>0</v>
      </c>
      <c r="GM221" s="4">
        <f t="shared" si="244"/>
        <v>0</v>
      </c>
      <c r="GN221" s="4">
        <f t="shared" si="244"/>
        <v>0</v>
      </c>
      <c r="GO221" s="4">
        <f t="shared" si="244"/>
        <v>0</v>
      </c>
      <c r="GP221" s="4">
        <f t="shared" si="244"/>
        <v>0</v>
      </c>
      <c r="GQ221" s="4">
        <f t="shared" si="244"/>
        <v>0</v>
      </c>
      <c r="GR221" s="4">
        <f t="shared" si="244"/>
        <v>0</v>
      </c>
      <c r="GS221" s="4">
        <f t="shared" si="244"/>
        <v>0</v>
      </c>
      <c r="GT221" s="4">
        <f t="shared" si="244"/>
        <v>0</v>
      </c>
      <c r="GU221" s="4">
        <f t="shared" si="244"/>
        <v>0</v>
      </c>
      <c r="GV221" s="4">
        <f t="shared" si="244"/>
        <v>0</v>
      </c>
      <c r="GW221" s="4">
        <f t="shared" si="244"/>
        <v>0</v>
      </c>
      <c r="GX221" s="4">
        <f t="shared" si="244"/>
        <v>0</v>
      </c>
    </row>
    <row r="223" spans="1:255" x14ac:dyDescent="0.2">
      <c r="A223" s="2">
        <v>17</v>
      </c>
      <c r="B223" s="2">
        <v>1</v>
      </c>
      <c r="C223" s="2">
        <f>ROW(SmtRes!A547)</f>
        <v>547</v>
      </c>
      <c r="D223" s="2">
        <f>ROW(EtalonRes!A569)</f>
        <v>569</v>
      </c>
      <c r="E223" s="2" t="s">
        <v>400</v>
      </c>
      <c r="F223" s="2" t="s">
        <v>401</v>
      </c>
      <c r="G223" s="2" t="s">
        <v>402</v>
      </c>
      <c r="H223" s="2" t="s">
        <v>330</v>
      </c>
      <c r="I223" s="2">
        <f>ROUND((10*5+12+8+4)/100,9)</f>
        <v>0.74</v>
      </c>
      <c r="J223" s="2">
        <v>0</v>
      </c>
      <c r="K223" s="2"/>
      <c r="L223" s="2"/>
      <c r="M223" s="2"/>
      <c r="N223" s="2"/>
      <c r="O223" s="2">
        <f t="shared" ref="O223:O254" si="245">ROUND(CP223,2)</f>
        <v>108.03</v>
      </c>
      <c r="P223" s="2">
        <f t="shared" ref="P223:P254" si="246">ROUND(CQ223*I223,2)</f>
        <v>0</v>
      </c>
      <c r="Q223" s="2">
        <f t="shared" ref="Q223:Q254" si="247">ROUND(CR223*I223,2)</f>
        <v>1.85</v>
      </c>
      <c r="R223" s="2">
        <f t="shared" ref="R223:R254" si="248">ROUND(CS223*I223,2)</f>
        <v>0.8</v>
      </c>
      <c r="S223" s="2">
        <f t="shared" ref="S223:S254" si="249">ROUND(CT223*I223,2)</f>
        <v>106.18</v>
      </c>
      <c r="T223" s="2">
        <f t="shared" ref="T223:T254" si="250">ROUND(CU223*I223,2)</f>
        <v>0</v>
      </c>
      <c r="U223" s="2">
        <f t="shared" ref="U223:U254" si="251">CV223*I223</f>
        <v>13.2386</v>
      </c>
      <c r="V223" s="2">
        <f t="shared" ref="V223:V254" si="252">CW223*I223</f>
        <v>5.9200000000000003E-2</v>
      </c>
      <c r="W223" s="2">
        <f t="shared" ref="W223:W254" si="253">ROUND(CX223*I223,2)</f>
        <v>0</v>
      </c>
      <c r="X223" s="2">
        <f t="shared" ref="X223:X254" si="254">ROUND(CY223,2)</f>
        <v>90.93</v>
      </c>
      <c r="Y223" s="2">
        <f t="shared" ref="Y223:Y254" si="255">ROUND(CZ223,2)</f>
        <v>69.540000000000006</v>
      </c>
      <c r="Z223" s="2"/>
      <c r="AA223" s="2">
        <v>26834263</v>
      </c>
      <c r="AB223" s="2">
        <f t="shared" ref="AB223:AB254" si="256">ROUND((AC223+AD223+AF223),6)</f>
        <v>145.97999999999999</v>
      </c>
      <c r="AC223" s="2">
        <f>ROUND((ES223),6)</f>
        <v>0</v>
      </c>
      <c r="AD223" s="2">
        <f>ROUND((((ET223)-(EU223))+AE223),6)</f>
        <v>2.5</v>
      </c>
      <c r="AE223" s="2">
        <f t="shared" ref="AE223:AF226" si="257">ROUND((EU223),6)</f>
        <v>1.08</v>
      </c>
      <c r="AF223" s="2">
        <f t="shared" si="257"/>
        <v>143.47999999999999</v>
      </c>
      <c r="AG223" s="2">
        <f t="shared" ref="AG223:AG254" si="258">ROUND((AP223),6)</f>
        <v>0</v>
      </c>
      <c r="AH223" s="2">
        <f t="shared" ref="AH223:AI226" si="259">(EW223)</f>
        <v>17.89</v>
      </c>
      <c r="AI223" s="2">
        <f t="shared" si="259"/>
        <v>0.08</v>
      </c>
      <c r="AJ223" s="2">
        <f t="shared" ref="AJ223:AJ254" si="260">ROUND((AS223),6)</f>
        <v>0</v>
      </c>
      <c r="AK223" s="2">
        <v>145.97999999999999</v>
      </c>
      <c r="AL223" s="2">
        <v>0</v>
      </c>
      <c r="AM223" s="2">
        <v>2.5</v>
      </c>
      <c r="AN223" s="2">
        <v>1.08</v>
      </c>
      <c r="AO223" s="2">
        <v>143.47999999999999</v>
      </c>
      <c r="AP223" s="2">
        <v>0</v>
      </c>
      <c r="AQ223" s="2">
        <v>17.89</v>
      </c>
      <c r="AR223" s="2">
        <v>0.08</v>
      </c>
      <c r="AS223" s="2">
        <v>0</v>
      </c>
      <c r="AT223" s="2">
        <v>85</v>
      </c>
      <c r="AU223" s="2">
        <v>65</v>
      </c>
      <c r="AV223" s="2">
        <v>1</v>
      </c>
      <c r="AW223" s="2">
        <v>1</v>
      </c>
      <c r="AX223" s="2"/>
      <c r="AY223" s="2"/>
      <c r="AZ223" s="2">
        <v>1</v>
      </c>
      <c r="BA223" s="2">
        <v>1</v>
      </c>
      <c r="BB223" s="2">
        <v>1</v>
      </c>
      <c r="BC223" s="2">
        <v>1</v>
      </c>
      <c r="BD223" s="2" t="s">
        <v>6</v>
      </c>
      <c r="BE223" s="2" t="s">
        <v>6</v>
      </c>
      <c r="BF223" s="2" t="s">
        <v>6</v>
      </c>
      <c r="BG223" s="2" t="s">
        <v>6</v>
      </c>
      <c r="BH223" s="2">
        <v>0</v>
      </c>
      <c r="BI223" s="2">
        <v>1</v>
      </c>
      <c r="BJ223" s="2" t="s">
        <v>403</v>
      </c>
      <c r="BK223" s="2"/>
      <c r="BL223" s="2"/>
      <c r="BM223" s="2">
        <v>67001</v>
      </c>
      <c r="BN223" s="2">
        <v>0</v>
      </c>
      <c r="BO223" s="2" t="s">
        <v>6</v>
      </c>
      <c r="BP223" s="2">
        <v>0</v>
      </c>
      <c r="BQ223" s="2">
        <v>6</v>
      </c>
      <c r="BR223" s="2">
        <v>0</v>
      </c>
      <c r="BS223" s="2">
        <v>1</v>
      </c>
      <c r="BT223" s="2">
        <v>1</v>
      </c>
      <c r="BU223" s="2">
        <v>1</v>
      </c>
      <c r="BV223" s="2">
        <v>1</v>
      </c>
      <c r="BW223" s="2">
        <v>1</v>
      </c>
      <c r="BX223" s="2">
        <v>1</v>
      </c>
      <c r="BY223" s="2" t="s">
        <v>6</v>
      </c>
      <c r="BZ223" s="2">
        <v>85</v>
      </c>
      <c r="CA223" s="2">
        <v>65</v>
      </c>
      <c r="CB223" s="2"/>
      <c r="CC223" s="2"/>
      <c r="CD223" s="2"/>
      <c r="CE223" s="2"/>
      <c r="CF223" s="2">
        <v>0</v>
      </c>
      <c r="CG223" s="2">
        <v>0</v>
      </c>
      <c r="CH223" s="2"/>
      <c r="CI223" s="2"/>
      <c r="CJ223" s="2"/>
      <c r="CK223" s="2"/>
      <c r="CL223" s="2"/>
      <c r="CM223" s="2">
        <v>0</v>
      </c>
      <c r="CN223" s="2" t="s">
        <v>6</v>
      </c>
      <c r="CO223" s="2">
        <v>0</v>
      </c>
      <c r="CP223" s="2">
        <f t="shared" ref="CP223:CP254" si="261">(P223+Q223+S223)</f>
        <v>108.03</v>
      </c>
      <c r="CQ223" s="2">
        <f t="shared" ref="CQ223:CQ254" si="262">AC223*BC223</f>
        <v>0</v>
      </c>
      <c r="CR223" s="2">
        <f t="shared" ref="CR223:CR254" si="263">AD223*BB223</f>
        <v>2.5</v>
      </c>
      <c r="CS223" s="2">
        <f t="shared" ref="CS223:CS254" si="264">AE223*BS223</f>
        <v>1.08</v>
      </c>
      <c r="CT223" s="2">
        <f t="shared" ref="CT223:CT254" si="265">AF223*BA223</f>
        <v>143.47999999999999</v>
      </c>
      <c r="CU223" s="2">
        <f t="shared" ref="CU223:CU254" si="266">AG223</f>
        <v>0</v>
      </c>
      <c r="CV223" s="2">
        <f t="shared" ref="CV223:CV254" si="267">AH223</f>
        <v>17.89</v>
      </c>
      <c r="CW223" s="2">
        <f t="shared" ref="CW223:CW254" si="268">AI223</f>
        <v>0.08</v>
      </c>
      <c r="CX223" s="2">
        <f t="shared" ref="CX223:CX254" si="269">AJ223</f>
        <v>0</v>
      </c>
      <c r="CY223" s="2">
        <f t="shared" ref="CY223:CY254" si="270">(((S223+R223)*AT223)/100)</f>
        <v>90.933000000000007</v>
      </c>
      <c r="CZ223" s="2">
        <f t="shared" ref="CZ223:CZ254" si="271">(((S223+R223)*AU223)/100)</f>
        <v>69.536999999999992</v>
      </c>
      <c r="DA223" s="2"/>
      <c r="DB223" s="2"/>
      <c r="DC223" s="2" t="s">
        <v>6</v>
      </c>
      <c r="DD223" s="2" t="s">
        <v>6</v>
      </c>
      <c r="DE223" s="2" t="s">
        <v>6</v>
      </c>
      <c r="DF223" s="2" t="s">
        <v>6</v>
      </c>
      <c r="DG223" s="2" t="s">
        <v>6</v>
      </c>
      <c r="DH223" s="2" t="s">
        <v>6</v>
      </c>
      <c r="DI223" s="2" t="s">
        <v>6</v>
      </c>
      <c r="DJ223" s="2" t="s">
        <v>6</v>
      </c>
      <c r="DK223" s="2" t="s">
        <v>6</v>
      </c>
      <c r="DL223" s="2" t="s">
        <v>6</v>
      </c>
      <c r="DM223" s="2" t="s">
        <v>6</v>
      </c>
      <c r="DN223" s="2">
        <v>0</v>
      </c>
      <c r="DO223" s="2">
        <v>0</v>
      </c>
      <c r="DP223" s="2">
        <v>1</v>
      </c>
      <c r="DQ223" s="2">
        <v>1</v>
      </c>
      <c r="DR223" s="2"/>
      <c r="DS223" s="2"/>
      <c r="DT223" s="2"/>
      <c r="DU223" s="2">
        <v>1013</v>
      </c>
      <c r="DV223" s="2" t="s">
        <v>330</v>
      </c>
      <c r="DW223" s="2" t="s">
        <v>330</v>
      </c>
      <c r="DX223" s="2">
        <v>1</v>
      </c>
      <c r="DY223" s="2"/>
      <c r="DZ223" s="2"/>
      <c r="EA223" s="2"/>
      <c r="EB223" s="2"/>
      <c r="EC223" s="2"/>
      <c r="ED223" s="2"/>
      <c r="EE223" s="2">
        <v>26549185</v>
      </c>
      <c r="EF223" s="2">
        <v>6</v>
      </c>
      <c r="EG223" s="2" t="s">
        <v>44</v>
      </c>
      <c r="EH223" s="2">
        <v>0</v>
      </c>
      <c r="EI223" s="2" t="s">
        <v>6</v>
      </c>
      <c r="EJ223" s="2">
        <v>1</v>
      </c>
      <c r="EK223" s="2">
        <v>67001</v>
      </c>
      <c r="EL223" s="2" t="s">
        <v>399</v>
      </c>
      <c r="EM223" s="2" t="s">
        <v>404</v>
      </c>
      <c r="EN223" s="2"/>
      <c r="EO223" s="2" t="s">
        <v>6</v>
      </c>
      <c r="EP223" s="2"/>
      <c r="EQ223" s="2">
        <v>0</v>
      </c>
      <c r="ER223" s="2">
        <v>145.97999999999999</v>
      </c>
      <c r="ES223" s="2">
        <v>0</v>
      </c>
      <c r="ET223" s="2">
        <v>2.5</v>
      </c>
      <c r="EU223" s="2">
        <v>1.08</v>
      </c>
      <c r="EV223" s="2">
        <v>143.47999999999999</v>
      </c>
      <c r="EW223" s="2">
        <v>17.89</v>
      </c>
      <c r="EX223" s="2">
        <v>0.08</v>
      </c>
      <c r="EY223" s="2">
        <v>0</v>
      </c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>
        <v>0</v>
      </c>
      <c r="FR223" s="2">
        <f t="shared" ref="FR223:FR254" si="272">ROUND(IF(AND(BH223=3,BI223=3),P223,0),2)</f>
        <v>0</v>
      </c>
      <c r="FS223" s="2">
        <v>0</v>
      </c>
      <c r="FT223" s="2"/>
      <c r="FU223" s="2"/>
      <c r="FV223" s="2"/>
      <c r="FW223" s="2"/>
      <c r="FX223" s="2">
        <v>85</v>
      </c>
      <c r="FY223" s="2">
        <v>65</v>
      </c>
      <c r="FZ223" s="2"/>
      <c r="GA223" s="2" t="s">
        <v>6</v>
      </c>
      <c r="GB223" s="2"/>
      <c r="GC223" s="2"/>
      <c r="GD223" s="2">
        <v>0</v>
      </c>
      <c r="GE223" s="2"/>
      <c r="GF223" s="2">
        <v>1496961703</v>
      </c>
      <c r="GG223" s="2">
        <v>2</v>
      </c>
      <c r="GH223" s="2">
        <v>1</v>
      </c>
      <c r="GI223" s="2">
        <v>-2</v>
      </c>
      <c r="GJ223" s="2">
        <v>0</v>
      </c>
      <c r="GK223" s="2">
        <f>ROUND(R223*(R12)/100,2)</f>
        <v>0</v>
      </c>
      <c r="GL223" s="2">
        <f t="shared" ref="GL223:GL254" si="273">ROUND(IF(AND(BH223=3,BI223=3,FS223&lt;&gt;0),P223,0),2)</f>
        <v>0</v>
      </c>
      <c r="GM223" s="2">
        <f t="shared" ref="GM223:GM254" si="274">ROUND(O223+X223+Y223+GK223,2)+GX223</f>
        <v>268.5</v>
      </c>
      <c r="GN223" s="2">
        <f t="shared" ref="GN223:GN254" si="275">IF(OR(BI223=0,BI223=1),ROUND(O223+X223+Y223+GK223,2),0)</f>
        <v>268.5</v>
      </c>
      <c r="GO223" s="2">
        <f t="shared" ref="GO223:GO254" si="276">IF(BI223=2,ROUND(O223+X223+Y223+GK223,2),0)</f>
        <v>0</v>
      </c>
      <c r="GP223" s="2">
        <f t="shared" ref="GP223:GP254" si="277">IF(BI223=4,ROUND(O223+X223+Y223+GK223,2)+GX223,0)</f>
        <v>0</v>
      </c>
      <c r="GQ223" s="2"/>
      <c r="GR223" s="2">
        <v>0</v>
      </c>
      <c r="GS223" s="2">
        <v>3</v>
      </c>
      <c r="GT223" s="2">
        <v>0</v>
      </c>
      <c r="GU223" s="2" t="s">
        <v>6</v>
      </c>
      <c r="GV223" s="2">
        <f t="shared" ref="GV223:GV254" si="278">ROUND(GT223,6)</f>
        <v>0</v>
      </c>
      <c r="GW223" s="2">
        <v>1</v>
      </c>
      <c r="GX223" s="2">
        <f t="shared" ref="GX223:GX254" si="279">ROUND(GV223*GW223*I223,2)</f>
        <v>0</v>
      </c>
      <c r="GY223" s="2"/>
      <c r="GZ223" s="2"/>
      <c r="HA223" s="2">
        <v>0</v>
      </c>
      <c r="HB223" s="2">
        <v>0</v>
      </c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>
        <v>0</v>
      </c>
      <c r="IL223" s="2"/>
      <c r="IM223" s="2"/>
      <c r="IN223" s="2"/>
      <c r="IO223" s="2"/>
      <c r="IP223" s="2"/>
      <c r="IQ223" s="2"/>
      <c r="IR223" s="2"/>
      <c r="IS223" s="2"/>
      <c r="IT223" s="2"/>
      <c r="IU223" s="2"/>
    </row>
    <row r="224" spans="1:255" x14ac:dyDescent="0.2">
      <c r="A224">
        <v>17</v>
      </c>
      <c r="B224">
        <v>1</v>
      </c>
      <c r="C224">
        <f>ROW(SmtRes!A550)</f>
        <v>550</v>
      </c>
      <c r="D224">
        <f>ROW(EtalonRes!A572)</f>
        <v>572</v>
      </c>
      <c r="E224" t="s">
        <v>400</v>
      </c>
      <c r="F224" t="s">
        <v>401</v>
      </c>
      <c r="G224" t="s">
        <v>402</v>
      </c>
      <c r="H224" t="s">
        <v>330</v>
      </c>
      <c r="I224">
        <f>ROUND((10*5+12+8+4)/100,9)</f>
        <v>0.74</v>
      </c>
      <c r="J224">
        <v>0</v>
      </c>
      <c r="O224">
        <f t="shared" si="245"/>
        <v>691.36</v>
      </c>
      <c r="P224">
        <f t="shared" si="246"/>
        <v>0</v>
      </c>
      <c r="Q224">
        <f t="shared" si="247"/>
        <v>11.84</v>
      </c>
      <c r="R224">
        <f t="shared" si="248"/>
        <v>5.1100000000000003</v>
      </c>
      <c r="S224">
        <f t="shared" si="249"/>
        <v>679.52</v>
      </c>
      <c r="T224">
        <f t="shared" si="250"/>
        <v>0</v>
      </c>
      <c r="U224">
        <f t="shared" si="251"/>
        <v>13.2386</v>
      </c>
      <c r="V224">
        <f t="shared" si="252"/>
        <v>5.9200000000000003E-2</v>
      </c>
      <c r="W224">
        <f t="shared" si="253"/>
        <v>0</v>
      </c>
      <c r="X224">
        <f t="shared" si="254"/>
        <v>581.94000000000005</v>
      </c>
      <c r="Y224">
        <f t="shared" si="255"/>
        <v>445.01</v>
      </c>
      <c r="AA224">
        <v>26834277</v>
      </c>
      <c r="AB224">
        <f t="shared" si="256"/>
        <v>145.97999999999999</v>
      </c>
      <c r="AC224">
        <f>ROUND((ES224),6)</f>
        <v>0</v>
      </c>
      <c r="AD224">
        <f>ROUND((((ET224)-(EU224))+AE224),6)</f>
        <v>2.5</v>
      </c>
      <c r="AE224">
        <f t="shared" si="257"/>
        <v>1.08</v>
      </c>
      <c r="AF224">
        <f t="shared" si="257"/>
        <v>143.47999999999999</v>
      </c>
      <c r="AG224">
        <f t="shared" si="258"/>
        <v>0</v>
      </c>
      <c r="AH224">
        <f t="shared" si="259"/>
        <v>17.89</v>
      </c>
      <c r="AI224">
        <f t="shared" si="259"/>
        <v>0.08</v>
      </c>
      <c r="AJ224">
        <f t="shared" si="260"/>
        <v>0</v>
      </c>
      <c r="AK224">
        <v>145.97999999999999</v>
      </c>
      <c r="AL224">
        <v>0</v>
      </c>
      <c r="AM224">
        <v>2.5</v>
      </c>
      <c r="AN224">
        <v>1.08</v>
      </c>
      <c r="AO224">
        <v>143.47999999999999</v>
      </c>
      <c r="AP224">
        <v>0</v>
      </c>
      <c r="AQ224">
        <v>17.89</v>
      </c>
      <c r="AR224">
        <v>0.08</v>
      </c>
      <c r="AS224">
        <v>0</v>
      </c>
      <c r="AT224">
        <v>85</v>
      </c>
      <c r="AU224">
        <v>65</v>
      </c>
      <c r="AV224">
        <v>1</v>
      </c>
      <c r="AW224">
        <v>1</v>
      </c>
      <c r="AZ224">
        <v>6.4</v>
      </c>
      <c r="BA224">
        <v>6.4</v>
      </c>
      <c r="BB224">
        <v>6.4</v>
      </c>
      <c r="BC224">
        <v>6.4</v>
      </c>
      <c r="BD224" t="s">
        <v>6</v>
      </c>
      <c r="BE224" t="s">
        <v>6</v>
      </c>
      <c r="BF224" t="s">
        <v>6</v>
      </c>
      <c r="BG224" t="s">
        <v>6</v>
      </c>
      <c r="BH224">
        <v>0</v>
      </c>
      <c r="BI224">
        <v>1</v>
      </c>
      <c r="BJ224" t="s">
        <v>403</v>
      </c>
      <c r="BM224">
        <v>67001</v>
      </c>
      <c r="BN224">
        <v>0</v>
      </c>
      <c r="BO224" t="s">
        <v>6</v>
      </c>
      <c r="BP224">
        <v>0</v>
      </c>
      <c r="BQ224">
        <v>6</v>
      </c>
      <c r="BR224">
        <v>0</v>
      </c>
      <c r="BS224">
        <v>6.4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6</v>
      </c>
      <c r="BZ224">
        <v>85</v>
      </c>
      <c r="CA224">
        <v>65</v>
      </c>
      <c r="CF224">
        <v>0</v>
      </c>
      <c r="CG224">
        <v>0</v>
      </c>
      <c r="CM224">
        <v>0</v>
      </c>
      <c r="CN224" t="s">
        <v>6</v>
      </c>
      <c r="CO224">
        <v>0</v>
      </c>
      <c r="CP224">
        <f t="shared" si="261"/>
        <v>691.36</v>
      </c>
      <c r="CQ224">
        <f t="shared" si="262"/>
        <v>0</v>
      </c>
      <c r="CR224">
        <f t="shared" si="263"/>
        <v>16</v>
      </c>
      <c r="CS224">
        <f t="shared" si="264"/>
        <v>6.9120000000000008</v>
      </c>
      <c r="CT224">
        <f t="shared" si="265"/>
        <v>918.27199999999993</v>
      </c>
      <c r="CU224">
        <f t="shared" si="266"/>
        <v>0</v>
      </c>
      <c r="CV224">
        <f t="shared" si="267"/>
        <v>17.89</v>
      </c>
      <c r="CW224">
        <f t="shared" si="268"/>
        <v>0.08</v>
      </c>
      <c r="CX224">
        <f t="shared" si="269"/>
        <v>0</v>
      </c>
      <c r="CY224">
        <f t="shared" si="270"/>
        <v>581.93550000000005</v>
      </c>
      <c r="CZ224">
        <f t="shared" si="271"/>
        <v>445.00949999999995</v>
      </c>
      <c r="DC224" t="s">
        <v>6</v>
      </c>
      <c r="DD224" t="s">
        <v>6</v>
      </c>
      <c r="DE224" t="s">
        <v>6</v>
      </c>
      <c r="DF224" t="s">
        <v>6</v>
      </c>
      <c r="DG224" t="s">
        <v>6</v>
      </c>
      <c r="DH224" t="s">
        <v>6</v>
      </c>
      <c r="DI224" t="s">
        <v>6</v>
      </c>
      <c r="DJ224" t="s">
        <v>6</v>
      </c>
      <c r="DK224" t="s">
        <v>6</v>
      </c>
      <c r="DL224" t="s">
        <v>6</v>
      </c>
      <c r="DM224" t="s">
        <v>6</v>
      </c>
      <c r="DN224">
        <v>0</v>
      </c>
      <c r="DO224">
        <v>0</v>
      </c>
      <c r="DP224">
        <v>1</v>
      </c>
      <c r="DQ224">
        <v>1</v>
      </c>
      <c r="DU224">
        <v>1013</v>
      </c>
      <c r="DV224" t="s">
        <v>330</v>
      </c>
      <c r="DW224" t="s">
        <v>330</v>
      </c>
      <c r="DX224">
        <v>1</v>
      </c>
      <c r="EE224">
        <v>26549185</v>
      </c>
      <c r="EF224">
        <v>6</v>
      </c>
      <c r="EG224" t="s">
        <v>44</v>
      </c>
      <c r="EH224">
        <v>0</v>
      </c>
      <c r="EI224" t="s">
        <v>6</v>
      </c>
      <c r="EJ224">
        <v>1</v>
      </c>
      <c r="EK224">
        <v>67001</v>
      </c>
      <c r="EL224" t="s">
        <v>399</v>
      </c>
      <c r="EM224" t="s">
        <v>404</v>
      </c>
      <c r="EO224" t="s">
        <v>6</v>
      </c>
      <c r="EQ224">
        <v>0</v>
      </c>
      <c r="ER224">
        <v>145.97999999999999</v>
      </c>
      <c r="ES224">
        <v>0</v>
      </c>
      <c r="ET224">
        <v>2.5</v>
      </c>
      <c r="EU224">
        <v>1.08</v>
      </c>
      <c r="EV224">
        <v>143.47999999999999</v>
      </c>
      <c r="EW224">
        <v>17.89</v>
      </c>
      <c r="EX224">
        <v>0.08</v>
      </c>
      <c r="EY224">
        <v>0</v>
      </c>
      <c r="FQ224">
        <v>0</v>
      </c>
      <c r="FR224">
        <f t="shared" si="272"/>
        <v>0</v>
      </c>
      <c r="FS224">
        <v>0</v>
      </c>
      <c r="FX224">
        <v>85</v>
      </c>
      <c r="FY224">
        <v>65</v>
      </c>
      <c r="GA224" t="s">
        <v>6</v>
      </c>
      <c r="GD224">
        <v>0</v>
      </c>
      <c r="GF224">
        <v>1496961703</v>
      </c>
      <c r="GG224">
        <v>1</v>
      </c>
      <c r="GH224">
        <v>1</v>
      </c>
      <c r="GI224">
        <v>4</v>
      </c>
      <c r="GJ224">
        <v>0</v>
      </c>
      <c r="GK224">
        <f>ROUND(R224*(S12)/100,2)</f>
        <v>0</v>
      </c>
      <c r="GL224">
        <f t="shared" si="273"/>
        <v>0</v>
      </c>
      <c r="GM224">
        <f t="shared" si="274"/>
        <v>1718.31</v>
      </c>
      <c r="GN224">
        <f t="shared" si="275"/>
        <v>1718.31</v>
      </c>
      <c r="GO224">
        <f t="shared" si="276"/>
        <v>0</v>
      </c>
      <c r="GP224">
        <f t="shared" si="277"/>
        <v>0</v>
      </c>
      <c r="GR224">
        <v>0</v>
      </c>
      <c r="GS224">
        <v>3</v>
      </c>
      <c r="GT224">
        <v>0</v>
      </c>
      <c r="GU224" t="s">
        <v>6</v>
      </c>
      <c r="GV224">
        <f t="shared" si="278"/>
        <v>0</v>
      </c>
      <c r="GW224">
        <v>1</v>
      </c>
      <c r="GX224">
        <f t="shared" si="279"/>
        <v>0</v>
      </c>
      <c r="HA224">
        <v>0</v>
      </c>
      <c r="HB224">
        <v>0</v>
      </c>
      <c r="IK224">
        <v>0</v>
      </c>
    </row>
    <row r="225" spans="1:255" x14ac:dyDescent="0.2">
      <c r="A225" s="2">
        <v>17</v>
      </c>
      <c r="B225" s="2">
        <v>1</v>
      </c>
      <c r="C225" s="2">
        <f>ROW(SmtRes!A551)</f>
        <v>551</v>
      </c>
      <c r="D225" s="2">
        <f>ROW(EtalonRes!A573)</f>
        <v>573</v>
      </c>
      <c r="E225" s="2" t="s">
        <v>405</v>
      </c>
      <c r="F225" s="2" t="s">
        <v>406</v>
      </c>
      <c r="G225" s="2" t="s">
        <v>407</v>
      </c>
      <c r="H225" s="2" t="s">
        <v>330</v>
      </c>
      <c r="I225" s="2">
        <f>ROUND((8+48)/100,9)</f>
        <v>0.56000000000000005</v>
      </c>
      <c r="J225" s="2">
        <v>0</v>
      </c>
      <c r="K225" s="2"/>
      <c r="L225" s="2"/>
      <c r="M225" s="2"/>
      <c r="N225" s="2"/>
      <c r="O225" s="2">
        <f t="shared" si="245"/>
        <v>25.51</v>
      </c>
      <c r="P225" s="2">
        <f t="shared" si="246"/>
        <v>0</v>
      </c>
      <c r="Q225" s="2">
        <f t="shared" si="247"/>
        <v>0</v>
      </c>
      <c r="R225" s="2">
        <f t="shared" si="248"/>
        <v>0</v>
      </c>
      <c r="S225" s="2">
        <f t="shared" si="249"/>
        <v>25.51</v>
      </c>
      <c r="T225" s="2">
        <f t="shared" si="250"/>
        <v>0</v>
      </c>
      <c r="U225" s="2">
        <f t="shared" si="251"/>
        <v>3.2704000000000004</v>
      </c>
      <c r="V225" s="2">
        <f t="shared" si="252"/>
        <v>0</v>
      </c>
      <c r="W225" s="2">
        <f t="shared" si="253"/>
        <v>0</v>
      </c>
      <c r="X225" s="2">
        <f t="shared" si="254"/>
        <v>21.68</v>
      </c>
      <c r="Y225" s="2">
        <f t="shared" si="255"/>
        <v>16.579999999999998</v>
      </c>
      <c r="Z225" s="2"/>
      <c r="AA225" s="2">
        <v>26834263</v>
      </c>
      <c r="AB225" s="2">
        <f t="shared" si="256"/>
        <v>45.55</v>
      </c>
      <c r="AC225" s="2">
        <f>ROUND((ES225),6)</f>
        <v>0</v>
      </c>
      <c r="AD225" s="2">
        <f>ROUND((((ET225)-(EU225))+AE225),6)</f>
        <v>0</v>
      </c>
      <c r="AE225" s="2">
        <f t="shared" si="257"/>
        <v>0</v>
      </c>
      <c r="AF225" s="2">
        <f t="shared" si="257"/>
        <v>45.55</v>
      </c>
      <c r="AG225" s="2">
        <f t="shared" si="258"/>
        <v>0</v>
      </c>
      <c r="AH225" s="2">
        <f t="shared" si="259"/>
        <v>5.84</v>
      </c>
      <c r="AI225" s="2">
        <f t="shared" si="259"/>
        <v>0</v>
      </c>
      <c r="AJ225" s="2">
        <f t="shared" si="260"/>
        <v>0</v>
      </c>
      <c r="AK225" s="2">
        <v>45.55</v>
      </c>
      <c r="AL225" s="2">
        <v>0</v>
      </c>
      <c r="AM225" s="2">
        <v>0</v>
      </c>
      <c r="AN225" s="2">
        <v>0</v>
      </c>
      <c r="AO225" s="2">
        <v>45.55</v>
      </c>
      <c r="AP225" s="2">
        <v>0</v>
      </c>
      <c r="AQ225" s="2">
        <v>5.84</v>
      </c>
      <c r="AR225" s="2">
        <v>0</v>
      </c>
      <c r="AS225" s="2">
        <v>0</v>
      </c>
      <c r="AT225" s="2">
        <v>85</v>
      </c>
      <c r="AU225" s="2">
        <v>65</v>
      </c>
      <c r="AV225" s="2">
        <v>1</v>
      </c>
      <c r="AW225" s="2">
        <v>1</v>
      </c>
      <c r="AX225" s="2"/>
      <c r="AY225" s="2"/>
      <c r="AZ225" s="2">
        <v>1</v>
      </c>
      <c r="BA225" s="2">
        <v>1</v>
      </c>
      <c r="BB225" s="2">
        <v>1</v>
      </c>
      <c r="BC225" s="2">
        <v>1</v>
      </c>
      <c r="BD225" s="2" t="s">
        <v>6</v>
      </c>
      <c r="BE225" s="2" t="s">
        <v>6</v>
      </c>
      <c r="BF225" s="2" t="s">
        <v>6</v>
      </c>
      <c r="BG225" s="2" t="s">
        <v>6</v>
      </c>
      <c r="BH225" s="2">
        <v>0</v>
      </c>
      <c r="BI225" s="2">
        <v>1</v>
      </c>
      <c r="BJ225" s="2" t="s">
        <v>408</v>
      </c>
      <c r="BK225" s="2"/>
      <c r="BL225" s="2"/>
      <c r="BM225" s="2">
        <v>67001</v>
      </c>
      <c r="BN225" s="2">
        <v>0</v>
      </c>
      <c r="BO225" s="2" t="s">
        <v>6</v>
      </c>
      <c r="BP225" s="2">
        <v>0</v>
      </c>
      <c r="BQ225" s="2">
        <v>6</v>
      </c>
      <c r="BR225" s="2">
        <v>0</v>
      </c>
      <c r="BS225" s="2">
        <v>1</v>
      </c>
      <c r="BT225" s="2">
        <v>1</v>
      </c>
      <c r="BU225" s="2">
        <v>1</v>
      </c>
      <c r="BV225" s="2">
        <v>1</v>
      </c>
      <c r="BW225" s="2">
        <v>1</v>
      </c>
      <c r="BX225" s="2">
        <v>1</v>
      </c>
      <c r="BY225" s="2" t="s">
        <v>6</v>
      </c>
      <c r="BZ225" s="2">
        <v>85</v>
      </c>
      <c r="CA225" s="2">
        <v>65</v>
      </c>
      <c r="CB225" s="2"/>
      <c r="CC225" s="2"/>
      <c r="CD225" s="2"/>
      <c r="CE225" s="2"/>
      <c r="CF225" s="2">
        <v>0</v>
      </c>
      <c r="CG225" s="2">
        <v>0</v>
      </c>
      <c r="CH225" s="2"/>
      <c r="CI225" s="2"/>
      <c r="CJ225" s="2"/>
      <c r="CK225" s="2"/>
      <c r="CL225" s="2"/>
      <c r="CM225" s="2">
        <v>0</v>
      </c>
      <c r="CN225" s="2" t="s">
        <v>6</v>
      </c>
      <c r="CO225" s="2">
        <v>0</v>
      </c>
      <c r="CP225" s="2">
        <f t="shared" si="261"/>
        <v>25.51</v>
      </c>
      <c r="CQ225" s="2">
        <f t="shared" si="262"/>
        <v>0</v>
      </c>
      <c r="CR225" s="2">
        <f t="shared" si="263"/>
        <v>0</v>
      </c>
      <c r="CS225" s="2">
        <f t="shared" si="264"/>
        <v>0</v>
      </c>
      <c r="CT225" s="2">
        <f t="shared" si="265"/>
        <v>45.55</v>
      </c>
      <c r="CU225" s="2">
        <f t="shared" si="266"/>
        <v>0</v>
      </c>
      <c r="CV225" s="2">
        <f t="shared" si="267"/>
        <v>5.84</v>
      </c>
      <c r="CW225" s="2">
        <f t="shared" si="268"/>
        <v>0</v>
      </c>
      <c r="CX225" s="2">
        <f t="shared" si="269"/>
        <v>0</v>
      </c>
      <c r="CY225" s="2">
        <f t="shared" si="270"/>
        <v>21.683499999999999</v>
      </c>
      <c r="CZ225" s="2">
        <f t="shared" si="271"/>
        <v>16.581500000000002</v>
      </c>
      <c r="DA225" s="2"/>
      <c r="DB225" s="2"/>
      <c r="DC225" s="2" t="s">
        <v>6</v>
      </c>
      <c r="DD225" s="2" t="s">
        <v>6</v>
      </c>
      <c r="DE225" s="2" t="s">
        <v>6</v>
      </c>
      <c r="DF225" s="2" t="s">
        <v>6</v>
      </c>
      <c r="DG225" s="2" t="s">
        <v>6</v>
      </c>
      <c r="DH225" s="2" t="s">
        <v>6</v>
      </c>
      <c r="DI225" s="2" t="s">
        <v>6</v>
      </c>
      <c r="DJ225" s="2" t="s">
        <v>6</v>
      </c>
      <c r="DK225" s="2" t="s">
        <v>6</v>
      </c>
      <c r="DL225" s="2" t="s">
        <v>6</v>
      </c>
      <c r="DM225" s="2" t="s">
        <v>6</v>
      </c>
      <c r="DN225" s="2">
        <v>0</v>
      </c>
      <c r="DO225" s="2">
        <v>0</v>
      </c>
      <c r="DP225" s="2">
        <v>1</v>
      </c>
      <c r="DQ225" s="2">
        <v>1</v>
      </c>
      <c r="DR225" s="2"/>
      <c r="DS225" s="2"/>
      <c r="DT225" s="2"/>
      <c r="DU225" s="2">
        <v>1013</v>
      </c>
      <c r="DV225" s="2" t="s">
        <v>330</v>
      </c>
      <c r="DW225" s="2" t="s">
        <v>330</v>
      </c>
      <c r="DX225" s="2">
        <v>1</v>
      </c>
      <c r="DY225" s="2"/>
      <c r="DZ225" s="2"/>
      <c r="EA225" s="2"/>
      <c r="EB225" s="2"/>
      <c r="EC225" s="2"/>
      <c r="ED225" s="2"/>
      <c r="EE225" s="2">
        <v>26549185</v>
      </c>
      <c r="EF225" s="2">
        <v>6</v>
      </c>
      <c r="EG225" s="2" t="s">
        <v>44</v>
      </c>
      <c r="EH225" s="2">
        <v>0</v>
      </c>
      <c r="EI225" s="2" t="s">
        <v>6</v>
      </c>
      <c r="EJ225" s="2">
        <v>1</v>
      </c>
      <c r="EK225" s="2">
        <v>67001</v>
      </c>
      <c r="EL225" s="2" t="s">
        <v>399</v>
      </c>
      <c r="EM225" s="2" t="s">
        <v>404</v>
      </c>
      <c r="EN225" s="2"/>
      <c r="EO225" s="2" t="s">
        <v>6</v>
      </c>
      <c r="EP225" s="2"/>
      <c r="EQ225" s="2">
        <v>0</v>
      </c>
      <c r="ER225" s="2">
        <v>45.55</v>
      </c>
      <c r="ES225" s="2">
        <v>0</v>
      </c>
      <c r="ET225" s="2">
        <v>0</v>
      </c>
      <c r="EU225" s="2">
        <v>0</v>
      </c>
      <c r="EV225" s="2">
        <v>45.55</v>
      </c>
      <c r="EW225" s="2">
        <v>5.84</v>
      </c>
      <c r="EX225" s="2">
        <v>0</v>
      </c>
      <c r="EY225" s="2">
        <v>0</v>
      </c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>
        <v>0</v>
      </c>
      <c r="FR225" s="2">
        <f t="shared" si="272"/>
        <v>0</v>
      </c>
      <c r="FS225" s="2">
        <v>0</v>
      </c>
      <c r="FT225" s="2"/>
      <c r="FU225" s="2"/>
      <c r="FV225" s="2"/>
      <c r="FW225" s="2"/>
      <c r="FX225" s="2">
        <v>85</v>
      </c>
      <c r="FY225" s="2">
        <v>65</v>
      </c>
      <c r="FZ225" s="2"/>
      <c r="GA225" s="2" t="s">
        <v>6</v>
      </c>
      <c r="GB225" s="2"/>
      <c r="GC225" s="2"/>
      <c r="GD225" s="2">
        <v>0</v>
      </c>
      <c r="GE225" s="2"/>
      <c r="GF225" s="2">
        <v>-364073208</v>
      </c>
      <c r="GG225" s="2">
        <v>2</v>
      </c>
      <c r="GH225" s="2">
        <v>1</v>
      </c>
      <c r="GI225" s="2">
        <v>-2</v>
      </c>
      <c r="GJ225" s="2">
        <v>0</v>
      </c>
      <c r="GK225" s="2">
        <f>ROUND(R225*(R12)/100,2)</f>
        <v>0</v>
      </c>
      <c r="GL225" s="2">
        <f t="shared" si="273"/>
        <v>0</v>
      </c>
      <c r="GM225" s="2">
        <f t="shared" si="274"/>
        <v>63.77</v>
      </c>
      <c r="GN225" s="2">
        <f t="shared" si="275"/>
        <v>63.77</v>
      </c>
      <c r="GO225" s="2">
        <f t="shared" si="276"/>
        <v>0</v>
      </c>
      <c r="GP225" s="2">
        <f t="shared" si="277"/>
        <v>0</v>
      </c>
      <c r="GQ225" s="2"/>
      <c r="GR225" s="2">
        <v>0</v>
      </c>
      <c r="GS225" s="2">
        <v>3</v>
      </c>
      <c r="GT225" s="2">
        <v>0</v>
      </c>
      <c r="GU225" s="2" t="s">
        <v>6</v>
      </c>
      <c r="GV225" s="2">
        <f t="shared" si="278"/>
        <v>0</v>
      </c>
      <c r="GW225" s="2">
        <v>1</v>
      </c>
      <c r="GX225" s="2">
        <f t="shared" si="279"/>
        <v>0</v>
      </c>
      <c r="GY225" s="2"/>
      <c r="GZ225" s="2"/>
      <c r="HA225" s="2">
        <v>0</v>
      </c>
      <c r="HB225" s="2">
        <v>0</v>
      </c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>
        <v>0</v>
      </c>
      <c r="IL225" s="2"/>
      <c r="IM225" s="2"/>
      <c r="IN225" s="2"/>
      <c r="IO225" s="2"/>
      <c r="IP225" s="2"/>
      <c r="IQ225" s="2"/>
      <c r="IR225" s="2"/>
      <c r="IS225" s="2"/>
      <c r="IT225" s="2"/>
      <c r="IU225" s="2"/>
    </row>
    <row r="226" spans="1:255" x14ac:dyDescent="0.2">
      <c r="A226">
        <v>17</v>
      </c>
      <c r="B226">
        <v>1</v>
      </c>
      <c r="C226">
        <f>ROW(SmtRes!A552)</f>
        <v>552</v>
      </c>
      <c r="D226">
        <f>ROW(EtalonRes!A574)</f>
        <v>574</v>
      </c>
      <c r="E226" t="s">
        <v>405</v>
      </c>
      <c r="F226" t="s">
        <v>406</v>
      </c>
      <c r="G226" t="s">
        <v>407</v>
      </c>
      <c r="H226" t="s">
        <v>330</v>
      </c>
      <c r="I226">
        <f>ROUND((8+48)/100,9)</f>
        <v>0.56000000000000005</v>
      </c>
      <c r="J226">
        <v>0</v>
      </c>
      <c r="O226">
        <f t="shared" si="245"/>
        <v>163.25</v>
      </c>
      <c r="P226">
        <f t="shared" si="246"/>
        <v>0</v>
      </c>
      <c r="Q226">
        <f t="shared" si="247"/>
        <v>0</v>
      </c>
      <c r="R226">
        <f t="shared" si="248"/>
        <v>0</v>
      </c>
      <c r="S226">
        <f t="shared" si="249"/>
        <v>163.25</v>
      </c>
      <c r="T226">
        <f t="shared" si="250"/>
        <v>0</v>
      </c>
      <c r="U226">
        <f t="shared" si="251"/>
        <v>3.2704000000000004</v>
      </c>
      <c r="V226">
        <f t="shared" si="252"/>
        <v>0</v>
      </c>
      <c r="W226">
        <f t="shared" si="253"/>
        <v>0</v>
      </c>
      <c r="X226">
        <f t="shared" si="254"/>
        <v>138.76</v>
      </c>
      <c r="Y226">
        <f t="shared" si="255"/>
        <v>106.11</v>
      </c>
      <c r="AA226">
        <v>26834277</v>
      </c>
      <c r="AB226">
        <f t="shared" si="256"/>
        <v>45.55</v>
      </c>
      <c r="AC226">
        <f>ROUND((ES226),6)</f>
        <v>0</v>
      </c>
      <c r="AD226">
        <f>ROUND((((ET226)-(EU226))+AE226),6)</f>
        <v>0</v>
      </c>
      <c r="AE226">
        <f t="shared" si="257"/>
        <v>0</v>
      </c>
      <c r="AF226">
        <f t="shared" si="257"/>
        <v>45.55</v>
      </c>
      <c r="AG226">
        <f t="shared" si="258"/>
        <v>0</v>
      </c>
      <c r="AH226">
        <f t="shared" si="259"/>
        <v>5.84</v>
      </c>
      <c r="AI226">
        <f t="shared" si="259"/>
        <v>0</v>
      </c>
      <c r="AJ226">
        <f t="shared" si="260"/>
        <v>0</v>
      </c>
      <c r="AK226">
        <v>45.55</v>
      </c>
      <c r="AL226">
        <v>0</v>
      </c>
      <c r="AM226">
        <v>0</v>
      </c>
      <c r="AN226">
        <v>0</v>
      </c>
      <c r="AO226">
        <v>45.55</v>
      </c>
      <c r="AP226">
        <v>0</v>
      </c>
      <c r="AQ226">
        <v>5.84</v>
      </c>
      <c r="AR226">
        <v>0</v>
      </c>
      <c r="AS226">
        <v>0</v>
      </c>
      <c r="AT226">
        <v>85</v>
      </c>
      <c r="AU226">
        <v>65</v>
      </c>
      <c r="AV226">
        <v>1</v>
      </c>
      <c r="AW226">
        <v>1</v>
      </c>
      <c r="AZ226">
        <v>6.4</v>
      </c>
      <c r="BA226">
        <v>6.4</v>
      </c>
      <c r="BB226">
        <v>6.4</v>
      </c>
      <c r="BC226">
        <v>6.4</v>
      </c>
      <c r="BD226" t="s">
        <v>6</v>
      </c>
      <c r="BE226" t="s">
        <v>6</v>
      </c>
      <c r="BF226" t="s">
        <v>6</v>
      </c>
      <c r="BG226" t="s">
        <v>6</v>
      </c>
      <c r="BH226">
        <v>0</v>
      </c>
      <c r="BI226">
        <v>1</v>
      </c>
      <c r="BJ226" t="s">
        <v>408</v>
      </c>
      <c r="BM226">
        <v>67001</v>
      </c>
      <c r="BN226">
        <v>0</v>
      </c>
      <c r="BO226" t="s">
        <v>6</v>
      </c>
      <c r="BP226">
        <v>0</v>
      </c>
      <c r="BQ226">
        <v>6</v>
      </c>
      <c r="BR226">
        <v>0</v>
      </c>
      <c r="BS226">
        <v>6.4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6</v>
      </c>
      <c r="BZ226">
        <v>85</v>
      </c>
      <c r="CA226">
        <v>65</v>
      </c>
      <c r="CF226">
        <v>0</v>
      </c>
      <c r="CG226">
        <v>0</v>
      </c>
      <c r="CM226">
        <v>0</v>
      </c>
      <c r="CN226" t="s">
        <v>6</v>
      </c>
      <c r="CO226">
        <v>0</v>
      </c>
      <c r="CP226">
        <f t="shared" si="261"/>
        <v>163.25</v>
      </c>
      <c r="CQ226">
        <f t="shared" si="262"/>
        <v>0</v>
      </c>
      <c r="CR226">
        <f t="shared" si="263"/>
        <v>0</v>
      </c>
      <c r="CS226">
        <f t="shared" si="264"/>
        <v>0</v>
      </c>
      <c r="CT226">
        <f t="shared" si="265"/>
        <v>291.52</v>
      </c>
      <c r="CU226">
        <f t="shared" si="266"/>
        <v>0</v>
      </c>
      <c r="CV226">
        <f t="shared" si="267"/>
        <v>5.84</v>
      </c>
      <c r="CW226">
        <f t="shared" si="268"/>
        <v>0</v>
      </c>
      <c r="CX226">
        <f t="shared" si="269"/>
        <v>0</v>
      </c>
      <c r="CY226">
        <f t="shared" si="270"/>
        <v>138.76249999999999</v>
      </c>
      <c r="CZ226">
        <f t="shared" si="271"/>
        <v>106.1125</v>
      </c>
      <c r="DC226" t="s">
        <v>6</v>
      </c>
      <c r="DD226" t="s">
        <v>6</v>
      </c>
      <c r="DE226" t="s">
        <v>6</v>
      </c>
      <c r="DF226" t="s">
        <v>6</v>
      </c>
      <c r="DG226" t="s">
        <v>6</v>
      </c>
      <c r="DH226" t="s">
        <v>6</v>
      </c>
      <c r="DI226" t="s">
        <v>6</v>
      </c>
      <c r="DJ226" t="s">
        <v>6</v>
      </c>
      <c r="DK226" t="s">
        <v>6</v>
      </c>
      <c r="DL226" t="s">
        <v>6</v>
      </c>
      <c r="DM226" t="s">
        <v>6</v>
      </c>
      <c r="DN226">
        <v>0</v>
      </c>
      <c r="DO226">
        <v>0</v>
      </c>
      <c r="DP226">
        <v>1</v>
      </c>
      <c r="DQ226">
        <v>1</v>
      </c>
      <c r="DU226">
        <v>1013</v>
      </c>
      <c r="DV226" t="s">
        <v>330</v>
      </c>
      <c r="DW226" t="s">
        <v>330</v>
      </c>
      <c r="DX226">
        <v>1</v>
      </c>
      <c r="EE226">
        <v>26549185</v>
      </c>
      <c r="EF226">
        <v>6</v>
      </c>
      <c r="EG226" t="s">
        <v>44</v>
      </c>
      <c r="EH226">
        <v>0</v>
      </c>
      <c r="EI226" t="s">
        <v>6</v>
      </c>
      <c r="EJ226">
        <v>1</v>
      </c>
      <c r="EK226">
        <v>67001</v>
      </c>
      <c r="EL226" t="s">
        <v>399</v>
      </c>
      <c r="EM226" t="s">
        <v>404</v>
      </c>
      <c r="EO226" t="s">
        <v>6</v>
      </c>
      <c r="EQ226">
        <v>0</v>
      </c>
      <c r="ER226">
        <v>45.55</v>
      </c>
      <c r="ES226">
        <v>0</v>
      </c>
      <c r="ET226">
        <v>0</v>
      </c>
      <c r="EU226">
        <v>0</v>
      </c>
      <c r="EV226">
        <v>45.55</v>
      </c>
      <c r="EW226">
        <v>5.84</v>
      </c>
      <c r="EX226">
        <v>0</v>
      </c>
      <c r="EY226">
        <v>0</v>
      </c>
      <c r="FQ226">
        <v>0</v>
      </c>
      <c r="FR226">
        <f t="shared" si="272"/>
        <v>0</v>
      </c>
      <c r="FS226">
        <v>0</v>
      </c>
      <c r="FX226">
        <v>85</v>
      </c>
      <c r="FY226">
        <v>65</v>
      </c>
      <c r="GA226" t="s">
        <v>6</v>
      </c>
      <c r="GD226">
        <v>0</v>
      </c>
      <c r="GF226">
        <v>-364073208</v>
      </c>
      <c r="GG226">
        <v>1</v>
      </c>
      <c r="GH226">
        <v>1</v>
      </c>
      <c r="GI226">
        <v>4</v>
      </c>
      <c r="GJ226">
        <v>0</v>
      </c>
      <c r="GK226">
        <f>ROUND(R226*(S12)/100,2)</f>
        <v>0</v>
      </c>
      <c r="GL226">
        <f t="shared" si="273"/>
        <v>0</v>
      </c>
      <c r="GM226">
        <f t="shared" si="274"/>
        <v>408.12</v>
      </c>
      <c r="GN226">
        <f t="shared" si="275"/>
        <v>408.12</v>
      </c>
      <c r="GO226">
        <f t="shared" si="276"/>
        <v>0</v>
      </c>
      <c r="GP226">
        <f t="shared" si="277"/>
        <v>0</v>
      </c>
      <c r="GR226">
        <v>0</v>
      </c>
      <c r="GS226">
        <v>3</v>
      </c>
      <c r="GT226">
        <v>0</v>
      </c>
      <c r="GU226" t="s">
        <v>6</v>
      </c>
      <c r="GV226">
        <f t="shared" si="278"/>
        <v>0</v>
      </c>
      <c r="GW226">
        <v>1</v>
      </c>
      <c r="GX226">
        <f t="shared" si="279"/>
        <v>0</v>
      </c>
      <c r="HA226">
        <v>0</v>
      </c>
      <c r="HB226">
        <v>0</v>
      </c>
      <c r="IK226">
        <v>0</v>
      </c>
    </row>
    <row r="227" spans="1:255" x14ac:dyDescent="0.2">
      <c r="A227" s="2">
        <v>17</v>
      </c>
      <c r="B227" s="2">
        <v>1</v>
      </c>
      <c r="C227" s="2">
        <f>ROW(SmtRes!A558)</f>
        <v>558</v>
      </c>
      <c r="D227" s="2">
        <f>ROW(EtalonRes!A580)</f>
        <v>580</v>
      </c>
      <c r="E227" s="2" t="s">
        <v>409</v>
      </c>
      <c r="F227" s="2" t="s">
        <v>410</v>
      </c>
      <c r="G227" s="2" t="s">
        <v>411</v>
      </c>
      <c r="H227" s="2" t="s">
        <v>121</v>
      </c>
      <c r="I227" s="2">
        <f>ROUND(2+4,9)</f>
        <v>6</v>
      </c>
      <c r="J227" s="2">
        <v>0</v>
      </c>
      <c r="K227" s="2"/>
      <c r="L227" s="2"/>
      <c r="M227" s="2"/>
      <c r="N227" s="2"/>
      <c r="O227" s="2">
        <f t="shared" si="245"/>
        <v>71.5</v>
      </c>
      <c r="P227" s="2">
        <f t="shared" si="246"/>
        <v>0</v>
      </c>
      <c r="Q227" s="2">
        <f t="shared" si="247"/>
        <v>0</v>
      </c>
      <c r="R227" s="2">
        <f t="shared" si="248"/>
        <v>0</v>
      </c>
      <c r="S227" s="2">
        <f t="shared" si="249"/>
        <v>71.5</v>
      </c>
      <c r="T227" s="2">
        <f t="shared" si="250"/>
        <v>0</v>
      </c>
      <c r="U227" s="2">
        <f t="shared" si="251"/>
        <v>6.048</v>
      </c>
      <c r="V227" s="2">
        <f t="shared" si="252"/>
        <v>0</v>
      </c>
      <c r="W227" s="2">
        <f t="shared" si="253"/>
        <v>0</v>
      </c>
      <c r="X227" s="2">
        <f t="shared" si="254"/>
        <v>57.2</v>
      </c>
      <c r="Y227" s="2">
        <f t="shared" si="255"/>
        <v>42.9</v>
      </c>
      <c r="Z227" s="2"/>
      <c r="AA227" s="2">
        <v>26834263</v>
      </c>
      <c r="AB227" s="2">
        <f t="shared" si="256"/>
        <v>11.916</v>
      </c>
      <c r="AC227" s="2">
        <f>ROUND(((ES227*0)),6)</f>
        <v>0</v>
      </c>
      <c r="AD227" s="2">
        <f>ROUND(((((ET227*0.6))-((EU227*0.6)))+AE227),6)</f>
        <v>0</v>
      </c>
      <c r="AE227" s="2">
        <f>ROUND(((EU227*0.6)),6)</f>
        <v>0</v>
      </c>
      <c r="AF227" s="2">
        <f>ROUND(((EV227*0.6)),6)</f>
        <v>11.916</v>
      </c>
      <c r="AG227" s="2">
        <f t="shared" si="258"/>
        <v>0</v>
      </c>
      <c r="AH227" s="2">
        <f>((EW227*0.6))</f>
        <v>1.008</v>
      </c>
      <c r="AI227" s="2">
        <f>((EX227*0.6))</f>
        <v>0</v>
      </c>
      <c r="AJ227" s="2">
        <f t="shared" si="260"/>
        <v>0</v>
      </c>
      <c r="AK227" s="2">
        <v>23.03</v>
      </c>
      <c r="AL227" s="2">
        <v>3.17</v>
      </c>
      <c r="AM227" s="2">
        <v>0</v>
      </c>
      <c r="AN227" s="2">
        <v>0</v>
      </c>
      <c r="AO227" s="2">
        <v>19.86</v>
      </c>
      <c r="AP227" s="2">
        <v>0</v>
      </c>
      <c r="AQ227" s="2">
        <v>1.68</v>
      </c>
      <c r="AR227" s="2">
        <v>0</v>
      </c>
      <c r="AS227" s="2">
        <v>0</v>
      </c>
      <c r="AT227" s="2">
        <v>80</v>
      </c>
      <c r="AU227" s="2">
        <v>60</v>
      </c>
      <c r="AV227" s="2">
        <v>1</v>
      </c>
      <c r="AW227" s="2">
        <v>1</v>
      </c>
      <c r="AX227" s="2"/>
      <c r="AY227" s="2"/>
      <c r="AZ227" s="2">
        <v>1</v>
      </c>
      <c r="BA227" s="2">
        <v>1</v>
      </c>
      <c r="BB227" s="2">
        <v>1</v>
      </c>
      <c r="BC227" s="2">
        <v>1</v>
      </c>
      <c r="BD227" s="2" t="s">
        <v>6</v>
      </c>
      <c r="BE227" s="2" t="s">
        <v>6</v>
      </c>
      <c r="BF227" s="2" t="s">
        <v>6</v>
      </c>
      <c r="BG227" s="2" t="s">
        <v>6</v>
      </c>
      <c r="BH227" s="2">
        <v>0</v>
      </c>
      <c r="BI227" s="2">
        <v>2</v>
      </c>
      <c r="BJ227" s="2" t="s">
        <v>412</v>
      </c>
      <c r="BK227" s="2"/>
      <c r="BL227" s="2"/>
      <c r="BM227" s="2">
        <v>110011</v>
      </c>
      <c r="BN227" s="2">
        <v>0</v>
      </c>
      <c r="BO227" s="2" t="s">
        <v>6</v>
      </c>
      <c r="BP227" s="2">
        <v>0</v>
      </c>
      <c r="BQ227" s="2">
        <v>3</v>
      </c>
      <c r="BR227" s="2">
        <v>0</v>
      </c>
      <c r="BS227" s="2">
        <v>1</v>
      </c>
      <c r="BT227" s="2">
        <v>1</v>
      </c>
      <c r="BU227" s="2">
        <v>1</v>
      </c>
      <c r="BV227" s="2">
        <v>1</v>
      </c>
      <c r="BW227" s="2">
        <v>1</v>
      </c>
      <c r="BX227" s="2">
        <v>1</v>
      </c>
      <c r="BY227" s="2" t="s">
        <v>6</v>
      </c>
      <c r="BZ227" s="2">
        <v>80</v>
      </c>
      <c r="CA227" s="2">
        <v>60</v>
      </c>
      <c r="CB227" s="2"/>
      <c r="CC227" s="2"/>
      <c r="CD227" s="2"/>
      <c r="CE227" s="2"/>
      <c r="CF227" s="2">
        <v>0</v>
      </c>
      <c r="CG227" s="2">
        <v>0</v>
      </c>
      <c r="CH227" s="2"/>
      <c r="CI227" s="2"/>
      <c r="CJ227" s="2"/>
      <c r="CK227" s="2"/>
      <c r="CL227" s="2"/>
      <c r="CM227" s="2">
        <v>0</v>
      </c>
      <c r="CN227" s="2" t="s">
        <v>983</v>
      </c>
      <c r="CO227" s="2">
        <v>0</v>
      </c>
      <c r="CP227" s="2">
        <f t="shared" si="261"/>
        <v>71.5</v>
      </c>
      <c r="CQ227" s="2">
        <f t="shared" si="262"/>
        <v>0</v>
      </c>
      <c r="CR227" s="2">
        <f t="shared" si="263"/>
        <v>0</v>
      </c>
      <c r="CS227" s="2">
        <f t="shared" si="264"/>
        <v>0</v>
      </c>
      <c r="CT227" s="2">
        <f t="shared" si="265"/>
        <v>11.916</v>
      </c>
      <c r="CU227" s="2">
        <f t="shared" si="266"/>
        <v>0</v>
      </c>
      <c r="CV227" s="2">
        <f t="shared" si="267"/>
        <v>1.008</v>
      </c>
      <c r="CW227" s="2">
        <f t="shared" si="268"/>
        <v>0</v>
      </c>
      <c r="CX227" s="2">
        <f t="shared" si="269"/>
        <v>0</v>
      </c>
      <c r="CY227" s="2">
        <f t="shared" si="270"/>
        <v>57.2</v>
      </c>
      <c r="CZ227" s="2">
        <f t="shared" si="271"/>
        <v>42.9</v>
      </c>
      <c r="DA227" s="2"/>
      <c r="DB227" s="2"/>
      <c r="DC227" s="2" t="s">
        <v>6</v>
      </c>
      <c r="DD227" s="2" t="s">
        <v>30</v>
      </c>
      <c r="DE227" s="2" t="s">
        <v>413</v>
      </c>
      <c r="DF227" s="2" t="s">
        <v>413</v>
      </c>
      <c r="DG227" s="2" t="s">
        <v>413</v>
      </c>
      <c r="DH227" s="2" t="s">
        <v>6</v>
      </c>
      <c r="DI227" s="2" t="s">
        <v>413</v>
      </c>
      <c r="DJ227" s="2" t="s">
        <v>413</v>
      </c>
      <c r="DK227" s="2" t="s">
        <v>6</v>
      </c>
      <c r="DL227" s="2" t="s">
        <v>6</v>
      </c>
      <c r="DM227" s="2" t="s">
        <v>6</v>
      </c>
      <c r="DN227" s="2">
        <v>0</v>
      </c>
      <c r="DO227" s="2">
        <v>0</v>
      </c>
      <c r="DP227" s="2">
        <v>1</v>
      </c>
      <c r="DQ227" s="2">
        <v>1</v>
      </c>
      <c r="DR227" s="2"/>
      <c r="DS227" s="2"/>
      <c r="DT227" s="2"/>
      <c r="DU227" s="2">
        <v>1013</v>
      </c>
      <c r="DV227" s="2" t="s">
        <v>121</v>
      </c>
      <c r="DW227" s="2" t="s">
        <v>121</v>
      </c>
      <c r="DX227" s="2">
        <v>1</v>
      </c>
      <c r="DY227" s="2"/>
      <c r="DZ227" s="2"/>
      <c r="EA227" s="2"/>
      <c r="EB227" s="2"/>
      <c r="EC227" s="2"/>
      <c r="ED227" s="2"/>
      <c r="EE227" s="2">
        <v>26548990</v>
      </c>
      <c r="EF227" s="2">
        <v>3</v>
      </c>
      <c r="EG227" s="2" t="s">
        <v>414</v>
      </c>
      <c r="EH227" s="2">
        <v>0</v>
      </c>
      <c r="EI227" s="2" t="s">
        <v>6</v>
      </c>
      <c r="EJ227" s="2">
        <v>2</v>
      </c>
      <c r="EK227" s="2">
        <v>110011</v>
      </c>
      <c r="EL227" s="2" t="s">
        <v>415</v>
      </c>
      <c r="EM227" s="2" t="s">
        <v>416</v>
      </c>
      <c r="EN227" s="2"/>
      <c r="EO227" s="2" t="s">
        <v>417</v>
      </c>
      <c r="EP227" s="2"/>
      <c r="EQ227" s="2">
        <v>0</v>
      </c>
      <c r="ER227" s="2">
        <v>23.03</v>
      </c>
      <c r="ES227" s="2">
        <v>3.17</v>
      </c>
      <c r="ET227" s="2">
        <v>0</v>
      </c>
      <c r="EU227" s="2">
        <v>0</v>
      </c>
      <c r="EV227" s="2">
        <v>19.86</v>
      </c>
      <c r="EW227" s="2">
        <v>1.68</v>
      </c>
      <c r="EX227" s="2">
        <v>0</v>
      </c>
      <c r="EY227" s="2">
        <v>0</v>
      </c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>
        <v>0</v>
      </c>
      <c r="FR227" s="2">
        <f t="shared" si="272"/>
        <v>0</v>
      </c>
      <c r="FS227" s="2">
        <v>0</v>
      </c>
      <c r="FT227" s="2"/>
      <c r="FU227" s="2"/>
      <c r="FV227" s="2"/>
      <c r="FW227" s="2"/>
      <c r="FX227" s="2">
        <v>80</v>
      </c>
      <c r="FY227" s="2">
        <v>60</v>
      </c>
      <c r="FZ227" s="2"/>
      <c r="GA227" s="2" t="s">
        <v>6</v>
      </c>
      <c r="GB227" s="2"/>
      <c r="GC227" s="2"/>
      <c r="GD227" s="2">
        <v>0</v>
      </c>
      <c r="GE227" s="2"/>
      <c r="GF227" s="2">
        <v>1208865700</v>
      </c>
      <c r="GG227" s="2">
        <v>2</v>
      </c>
      <c r="GH227" s="2">
        <v>1</v>
      </c>
      <c r="GI227" s="2">
        <v>-2</v>
      </c>
      <c r="GJ227" s="2">
        <v>0</v>
      </c>
      <c r="GK227" s="2">
        <f>ROUND(R227*(R12)/100,2)</f>
        <v>0</v>
      </c>
      <c r="GL227" s="2">
        <f t="shared" si="273"/>
        <v>0</v>
      </c>
      <c r="GM227" s="2">
        <f t="shared" si="274"/>
        <v>171.6</v>
      </c>
      <c r="GN227" s="2">
        <f t="shared" si="275"/>
        <v>0</v>
      </c>
      <c r="GO227" s="2">
        <f t="shared" si="276"/>
        <v>171.6</v>
      </c>
      <c r="GP227" s="2">
        <f t="shared" si="277"/>
        <v>0</v>
      </c>
      <c r="GQ227" s="2"/>
      <c r="GR227" s="2">
        <v>0</v>
      </c>
      <c r="GS227" s="2">
        <v>3</v>
      </c>
      <c r="GT227" s="2">
        <v>0</v>
      </c>
      <c r="GU227" s="2" t="s">
        <v>6</v>
      </c>
      <c r="GV227" s="2">
        <f t="shared" si="278"/>
        <v>0</v>
      </c>
      <c r="GW227" s="2">
        <v>1</v>
      </c>
      <c r="GX227" s="2">
        <f t="shared" si="279"/>
        <v>0</v>
      </c>
      <c r="GY227" s="2"/>
      <c r="GZ227" s="2"/>
      <c r="HA227" s="2">
        <v>0</v>
      </c>
      <c r="HB227" s="2">
        <v>0</v>
      </c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>
        <v>0</v>
      </c>
      <c r="IL227" s="2"/>
      <c r="IM227" s="2"/>
      <c r="IN227" s="2"/>
      <c r="IO227" s="2"/>
      <c r="IP227" s="2"/>
      <c r="IQ227" s="2"/>
      <c r="IR227" s="2"/>
      <c r="IS227" s="2"/>
      <c r="IT227" s="2"/>
      <c r="IU227" s="2"/>
    </row>
    <row r="228" spans="1:255" x14ac:dyDescent="0.2">
      <c r="A228">
        <v>17</v>
      </c>
      <c r="B228">
        <v>1</v>
      </c>
      <c r="C228">
        <f>ROW(SmtRes!A564)</f>
        <v>564</v>
      </c>
      <c r="D228">
        <f>ROW(EtalonRes!A586)</f>
        <v>586</v>
      </c>
      <c r="E228" t="s">
        <v>409</v>
      </c>
      <c r="F228" t="s">
        <v>410</v>
      </c>
      <c r="G228" t="s">
        <v>411</v>
      </c>
      <c r="H228" t="s">
        <v>121</v>
      </c>
      <c r="I228">
        <f>ROUND(2+4,9)</f>
        <v>6</v>
      </c>
      <c r="J228">
        <v>0</v>
      </c>
      <c r="O228">
        <f t="shared" si="245"/>
        <v>457.57</v>
      </c>
      <c r="P228">
        <f t="shared" si="246"/>
        <v>0</v>
      </c>
      <c r="Q228">
        <f t="shared" si="247"/>
        <v>0</v>
      </c>
      <c r="R228">
        <f t="shared" si="248"/>
        <v>0</v>
      </c>
      <c r="S228">
        <f t="shared" si="249"/>
        <v>457.57</v>
      </c>
      <c r="T228">
        <f t="shared" si="250"/>
        <v>0</v>
      </c>
      <c r="U228">
        <f t="shared" si="251"/>
        <v>6.048</v>
      </c>
      <c r="V228">
        <f t="shared" si="252"/>
        <v>0</v>
      </c>
      <c r="W228">
        <f t="shared" si="253"/>
        <v>0</v>
      </c>
      <c r="X228">
        <f t="shared" si="254"/>
        <v>366.06</v>
      </c>
      <c r="Y228">
        <f t="shared" si="255"/>
        <v>274.54000000000002</v>
      </c>
      <c r="AA228">
        <v>26834277</v>
      </c>
      <c r="AB228">
        <f t="shared" si="256"/>
        <v>11.916</v>
      </c>
      <c r="AC228">
        <f>ROUND(((ES228*0)),6)</f>
        <v>0</v>
      </c>
      <c r="AD228">
        <f>ROUND(((((ET228*0.6))-((EU228*0.6)))+AE228),6)</f>
        <v>0</v>
      </c>
      <c r="AE228">
        <f>ROUND(((EU228*0.6)),6)</f>
        <v>0</v>
      </c>
      <c r="AF228">
        <f>ROUND(((EV228*0.6)),6)</f>
        <v>11.916</v>
      </c>
      <c r="AG228">
        <f t="shared" si="258"/>
        <v>0</v>
      </c>
      <c r="AH228">
        <f>((EW228*0.6))</f>
        <v>1.008</v>
      </c>
      <c r="AI228">
        <f>((EX228*0.6))</f>
        <v>0</v>
      </c>
      <c r="AJ228">
        <f t="shared" si="260"/>
        <v>0</v>
      </c>
      <c r="AK228">
        <v>23.03</v>
      </c>
      <c r="AL228">
        <v>3.17</v>
      </c>
      <c r="AM228">
        <v>0</v>
      </c>
      <c r="AN228">
        <v>0</v>
      </c>
      <c r="AO228">
        <v>19.86</v>
      </c>
      <c r="AP228">
        <v>0</v>
      </c>
      <c r="AQ228">
        <v>1.68</v>
      </c>
      <c r="AR228">
        <v>0</v>
      </c>
      <c r="AS228">
        <v>0</v>
      </c>
      <c r="AT228">
        <v>80</v>
      </c>
      <c r="AU228">
        <v>60</v>
      </c>
      <c r="AV228">
        <v>1</v>
      </c>
      <c r="AW228">
        <v>1</v>
      </c>
      <c r="AZ228">
        <v>6.4</v>
      </c>
      <c r="BA228">
        <v>6.4</v>
      </c>
      <c r="BB228">
        <v>6.4</v>
      </c>
      <c r="BC228">
        <v>6.4</v>
      </c>
      <c r="BD228" t="s">
        <v>6</v>
      </c>
      <c r="BE228" t="s">
        <v>6</v>
      </c>
      <c r="BF228" t="s">
        <v>6</v>
      </c>
      <c r="BG228" t="s">
        <v>6</v>
      </c>
      <c r="BH228">
        <v>0</v>
      </c>
      <c r="BI228">
        <v>2</v>
      </c>
      <c r="BJ228" t="s">
        <v>412</v>
      </c>
      <c r="BM228">
        <v>110011</v>
      </c>
      <c r="BN228">
        <v>0</v>
      </c>
      <c r="BO228" t="s">
        <v>6</v>
      </c>
      <c r="BP228">
        <v>0</v>
      </c>
      <c r="BQ228">
        <v>3</v>
      </c>
      <c r="BR228">
        <v>0</v>
      </c>
      <c r="BS228">
        <v>6.4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6</v>
      </c>
      <c r="BZ228">
        <v>80</v>
      </c>
      <c r="CA228">
        <v>60</v>
      </c>
      <c r="CF228">
        <v>0</v>
      </c>
      <c r="CG228">
        <v>0</v>
      </c>
      <c r="CM228">
        <v>0</v>
      </c>
      <c r="CN228" t="s">
        <v>983</v>
      </c>
      <c r="CO228">
        <v>0</v>
      </c>
      <c r="CP228">
        <f t="shared" si="261"/>
        <v>457.57</v>
      </c>
      <c r="CQ228">
        <f t="shared" si="262"/>
        <v>0</v>
      </c>
      <c r="CR228">
        <f t="shared" si="263"/>
        <v>0</v>
      </c>
      <c r="CS228">
        <f t="shared" si="264"/>
        <v>0</v>
      </c>
      <c r="CT228">
        <f t="shared" si="265"/>
        <v>76.2624</v>
      </c>
      <c r="CU228">
        <f t="shared" si="266"/>
        <v>0</v>
      </c>
      <c r="CV228">
        <f t="shared" si="267"/>
        <v>1.008</v>
      </c>
      <c r="CW228">
        <f t="shared" si="268"/>
        <v>0</v>
      </c>
      <c r="CX228">
        <f t="shared" si="269"/>
        <v>0</v>
      </c>
      <c r="CY228">
        <f t="shared" si="270"/>
        <v>366.05599999999998</v>
      </c>
      <c r="CZ228">
        <f t="shared" si="271"/>
        <v>274.54200000000003</v>
      </c>
      <c r="DC228" t="s">
        <v>6</v>
      </c>
      <c r="DD228" t="s">
        <v>30</v>
      </c>
      <c r="DE228" t="s">
        <v>413</v>
      </c>
      <c r="DF228" t="s">
        <v>413</v>
      </c>
      <c r="DG228" t="s">
        <v>413</v>
      </c>
      <c r="DH228" t="s">
        <v>6</v>
      </c>
      <c r="DI228" t="s">
        <v>413</v>
      </c>
      <c r="DJ228" t="s">
        <v>413</v>
      </c>
      <c r="DK228" t="s">
        <v>6</v>
      </c>
      <c r="DL228" t="s">
        <v>6</v>
      </c>
      <c r="DM228" t="s">
        <v>6</v>
      </c>
      <c r="DN228">
        <v>0</v>
      </c>
      <c r="DO228">
        <v>0</v>
      </c>
      <c r="DP228">
        <v>1</v>
      </c>
      <c r="DQ228">
        <v>1</v>
      </c>
      <c r="DU228">
        <v>1013</v>
      </c>
      <c r="DV228" t="s">
        <v>121</v>
      </c>
      <c r="DW228" t="s">
        <v>121</v>
      </c>
      <c r="DX228">
        <v>1</v>
      </c>
      <c r="EE228">
        <v>26548990</v>
      </c>
      <c r="EF228">
        <v>3</v>
      </c>
      <c r="EG228" t="s">
        <v>414</v>
      </c>
      <c r="EH228">
        <v>0</v>
      </c>
      <c r="EI228" t="s">
        <v>6</v>
      </c>
      <c r="EJ228">
        <v>2</v>
      </c>
      <c r="EK228">
        <v>110011</v>
      </c>
      <c r="EL228" t="s">
        <v>415</v>
      </c>
      <c r="EM228" t="s">
        <v>416</v>
      </c>
      <c r="EO228" t="s">
        <v>417</v>
      </c>
      <c r="EQ228">
        <v>0</v>
      </c>
      <c r="ER228">
        <v>23.03</v>
      </c>
      <c r="ES228">
        <v>3.17</v>
      </c>
      <c r="ET228">
        <v>0</v>
      </c>
      <c r="EU228">
        <v>0</v>
      </c>
      <c r="EV228">
        <v>19.86</v>
      </c>
      <c r="EW228">
        <v>1.68</v>
      </c>
      <c r="EX228">
        <v>0</v>
      </c>
      <c r="EY228">
        <v>0</v>
      </c>
      <c r="FQ228">
        <v>0</v>
      </c>
      <c r="FR228">
        <f t="shared" si="272"/>
        <v>0</v>
      </c>
      <c r="FS228">
        <v>0</v>
      </c>
      <c r="FX228">
        <v>80</v>
      </c>
      <c r="FY228">
        <v>60</v>
      </c>
      <c r="GA228" t="s">
        <v>6</v>
      </c>
      <c r="GD228">
        <v>0</v>
      </c>
      <c r="GF228">
        <v>1208865700</v>
      </c>
      <c r="GG228">
        <v>1</v>
      </c>
      <c r="GH228">
        <v>1</v>
      </c>
      <c r="GI228">
        <v>4</v>
      </c>
      <c r="GJ228">
        <v>0</v>
      </c>
      <c r="GK228">
        <f>ROUND(R228*(S12)/100,2)</f>
        <v>0</v>
      </c>
      <c r="GL228">
        <f t="shared" si="273"/>
        <v>0</v>
      </c>
      <c r="GM228">
        <f t="shared" si="274"/>
        <v>1098.17</v>
      </c>
      <c r="GN228">
        <f t="shared" si="275"/>
        <v>0</v>
      </c>
      <c r="GO228">
        <f t="shared" si="276"/>
        <v>1098.17</v>
      </c>
      <c r="GP228">
        <f t="shared" si="277"/>
        <v>0</v>
      </c>
      <c r="GR228">
        <v>0</v>
      </c>
      <c r="GS228">
        <v>3</v>
      </c>
      <c r="GT228">
        <v>0</v>
      </c>
      <c r="GU228" t="s">
        <v>6</v>
      </c>
      <c r="GV228">
        <f t="shared" si="278"/>
        <v>0</v>
      </c>
      <c r="GW228">
        <v>1</v>
      </c>
      <c r="GX228">
        <f t="shared" si="279"/>
        <v>0</v>
      </c>
      <c r="HA228">
        <v>0</v>
      </c>
      <c r="HB228">
        <v>0</v>
      </c>
      <c r="IK228">
        <v>0</v>
      </c>
    </row>
    <row r="229" spans="1:255" x14ac:dyDescent="0.2">
      <c r="A229" s="2">
        <v>17</v>
      </c>
      <c r="B229" s="2">
        <v>1</v>
      </c>
      <c r="C229" s="2">
        <f>ROW(SmtRes!A569)</f>
        <v>569</v>
      </c>
      <c r="D229" s="2">
        <f>ROW(EtalonRes!A589)</f>
        <v>589</v>
      </c>
      <c r="E229" s="2" t="s">
        <v>418</v>
      </c>
      <c r="F229" s="2" t="s">
        <v>419</v>
      </c>
      <c r="G229" s="2" t="s">
        <v>420</v>
      </c>
      <c r="H229" s="2" t="s">
        <v>54</v>
      </c>
      <c r="I229" s="2">
        <f>ROUND((6+20)/100,9)</f>
        <v>0.26</v>
      </c>
      <c r="J229" s="2">
        <v>0</v>
      </c>
      <c r="K229" s="2"/>
      <c r="L229" s="2"/>
      <c r="M229" s="2"/>
      <c r="N229" s="2"/>
      <c r="O229" s="2">
        <f t="shared" si="245"/>
        <v>40.65</v>
      </c>
      <c r="P229" s="2">
        <f t="shared" si="246"/>
        <v>4.37</v>
      </c>
      <c r="Q229" s="2">
        <f t="shared" si="247"/>
        <v>0</v>
      </c>
      <c r="R229" s="2">
        <f t="shared" si="248"/>
        <v>0</v>
      </c>
      <c r="S229" s="2">
        <f t="shared" si="249"/>
        <v>36.28</v>
      </c>
      <c r="T229" s="2">
        <f t="shared" si="250"/>
        <v>0</v>
      </c>
      <c r="U229" s="2">
        <f t="shared" si="251"/>
        <v>3.952</v>
      </c>
      <c r="V229" s="2">
        <f t="shared" si="252"/>
        <v>0</v>
      </c>
      <c r="W229" s="2">
        <f t="shared" si="253"/>
        <v>0</v>
      </c>
      <c r="X229" s="2">
        <f t="shared" si="254"/>
        <v>34.47</v>
      </c>
      <c r="Y229" s="2">
        <f t="shared" si="255"/>
        <v>23.58</v>
      </c>
      <c r="Z229" s="2"/>
      <c r="AA229" s="2">
        <v>26834263</v>
      </c>
      <c r="AB229" s="2">
        <f t="shared" si="256"/>
        <v>156.33000000000001</v>
      </c>
      <c r="AC229" s="2">
        <f t="shared" ref="AC229:AC260" si="280">ROUND((ES229),6)</f>
        <v>16.79</v>
      </c>
      <c r="AD229" s="2">
        <f t="shared" ref="AD229:AD260" si="281">ROUND((((ET229)-(EU229))+AE229),6)</f>
        <v>0</v>
      </c>
      <c r="AE229" s="2">
        <f t="shared" ref="AE229:AE260" si="282">ROUND((EU229),6)</f>
        <v>0</v>
      </c>
      <c r="AF229" s="2">
        <f t="shared" ref="AF229:AF260" si="283">ROUND((EV229),6)</f>
        <v>139.54</v>
      </c>
      <c r="AG229" s="2">
        <f t="shared" si="258"/>
        <v>0</v>
      </c>
      <c r="AH229" s="2">
        <f t="shared" ref="AH229:AH260" si="284">(EW229)</f>
        <v>15.2</v>
      </c>
      <c r="AI229" s="2">
        <f t="shared" ref="AI229:AI260" si="285">(EX229)</f>
        <v>0</v>
      </c>
      <c r="AJ229" s="2">
        <f t="shared" si="260"/>
        <v>0</v>
      </c>
      <c r="AK229" s="2">
        <v>156.33000000000001</v>
      </c>
      <c r="AL229" s="2">
        <v>16.79</v>
      </c>
      <c r="AM229" s="2">
        <v>0</v>
      </c>
      <c r="AN229" s="2">
        <v>0</v>
      </c>
      <c r="AO229" s="2">
        <v>139.54</v>
      </c>
      <c r="AP229" s="2">
        <v>0</v>
      </c>
      <c r="AQ229" s="2">
        <v>15.2</v>
      </c>
      <c r="AR229" s="2">
        <v>0</v>
      </c>
      <c r="AS229" s="2">
        <v>0</v>
      </c>
      <c r="AT229" s="2">
        <v>95</v>
      </c>
      <c r="AU229" s="2">
        <v>65</v>
      </c>
      <c r="AV229" s="2">
        <v>1</v>
      </c>
      <c r="AW229" s="2">
        <v>1</v>
      </c>
      <c r="AX229" s="2"/>
      <c r="AY229" s="2"/>
      <c r="AZ229" s="2">
        <v>1</v>
      </c>
      <c r="BA229" s="2">
        <v>1</v>
      </c>
      <c r="BB229" s="2">
        <v>1</v>
      </c>
      <c r="BC229" s="2">
        <v>1</v>
      </c>
      <c r="BD229" s="2" t="s">
        <v>6</v>
      </c>
      <c r="BE229" s="2" t="s">
        <v>6</v>
      </c>
      <c r="BF229" s="2" t="s">
        <v>6</v>
      </c>
      <c r="BG229" s="2" t="s">
        <v>6</v>
      </c>
      <c r="BH229" s="2">
        <v>0</v>
      </c>
      <c r="BI229" s="2">
        <v>2</v>
      </c>
      <c r="BJ229" s="2" t="s">
        <v>421</v>
      </c>
      <c r="BK229" s="2"/>
      <c r="BL229" s="2"/>
      <c r="BM229" s="2">
        <v>108001</v>
      </c>
      <c r="BN229" s="2">
        <v>0</v>
      </c>
      <c r="BO229" s="2" t="s">
        <v>6</v>
      </c>
      <c r="BP229" s="2">
        <v>0</v>
      </c>
      <c r="BQ229" s="2">
        <v>3</v>
      </c>
      <c r="BR229" s="2">
        <v>0</v>
      </c>
      <c r="BS229" s="2">
        <v>1</v>
      </c>
      <c r="BT229" s="2">
        <v>1</v>
      </c>
      <c r="BU229" s="2">
        <v>1</v>
      </c>
      <c r="BV229" s="2">
        <v>1</v>
      </c>
      <c r="BW229" s="2">
        <v>1</v>
      </c>
      <c r="BX229" s="2">
        <v>1</v>
      </c>
      <c r="BY229" s="2" t="s">
        <v>6</v>
      </c>
      <c r="BZ229" s="2">
        <v>95</v>
      </c>
      <c r="CA229" s="2">
        <v>65</v>
      </c>
      <c r="CB229" s="2"/>
      <c r="CC229" s="2"/>
      <c r="CD229" s="2"/>
      <c r="CE229" s="2"/>
      <c r="CF229" s="2">
        <v>0</v>
      </c>
      <c r="CG229" s="2">
        <v>0</v>
      </c>
      <c r="CH229" s="2"/>
      <c r="CI229" s="2"/>
      <c r="CJ229" s="2"/>
      <c r="CK229" s="2"/>
      <c r="CL229" s="2"/>
      <c r="CM229" s="2">
        <v>0</v>
      </c>
      <c r="CN229" s="2" t="s">
        <v>6</v>
      </c>
      <c r="CO229" s="2">
        <v>0</v>
      </c>
      <c r="CP229" s="2">
        <f t="shared" si="261"/>
        <v>40.65</v>
      </c>
      <c r="CQ229" s="2">
        <f t="shared" si="262"/>
        <v>16.79</v>
      </c>
      <c r="CR229" s="2">
        <f t="shared" si="263"/>
        <v>0</v>
      </c>
      <c r="CS229" s="2">
        <f t="shared" si="264"/>
        <v>0</v>
      </c>
      <c r="CT229" s="2">
        <f t="shared" si="265"/>
        <v>139.54</v>
      </c>
      <c r="CU229" s="2">
        <f t="shared" si="266"/>
        <v>0</v>
      </c>
      <c r="CV229" s="2">
        <f t="shared" si="267"/>
        <v>15.2</v>
      </c>
      <c r="CW229" s="2">
        <f t="shared" si="268"/>
        <v>0</v>
      </c>
      <c r="CX229" s="2">
        <f t="shared" si="269"/>
        <v>0</v>
      </c>
      <c r="CY229" s="2">
        <f t="shared" si="270"/>
        <v>34.466000000000001</v>
      </c>
      <c r="CZ229" s="2">
        <f t="shared" si="271"/>
        <v>23.582000000000004</v>
      </c>
      <c r="DA229" s="2"/>
      <c r="DB229" s="2"/>
      <c r="DC229" s="2" t="s">
        <v>6</v>
      </c>
      <c r="DD229" s="2" t="s">
        <v>6</v>
      </c>
      <c r="DE229" s="2" t="s">
        <v>6</v>
      </c>
      <c r="DF229" s="2" t="s">
        <v>6</v>
      </c>
      <c r="DG229" s="2" t="s">
        <v>6</v>
      </c>
      <c r="DH229" s="2" t="s">
        <v>6</v>
      </c>
      <c r="DI229" s="2" t="s">
        <v>6</v>
      </c>
      <c r="DJ229" s="2" t="s">
        <v>6</v>
      </c>
      <c r="DK229" s="2" t="s">
        <v>6</v>
      </c>
      <c r="DL229" s="2" t="s">
        <v>6</v>
      </c>
      <c r="DM229" s="2" t="s">
        <v>6</v>
      </c>
      <c r="DN229" s="2">
        <v>0</v>
      </c>
      <c r="DO229" s="2">
        <v>0</v>
      </c>
      <c r="DP229" s="2">
        <v>1</v>
      </c>
      <c r="DQ229" s="2">
        <v>1</v>
      </c>
      <c r="DR229" s="2"/>
      <c r="DS229" s="2"/>
      <c r="DT229" s="2"/>
      <c r="DU229" s="2">
        <v>1003</v>
      </c>
      <c r="DV229" s="2" t="s">
        <v>54</v>
      </c>
      <c r="DW229" s="2" t="s">
        <v>54</v>
      </c>
      <c r="DX229" s="2">
        <v>100</v>
      </c>
      <c r="DY229" s="2"/>
      <c r="DZ229" s="2"/>
      <c r="EA229" s="2"/>
      <c r="EB229" s="2"/>
      <c r="EC229" s="2"/>
      <c r="ED229" s="2"/>
      <c r="EE229" s="2">
        <v>26548943</v>
      </c>
      <c r="EF229" s="2">
        <v>3</v>
      </c>
      <c r="EG229" s="2" t="s">
        <v>414</v>
      </c>
      <c r="EH229" s="2">
        <v>0</v>
      </c>
      <c r="EI229" s="2" t="s">
        <v>6</v>
      </c>
      <c r="EJ229" s="2">
        <v>2</v>
      </c>
      <c r="EK229" s="2">
        <v>108001</v>
      </c>
      <c r="EL229" s="2" t="s">
        <v>422</v>
      </c>
      <c r="EM229" s="2" t="s">
        <v>423</v>
      </c>
      <c r="EN229" s="2"/>
      <c r="EO229" s="2" t="s">
        <v>6</v>
      </c>
      <c r="EP229" s="2"/>
      <c r="EQ229" s="2">
        <v>0</v>
      </c>
      <c r="ER229" s="2">
        <v>156.33000000000001</v>
      </c>
      <c r="ES229" s="2">
        <v>16.79</v>
      </c>
      <c r="ET229" s="2">
        <v>0</v>
      </c>
      <c r="EU229" s="2">
        <v>0</v>
      </c>
      <c r="EV229" s="2">
        <v>139.54</v>
      </c>
      <c r="EW229" s="2">
        <v>15.2</v>
      </c>
      <c r="EX229" s="2">
        <v>0</v>
      </c>
      <c r="EY229" s="2">
        <v>0</v>
      </c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>
        <v>0</v>
      </c>
      <c r="FR229" s="2">
        <f t="shared" si="272"/>
        <v>0</v>
      </c>
      <c r="FS229" s="2">
        <v>0</v>
      </c>
      <c r="FT229" s="2"/>
      <c r="FU229" s="2"/>
      <c r="FV229" s="2"/>
      <c r="FW229" s="2"/>
      <c r="FX229" s="2">
        <v>95</v>
      </c>
      <c r="FY229" s="2">
        <v>65</v>
      </c>
      <c r="FZ229" s="2"/>
      <c r="GA229" s="2" t="s">
        <v>6</v>
      </c>
      <c r="GB229" s="2"/>
      <c r="GC229" s="2"/>
      <c r="GD229" s="2">
        <v>0</v>
      </c>
      <c r="GE229" s="2"/>
      <c r="GF229" s="2">
        <v>-596386547</v>
      </c>
      <c r="GG229" s="2">
        <v>2</v>
      </c>
      <c r="GH229" s="2">
        <v>1</v>
      </c>
      <c r="GI229" s="2">
        <v>-2</v>
      </c>
      <c r="GJ229" s="2">
        <v>0</v>
      </c>
      <c r="GK229" s="2">
        <f>ROUND(R229*(R12)/100,2)</f>
        <v>0</v>
      </c>
      <c r="GL229" s="2">
        <f t="shared" si="273"/>
        <v>0</v>
      </c>
      <c r="GM229" s="2">
        <f t="shared" si="274"/>
        <v>98.7</v>
      </c>
      <c r="GN229" s="2">
        <f t="shared" si="275"/>
        <v>0</v>
      </c>
      <c r="GO229" s="2">
        <f t="shared" si="276"/>
        <v>98.7</v>
      </c>
      <c r="GP229" s="2">
        <f t="shared" si="277"/>
        <v>0</v>
      </c>
      <c r="GQ229" s="2"/>
      <c r="GR229" s="2">
        <v>0</v>
      </c>
      <c r="GS229" s="2">
        <v>3</v>
      </c>
      <c r="GT229" s="2">
        <v>0</v>
      </c>
      <c r="GU229" s="2" t="s">
        <v>6</v>
      </c>
      <c r="GV229" s="2">
        <f t="shared" si="278"/>
        <v>0</v>
      </c>
      <c r="GW229" s="2">
        <v>1</v>
      </c>
      <c r="GX229" s="2">
        <f t="shared" si="279"/>
        <v>0</v>
      </c>
      <c r="GY229" s="2"/>
      <c r="GZ229" s="2"/>
      <c r="HA229" s="2">
        <v>0</v>
      </c>
      <c r="HB229" s="2">
        <v>0</v>
      </c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>
        <v>0</v>
      </c>
      <c r="IL229" s="2"/>
      <c r="IM229" s="2"/>
      <c r="IN229" s="2"/>
      <c r="IO229" s="2"/>
      <c r="IP229" s="2"/>
      <c r="IQ229" s="2"/>
      <c r="IR229" s="2"/>
      <c r="IS229" s="2"/>
      <c r="IT229" s="2"/>
      <c r="IU229" s="2"/>
    </row>
    <row r="230" spans="1:255" x14ac:dyDescent="0.2">
      <c r="A230">
        <v>17</v>
      </c>
      <c r="B230">
        <v>1</v>
      </c>
      <c r="C230">
        <f>ROW(SmtRes!A574)</f>
        <v>574</v>
      </c>
      <c r="D230">
        <f>ROW(EtalonRes!A592)</f>
        <v>592</v>
      </c>
      <c r="E230" t="s">
        <v>418</v>
      </c>
      <c r="F230" t="s">
        <v>419</v>
      </c>
      <c r="G230" t="s">
        <v>420</v>
      </c>
      <c r="H230" t="s">
        <v>54</v>
      </c>
      <c r="I230">
        <f>ROUND((6+20)/100,9)</f>
        <v>0.26</v>
      </c>
      <c r="J230">
        <v>0</v>
      </c>
      <c r="O230">
        <f t="shared" si="245"/>
        <v>260.13</v>
      </c>
      <c r="P230">
        <f t="shared" si="246"/>
        <v>27.94</v>
      </c>
      <c r="Q230">
        <f t="shared" si="247"/>
        <v>0</v>
      </c>
      <c r="R230">
        <f t="shared" si="248"/>
        <v>0</v>
      </c>
      <c r="S230">
        <f t="shared" si="249"/>
        <v>232.19</v>
      </c>
      <c r="T230">
        <f t="shared" si="250"/>
        <v>0</v>
      </c>
      <c r="U230">
        <f t="shared" si="251"/>
        <v>3.952</v>
      </c>
      <c r="V230">
        <f t="shared" si="252"/>
        <v>0</v>
      </c>
      <c r="W230">
        <f t="shared" si="253"/>
        <v>0</v>
      </c>
      <c r="X230">
        <f t="shared" si="254"/>
        <v>220.58</v>
      </c>
      <c r="Y230">
        <f t="shared" si="255"/>
        <v>150.91999999999999</v>
      </c>
      <c r="AA230">
        <v>26834277</v>
      </c>
      <c r="AB230">
        <f t="shared" si="256"/>
        <v>156.33000000000001</v>
      </c>
      <c r="AC230">
        <f t="shared" si="280"/>
        <v>16.79</v>
      </c>
      <c r="AD230">
        <f t="shared" si="281"/>
        <v>0</v>
      </c>
      <c r="AE230">
        <f t="shared" si="282"/>
        <v>0</v>
      </c>
      <c r="AF230">
        <f t="shared" si="283"/>
        <v>139.54</v>
      </c>
      <c r="AG230">
        <f t="shared" si="258"/>
        <v>0</v>
      </c>
      <c r="AH230">
        <f t="shared" si="284"/>
        <v>15.2</v>
      </c>
      <c r="AI230">
        <f t="shared" si="285"/>
        <v>0</v>
      </c>
      <c r="AJ230">
        <f t="shared" si="260"/>
        <v>0</v>
      </c>
      <c r="AK230">
        <v>156.33000000000001</v>
      </c>
      <c r="AL230">
        <v>16.79</v>
      </c>
      <c r="AM230">
        <v>0</v>
      </c>
      <c r="AN230">
        <v>0</v>
      </c>
      <c r="AO230">
        <v>139.54</v>
      </c>
      <c r="AP230">
        <v>0</v>
      </c>
      <c r="AQ230">
        <v>15.2</v>
      </c>
      <c r="AR230">
        <v>0</v>
      </c>
      <c r="AS230">
        <v>0</v>
      </c>
      <c r="AT230">
        <v>95</v>
      </c>
      <c r="AU230">
        <v>65</v>
      </c>
      <c r="AV230">
        <v>1</v>
      </c>
      <c r="AW230">
        <v>1</v>
      </c>
      <c r="AZ230">
        <v>6.4</v>
      </c>
      <c r="BA230">
        <v>6.4</v>
      </c>
      <c r="BB230">
        <v>6.4</v>
      </c>
      <c r="BC230">
        <v>6.4</v>
      </c>
      <c r="BD230" t="s">
        <v>6</v>
      </c>
      <c r="BE230" t="s">
        <v>6</v>
      </c>
      <c r="BF230" t="s">
        <v>6</v>
      </c>
      <c r="BG230" t="s">
        <v>6</v>
      </c>
      <c r="BH230">
        <v>0</v>
      </c>
      <c r="BI230">
        <v>2</v>
      </c>
      <c r="BJ230" t="s">
        <v>421</v>
      </c>
      <c r="BM230">
        <v>108001</v>
      </c>
      <c r="BN230">
        <v>0</v>
      </c>
      <c r="BO230" t="s">
        <v>6</v>
      </c>
      <c r="BP230">
        <v>0</v>
      </c>
      <c r="BQ230">
        <v>3</v>
      </c>
      <c r="BR230">
        <v>0</v>
      </c>
      <c r="BS230">
        <v>6.4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6</v>
      </c>
      <c r="BZ230">
        <v>95</v>
      </c>
      <c r="CA230">
        <v>65</v>
      </c>
      <c r="CF230">
        <v>0</v>
      </c>
      <c r="CG230">
        <v>0</v>
      </c>
      <c r="CM230">
        <v>0</v>
      </c>
      <c r="CN230" t="s">
        <v>6</v>
      </c>
      <c r="CO230">
        <v>0</v>
      </c>
      <c r="CP230">
        <f t="shared" si="261"/>
        <v>260.13</v>
      </c>
      <c r="CQ230">
        <f t="shared" si="262"/>
        <v>107.456</v>
      </c>
      <c r="CR230">
        <f t="shared" si="263"/>
        <v>0</v>
      </c>
      <c r="CS230">
        <f t="shared" si="264"/>
        <v>0</v>
      </c>
      <c r="CT230">
        <f t="shared" si="265"/>
        <v>893.05600000000004</v>
      </c>
      <c r="CU230">
        <f t="shared" si="266"/>
        <v>0</v>
      </c>
      <c r="CV230">
        <f t="shared" si="267"/>
        <v>15.2</v>
      </c>
      <c r="CW230">
        <f t="shared" si="268"/>
        <v>0</v>
      </c>
      <c r="CX230">
        <f t="shared" si="269"/>
        <v>0</v>
      </c>
      <c r="CY230">
        <f t="shared" si="270"/>
        <v>220.5805</v>
      </c>
      <c r="CZ230">
        <f t="shared" si="271"/>
        <v>150.92349999999999</v>
      </c>
      <c r="DC230" t="s">
        <v>6</v>
      </c>
      <c r="DD230" t="s">
        <v>6</v>
      </c>
      <c r="DE230" t="s">
        <v>6</v>
      </c>
      <c r="DF230" t="s">
        <v>6</v>
      </c>
      <c r="DG230" t="s">
        <v>6</v>
      </c>
      <c r="DH230" t="s">
        <v>6</v>
      </c>
      <c r="DI230" t="s">
        <v>6</v>
      </c>
      <c r="DJ230" t="s">
        <v>6</v>
      </c>
      <c r="DK230" t="s">
        <v>6</v>
      </c>
      <c r="DL230" t="s">
        <v>6</v>
      </c>
      <c r="DM230" t="s">
        <v>6</v>
      </c>
      <c r="DN230">
        <v>0</v>
      </c>
      <c r="DO230">
        <v>0</v>
      </c>
      <c r="DP230">
        <v>1</v>
      </c>
      <c r="DQ230">
        <v>1</v>
      </c>
      <c r="DU230">
        <v>1003</v>
      </c>
      <c r="DV230" t="s">
        <v>54</v>
      </c>
      <c r="DW230" t="s">
        <v>54</v>
      </c>
      <c r="DX230">
        <v>100</v>
      </c>
      <c r="EE230">
        <v>26548943</v>
      </c>
      <c r="EF230">
        <v>3</v>
      </c>
      <c r="EG230" t="s">
        <v>414</v>
      </c>
      <c r="EH230">
        <v>0</v>
      </c>
      <c r="EI230" t="s">
        <v>6</v>
      </c>
      <c r="EJ230">
        <v>2</v>
      </c>
      <c r="EK230">
        <v>108001</v>
      </c>
      <c r="EL230" t="s">
        <v>422</v>
      </c>
      <c r="EM230" t="s">
        <v>423</v>
      </c>
      <c r="EO230" t="s">
        <v>6</v>
      </c>
      <c r="EQ230">
        <v>0</v>
      </c>
      <c r="ER230">
        <v>156.33000000000001</v>
      </c>
      <c r="ES230">
        <v>16.79</v>
      </c>
      <c r="ET230">
        <v>0</v>
      </c>
      <c r="EU230">
        <v>0</v>
      </c>
      <c r="EV230">
        <v>139.54</v>
      </c>
      <c r="EW230">
        <v>15.2</v>
      </c>
      <c r="EX230">
        <v>0</v>
      </c>
      <c r="EY230">
        <v>0</v>
      </c>
      <c r="FQ230">
        <v>0</v>
      </c>
      <c r="FR230">
        <f t="shared" si="272"/>
        <v>0</v>
      </c>
      <c r="FS230">
        <v>0</v>
      </c>
      <c r="FX230">
        <v>95</v>
      </c>
      <c r="FY230">
        <v>65</v>
      </c>
      <c r="GA230" t="s">
        <v>6</v>
      </c>
      <c r="GD230">
        <v>0</v>
      </c>
      <c r="GF230">
        <v>-596386547</v>
      </c>
      <c r="GG230">
        <v>1</v>
      </c>
      <c r="GH230">
        <v>1</v>
      </c>
      <c r="GI230">
        <v>4</v>
      </c>
      <c r="GJ230">
        <v>0</v>
      </c>
      <c r="GK230">
        <f>ROUND(R230*(S12)/100,2)</f>
        <v>0</v>
      </c>
      <c r="GL230">
        <f t="shared" si="273"/>
        <v>0</v>
      </c>
      <c r="GM230">
        <f t="shared" si="274"/>
        <v>631.63</v>
      </c>
      <c r="GN230">
        <f t="shared" si="275"/>
        <v>0</v>
      </c>
      <c r="GO230">
        <f t="shared" si="276"/>
        <v>631.63</v>
      </c>
      <c r="GP230">
        <f t="shared" si="277"/>
        <v>0</v>
      </c>
      <c r="GR230">
        <v>0</v>
      </c>
      <c r="GS230">
        <v>3</v>
      </c>
      <c r="GT230">
        <v>0</v>
      </c>
      <c r="GU230" t="s">
        <v>6</v>
      </c>
      <c r="GV230">
        <f t="shared" si="278"/>
        <v>0</v>
      </c>
      <c r="GW230">
        <v>1</v>
      </c>
      <c r="GX230">
        <f t="shared" si="279"/>
        <v>0</v>
      </c>
      <c r="HA230">
        <v>0</v>
      </c>
      <c r="HB230">
        <v>0</v>
      </c>
      <c r="IK230">
        <v>0</v>
      </c>
    </row>
    <row r="231" spans="1:255" x14ac:dyDescent="0.2">
      <c r="A231" s="2">
        <v>18</v>
      </c>
      <c r="B231" s="2">
        <v>1</v>
      </c>
      <c r="C231" s="2">
        <v>568</v>
      </c>
      <c r="D231" s="2"/>
      <c r="E231" s="2" t="s">
        <v>424</v>
      </c>
      <c r="F231" s="2" t="s">
        <v>425</v>
      </c>
      <c r="G231" s="2" t="s">
        <v>426</v>
      </c>
      <c r="H231" s="2" t="s">
        <v>325</v>
      </c>
      <c r="I231" s="2">
        <f>I229*J231</f>
        <v>2.6259999999999999</v>
      </c>
      <c r="J231" s="2">
        <v>10.1</v>
      </c>
      <c r="K231" s="2"/>
      <c r="L231" s="2"/>
      <c r="M231" s="2"/>
      <c r="N231" s="2"/>
      <c r="O231" s="2">
        <f t="shared" si="245"/>
        <v>55.67</v>
      </c>
      <c r="P231" s="2">
        <f t="shared" si="246"/>
        <v>55.67</v>
      </c>
      <c r="Q231" s="2">
        <f t="shared" si="247"/>
        <v>0</v>
      </c>
      <c r="R231" s="2">
        <f t="shared" si="248"/>
        <v>0</v>
      </c>
      <c r="S231" s="2">
        <f t="shared" si="249"/>
        <v>0</v>
      </c>
      <c r="T231" s="2">
        <f t="shared" si="250"/>
        <v>0</v>
      </c>
      <c r="U231" s="2">
        <f t="shared" si="251"/>
        <v>0</v>
      </c>
      <c r="V231" s="2">
        <f t="shared" si="252"/>
        <v>0</v>
      </c>
      <c r="W231" s="2">
        <f t="shared" si="253"/>
        <v>0</v>
      </c>
      <c r="X231" s="2">
        <f t="shared" si="254"/>
        <v>0</v>
      </c>
      <c r="Y231" s="2">
        <f t="shared" si="255"/>
        <v>0</v>
      </c>
      <c r="Z231" s="2"/>
      <c r="AA231" s="2">
        <v>26834263</v>
      </c>
      <c r="AB231" s="2">
        <f t="shared" si="256"/>
        <v>21.2</v>
      </c>
      <c r="AC231" s="2">
        <f t="shared" si="280"/>
        <v>21.2</v>
      </c>
      <c r="AD231" s="2">
        <f t="shared" si="281"/>
        <v>0</v>
      </c>
      <c r="AE231" s="2">
        <f t="shared" si="282"/>
        <v>0</v>
      </c>
      <c r="AF231" s="2">
        <f t="shared" si="283"/>
        <v>0</v>
      </c>
      <c r="AG231" s="2">
        <f t="shared" si="258"/>
        <v>0</v>
      </c>
      <c r="AH231" s="2">
        <f t="shared" si="284"/>
        <v>0</v>
      </c>
      <c r="AI231" s="2">
        <f t="shared" si="285"/>
        <v>0</v>
      </c>
      <c r="AJ231" s="2">
        <f t="shared" si="260"/>
        <v>0</v>
      </c>
      <c r="AK231" s="2">
        <v>21.2</v>
      </c>
      <c r="AL231" s="2">
        <v>21.2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95</v>
      </c>
      <c r="AU231" s="2">
        <v>65</v>
      </c>
      <c r="AV231" s="2">
        <v>1</v>
      </c>
      <c r="AW231" s="2">
        <v>1</v>
      </c>
      <c r="AX231" s="2"/>
      <c r="AY231" s="2"/>
      <c r="AZ231" s="2">
        <v>1</v>
      </c>
      <c r="BA231" s="2">
        <v>1</v>
      </c>
      <c r="BB231" s="2">
        <v>1</v>
      </c>
      <c r="BC231" s="2">
        <v>1</v>
      </c>
      <c r="BD231" s="2" t="s">
        <v>6</v>
      </c>
      <c r="BE231" s="2" t="s">
        <v>6</v>
      </c>
      <c r="BF231" s="2" t="s">
        <v>6</v>
      </c>
      <c r="BG231" s="2" t="s">
        <v>6</v>
      </c>
      <c r="BH231" s="2">
        <v>3</v>
      </c>
      <c r="BI231" s="2">
        <v>2</v>
      </c>
      <c r="BJ231" s="2" t="s">
        <v>427</v>
      </c>
      <c r="BK231" s="2"/>
      <c r="BL231" s="2"/>
      <c r="BM231" s="2">
        <v>108001</v>
      </c>
      <c r="BN231" s="2">
        <v>0</v>
      </c>
      <c r="BO231" s="2" t="s">
        <v>6</v>
      </c>
      <c r="BP231" s="2">
        <v>0</v>
      </c>
      <c r="BQ231" s="2">
        <v>3</v>
      </c>
      <c r="BR231" s="2">
        <v>0</v>
      </c>
      <c r="BS231" s="2">
        <v>1</v>
      </c>
      <c r="BT231" s="2">
        <v>1</v>
      </c>
      <c r="BU231" s="2">
        <v>1</v>
      </c>
      <c r="BV231" s="2">
        <v>1</v>
      </c>
      <c r="BW231" s="2">
        <v>1</v>
      </c>
      <c r="BX231" s="2">
        <v>1</v>
      </c>
      <c r="BY231" s="2" t="s">
        <v>6</v>
      </c>
      <c r="BZ231" s="2">
        <v>95</v>
      </c>
      <c r="CA231" s="2">
        <v>65</v>
      </c>
      <c r="CB231" s="2"/>
      <c r="CC231" s="2"/>
      <c r="CD231" s="2"/>
      <c r="CE231" s="2"/>
      <c r="CF231" s="2">
        <v>0</v>
      </c>
      <c r="CG231" s="2">
        <v>0</v>
      </c>
      <c r="CH231" s="2"/>
      <c r="CI231" s="2"/>
      <c r="CJ231" s="2"/>
      <c r="CK231" s="2"/>
      <c r="CL231" s="2"/>
      <c r="CM231" s="2">
        <v>0</v>
      </c>
      <c r="CN231" s="2" t="s">
        <v>6</v>
      </c>
      <c r="CO231" s="2">
        <v>0</v>
      </c>
      <c r="CP231" s="2">
        <f t="shared" si="261"/>
        <v>55.67</v>
      </c>
      <c r="CQ231" s="2">
        <f t="shared" si="262"/>
        <v>21.2</v>
      </c>
      <c r="CR231" s="2">
        <f t="shared" si="263"/>
        <v>0</v>
      </c>
      <c r="CS231" s="2">
        <f t="shared" si="264"/>
        <v>0</v>
      </c>
      <c r="CT231" s="2">
        <f t="shared" si="265"/>
        <v>0</v>
      </c>
      <c r="CU231" s="2">
        <f t="shared" si="266"/>
        <v>0</v>
      </c>
      <c r="CV231" s="2">
        <f t="shared" si="267"/>
        <v>0</v>
      </c>
      <c r="CW231" s="2">
        <f t="shared" si="268"/>
        <v>0</v>
      </c>
      <c r="CX231" s="2">
        <f t="shared" si="269"/>
        <v>0</v>
      </c>
      <c r="CY231" s="2">
        <f t="shared" si="270"/>
        <v>0</v>
      </c>
      <c r="CZ231" s="2">
        <f t="shared" si="271"/>
        <v>0</v>
      </c>
      <c r="DA231" s="2"/>
      <c r="DB231" s="2"/>
      <c r="DC231" s="2" t="s">
        <v>6</v>
      </c>
      <c r="DD231" s="2" t="s">
        <v>6</v>
      </c>
      <c r="DE231" s="2" t="s">
        <v>6</v>
      </c>
      <c r="DF231" s="2" t="s">
        <v>6</v>
      </c>
      <c r="DG231" s="2" t="s">
        <v>6</v>
      </c>
      <c r="DH231" s="2" t="s">
        <v>6</v>
      </c>
      <c r="DI231" s="2" t="s">
        <v>6</v>
      </c>
      <c r="DJ231" s="2" t="s">
        <v>6</v>
      </c>
      <c r="DK231" s="2" t="s">
        <v>6</v>
      </c>
      <c r="DL231" s="2" t="s">
        <v>6</v>
      </c>
      <c r="DM231" s="2" t="s">
        <v>6</v>
      </c>
      <c r="DN231" s="2">
        <v>0</v>
      </c>
      <c r="DO231" s="2">
        <v>0</v>
      </c>
      <c r="DP231" s="2">
        <v>1</v>
      </c>
      <c r="DQ231" s="2">
        <v>1</v>
      </c>
      <c r="DR231" s="2"/>
      <c r="DS231" s="2"/>
      <c r="DT231" s="2"/>
      <c r="DU231" s="2">
        <v>1003</v>
      </c>
      <c r="DV231" s="2" t="s">
        <v>325</v>
      </c>
      <c r="DW231" s="2" t="s">
        <v>325</v>
      </c>
      <c r="DX231" s="2">
        <v>10</v>
      </c>
      <c r="DY231" s="2"/>
      <c r="DZ231" s="2"/>
      <c r="EA231" s="2"/>
      <c r="EB231" s="2"/>
      <c r="EC231" s="2"/>
      <c r="ED231" s="2"/>
      <c r="EE231" s="2">
        <v>26548943</v>
      </c>
      <c r="EF231" s="2">
        <v>3</v>
      </c>
      <c r="EG231" s="2" t="s">
        <v>414</v>
      </c>
      <c r="EH231" s="2">
        <v>0</v>
      </c>
      <c r="EI231" s="2" t="s">
        <v>6</v>
      </c>
      <c r="EJ231" s="2">
        <v>2</v>
      </c>
      <c r="EK231" s="2">
        <v>108001</v>
      </c>
      <c r="EL231" s="2" t="s">
        <v>422</v>
      </c>
      <c r="EM231" s="2" t="s">
        <v>423</v>
      </c>
      <c r="EN231" s="2"/>
      <c r="EO231" s="2" t="s">
        <v>6</v>
      </c>
      <c r="EP231" s="2"/>
      <c r="EQ231" s="2">
        <v>0</v>
      </c>
      <c r="ER231" s="2">
        <v>21.2</v>
      </c>
      <c r="ES231" s="2">
        <v>21.2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>
        <v>0</v>
      </c>
      <c r="FR231" s="2">
        <f t="shared" si="272"/>
        <v>0</v>
      </c>
      <c r="FS231" s="2">
        <v>0</v>
      </c>
      <c r="FT231" s="2"/>
      <c r="FU231" s="2"/>
      <c r="FV231" s="2"/>
      <c r="FW231" s="2"/>
      <c r="FX231" s="2">
        <v>95</v>
      </c>
      <c r="FY231" s="2">
        <v>65</v>
      </c>
      <c r="FZ231" s="2"/>
      <c r="GA231" s="2" t="s">
        <v>6</v>
      </c>
      <c r="GB231" s="2"/>
      <c r="GC231" s="2"/>
      <c r="GD231" s="2">
        <v>0</v>
      </c>
      <c r="GE231" s="2"/>
      <c r="GF231" s="2">
        <v>-529006206</v>
      </c>
      <c r="GG231" s="2">
        <v>2</v>
      </c>
      <c r="GH231" s="2">
        <v>1</v>
      </c>
      <c r="GI231" s="2">
        <v>-2</v>
      </c>
      <c r="GJ231" s="2">
        <v>0</v>
      </c>
      <c r="GK231" s="2">
        <f>ROUND(R231*(R12)/100,2)</f>
        <v>0</v>
      </c>
      <c r="GL231" s="2">
        <f t="shared" si="273"/>
        <v>0</v>
      </c>
      <c r="GM231" s="2">
        <f t="shared" si="274"/>
        <v>55.67</v>
      </c>
      <c r="GN231" s="2">
        <f t="shared" si="275"/>
        <v>0</v>
      </c>
      <c r="GO231" s="2">
        <f t="shared" si="276"/>
        <v>55.67</v>
      </c>
      <c r="GP231" s="2">
        <f t="shared" si="277"/>
        <v>0</v>
      </c>
      <c r="GQ231" s="2"/>
      <c r="GR231" s="2">
        <v>0</v>
      </c>
      <c r="GS231" s="2">
        <v>3</v>
      </c>
      <c r="GT231" s="2">
        <v>0</v>
      </c>
      <c r="GU231" s="2" t="s">
        <v>6</v>
      </c>
      <c r="GV231" s="2">
        <f t="shared" si="278"/>
        <v>0</v>
      </c>
      <c r="GW231" s="2">
        <v>1</v>
      </c>
      <c r="GX231" s="2">
        <f t="shared" si="279"/>
        <v>0</v>
      </c>
      <c r="GY231" s="2"/>
      <c r="GZ231" s="2"/>
      <c r="HA231" s="2">
        <v>0</v>
      </c>
      <c r="HB231" s="2">
        <v>0</v>
      </c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>
        <v>0</v>
      </c>
      <c r="IL231" s="2"/>
      <c r="IM231" s="2"/>
      <c r="IN231" s="2"/>
      <c r="IO231" s="2"/>
      <c r="IP231" s="2"/>
      <c r="IQ231" s="2"/>
      <c r="IR231" s="2"/>
      <c r="IS231" s="2"/>
      <c r="IT231" s="2"/>
      <c r="IU231" s="2"/>
    </row>
    <row r="232" spans="1:255" x14ac:dyDescent="0.2">
      <c r="A232">
        <v>18</v>
      </c>
      <c r="B232">
        <v>1</v>
      </c>
      <c r="C232">
        <v>573</v>
      </c>
      <c r="E232" t="s">
        <v>424</v>
      </c>
      <c r="F232" t="s">
        <v>425</v>
      </c>
      <c r="G232" t="s">
        <v>426</v>
      </c>
      <c r="H232" t="s">
        <v>325</v>
      </c>
      <c r="I232">
        <f>I230*J232</f>
        <v>2.6259999999999999</v>
      </c>
      <c r="J232">
        <v>10.1</v>
      </c>
      <c r="O232">
        <f t="shared" si="245"/>
        <v>356.3</v>
      </c>
      <c r="P232">
        <f t="shared" si="246"/>
        <v>356.3</v>
      </c>
      <c r="Q232">
        <f t="shared" si="247"/>
        <v>0</v>
      </c>
      <c r="R232">
        <f t="shared" si="248"/>
        <v>0</v>
      </c>
      <c r="S232">
        <f t="shared" si="249"/>
        <v>0</v>
      </c>
      <c r="T232">
        <f t="shared" si="250"/>
        <v>0</v>
      </c>
      <c r="U232">
        <f t="shared" si="251"/>
        <v>0</v>
      </c>
      <c r="V232">
        <f t="shared" si="252"/>
        <v>0</v>
      </c>
      <c r="W232">
        <f t="shared" si="253"/>
        <v>0</v>
      </c>
      <c r="X232">
        <f t="shared" si="254"/>
        <v>0</v>
      </c>
      <c r="Y232">
        <f t="shared" si="255"/>
        <v>0</v>
      </c>
      <c r="AA232">
        <v>26834277</v>
      </c>
      <c r="AB232">
        <f t="shared" si="256"/>
        <v>21.2</v>
      </c>
      <c r="AC232">
        <f t="shared" si="280"/>
        <v>21.2</v>
      </c>
      <c r="AD232">
        <f t="shared" si="281"/>
        <v>0</v>
      </c>
      <c r="AE232">
        <f t="shared" si="282"/>
        <v>0</v>
      </c>
      <c r="AF232">
        <f t="shared" si="283"/>
        <v>0</v>
      </c>
      <c r="AG232">
        <f t="shared" si="258"/>
        <v>0</v>
      </c>
      <c r="AH232">
        <f t="shared" si="284"/>
        <v>0</v>
      </c>
      <c r="AI232">
        <f t="shared" si="285"/>
        <v>0</v>
      </c>
      <c r="AJ232">
        <f t="shared" si="260"/>
        <v>0</v>
      </c>
      <c r="AK232">
        <v>21.2</v>
      </c>
      <c r="AL232">
        <v>21.2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95</v>
      </c>
      <c r="AU232">
        <v>65</v>
      </c>
      <c r="AV232">
        <v>1</v>
      </c>
      <c r="AW232">
        <v>1</v>
      </c>
      <c r="AZ232">
        <v>6.4</v>
      </c>
      <c r="BA232">
        <v>1</v>
      </c>
      <c r="BB232">
        <v>1</v>
      </c>
      <c r="BC232">
        <v>6.4</v>
      </c>
      <c r="BD232" t="s">
        <v>6</v>
      </c>
      <c r="BE232" t="s">
        <v>6</v>
      </c>
      <c r="BF232" t="s">
        <v>6</v>
      </c>
      <c r="BG232" t="s">
        <v>6</v>
      </c>
      <c r="BH232">
        <v>3</v>
      </c>
      <c r="BI232">
        <v>2</v>
      </c>
      <c r="BJ232" t="s">
        <v>427</v>
      </c>
      <c r="BM232">
        <v>108001</v>
      </c>
      <c r="BN232">
        <v>0</v>
      </c>
      <c r="BO232" t="s">
        <v>6</v>
      </c>
      <c r="BP232">
        <v>0</v>
      </c>
      <c r="BQ232">
        <v>3</v>
      </c>
      <c r="BR232">
        <v>0</v>
      </c>
      <c r="BS232">
        <v>1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6</v>
      </c>
      <c r="BZ232">
        <v>95</v>
      </c>
      <c r="CA232">
        <v>65</v>
      </c>
      <c r="CF232">
        <v>0</v>
      </c>
      <c r="CG232">
        <v>0</v>
      </c>
      <c r="CM232">
        <v>0</v>
      </c>
      <c r="CN232" t="s">
        <v>6</v>
      </c>
      <c r="CO232">
        <v>0</v>
      </c>
      <c r="CP232">
        <f t="shared" si="261"/>
        <v>356.3</v>
      </c>
      <c r="CQ232">
        <f t="shared" si="262"/>
        <v>135.68</v>
      </c>
      <c r="CR232">
        <f t="shared" si="263"/>
        <v>0</v>
      </c>
      <c r="CS232">
        <f t="shared" si="264"/>
        <v>0</v>
      </c>
      <c r="CT232">
        <f t="shared" si="265"/>
        <v>0</v>
      </c>
      <c r="CU232">
        <f t="shared" si="266"/>
        <v>0</v>
      </c>
      <c r="CV232">
        <f t="shared" si="267"/>
        <v>0</v>
      </c>
      <c r="CW232">
        <f t="shared" si="268"/>
        <v>0</v>
      </c>
      <c r="CX232">
        <f t="shared" si="269"/>
        <v>0</v>
      </c>
      <c r="CY232">
        <f t="shared" si="270"/>
        <v>0</v>
      </c>
      <c r="CZ232">
        <f t="shared" si="271"/>
        <v>0</v>
      </c>
      <c r="DC232" t="s">
        <v>6</v>
      </c>
      <c r="DD232" t="s">
        <v>6</v>
      </c>
      <c r="DE232" t="s">
        <v>6</v>
      </c>
      <c r="DF232" t="s">
        <v>6</v>
      </c>
      <c r="DG232" t="s">
        <v>6</v>
      </c>
      <c r="DH232" t="s">
        <v>6</v>
      </c>
      <c r="DI232" t="s">
        <v>6</v>
      </c>
      <c r="DJ232" t="s">
        <v>6</v>
      </c>
      <c r="DK232" t="s">
        <v>6</v>
      </c>
      <c r="DL232" t="s">
        <v>6</v>
      </c>
      <c r="DM232" t="s">
        <v>6</v>
      </c>
      <c r="DN232">
        <v>0</v>
      </c>
      <c r="DO232">
        <v>0</v>
      </c>
      <c r="DP232">
        <v>1</v>
      </c>
      <c r="DQ232">
        <v>1</v>
      </c>
      <c r="DU232">
        <v>1003</v>
      </c>
      <c r="DV232" t="s">
        <v>325</v>
      </c>
      <c r="DW232" t="s">
        <v>325</v>
      </c>
      <c r="DX232">
        <v>10</v>
      </c>
      <c r="EE232">
        <v>26548943</v>
      </c>
      <c r="EF232">
        <v>3</v>
      </c>
      <c r="EG232" t="s">
        <v>414</v>
      </c>
      <c r="EH232">
        <v>0</v>
      </c>
      <c r="EI232" t="s">
        <v>6</v>
      </c>
      <c r="EJ232">
        <v>2</v>
      </c>
      <c r="EK232">
        <v>108001</v>
      </c>
      <c r="EL232" t="s">
        <v>422</v>
      </c>
      <c r="EM232" t="s">
        <v>423</v>
      </c>
      <c r="EO232" t="s">
        <v>6</v>
      </c>
      <c r="EQ232">
        <v>0</v>
      </c>
      <c r="ER232">
        <v>21.2</v>
      </c>
      <c r="ES232">
        <v>21.2</v>
      </c>
      <c r="ET232">
        <v>0</v>
      </c>
      <c r="EU232">
        <v>0</v>
      </c>
      <c r="EV232">
        <v>0</v>
      </c>
      <c r="EW232">
        <v>0</v>
      </c>
      <c r="EX232">
        <v>0</v>
      </c>
      <c r="FQ232">
        <v>0</v>
      </c>
      <c r="FR232">
        <f t="shared" si="272"/>
        <v>0</v>
      </c>
      <c r="FS232">
        <v>0</v>
      </c>
      <c r="FX232">
        <v>95</v>
      </c>
      <c r="FY232">
        <v>65</v>
      </c>
      <c r="GA232" t="s">
        <v>6</v>
      </c>
      <c r="GD232">
        <v>0</v>
      </c>
      <c r="GF232">
        <v>-529006206</v>
      </c>
      <c r="GG232">
        <v>1</v>
      </c>
      <c r="GH232">
        <v>1</v>
      </c>
      <c r="GI232">
        <v>4</v>
      </c>
      <c r="GJ232">
        <v>0</v>
      </c>
      <c r="GK232">
        <f>ROUND(R232*(S12)/100,2)</f>
        <v>0</v>
      </c>
      <c r="GL232">
        <f t="shared" si="273"/>
        <v>0</v>
      </c>
      <c r="GM232">
        <f t="shared" si="274"/>
        <v>356.3</v>
      </c>
      <c r="GN232">
        <f t="shared" si="275"/>
        <v>0</v>
      </c>
      <c r="GO232">
        <f t="shared" si="276"/>
        <v>356.3</v>
      </c>
      <c r="GP232">
        <f t="shared" si="277"/>
        <v>0</v>
      </c>
      <c r="GR232">
        <v>0</v>
      </c>
      <c r="GS232">
        <v>3</v>
      </c>
      <c r="GT232">
        <v>0</v>
      </c>
      <c r="GU232" t="s">
        <v>6</v>
      </c>
      <c r="GV232">
        <f t="shared" si="278"/>
        <v>0</v>
      </c>
      <c r="GW232">
        <v>1</v>
      </c>
      <c r="GX232">
        <f t="shared" si="279"/>
        <v>0</v>
      </c>
      <c r="HA232">
        <v>0</v>
      </c>
      <c r="HB232">
        <v>0</v>
      </c>
      <c r="IK232">
        <v>0</v>
      </c>
    </row>
    <row r="233" spans="1:255" x14ac:dyDescent="0.2">
      <c r="A233" s="2">
        <v>18</v>
      </c>
      <c r="B233" s="2">
        <v>1</v>
      </c>
      <c r="C233" s="2">
        <v>567</v>
      </c>
      <c r="D233" s="2"/>
      <c r="E233" s="2" t="s">
        <v>428</v>
      </c>
      <c r="F233" s="2" t="s">
        <v>429</v>
      </c>
      <c r="G233" s="2" t="s">
        <v>430</v>
      </c>
      <c r="H233" s="2" t="s">
        <v>431</v>
      </c>
      <c r="I233" s="2">
        <f>I229*J233</f>
        <v>4.55</v>
      </c>
      <c r="J233" s="2">
        <v>17.5</v>
      </c>
      <c r="K233" s="2"/>
      <c r="L233" s="2"/>
      <c r="M233" s="2"/>
      <c r="N233" s="2"/>
      <c r="O233" s="2">
        <f t="shared" si="245"/>
        <v>13.2</v>
      </c>
      <c r="P233" s="2">
        <f t="shared" si="246"/>
        <v>13.2</v>
      </c>
      <c r="Q233" s="2">
        <f t="shared" si="247"/>
        <v>0</v>
      </c>
      <c r="R233" s="2">
        <f t="shared" si="248"/>
        <v>0</v>
      </c>
      <c r="S233" s="2">
        <f t="shared" si="249"/>
        <v>0</v>
      </c>
      <c r="T233" s="2">
        <f t="shared" si="250"/>
        <v>0</v>
      </c>
      <c r="U233" s="2">
        <f t="shared" si="251"/>
        <v>0</v>
      </c>
      <c r="V233" s="2">
        <f t="shared" si="252"/>
        <v>0</v>
      </c>
      <c r="W233" s="2">
        <f t="shared" si="253"/>
        <v>0</v>
      </c>
      <c r="X233" s="2">
        <f t="shared" si="254"/>
        <v>0</v>
      </c>
      <c r="Y233" s="2">
        <f t="shared" si="255"/>
        <v>0</v>
      </c>
      <c r="Z233" s="2"/>
      <c r="AA233" s="2">
        <v>26834263</v>
      </c>
      <c r="AB233" s="2">
        <f t="shared" si="256"/>
        <v>2.9</v>
      </c>
      <c r="AC233" s="2">
        <f t="shared" si="280"/>
        <v>2.9</v>
      </c>
      <c r="AD233" s="2">
        <f t="shared" si="281"/>
        <v>0</v>
      </c>
      <c r="AE233" s="2">
        <f t="shared" si="282"/>
        <v>0</v>
      </c>
      <c r="AF233" s="2">
        <f t="shared" si="283"/>
        <v>0</v>
      </c>
      <c r="AG233" s="2">
        <f t="shared" si="258"/>
        <v>0</v>
      </c>
      <c r="AH233" s="2">
        <f t="shared" si="284"/>
        <v>0</v>
      </c>
      <c r="AI233" s="2">
        <f t="shared" si="285"/>
        <v>0</v>
      </c>
      <c r="AJ233" s="2">
        <f t="shared" si="260"/>
        <v>0</v>
      </c>
      <c r="AK233" s="2">
        <v>2.9</v>
      </c>
      <c r="AL233" s="2">
        <v>2.9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95</v>
      </c>
      <c r="AU233" s="2">
        <v>65</v>
      </c>
      <c r="AV233" s="2">
        <v>1</v>
      </c>
      <c r="AW233" s="2">
        <v>1</v>
      </c>
      <c r="AX233" s="2"/>
      <c r="AY233" s="2"/>
      <c r="AZ233" s="2">
        <v>1</v>
      </c>
      <c r="BA233" s="2">
        <v>1</v>
      </c>
      <c r="BB233" s="2">
        <v>1</v>
      </c>
      <c r="BC233" s="2">
        <v>1</v>
      </c>
      <c r="BD233" s="2" t="s">
        <v>6</v>
      </c>
      <c r="BE233" s="2" t="s">
        <v>6</v>
      </c>
      <c r="BF233" s="2" t="s">
        <v>6</v>
      </c>
      <c r="BG233" s="2" t="s">
        <v>6</v>
      </c>
      <c r="BH233" s="2">
        <v>3</v>
      </c>
      <c r="BI233" s="2">
        <v>2</v>
      </c>
      <c r="BJ233" s="2" t="s">
        <v>432</v>
      </c>
      <c r="BK233" s="2"/>
      <c r="BL233" s="2"/>
      <c r="BM233" s="2">
        <v>108001</v>
      </c>
      <c r="BN233" s="2">
        <v>0</v>
      </c>
      <c r="BO233" s="2" t="s">
        <v>6</v>
      </c>
      <c r="BP233" s="2">
        <v>0</v>
      </c>
      <c r="BQ233" s="2">
        <v>3</v>
      </c>
      <c r="BR233" s="2">
        <v>0</v>
      </c>
      <c r="BS233" s="2">
        <v>1</v>
      </c>
      <c r="BT233" s="2">
        <v>1</v>
      </c>
      <c r="BU233" s="2">
        <v>1</v>
      </c>
      <c r="BV233" s="2">
        <v>1</v>
      </c>
      <c r="BW233" s="2">
        <v>1</v>
      </c>
      <c r="BX233" s="2">
        <v>1</v>
      </c>
      <c r="BY233" s="2" t="s">
        <v>6</v>
      </c>
      <c r="BZ233" s="2">
        <v>95</v>
      </c>
      <c r="CA233" s="2">
        <v>65</v>
      </c>
      <c r="CB233" s="2"/>
      <c r="CC233" s="2"/>
      <c r="CD233" s="2"/>
      <c r="CE233" s="2"/>
      <c r="CF233" s="2">
        <v>0</v>
      </c>
      <c r="CG233" s="2">
        <v>0</v>
      </c>
      <c r="CH233" s="2"/>
      <c r="CI233" s="2"/>
      <c r="CJ233" s="2"/>
      <c r="CK233" s="2"/>
      <c r="CL233" s="2"/>
      <c r="CM233" s="2">
        <v>0</v>
      </c>
      <c r="CN233" s="2" t="s">
        <v>6</v>
      </c>
      <c r="CO233" s="2">
        <v>0</v>
      </c>
      <c r="CP233" s="2">
        <f t="shared" si="261"/>
        <v>13.2</v>
      </c>
      <c r="CQ233" s="2">
        <f t="shared" si="262"/>
        <v>2.9</v>
      </c>
      <c r="CR233" s="2">
        <f t="shared" si="263"/>
        <v>0</v>
      </c>
      <c r="CS233" s="2">
        <f t="shared" si="264"/>
        <v>0</v>
      </c>
      <c r="CT233" s="2">
        <f t="shared" si="265"/>
        <v>0</v>
      </c>
      <c r="CU233" s="2">
        <f t="shared" si="266"/>
        <v>0</v>
      </c>
      <c r="CV233" s="2">
        <f t="shared" si="267"/>
        <v>0</v>
      </c>
      <c r="CW233" s="2">
        <f t="shared" si="268"/>
        <v>0</v>
      </c>
      <c r="CX233" s="2">
        <f t="shared" si="269"/>
        <v>0</v>
      </c>
      <c r="CY233" s="2">
        <f t="shared" si="270"/>
        <v>0</v>
      </c>
      <c r="CZ233" s="2">
        <f t="shared" si="271"/>
        <v>0</v>
      </c>
      <c r="DA233" s="2"/>
      <c r="DB233" s="2"/>
      <c r="DC233" s="2" t="s">
        <v>6</v>
      </c>
      <c r="DD233" s="2" t="s">
        <v>6</v>
      </c>
      <c r="DE233" s="2" t="s">
        <v>6</v>
      </c>
      <c r="DF233" s="2" t="s">
        <v>6</v>
      </c>
      <c r="DG233" s="2" t="s">
        <v>6</v>
      </c>
      <c r="DH233" s="2" t="s">
        <v>6</v>
      </c>
      <c r="DI233" s="2" t="s">
        <v>6</v>
      </c>
      <c r="DJ233" s="2" t="s">
        <v>6</v>
      </c>
      <c r="DK233" s="2" t="s">
        <v>6</v>
      </c>
      <c r="DL233" s="2" t="s">
        <v>6</v>
      </c>
      <c r="DM233" s="2" t="s">
        <v>6</v>
      </c>
      <c r="DN233" s="2">
        <v>0</v>
      </c>
      <c r="DO233" s="2">
        <v>0</v>
      </c>
      <c r="DP233" s="2">
        <v>1</v>
      </c>
      <c r="DQ233" s="2">
        <v>1</v>
      </c>
      <c r="DR233" s="2"/>
      <c r="DS233" s="2"/>
      <c r="DT233" s="2"/>
      <c r="DU233" s="2">
        <v>1010</v>
      </c>
      <c r="DV233" s="2" t="s">
        <v>431</v>
      </c>
      <c r="DW233" s="2" t="s">
        <v>431</v>
      </c>
      <c r="DX233" s="2">
        <v>10</v>
      </c>
      <c r="DY233" s="2"/>
      <c r="DZ233" s="2"/>
      <c r="EA233" s="2"/>
      <c r="EB233" s="2"/>
      <c r="EC233" s="2"/>
      <c r="ED233" s="2"/>
      <c r="EE233" s="2">
        <v>26548943</v>
      </c>
      <c r="EF233" s="2">
        <v>3</v>
      </c>
      <c r="EG233" s="2" t="s">
        <v>414</v>
      </c>
      <c r="EH233" s="2">
        <v>0</v>
      </c>
      <c r="EI233" s="2" t="s">
        <v>6</v>
      </c>
      <c r="EJ233" s="2">
        <v>2</v>
      </c>
      <c r="EK233" s="2">
        <v>108001</v>
      </c>
      <c r="EL233" s="2" t="s">
        <v>422</v>
      </c>
      <c r="EM233" s="2" t="s">
        <v>423</v>
      </c>
      <c r="EN233" s="2"/>
      <c r="EO233" s="2" t="s">
        <v>6</v>
      </c>
      <c r="EP233" s="2"/>
      <c r="EQ233" s="2">
        <v>0</v>
      </c>
      <c r="ER233" s="2">
        <v>2.9</v>
      </c>
      <c r="ES233" s="2">
        <v>2.9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>
        <v>0</v>
      </c>
      <c r="FR233" s="2">
        <f t="shared" si="272"/>
        <v>0</v>
      </c>
      <c r="FS233" s="2">
        <v>0</v>
      </c>
      <c r="FT233" s="2"/>
      <c r="FU233" s="2"/>
      <c r="FV233" s="2"/>
      <c r="FW233" s="2"/>
      <c r="FX233" s="2">
        <v>95</v>
      </c>
      <c r="FY233" s="2">
        <v>65</v>
      </c>
      <c r="FZ233" s="2"/>
      <c r="GA233" s="2" t="s">
        <v>6</v>
      </c>
      <c r="GB233" s="2"/>
      <c r="GC233" s="2"/>
      <c r="GD233" s="2">
        <v>0</v>
      </c>
      <c r="GE233" s="2"/>
      <c r="GF233" s="2">
        <v>1686973957</v>
      </c>
      <c r="GG233" s="2">
        <v>2</v>
      </c>
      <c r="GH233" s="2">
        <v>1</v>
      </c>
      <c r="GI233" s="2">
        <v>-2</v>
      </c>
      <c r="GJ233" s="2">
        <v>0</v>
      </c>
      <c r="GK233" s="2">
        <f>ROUND(R233*(R12)/100,2)</f>
        <v>0</v>
      </c>
      <c r="GL233" s="2">
        <f t="shared" si="273"/>
        <v>0</v>
      </c>
      <c r="GM233" s="2">
        <f t="shared" si="274"/>
        <v>13.2</v>
      </c>
      <c r="GN233" s="2">
        <f t="shared" si="275"/>
        <v>0</v>
      </c>
      <c r="GO233" s="2">
        <f t="shared" si="276"/>
        <v>13.2</v>
      </c>
      <c r="GP233" s="2">
        <f t="shared" si="277"/>
        <v>0</v>
      </c>
      <c r="GQ233" s="2"/>
      <c r="GR233" s="2">
        <v>0</v>
      </c>
      <c r="GS233" s="2">
        <v>3</v>
      </c>
      <c r="GT233" s="2">
        <v>0</v>
      </c>
      <c r="GU233" s="2" t="s">
        <v>6</v>
      </c>
      <c r="GV233" s="2">
        <f t="shared" si="278"/>
        <v>0</v>
      </c>
      <c r="GW233" s="2">
        <v>1</v>
      </c>
      <c r="GX233" s="2">
        <f t="shared" si="279"/>
        <v>0</v>
      </c>
      <c r="GY233" s="2"/>
      <c r="GZ233" s="2"/>
      <c r="HA233" s="2">
        <v>0</v>
      </c>
      <c r="HB233" s="2">
        <v>0</v>
      </c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>
        <v>0</v>
      </c>
      <c r="IL233" s="2"/>
      <c r="IM233" s="2"/>
      <c r="IN233" s="2"/>
      <c r="IO233" s="2"/>
      <c r="IP233" s="2"/>
      <c r="IQ233" s="2"/>
      <c r="IR233" s="2"/>
      <c r="IS233" s="2"/>
      <c r="IT233" s="2"/>
      <c r="IU233" s="2"/>
    </row>
    <row r="234" spans="1:255" x14ac:dyDescent="0.2">
      <c r="A234">
        <v>18</v>
      </c>
      <c r="B234">
        <v>1</v>
      </c>
      <c r="C234">
        <v>572</v>
      </c>
      <c r="E234" t="s">
        <v>428</v>
      </c>
      <c r="F234" t="s">
        <v>429</v>
      </c>
      <c r="G234" t="s">
        <v>430</v>
      </c>
      <c r="H234" t="s">
        <v>431</v>
      </c>
      <c r="I234">
        <f>I230*J234</f>
        <v>4.55</v>
      </c>
      <c r="J234">
        <v>17.5</v>
      </c>
      <c r="O234">
        <f t="shared" si="245"/>
        <v>84.45</v>
      </c>
      <c r="P234">
        <f t="shared" si="246"/>
        <v>84.45</v>
      </c>
      <c r="Q234">
        <f t="shared" si="247"/>
        <v>0</v>
      </c>
      <c r="R234">
        <f t="shared" si="248"/>
        <v>0</v>
      </c>
      <c r="S234">
        <f t="shared" si="249"/>
        <v>0</v>
      </c>
      <c r="T234">
        <f t="shared" si="250"/>
        <v>0</v>
      </c>
      <c r="U234">
        <f t="shared" si="251"/>
        <v>0</v>
      </c>
      <c r="V234">
        <f t="shared" si="252"/>
        <v>0</v>
      </c>
      <c r="W234">
        <f t="shared" si="253"/>
        <v>0</v>
      </c>
      <c r="X234">
        <f t="shared" si="254"/>
        <v>0</v>
      </c>
      <c r="Y234">
        <f t="shared" si="255"/>
        <v>0</v>
      </c>
      <c r="AA234">
        <v>26834277</v>
      </c>
      <c r="AB234">
        <f t="shared" si="256"/>
        <v>2.9</v>
      </c>
      <c r="AC234">
        <f t="shared" si="280"/>
        <v>2.9</v>
      </c>
      <c r="AD234">
        <f t="shared" si="281"/>
        <v>0</v>
      </c>
      <c r="AE234">
        <f t="shared" si="282"/>
        <v>0</v>
      </c>
      <c r="AF234">
        <f t="shared" si="283"/>
        <v>0</v>
      </c>
      <c r="AG234">
        <f t="shared" si="258"/>
        <v>0</v>
      </c>
      <c r="AH234">
        <f t="shared" si="284"/>
        <v>0</v>
      </c>
      <c r="AI234">
        <f t="shared" si="285"/>
        <v>0</v>
      </c>
      <c r="AJ234">
        <f t="shared" si="260"/>
        <v>0</v>
      </c>
      <c r="AK234">
        <v>2.9</v>
      </c>
      <c r="AL234">
        <v>2.9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95</v>
      </c>
      <c r="AU234">
        <v>65</v>
      </c>
      <c r="AV234">
        <v>1</v>
      </c>
      <c r="AW234">
        <v>1</v>
      </c>
      <c r="AZ234">
        <v>6.4</v>
      </c>
      <c r="BA234">
        <v>1</v>
      </c>
      <c r="BB234">
        <v>1</v>
      </c>
      <c r="BC234">
        <v>6.4</v>
      </c>
      <c r="BD234" t="s">
        <v>6</v>
      </c>
      <c r="BE234" t="s">
        <v>6</v>
      </c>
      <c r="BF234" t="s">
        <v>6</v>
      </c>
      <c r="BG234" t="s">
        <v>6</v>
      </c>
      <c r="BH234">
        <v>3</v>
      </c>
      <c r="BI234">
        <v>2</v>
      </c>
      <c r="BJ234" t="s">
        <v>432</v>
      </c>
      <c r="BM234">
        <v>108001</v>
      </c>
      <c r="BN234">
        <v>0</v>
      </c>
      <c r="BO234" t="s">
        <v>6</v>
      </c>
      <c r="BP234">
        <v>0</v>
      </c>
      <c r="BQ234">
        <v>3</v>
      </c>
      <c r="BR234">
        <v>0</v>
      </c>
      <c r="BS234">
        <v>1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6</v>
      </c>
      <c r="BZ234">
        <v>95</v>
      </c>
      <c r="CA234">
        <v>65</v>
      </c>
      <c r="CF234">
        <v>0</v>
      </c>
      <c r="CG234">
        <v>0</v>
      </c>
      <c r="CM234">
        <v>0</v>
      </c>
      <c r="CN234" t="s">
        <v>6</v>
      </c>
      <c r="CO234">
        <v>0</v>
      </c>
      <c r="CP234">
        <f t="shared" si="261"/>
        <v>84.45</v>
      </c>
      <c r="CQ234">
        <f t="shared" si="262"/>
        <v>18.559999999999999</v>
      </c>
      <c r="CR234">
        <f t="shared" si="263"/>
        <v>0</v>
      </c>
      <c r="CS234">
        <f t="shared" si="264"/>
        <v>0</v>
      </c>
      <c r="CT234">
        <f t="shared" si="265"/>
        <v>0</v>
      </c>
      <c r="CU234">
        <f t="shared" si="266"/>
        <v>0</v>
      </c>
      <c r="CV234">
        <f t="shared" si="267"/>
        <v>0</v>
      </c>
      <c r="CW234">
        <f t="shared" si="268"/>
        <v>0</v>
      </c>
      <c r="CX234">
        <f t="shared" si="269"/>
        <v>0</v>
      </c>
      <c r="CY234">
        <f t="shared" si="270"/>
        <v>0</v>
      </c>
      <c r="CZ234">
        <f t="shared" si="271"/>
        <v>0</v>
      </c>
      <c r="DC234" t="s">
        <v>6</v>
      </c>
      <c r="DD234" t="s">
        <v>6</v>
      </c>
      <c r="DE234" t="s">
        <v>6</v>
      </c>
      <c r="DF234" t="s">
        <v>6</v>
      </c>
      <c r="DG234" t="s">
        <v>6</v>
      </c>
      <c r="DH234" t="s">
        <v>6</v>
      </c>
      <c r="DI234" t="s">
        <v>6</v>
      </c>
      <c r="DJ234" t="s">
        <v>6</v>
      </c>
      <c r="DK234" t="s">
        <v>6</v>
      </c>
      <c r="DL234" t="s">
        <v>6</v>
      </c>
      <c r="DM234" t="s">
        <v>6</v>
      </c>
      <c r="DN234">
        <v>0</v>
      </c>
      <c r="DO234">
        <v>0</v>
      </c>
      <c r="DP234">
        <v>1</v>
      </c>
      <c r="DQ234">
        <v>1</v>
      </c>
      <c r="DU234">
        <v>1010</v>
      </c>
      <c r="DV234" t="s">
        <v>431</v>
      </c>
      <c r="DW234" t="s">
        <v>431</v>
      </c>
      <c r="DX234">
        <v>10</v>
      </c>
      <c r="EE234">
        <v>26548943</v>
      </c>
      <c r="EF234">
        <v>3</v>
      </c>
      <c r="EG234" t="s">
        <v>414</v>
      </c>
      <c r="EH234">
        <v>0</v>
      </c>
      <c r="EI234" t="s">
        <v>6</v>
      </c>
      <c r="EJ234">
        <v>2</v>
      </c>
      <c r="EK234">
        <v>108001</v>
      </c>
      <c r="EL234" t="s">
        <v>422</v>
      </c>
      <c r="EM234" t="s">
        <v>423</v>
      </c>
      <c r="EO234" t="s">
        <v>6</v>
      </c>
      <c r="EQ234">
        <v>0</v>
      </c>
      <c r="ER234">
        <v>2.9</v>
      </c>
      <c r="ES234">
        <v>2.9</v>
      </c>
      <c r="ET234">
        <v>0</v>
      </c>
      <c r="EU234">
        <v>0</v>
      </c>
      <c r="EV234">
        <v>0</v>
      </c>
      <c r="EW234">
        <v>0</v>
      </c>
      <c r="EX234">
        <v>0</v>
      </c>
      <c r="FQ234">
        <v>0</v>
      </c>
      <c r="FR234">
        <f t="shared" si="272"/>
        <v>0</v>
      </c>
      <c r="FS234">
        <v>0</v>
      </c>
      <c r="FX234">
        <v>95</v>
      </c>
      <c r="FY234">
        <v>65</v>
      </c>
      <c r="GA234" t="s">
        <v>6</v>
      </c>
      <c r="GD234">
        <v>0</v>
      </c>
      <c r="GF234">
        <v>1686973957</v>
      </c>
      <c r="GG234">
        <v>1</v>
      </c>
      <c r="GH234">
        <v>1</v>
      </c>
      <c r="GI234">
        <v>4</v>
      </c>
      <c r="GJ234">
        <v>0</v>
      </c>
      <c r="GK234">
        <f>ROUND(R234*(S12)/100,2)</f>
        <v>0</v>
      </c>
      <c r="GL234">
        <f t="shared" si="273"/>
        <v>0</v>
      </c>
      <c r="GM234">
        <f t="shared" si="274"/>
        <v>84.45</v>
      </c>
      <c r="GN234">
        <f t="shared" si="275"/>
        <v>0</v>
      </c>
      <c r="GO234">
        <f t="shared" si="276"/>
        <v>84.45</v>
      </c>
      <c r="GP234">
        <f t="shared" si="277"/>
        <v>0</v>
      </c>
      <c r="GR234">
        <v>0</v>
      </c>
      <c r="GS234">
        <v>3</v>
      </c>
      <c r="GT234">
        <v>0</v>
      </c>
      <c r="GU234" t="s">
        <v>6</v>
      </c>
      <c r="GV234">
        <f t="shared" si="278"/>
        <v>0</v>
      </c>
      <c r="GW234">
        <v>1</v>
      </c>
      <c r="GX234">
        <f t="shared" si="279"/>
        <v>0</v>
      </c>
      <c r="HA234">
        <v>0</v>
      </c>
      <c r="HB234">
        <v>0</v>
      </c>
      <c r="IK234">
        <v>0</v>
      </c>
    </row>
    <row r="235" spans="1:255" x14ac:dyDescent="0.2">
      <c r="A235" s="2">
        <v>17</v>
      </c>
      <c r="B235" s="2">
        <v>1</v>
      </c>
      <c r="C235" s="2">
        <f>ROW(SmtRes!A585)</f>
        <v>585</v>
      </c>
      <c r="D235" s="2">
        <f>ROW(EtalonRes!A602)</f>
        <v>602</v>
      </c>
      <c r="E235" s="2" t="s">
        <v>433</v>
      </c>
      <c r="F235" s="2" t="s">
        <v>434</v>
      </c>
      <c r="G235" s="2" t="s">
        <v>435</v>
      </c>
      <c r="H235" s="2" t="s">
        <v>54</v>
      </c>
      <c r="I235" s="2">
        <f>ROUND(26/100,9)</f>
        <v>0.26</v>
      </c>
      <c r="J235" s="2">
        <v>0</v>
      </c>
      <c r="K235" s="2"/>
      <c r="L235" s="2"/>
      <c r="M235" s="2"/>
      <c r="N235" s="2"/>
      <c r="O235" s="2">
        <f t="shared" si="245"/>
        <v>22.66</v>
      </c>
      <c r="P235" s="2">
        <f t="shared" si="246"/>
        <v>5.9</v>
      </c>
      <c r="Q235" s="2">
        <f t="shared" si="247"/>
        <v>1.39</v>
      </c>
      <c r="R235" s="2">
        <f t="shared" si="248"/>
        <v>0.2</v>
      </c>
      <c r="S235" s="2">
        <f t="shared" si="249"/>
        <v>15.37</v>
      </c>
      <c r="T235" s="2">
        <f t="shared" si="250"/>
        <v>0</v>
      </c>
      <c r="U235" s="2">
        <f t="shared" si="251"/>
        <v>1.6354</v>
      </c>
      <c r="V235" s="2">
        <f t="shared" si="252"/>
        <v>1.5599999999999999E-2</v>
      </c>
      <c r="W235" s="2">
        <f t="shared" si="253"/>
        <v>0</v>
      </c>
      <c r="X235" s="2">
        <f t="shared" si="254"/>
        <v>14.79</v>
      </c>
      <c r="Y235" s="2">
        <f t="shared" si="255"/>
        <v>10.119999999999999</v>
      </c>
      <c r="Z235" s="2"/>
      <c r="AA235" s="2">
        <v>26834263</v>
      </c>
      <c r="AB235" s="2">
        <f t="shared" si="256"/>
        <v>87.15</v>
      </c>
      <c r="AC235" s="2">
        <f t="shared" si="280"/>
        <v>22.69</v>
      </c>
      <c r="AD235" s="2">
        <f t="shared" si="281"/>
        <v>5.33</v>
      </c>
      <c r="AE235" s="2">
        <f t="shared" si="282"/>
        <v>0.76</v>
      </c>
      <c r="AF235" s="2">
        <f t="shared" si="283"/>
        <v>59.13</v>
      </c>
      <c r="AG235" s="2">
        <f t="shared" si="258"/>
        <v>0</v>
      </c>
      <c r="AH235" s="2">
        <f t="shared" si="284"/>
        <v>6.29</v>
      </c>
      <c r="AI235" s="2">
        <f t="shared" si="285"/>
        <v>0.06</v>
      </c>
      <c r="AJ235" s="2">
        <f t="shared" si="260"/>
        <v>0</v>
      </c>
      <c r="AK235" s="2">
        <v>87.15</v>
      </c>
      <c r="AL235" s="2">
        <v>22.69</v>
      </c>
      <c r="AM235" s="2">
        <v>5.33</v>
      </c>
      <c r="AN235" s="2">
        <v>0.76</v>
      </c>
      <c r="AO235" s="2">
        <v>59.13</v>
      </c>
      <c r="AP235" s="2">
        <v>0</v>
      </c>
      <c r="AQ235" s="2">
        <v>6.29</v>
      </c>
      <c r="AR235" s="2">
        <v>0.06</v>
      </c>
      <c r="AS235" s="2">
        <v>0</v>
      </c>
      <c r="AT235" s="2">
        <v>95</v>
      </c>
      <c r="AU235" s="2">
        <v>65</v>
      </c>
      <c r="AV235" s="2">
        <v>1</v>
      </c>
      <c r="AW235" s="2">
        <v>1</v>
      </c>
      <c r="AX235" s="2"/>
      <c r="AY235" s="2"/>
      <c r="AZ235" s="2">
        <v>1</v>
      </c>
      <c r="BA235" s="2">
        <v>1</v>
      </c>
      <c r="BB235" s="2">
        <v>1</v>
      </c>
      <c r="BC235" s="2">
        <v>1</v>
      </c>
      <c r="BD235" s="2" t="s">
        <v>6</v>
      </c>
      <c r="BE235" s="2" t="s">
        <v>6</v>
      </c>
      <c r="BF235" s="2" t="s">
        <v>6</v>
      </c>
      <c r="BG235" s="2" t="s">
        <v>6</v>
      </c>
      <c r="BH235" s="2">
        <v>0</v>
      </c>
      <c r="BI235" s="2">
        <v>2</v>
      </c>
      <c r="BJ235" s="2" t="s">
        <v>436</v>
      </c>
      <c r="BK235" s="2"/>
      <c r="BL235" s="2"/>
      <c r="BM235" s="2">
        <v>108001</v>
      </c>
      <c r="BN235" s="2">
        <v>0</v>
      </c>
      <c r="BO235" s="2" t="s">
        <v>6</v>
      </c>
      <c r="BP235" s="2">
        <v>0</v>
      </c>
      <c r="BQ235" s="2">
        <v>3</v>
      </c>
      <c r="BR235" s="2">
        <v>0</v>
      </c>
      <c r="BS235" s="2">
        <v>1</v>
      </c>
      <c r="BT235" s="2">
        <v>1</v>
      </c>
      <c r="BU235" s="2">
        <v>1</v>
      </c>
      <c r="BV235" s="2">
        <v>1</v>
      </c>
      <c r="BW235" s="2">
        <v>1</v>
      </c>
      <c r="BX235" s="2">
        <v>1</v>
      </c>
      <c r="BY235" s="2" t="s">
        <v>6</v>
      </c>
      <c r="BZ235" s="2">
        <v>95</v>
      </c>
      <c r="CA235" s="2">
        <v>65</v>
      </c>
      <c r="CB235" s="2"/>
      <c r="CC235" s="2"/>
      <c r="CD235" s="2"/>
      <c r="CE235" s="2"/>
      <c r="CF235" s="2">
        <v>0</v>
      </c>
      <c r="CG235" s="2">
        <v>0</v>
      </c>
      <c r="CH235" s="2"/>
      <c r="CI235" s="2"/>
      <c r="CJ235" s="2"/>
      <c r="CK235" s="2"/>
      <c r="CL235" s="2"/>
      <c r="CM235" s="2">
        <v>0</v>
      </c>
      <c r="CN235" s="2" t="s">
        <v>6</v>
      </c>
      <c r="CO235" s="2">
        <v>0</v>
      </c>
      <c r="CP235" s="2">
        <f t="shared" si="261"/>
        <v>22.66</v>
      </c>
      <c r="CQ235" s="2">
        <f t="shared" si="262"/>
        <v>22.69</v>
      </c>
      <c r="CR235" s="2">
        <f t="shared" si="263"/>
        <v>5.33</v>
      </c>
      <c r="CS235" s="2">
        <f t="shared" si="264"/>
        <v>0.76</v>
      </c>
      <c r="CT235" s="2">
        <f t="shared" si="265"/>
        <v>59.13</v>
      </c>
      <c r="CU235" s="2">
        <f t="shared" si="266"/>
        <v>0</v>
      </c>
      <c r="CV235" s="2">
        <f t="shared" si="267"/>
        <v>6.29</v>
      </c>
      <c r="CW235" s="2">
        <f t="shared" si="268"/>
        <v>0.06</v>
      </c>
      <c r="CX235" s="2">
        <f t="shared" si="269"/>
        <v>0</v>
      </c>
      <c r="CY235" s="2">
        <f t="shared" si="270"/>
        <v>14.791499999999999</v>
      </c>
      <c r="CZ235" s="2">
        <f t="shared" si="271"/>
        <v>10.1205</v>
      </c>
      <c r="DA235" s="2"/>
      <c r="DB235" s="2"/>
      <c r="DC235" s="2" t="s">
        <v>6</v>
      </c>
      <c r="DD235" s="2" t="s">
        <v>6</v>
      </c>
      <c r="DE235" s="2" t="s">
        <v>6</v>
      </c>
      <c r="DF235" s="2" t="s">
        <v>6</v>
      </c>
      <c r="DG235" s="2" t="s">
        <v>6</v>
      </c>
      <c r="DH235" s="2" t="s">
        <v>6</v>
      </c>
      <c r="DI235" s="2" t="s">
        <v>6</v>
      </c>
      <c r="DJ235" s="2" t="s">
        <v>6</v>
      </c>
      <c r="DK235" s="2" t="s">
        <v>6</v>
      </c>
      <c r="DL235" s="2" t="s">
        <v>6</v>
      </c>
      <c r="DM235" s="2" t="s">
        <v>6</v>
      </c>
      <c r="DN235" s="2">
        <v>0</v>
      </c>
      <c r="DO235" s="2">
        <v>0</v>
      </c>
      <c r="DP235" s="2">
        <v>1</v>
      </c>
      <c r="DQ235" s="2">
        <v>1</v>
      </c>
      <c r="DR235" s="2"/>
      <c r="DS235" s="2"/>
      <c r="DT235" s="2"/>
      <c r="DU235" s="2">
        <v>1003</v>
      </c>
      <c r="DV235" s="2" t="s">
        <v>54</v>
      </c>
      <c r="DW235" s="2" t="s">
        <v>54</v>
      </c>
      <c r="DX235" s="2">
        <v>100</v>
      </c>
      <c r="DY235" s="2"/>
      <c r="DZ235" s="2"/>
      <c r="EA235" s="2"/>
      <c r="EB235" s="2"/>
      <c r="EC235" s="2"/>
      <c r="ED235" s="2"/>
      <c r="EE235" s="2">
        <v>26548943</v>
      </c>
      <c r="EF235" s="2">
        <v>3</v>
      </c>
      <c r="EG235" s="2" t="s">
        <v>414</v>
      </c>
      <c r="EH235" s="2">
        <v>0</v>
      </c>
      <c r="EI235" s="2" t="s">
        <v>6</v>
      </c>
      <c r="EJ235" s="2">
        <v>2</v>
      </c>
      <c r="EK235" s="2">
        <v>108001</v>
      </c>
      <c r="EL235" s="2" t="s">
        <v>422</v>
      </c>
      <c r="EM235" s="2" t="s">
        <v>423</v>
      </c>
      <c r="EN235" s="2"/>
      <c r="EO235" s="2" t="s">
        <v>6</v>
      </c>
      <c r="EP235" s="2"/>
      <c r="EQ235" s="2">
        <v>0</v>
      </c>
      <c r="ER235" s="2">
        <v>87.15</v>
      </c>
      <c r="ES235" s="2">
        <v>22.69</v>
      </c>
      <c r="ET235" s="2">
        <v>5.33</v>
      </c>
      <c r="EU235" s="2">
        <v>0.76</v>
      </c>
      <c r="EV235" s="2">
        <v>59.13</v>
      </c>
      <c r="EW235" s="2">
        <v>6.29</v>
      </c>
      <c r="EX235" s="2">
        <v>0.06</v>
      </c>
      <c r="EY235" s="2">
        <v>0</v>
      </c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>
        <v>0</v>
      </c>
      <c r="FR235" s="2">
        <f t="shared" si="272"/>
        <v>0</v>
      </c>
      <c r="FS235" s="2">
        <v>0</v>
      </c>
      <c r="FT235" s="2"/>
      <c r="FU235" s="2"/>
      <c r="FV235" s="2"/>
      <c r="FW235" s="2"/>
      <c r="FX235" s="2">
        <v>95</v>
      </c>
      <c r="FY235" s="2">
        <v>65</v>
      </c>
      <c r="FZ235" s="2"/>
      <c r="GA235" s="2" t="s">
        <v>6</v>
      </c>
      <c r="GB235" s="2"/>
      <c r="GC235" s="2"/>
      <c r="GD235" s="2">
        <v>0</v>
      </c>
      <c r="GE235" s="2"/>
      <c r="GF235" s="2">
        <v>1667817228</v>
      </c>
      <c r="GG235" s="2">
        <v>2</v>
      </c>
      <c r="GH235" s="2">
        <v>1</v>
      </c>
      <c r="GI235" s="2">
        <v>-2</v>
      </c>
      <c r="GJ235" s="2">
        <v>0</v>
      </c>
      <c r="GK235" s="2">
        <f>ROUND(R235*(R12)/100,2)</f>
        <v>0</v>
      </c>
      <c r="GL235" s="2">
        <f t="shared" si="273"/>
        <v>0</v>
      </c>
      <c r="GM235" s="2">
        <f t="shared" si="274"/>
        <v>47.57</v>
      </c>
      <c r="GN235" s="2">
        <f t="shared" si="275"/>
        <v>0</v>
      </c>
      <c r="GO235" s="2">
        <f t="shared" si="276"/>
        <v>47.57</v>
      </c>
      <c r="GP235" s="2">
        <f t="shared" si="277"/>
        <v>0</v>
      </c>
      <c r="GQ235" s="2"/>
      <c r="GR235" s="2">
        <v>0</v>
      </c>
      <c r="GS235" s="2">
        <v>3</v>
      </c>
      <c r="GT235" s="2">
        <v>0</v>
      </c>
      <c r="GU235" s="2" t="s">
        <v>6</v>
      </c>
      <c r="GV235" s="2">
        <f t="shared" si="278"/>
        <v>0</v>
      </c>
      <c r="GW235" s="2">
        <v>1</v>
      </c>
      <c r="GX235" s="2">
        <f t="shared" si="279"/>
        <v>0</v>
      </c>
      <c r="GY235" s="2"/>
      <c r="GZ235" s="2"/>
      <c r="HA235" s="2">
        <v>0</v>
      </c>
      <c r="HB235" s="2">
        <v>0</v>
      </c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>
        <v>0</v>
      </c>
      <c r="IL235" s="2"/>
      <c r="IM235" s="2"/>
      <c r="IN235" s="2"/>
      <c r="IO235" s="2"/>
      <c r="IP235" s="2"/>
      <c r="IQ235" s="2"/>
      <c r="IR235" s="2"/>
      <c r="IS235" s="2"/>
      <c r="IT235" s="2"/>
      <c r="IU235" s="2"/>
    </row>
    <row r="236" spans="1:255" x14ac:dyDescent="0.2">
      <c r="A236">
        <v>17</v>
      </c>
      <c r="B236">
        <v>1</v>
      </c>
      <c r="C236">
        <f>ROW(SmtRes!A596)</f>
        <v>596</v>
      </c>
      <c r="D236">
        <f>ROW(EtalonRes!A612)</f>
        <v>612</v>
      </c>
      <c r="E236" t="s">
        <v>433</v>
      </c>
      <c r="F236" t="s">
        <v>434</v>
      </c>
      <c r="G236" t="s">
        <v>435</v>
      </c>
      <c r="H236" t="s">
        <v>54</v>
      </c>
      <c r="I236">
        <f>ROUND(26/100,9)</f>
        <v>0.26</v>
      </c>
      <c r="J236">
        <v>0</v>
      </c>
      <c r="O236">
        <f t="shared" si="245"/>
        <v>145.02000000000001</v>
      </c>
      <c r="P236">
        <f t="shared" si="246"/>
        <v>37.76</v>
      </c>
      <c r="Q236">
        <f t="shared" si="247"/>
        <v>8.8699999999999992</v>
      </c>
      <c r="R236">
        <f t="shared" si="248"/>
        <v>1.26</v>
      </c>
      <c r="S236">
        <f t="shared" si="249"/>
        <v>98.39</v>
      </c>
      <c r="T236">
        <f t="shared" si="250"/>
        <v>0</v>
      </c>
      <c r="U236">
        <f t="shared" si="251"/>
        <v>1.6354</v>
      </c>
      <c r="V236">
        <f t="shared" si="252"/>
        <v>1.5599999999999999E-2</v>
      </c>
      <c r="W236">
        <f t="shared" si="253"/>
        <v>0</v>
      </c>
      <c r="X236">
        <f t="shared" si="254"/>
        <v>94.67</v>
      </c>
      <c r="Y236">
        <f t="shared" si="255"/>
        <v>64.77</v>
      </c>
      <c r="AA236">
        <v>26834277</v>
      </c>
      <c r="AB236">
        <f t="shared" si="256"/>
        <v>87.15</v>
      </c>
      <c r="AC236">
        <f t="shared" si="280"/>
        <v>22.69</v>
      </c>
      <c r="AD236">
        <f t="shared" si="281"/>
        <v>5.33</v>
      </c>
      <c r="AE236">
        <f t="shared" si="282"/>
        <v>0.76</v>
      </c>
      <c r="AF236">
        <f t="shared" si="283"/>
        <v>59.13</v>
      </c>
      <c r="AG236">
        <f t="shared" si="258"/>
        <v>0</v>
      </c>
      <c r="AH236">
        <f t="shared" si="284"/>
        <v>6.29</v>
      </c>
      <c r="AI236">
        <f t="shared" si="285"/>
        <v>0.06</v>
      </c>
      <c r="AJ236">
        <f t="shared" si="260"/>
        <v>0</v>
      </c>
      <c r="AK236">
        <v>87.15</v>
      </c>
      <c r="AL236">
        <v>22.69</v>
      </c>
      <c r="AM236">
        <v>5.33</v>
      </c>
      <c r="AN236">
        <v>0.76</v>
      </c>
      <c r="AO236">
        <v>59.13</v>
      </c>
      <c r="AP236">
        <v>0</v>
      </c>
      <c r="AQ236">
        <v>6.29</v>
      </c>
      <c r="AR236">
        <v>0.06</v>
      </c>
      <c r="AS236">
        <v>0</v>
      </c>
      <c r="AT236">
        <v>95</v>
      </c>
      <c r="AU236">
        <v>65</v>
      </c>
      <c r="AV236">
        <v>1</v>
      </c>
      <c r="AW236">
        <v>1</v>
      </c>
      <c r="AZ236">
        <v>6.4</v>
      </c>
      <c r="BA236">
        <v>6.4</v>
      </c>
      <c r="BB236">
        <v>6.4</v>
      </c>
      <c r="BC236">
        <v>6.4</v>
      </c>
      <c r="BD236" t="s">
        <v>6</v>
      </c>
      <c r="BE236" t="s">
        <v>6</v>
      </c>
      <c r="BF236" t="s">
        <v>6</v>
      </c>
      <c r="BG236" t="s">
        <v>6</v>
      </c>
      <c r="BH236">
        <v>0</v>
      </c>
      <c r="BI236">
        <v>2</v>
      </c>
      <c r="BJ236" t="s">
        <v>436</v>
      </c>
      <c r="BM236">
        <v>108001</v>
      </c>
      <c r="BN236">
        <v>0</v>
      </c>
      <c r="BO236" t="s">
        <v>6</v>
      </c>
      <c r="BP236">
        <v>0</v>
      </c>
      <c r="BQ236">
        <v>3</v>
      </c>
      <c r="BR236">
        <v>0</v>
      </c>
      <c r="BS236">
        <v>6.4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6</v>
      </c>
      <c r="BZ236">
        <v>95</v>
      </c>
      <c r="CA236">
        <v>65</v>
      </c>
      <c r="CF236">
        <v>0</v>
      </c>
      <c r="CG236">
        <v>0</v>
      </c>
      <c r="CM236">
        <v>0</v>
      </c>
      <c r="CN236" t="s">
        <v>6</v>
      </c>
      <c r="CO236">
        <v>0</v>
      </c>
      <c r="CP236">
        <f t="shared" si="261"/>
        <v>145.01999999999998</v>
      </c>
      <c r="CQ236">
        <f t="shared" si="262"/>
        <v>145.21600000000001</v>
      </c>
      <c r="CR236">
        <f t="shared" si="263"/>
        <v>34.112000000000002</v>
      </c>
      <c r="CS236">
        <f t="shared" si="264"/>
        <v>4.8640000000000008</v>
      </c>
      <c r="CT236">
        <f t="shared" si="265"/>
        <v>378.43200000000002</v>
      </c>
      <c r="CU236">
        <f t="shared" si="266"/>
        <v>0</v>
      </c>
      <c r="CV236">
        <f t="shared" si="267"/>
        <v>6.29</v>
      </c>
      <c r="CW236">
        <f t="shared" si="268"/>
        <v>0.06</v>
      </c>
      <c r="CX236">
        <f t="shared" si="269"/>
        <v>0</v>
      </c>
      <c r="CY236">
        <f t="shared" si="270"/>
        <v>94.667500000000004</v>
      </c>
      <c r="CZ236">
        <f t="shared" si="271"/>
        <v>64.772499999999994</v>
      </c>
      <c r="DC236" t="s">
        <v>6</v>
      </c>
      <c r="DD236" t="s">
        <v>6</v>
      </c>
      <c r="DE236" t="s">
        <v>6</v>
      </c>
      <c r="DF236" t="s">
        <v>6</v>
      </c>
      <c r="DG236" t="s">
        <v>6</v>
      </c>
      <c r="DH236" t="s">
        <v>6</v>
      </c>
      <c r="DI236" t="s">
        <v>6</v>
      </c>
      <c r="DJ236" t="s">
        <v>6</v>
      </c>
      <c r="DK236" t="s">
        <v>6</v>
      </c>
      <c r="DL236" t="s">
        <v>6</v>
      </c>
      <c r="DM236" t="s">
        <v>6</v>
      </c>
      <c r="DN236">
        <v>0</v>
      </c>
      <c r="DO236">
        <v>0</v>
      </c>
      <c r="DP236">
        <v>1</v>
      </c>
      <c r="DQ236">
        <v>1</v>
      </c>
      <c r="DU236">
        <v>1003</v>
      </c>
      <c r="DV236" t="s">
        <v>54</v>
      </c>
      <c r="DW236" t="s">
        <v>54</v>
      </c>
      <c r="DX236">
        <v>100</v>
      </c>
      <c r="EE236">
        <v>26548943</v>
      </c>
      <c r="EF236">
        <v>3</v>
      </c>
      <c r="EG236" t="s">
        <v>414</v>
      </c>
      <c r="EH236">
        <v>0</v>
      </c>
      <c r="EI236" t="s">
        <v>6</v>
      </c>
      <c r="EJ236">
        <v>2</v>
      </c>
      <c r="EK236">
        <v>108001</v>
      </c>
      <c r="EL236" t="s">
        <v>422</v>
      </c>
      <c r="EM236" t="s">
        <v>423</v>
      </c>
      <c r="EO236" t="s">
        <v>6</v>
      </c>
      <c r="EQ236">
        <v>0</v>
      </c>
      <c r="ER236">
        <v>87.15</v>
      </c>
      <c r="ES236">
        <v>22.69</v>
      </c>
      <c r="ET236">
        <v>5.33</v>
      </c>
      <c r="EU236">
        <v>0.76</v>
      </c>
      <c r="EV236">
        <v>59.13</v>
      </c>
      <c r="EW236">
        <v>6.29</v>
      </c>
      <c r="EX236">
        <v>0.06</v>
      </c>
      <c r="EY236">
        <v>0</v>
      </c>
      <c r="FQ236">
        <v>0</v>
      </c>
      <c r="FR236">
        <f t="shared" si="272"/>
        <v>0</v>
      </c>
      <c r="FS236">
        <v>0</v>
      </c>
      <c r="FX236">
        <v>95</v>
      </c>
      <c r="FY236">
        <v>65</v>
      </c>
      <c r="GA236" t="s">
        <v>6</v>
      </c>
      <c r="GD236">
        <v>0</v>
      </c>
      <c r="GF236">
        <v>1667817228</v>
      </c>
      <c r="GG236">
        <v>1</v>
      </c>
      <c r="GH236">
        <v>1</v>
      </c>
      <c r="GI236">
        <v>4</v>
      </c>
      <c r="GJ236">
        <v>0</v>
      </c>
      <c r="GK236">
        <f>ROUND(R236*(S12)/100,2)</f>
        <v>0</v>
      </c>
      <c r="GL236">
        <f t="shared" si="273"/>
        <v>0</v>
      </c>
      <c r="GM236">
        <f t="shared" si="274"/>
        <v>304.45999999999998</v>
      </c>
      <c r="GN236">
        <f t="shared" si="275"/>
        <v>0</v>
      </c>
      <c r="GO236">
        <f t="shared" si="276"/>
        <v>304.45999999999998</v>
      </c>
      <c r="GP236">
        <f t="shared" si="277"/>
        <v>0</v>
      </c>
      <c r="GR236">
        <v>0</v>
      </c>
      <c r="GS236">
        <v>3</v>
      </c>
      <c r="GT236">
        <v>0</v>
      </c>
      <c r="GU236" t="s">
        <v>6</v>
      </c>
      <c r="GV236">
        <f t="shared" si="278"/>
        <v>0</v>
      </c>
      <c r="GW236">
        <v>1</v>
      </c>
      <c r="GX236">
        <f t="shared" si="279"/>
        <v>0</v>
      </c>
      <c r="HA236">
        <v>0</v>
      </c>
      <c r="HB236">
        <v>0</v>
      </c>
      <c r="IK236">
        <v>0</v>
      </c>
    </row>
    <row r="237" spans="1:255" x14ac:dyDescent="0.2">
      <c r="A237" s="2">
        <v>18</v>
      </c>
      <c r="B237" s="2">
        <v>1</v>
      </c>
      <c r="C237" s="2">
        <v>584</v>
      </c>
      <c r="D237" s="2"/>
      <c r="E237" s="2" t="s">
        <v>437</v>
      </c>
      <c r="F237" s="2" t="s">
        <v>438</v>
      </c>
      <c r="G237" s="2" t="s">
        <v>439</v>
      </c>
      <c r="H237" s="2" t="s">
        <v>440</v>
      </c>
      <c r="I237" s="2">
        <f>I235*J237</f>
        <v>2.8000000000000001E-2</v>
      </c>
      <c r="J237" s="2">
        <v>0.10769230769230768</v>
      </c>
      <c r="K237" s="2"/>
      <c r="L237" s="2"/>
      <c r="M237" s="2"/>
      <c r="N237" s="2"/>
      <c r="O237" s="2">
        <f t="shared" si="245"/>
        <v>134.79</v>
      </c>
      <c r="P237" s="2">
        <f t="shared" si="246"/>
        <v>134.79</v>
      </c>
      <c r="Q237" s="2">
        <f t="shared" si="247"/>
        <v>0</v>
      </c>
      <c r="R237" s="2">
        <f t="shared" si="248"/>
        <v>0</v>
      </c>
      <c r="S237" s="2">
        <f t="shared" si="249"/>
        <v>0</v>
      </c>
      <c r="T237" s="2">
        <f t="shared" si="250"/>
        <v>0</v>
      </c>
      <c r="U237" s="2">
        <f t="shared" si="251"/>
        <v>0</v>
      </c>
      <c r="V237" s="2">
        <f t="shared" si="252"/>
        <v>0</v>
      </c>
      <c r="W237" s="2">
        <f t="shared" si="253"/>
        <v>0</v>
      </c>
      <c r="X237" s="2">
        <f t="shared" si="254"/>
        <v>0</v>
      </c>
      <c r="Y237" s="2">
        <f t="shared" si="255"/>
        <v>0</v>
      </c>
      <c r="Z237" s="2"/>
      <c r="AA237" s="2">
        <v>26834263</v>
      </c>
      <c r="AB237" s="2">
        <f t="shared" si="256"/>
        <v>4814.0200000000004</v>
      </c>
      <c r="AC237" s="2">
        <f t="shared" si="280"/>
        <v>4814.0200000000004</v>
      </c>
      <c r="AD237" s="2">
        <f t="shared" si="281"/>
        <v>0</v>
      </c>
      <c r="AE237" s="2">
        <f t="shared" si="282"/>
        <v>0</v>
      </c>
      <c r="AF237" s="2">
        <f t="shared" si="283"/>
        <v>0</v>
      </c>
      <c r="AG237" s="2">
        <f t="shared" si="258"/>
        <v>0</v>
      </c>
      <c r="AH237" s="2">
        <f t="shared" si="284"/>
        <v>0</v>
      </c>
      <c r="AI237" s="2">
        <f t="shared" si="285"/>
        <v>0</v>
      </c>
      <c r="AJ237" s="2">
        <f t="shared" si="260"/>
        <v>0</v>
      </c>
      <c r="AK237" s="2">
        <v>4814.0200000000004</v>
      </c>
      <c r="AL237" s="2">
        <v>4814.0200000000004</v>
      </c>
      <c r="AM237" s="2">
        <v>0</v>
      </c>
      <c r="AN237" s="2">
        <v>0</v>
      </c>
      <c r="AO237" s="2">
        <v>0</v>
      </c>
      <c r="AP237" s="2">
        <v>0</v>
      </c>
      <c r="AQ237" s="2">
        <v>0</v>
      </c>
      <c r="AR237" s="2">
        <v>0</v>
      </c>
      <c r="AS237" s="2">
        <v>0</v>
      </c>
      <c r="AT237" s="2">
        <v>95</v>
      </c>
      <c r="AU237" s="2">
        <v>65</v>
      </c>
      <c r="AV237" s="2">
        <v>1</v>
      </c>
      <c r="AW237" s="2">
        <v>1</v>
      </c>
      <c r="AX237" s="2"/>
      <c r="AY237" s="2"/>
      <c r="AZ237" s="2">
        <v>1</v>
      </c>
      <c r="BA237" s="2">
        <v>1</v>
      </c>
      <c r="BB237" s="2">
        <v>1</v>
      </c>
      <c r="BC237" s="2">
        <v>1</v>
      </c>
      <c r="BD237" s="2" t="s">
        <v>6</v>
      </c>
      <c r="BE237" s="2" t="s">
        <v>6</v>
      </c>
      <c r="BF237" s="2" t="s">
        <v>6</v>
      </c>
      <c r="BG237" s="2" t="s">
        <v>6</v>
      </c>
      <c r="BH237" s="2">
        <v>3</v>
      </c>
      <c r="BI237" s="2">
        <v>2</v>
      </c>
      <c r="BJ237" s="2" t="s">
        <v>441</v>
      </c>
      <c r="BK237" s="2"/>
      <c r="BL237" s="2"/>
      <c r="BM237" s="2">
        <v>108001</v>
      </c>
      <c r="BN237" s="2">
        <v>0</v>
      </c>
      <c r="BO237" s="2" t="s">
        <v>6</v>
      </c>
      <c r="BP237" s="2">
        <v>0</v>
      </c>
      <c r="BQ237" s="2">
        <v>3</v>
      </c>
      <c r="BR237" s="2">
        <v>0</v>
      </c>
      <c r="BS237" s="2">
        <v>1</v>
      </c>
      <c r="BT237" s="2">
        <v>1</v>
      </c>
      <c r="BU237" s="2">
        <v>1</v>
      </c>
      <c r="BV237" s="2">
        <v>1</v>
      </c>
      <c r="BW237" s="2">
        <v>1</v>
      </c>
      <c r="BX237" s="2">
        <v>1</v>
      </c>
      <c r="BY237" s="2" t="s">
        <v>6</v>
      </c>
      <c r="BZ237" s="2">
        <v>95</v>
      </c>
      <c r="CA237" s="2">
        <v>65</v>
      </c>
      <c r="CB237" s="2"/>
      <c r="CC237" s="2"/>
      <c r="CD237" s="2"/>
      <c r="CE237" s="2"/>
      <c r="CF237" s="2">
        <v>0</v>
      </c>
      <c r="CG237" s="2">
        <v>0</v>
      </c>
      <c r="CH237" s="2"/>
      <c r="CI237" s="2"/>
      <c r="CJ237" s="2"/>
      <c r="CK237" s="2"/>
      <c r="CL237" s="2"/>
      <c r="CM237" s="2">
        <v>0</v>
      </c>
      <c r="CN237" s="2" t="s">
        <v>6</v>
      </c>
      <c r="CO237" s="2">
        <v>0</v>
      </c>
      <c r="CP237" s="2">
        <f t="shared" si="261"/>
        <v>134.79</v>
      </c>
      <c r="CQ237" s="2">
        <f t="shared" si="262"/>
        <v>4814.0200000000004</v>
      </c>
      <c r="CR237" s="2">
        <f t="shared" si="263"/>
        <v>0</v>
      </c>
      <c r="CS237" s="2">
        <f t="shared" si="264"/>
        <v>0</v>
      </c>
      <c r="CT237" s="2">
        <f t="shared" si="265"/>
        <v>0</v>
      </c>
      <c r="CU237" s="2">
        <f t="shared" si="266"/>
        <v>0</v>
      </c>
      <c r="CV237" s="2">
        <f t="shared" si="267"/>
        <v>0</v>
      </c>
      <c r="CW237" s="2">
        <f t="shared" si="268"/>
        <v>0</v>
      </c>
      <c r="CX237" s="2">
        <f t="shared" si="269"/>
        <v>0</v>
      </c>
      <c r="CY237" s="2">
        <f t="shared" si="270"/>
        <v>0</v>
      </c>
      <c r="CZ237" s="2">
        <f t="shared" si="271"/>
        <v>0</v>
      </c>
      <c r="DA237" s="2"/>
      <c r="DB237" s="2"/>
      <c r="DC237" s="2" t="s">
        <v>6</v>
      </c>
      <c r="DD237" s="2" t="s">
        <v>6</v>
      </c>
      <c r="DE237" s="2" t="s">
        <v>6</v>
      </c>
      <c r="DF237" s="2" t="s">
        <v>6</v>
      </c>
      <c r="DG237" s="2" t="s">
        <v>6</v>
      </c>
      <c r="DH237" s="2" t="s">
        <v>6</v>
      </c>
      <c r="DI237" s="2" t="s">
        <v>6</v>
      </c>
      <c r="DJ237" s="2" t="s">
        <v>6</v>
      </c>
      <c r="DK237" s="2" t="s">
        <v>6</v>
      </c>
      <c r="DL237" s="2" t="s">
        <v>6</v>
      </c>
      <c r="DM237" s="2" t="s">
        <v>6</v>
      </c>
      <c r="DN237" s="2">
        <v>0</v>
      </c>
      <c r="DO237" s="2">
        <v>0</v>
      </c>
      <c r="DP237" s="2">
        <v>1</v>
      </c>
      <c r="DQ237" s="2">
        <v>1</v>
      </c>
      <c r="DR237" s="2"/>
      <c r="DS237" s="2"/>
      <c r="DT237" s="2"/>
      <c r="DU237" s="2">
        <v>1013</v>
      </c>
      <c r="DV237" s="2" t="s">
        <v>440</v>
      </c>
      <c r="DW237" s="2" t="s">
        <v>442</v>
      </c>
      <c r="DX237" s="2">
        <v>1</v>
      </c>
      <c r="DY237" s="2"/>
      <c r="DZ237" s="2"/>
      <c r="EA237" s="2"/>
      <c r="EB237" s="2"/>
      <c r="EC237" s="2"/>
      <c r="ED237" s="2"/>
      <c r="EE237" s="2">
        <v>26548943</v>
      </c>
      <c r="EF237" s="2">
        <v>3</v>
      </c>
      <c r="EG237" s="2" t="s">
        <v>414</v>
      </c>
      <c r="EH237" s="2">
        <v>0</v>
      </c>
      <c r="EI237" s="2" t="s">
        <v>6</v>
      </c>
      <c r="EJ237" s="2">
        <v>2</v>
      </c>
      <c r="EK237" s="2">
        <v>108001</v>
      </c>
      <c r="EL237" s="2" t="s">
        <v>422</v>
      </c>
      <c r="EM237" s="2" t="s">
        <v>423</v>
      </c>
      <c r="EN237" s="2"/>
      <c r="EO237" s="2" t="s">
        <v>6</v>
      </c>
      <c r="EP237" s="2"/>
      <c r="EQ237" s="2">
        <v>0</v>
      </c>
      <c r="ER237" s="2">
        <v>4814.0200000000004</v>
      </c>
      <c r="ES237" s="2">
        <v>4814.0200000000004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>
        <v>0</v>
      </c>
      <c r="FR237" s="2">
        <f t="shared" si="272"/>
        <v>0</v>
      </c>
      <c r="FS237" s="2">
        <v>0</v>
      </c>
      <c r="FT237" s="2"/>
      <c r="FU237" s="2"/>
      <c r="FV237" s="2"/>
      <c r="FW237" s="2"/>
      <c r="FX237" s="2">
        <v>95</v>
      </c>
      <c r="FY237" s="2">
        <v>65</v>
      </c>
      <c r="FZ237" s="2"/>
      <c r="GA237" s="2" t="s">
        <v>6</v>
      </c>
      <c r="GB237" s="2"/>
      <c r="GC237" s="2"/>
      <c r="GD237" s="2">
        <v>0</v>
      </c>
      <c r="GE237" s="2"/>
      <c r="GF237" s="2">
        <v>-668882366</v>
      </c>
      <c r="GG237" s="2">
        <v>2</v>
      </c>
      <c r="GH237" s="2">
        <v>1</v>
      </c>
      <c r="GI237" s="2">
        <v>-2</v>
      </c>
      <c r="GJ237" s="2">
        <v>0</v>
      </c>
      <c r="GK237" s="2">
        <f>ROUND(R237*(R12)/100,2)</f>
        <v>0</v>
      </c>
      <c r="GL237" s="2">
        <f t="shared" si="273"/>
        <v>0</v>
      </c>
      <c r="GM237" s="2">
        <f t="shared" si="274"/>
        <v>134.79</v>
      </c>
      <c r="GN237" s="2">
        <f t="shared" si="275"/>
        <v>0</v>
      </c>
      <c r="GO237" s="2">
        <f t="shared" si="276"/>
        <v>134.79</v>
      </c>
      <c r="GP237" s="2">
        <f t="shared" si="277"/>
        <v>0</v>
      </c>
      <c r="GQ237" s="2"/>
      <c r="GR237" s="2">
        <v>0</v>
      </c>
      <c r="GS237" s="2">
        <v>3</v>
      </c>
      <c r="GT237" s="2">
        <v>0</v>
      </c>
      <c r="GU237" s="2" t="s">
        <v>6</v>
      </c>
      <c r="GV237" s="2">
        <f t="shared" si="278"/>
        <v>0</v>
      </c>
      <c r="GW237" s="2">
        <v>1</v>
      </c>
      <c r="GX237" s="2">
        <f t="shared" si="279"/>
        <v>0</v>
      </c>
      <c r="GY237" s="2"/>
      <c r="GZ237" s="2"/>
      <c r="HA237" s="2">
        <v>0</v>
      </c>
      <c r="HB237" s="2">
        <v>0</v>
      </c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>
        <v>0</v>
      </c>
      <c r="IL237" s="2"/>
      <c r="IM237" s="2"/>
      <c r="IN237" s="2"/>
      <c r="IO237" s="2"/>
      <c r="IP237" s="2"/>
      <c r="IQ237" s="2"/>
      <c r="IR237" s="2"/>
      <c r="IS237" s="2"/>
      <c r="IT237" s="2"/>
      <c r="IU237" s="2"/>
    </row>
    <row r="238" spans="1:255" x14ac:dyDescent="0.2">
      <c r="A238">
        <v>18</v>
      </c>
      <c r="B238">
        <v>1</v>
      </c>
      <c r="C238">
        <v>595</v>
      </c>
      <c r="E238" t="s">
        <v>437</v>
      </c>
      <c r="F238" t="s">
        <v>438</v>
      </c>
      <c r="G238" t="s">
        <v>439</v>
      </c>
      <c r="H238" t="s">
        <v>440</v>
      </c>
      <c r="I238">
        <f>I236*J238</f>
        <v>2.8000000000000001E-2</v>
      </c>
      <c r="J238">
        <v>0.10769230769230768</v>
      </c>
      <c r="O238">
        <f t="shared" si="245"/>
        <v>862.67</v>
      </c>
      <c r="P238">
        <f t="shared" si="246"/>
        <v>862.67</v>
      </c>
      <c r="Q238">
        <f t="shared" si="247"/>
        <v>0</v>
      </c>
      <c r="R238">
        <f t="shared" si="248"/>
        <v>0</v>
      </c>
      <c r="S238">
        <f t="shared" si="249"/>
        <v>0</v>
      </c>
      <c r="T238">
        <f t="shared" si="250"/>
        <v>0</v>
      </c>
      <c r="U238">
        <f t="shared" si="251"/>
        <v>0</v>
      </c>
      <c r="V238">
        <f t="shared" si="252"/>
        <v>0</v>
      </c>
      <c r="W238">
        <f t="shared" si="253"/>
        <v>0</v>
      </c>
      <c r="X238">
        <f t="shared" si="254"/>
        <v>0</v>
      </c>
      <c r="Y238">
        <f t="shared" si="255"/>
        <v>0</v>
      </c>
      <c r="AA238">
        <v>26834277</v>
      </c>
      <c r="AB238">
        <f t="shared" si="256"/>
        <v>4814.0200000000004</v>
      </c>
      <c r="AC238">
        <f t="shared" si="280"/>
        <v>4814.0200000000004</v>
      </c>
      <c r="AD238">
        <f t="shared" si="281"/>
        <v>0</v>
      </c>
      <c r="AE238">
        <f t="shared" si="282"/>
        <v>0</v>
      </c>
      <c r="AF238">
        <f t="shared" si="283"/>
        <v>0</v>
      </c>
      <c r="AG238">
        <f t="shared" si="258"/>
        <v>0</v>
      </c>
      <c r="AH238">
        <f t="shared" si="284"/>
        <v>0</v>
      </c>
      <c r="AI238">
        <f t="shared" si="285"/>
        <v>0</v>
      </c>
      <c r="AJ238">
        <f t="shared" si="260"/>
        <v>0</v>
      </c>
      <c r="AK238">
        <v>4814.0200000000004</v>
      </c>
      <c r="AL238">
        <v>4814.0200000000004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95</v>
      </c>
      <c r="AU238">
        <v>65</v>
      </c>
      <c r="AV238">
        <v>1</v>
      </c>
      <c r="AW238">
        <v>1</v>
      </c>
      <c r="AZ238">
        <v>6.4</v>
      </c>
      <c r="BA238">
        <v>1</v>
      </c>
      <c r="BB238">
        <v>1</v>
      </c>
      <c r="BC238">
        <v>6.4</v>
      </c>
      <c r="BD238" t="s">
        <v>6</v>
      </c>
      <c r="BE238" t="s">
        <v>6</v>
      </c>
      <c r="BF238" t="s">
        <v>6</v>
      </c>
      <c r="BG238" t="s">
        <v>6</v>
      </c>
      <c r="BH238">
        <v>3</v>
      </c>
      <c r="BI238">
        <v>2</v>
      </c>
      <c r="BJ238" t="s">
        <v>441</v>
      </c>
      <c r="BM238">
        <v>108001</v>
      </c>
      <c r="BN238">
        <v>0</v>
      </c>
      <c r="BO238" t="s">
        <v>6</v>
      </c>
      <c r="BP238">
        <v>0</v>
      </c>
      <c r="BQ238">
        <v>3</v>
      </c>
      <c r="BR238">
        <v>0</v>
      </c>
      <c r="BS238">
        <v>1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6</v>
      </c>
      <c r="BZ238">
        <v>95</v>
      </c>
      <c r="CA238">
        <v>65</v>
      </c>
      <c r="CF238">
        <v>0</v>
      </c>
      <c r="CG238">
        <v>0</v>
      </c>
      <c r="CM238">
        <v>0</v>
      </c>
      <c r="CN238" t="s">
        <v>6</v>
      </c>
      <c r="CO238">
        <v>0</v>
      </c>
      <c r="CP238">
        <f t="shared" si="261"/>
        <v>862.67</v>
      </c>
      <c r="CQ238">
        <f t="shared" si="262"/>
        <v>30809.728000000003</v>
      </c>
      <c r="CR238">
        <f t="shared" si="263"/>
        <v>0</v>
      </c>
      <c r="CS238">
        <f t="shared" si="264"/>
        <v>0</v>
      </c>
      <c r="CT238">
        <f t="shared" si="265"/>
        <v>0</v>
      </c>
      <c r="CU238">
        <f t="shared" si="266"/>
        <v>0</v>
      </c>
      <c r="CV238">
        <f t="shared" si="267"/>
        <v>0</v>
      </c>
      <c r="CW238">
        <f t="shared" si="268"/>
        <v>0</v>
      </c>
      <c r="CX238">
        <f t="shared" si="269"/>
        <v>0</v>
      </c>
      <c r="CY238">
        <f t="shared" si="270"/>
        <v>0</v>
      </c>
      <c r="CZ238">
        <f t="shared" si="271"/>
        <v>0</v>
      </c>
      <c r="DC238" t="s">
        <v>6</v>
      </c>
      <c r="DD238" t="s">
        <v>6</v>
      </c>
      <c r="DE238" t="s">
        <v>6</v>
      </c>
      <c r="DF238" t="s">
        <v>6</v>
      </c>
      <c r="DG238" t="s">
        <v>6</v>
      </c>
      <c r="DH238" t="s">
        <v>6</v>
      </c>
      <c r="DI238" t="s">
        <v>6</v>
      </c>
      <c r="DJ238" t="s">
        <v>6</v>
      </c>
      <c r="DK238" t="s">
        <v>6</v>
      </c>
      <c r="DL238" t="s">
        <v>6</v>
      </c>
      <c r="DM238" t="s">
        <v>6</v>
      </c>
      <c r="DN238">
        <v>0</v>
      </c>
      <c r="DO238">
        <v>0</v>
      </c>
      <c r="DP238">
        <v>1</v>
      </c>
      <c r="DQ238">
        <v>1</v>
      </c>
      <c r="DU238">
        <v>1013</v>
      </c>
      <c r="DV238" t="s">
        <v>440</v>
      </c>
      <c r="DW238" t="s">
        <v>442</v>
      </c>
      <c r="DX238">
        <v>1</v>
      </c>
      <c r="EE238">
        <v>26548943</v>
      </c>
      <c r="EF238">
        <v>3</v>
      </c>
      <c r="EG238" t="s">
        <v>414</v>
      </c>
      <c r="EH238">
        <v>0</v>
      </c>
      <c r="EI238" t="s">
        <v>6</v>
      </c>
      <c r="EJ238">
        <v>2</v>
      </c>
      <c r="EK238">
        <v>108001</v>
      </c>
      <c r="EL238" t="s">
        <v>422</v>
      </c>
      <c r="EM238" t="s">
        <v>423</v>
      </c>
      <c r="EO238" t="s">
        <v>6</v>
      </c>
      <c r="EQ238">
        <v>0</v>
      </c>
      <c r="ER238">
        <v>4814.0200000000004</v>
      </c>
      <c r="ES238">
        <v>4814.0200000000004</v>
      </c>
      <c r="ET238">
        <v>0</v>
      </c>
      <c r="EU238">
        <v>0</v>
      </c>
      <c r="EV238">
        <v>0</v>
      </c>
      <c r="EW238">
        <v>0</v>
      </c>
      <c r="EX238">
        <v>0</v>
      </c>
      <c r="FQ238">
        <v>0</v>
      </c>
      <c r="FR238">
        <f t="shared" si="272"/>
        <v>0</v>
      </c>
      <c r="FS238">
        <v>0</v>
      </c>
      <c r="FX238">
        <v>95</v>
      </c>
      <c r="FY238">
        <v>65</v>
      </c>
      <c r="GA238" t="s">
        <v>6</v>
      </c>
      <c r="GD238">
        <v>0</v>
      </c>
      <c r="GF238">
        <v>-668882366</v>
      </c>
      <c r="GG238">
        <v>1</v>
      </c>
      <c r="GH238">
        <v>1</v>
      </c>
      <c r="GI238">
        <v>4</v>
      </c>
      <c r="GJ238">
        <v>0</v>
      </c>
      <c r="GK238">
        <f>ROUND(R238*(S12)/100,2)</f>
        <v>0</v>
      </c>
      <c r="GL238">
        <f t="shared" si="273"/>
        <v>0</v>
      </c>
      <c r="GM238">
        <f t="shared" si="274"/>
        <v>862.67</v>
      </c>
      <c r="GN238">
        <f t="shared" si="275"/>
        <v>0</v>
      </c>
      <c r="GO238">
        <f t="shared" si="276"/>
        <v>862.67</v>
      </c>
      <c r="GP238">
        <f t="shared" si="277"/>
        <v>0</v>
      </c>
      <c r="GR238">
        <v>0</v>
      </c>
      <c r="GS238">
        <v>3</v>
      </c>
      <c r="GT238">
        <v>0</v>
      </c>
      <c r="GU238" t="s">
        <v>6</v>
      </c>
      <c r="GV238">
        <f t="shared" si="278"/>
        <v>0</v>
      </c>
      <c r="GW238">
        <v>1</v>
      </c>
      <c r="GX238">
        <f t="shared" si="279"/>
        <v>0</v>
      </c>
      <c r="HA238">
        <v>0</v>
      </c>
      <c r="HB238">
        <v>0</v>
      </c>
      <c r="IK238">
        <v>0</v>
      </c>
    </row>
    <row r="239" spans="1:255" x14ac:dyDescent="0.2">
      <c r="A239" s="2">
        <v>17</v>
      </c>
      <c r="B239" s="2">
        <v>1</v>
      </c>
      <c r="C239" s="2">
        <f>ROW(SmtRes!A603)</f>
        <v>603</v>
      </c>
      <c r="D239" s="2">
        <f>ROW(EtalonRes!A618)</f>
        <v>618</v>
      </c>
      <c r="E239" s="2" t="s">
        <v>443</v>
      </c>
      <c r="F239" s="2" t="s">
        <v>444</v>
      </c>
      <c r="G239" s="2" t="s">
        <v>445</v>
      </c>
      <c r="H239" s="2" t="s">
        <v>54</v>
      </c>
      <c r="I239" s="2">
        <f>ROUND((8+8+8+8+15+10)/100,9)</f>
        <v>0.56999999999999995</v>
      </c>
      <c r="J239" s="2">
        <v>0</v>
      </c>
      <c r="K239" s="2"/>
      <c r="L239" s="2"/>
      <c r="M239" s="2"/>
      <c r="N239" s="2"/>
      <c r="O239" s="2">
        <f t="shared" si="245"/>
        <v>117.85</v>
      </c>
      <c r="P239" s="2">
        <f t="shared" si="246"/>
        <v>29.37</v>
      </c>
      <c r="Q239" s="2">
        <f t="shared" si="247"/>
        <v>0.18</v>
      </c>
      <c r="R239" s="2">
        <f t="shared" si="248"/>
        <v>0.08</v>
      </c>
      <c r="S239" s="2">
        <f t="shared" si="249"/>
        <v>88.3</v>
      </c>
      <c r="T239" s="2">
        <f t="shared" si="250"/>
        <v>0</v>
      </c>
      <c r="U239" s="2">
        <f t="shared" si="251"/>
        <v>9.2852999999999994</v>
      </c>
      <c r="V239" s="2">
        <f t="shared" si="252"/>
        <v>5.6999999999999993E-3</v>
      </c>
      <c r="W239" s="2">
        <f t="shared" si="253"/>
        <v>0</v>
      </c>
      <c r="X239" s="2">
        <f t="shared" si="254"/>
        <v>83.96</v>
      </c>
      <c r="Y239" s="2">
        <f t="shared" si="255"/>
        <v>57.45</v>
      </c>
      <c r="Z239" s="2"/>
      <c r="AA239" s="2">
        <v>26834263</v>
      </c>
      <c r="AB239" s="2">
        <f t="shared" si="256"/>
        <v>206.76</v>
      </c>
      <c r="AC239" s="2">
        <f t="shared" si="280"/>
        <v>51.53</v>
      </c>
      <c r="AD239" s="2">
        <f t="shared" si="281"/>
        <v>0.31</v>
      </c>
      <c r="AE239" s="2">
        <f t="shared" si="282"/>
        <v>0.14000000000000001</v>
      </c>
      <c r="AF239" s="2">
        <f t="shared" si="283"/>
        <v>154.91999999999999</v>
      </c>
      <c r="AG239" s="2">
        <f t="shared" si="258"/>
        <v>0</v>
      </c>
      <c r="AH239" s="2">
        <f t="shared" si="284"/>
        <v>16.29</v>
      </c>
      <c r="AI239" s="2">
        <f t="shared" si="285"/>
        <v>0.01</v>
      </c>
      <c r="AJ239" s="2">
        <f t="shared" si="260"/>
        <v>0</v>
      </c>
      <c r="AK239" s="2">
        <v>206.76</v>
      </c>
      <c r="AL239" s="2">
        <v>51.53</v>
      </c>
      <c r="AM239" s="2">
        <v>0.31</v>
      </c>
      <c r="AN239" s="2">
        <v>0.14000000000000001</v>
      </c>
      <c r="AO239" s="2">
        <v>154.91999999999999</v>
      </c>
      <c r="AP239" s="2">
        <v>0</v>
      </c>
      <c r="AQ239" s="2">
        <v>16.29</v>
      </c>
      <c r="AR239" s="2">
        <v>0.01</v>
      </c>
      <c r="AS239" s="2">
        <v>0</v>
      </c>
      <c r="AT239" s="2">
        <v>95</v>
      </c>
      <c r="AU239" s="2">
        <v>65</v>
      </c>
      <c r="AV239" s="2">
        <v>1</v>
      </c>
      <c r="AW239" s="2">
        <v>1</v>
      </c>
      <c r="AX239" s="2"/>
      <c r="AY239" s="2"/>
      <c r="AZ239" s="2">
        <v>1</v>
      </c>
      <c r="BA239" s="2">
        <v>1</v>
      </c>
      <c r="BB239" s="2">
        <v>1</v>
      </c>
      <c r="BC239" s="2">
        <v>1</v>
      </c>
      <c r="BD239" s="2" t="s">
        <v>6</v>
      </c>
      <c r="BE239" s="2" t="s">
        <v>6</v>
      </c>
      <c r="BF239" s="2" t="s">
        <v>6</v>
      </c>
      <c r="BG239" s="2" t="s">
        <v>6</v>
      </c>
      <c r="BH239" s="2">
        <v>0</v>
      </c>
      <c r="BI239" s="2">
        <v>2</v>
      </c>
      <c r="BJ239" s="2" t="s">
        <v>446</v>
      </c>
      <c r="BK239" s="2"/>
      <c r="BL239" s="2"/>
      <c r="BM239" s="2">
        <v>108001</v>
      </c>
      <c r="BN239" s="2">
        <v>0</v>
      </c>
      <c r="BO239" s="2" t="s">
        <v>6</v>
      </c>
      <c r="BP239" s="2">
        <v>0</v>
      </c>
      <c r="BQ239" s="2">
        <v>3</v>
      </c>
      <c r="BR239" s="2">
        <v>0</v>
      </c>
      <c r="BS239" s="2">
        <v>1</v>
      </c>
      <c r="BT239" s="2">
        <v>1</v>
      </c>
      <c r="BU239" s="2">
        <v>1</v>
      </c>
      <c r="BV239" s="2">
        <v>1</v>
      </c>
      <c r="BW239" s="2">
        <v>1</v>
      </c>
      <c r="BX239" s="2">
        <v>1</v>
      </c>
      <c r="BY239" s="2" t="s">
        <v>6</v>
      </c>
      <c r="BZ239" s="2">
        <v>95</v>
      </c>
      <c r="CA239" s="2">
        <v>65</v>
      </c>
      <c r="CB239" s="2"/>
      <c r="CC239" s="2"/>
      <c r="CD239" s="2"/>
      <c r="CE239" s="2"/>
      <c r="CF239" s="2">
        <v>0</v>
      </c>
      <c r="CG239" s="2">
        <v>0</v>
      </c>
      <c r="CH239" s="2"/>
      <c r="CI239" s="2"/>
      <c r="CJ239" s="2"/>
      <c r="CK239" s="2"/>
      <c r="CL239" s="2"/>
      <c r="CM239" s="2">
        <v>0</v>
      </c>
      <c r="CN239" s="2" t="s">
        <v>6</v>
      </c>
      <c r="CO239" s="2">
        <v>0</v>
      </c>
      <c r="CP239" s="2">
        <f t="shared" si="261"/>
        <v>117.85</v>
      </c>
      <c r="CQ239" s="2">
        <f t="shared" si="262"/>
        <v>51.53</v>
      </c>
      <c r="CR239" s="2">
        <f t="shared" si="263"/>
        <v>0.31</v>
      </c>
      <c r="CS239" s="2">
        <f t="shared" si="264"/>
        <v>0.14000000000000001</v>
      </c>
      <c r="CT239" s="2">
        <f t="shared" si="265"/>
        <v>154.91999999999999</v>
      </c>
      <c r="CU239" s="2">
        <f t="shared" si="266"/>
        <v>0</v>
      </c>
      <c r="CV239" s="2">
        <f t="shared" si="267"/>
        <v>16.29</v>
      </c>
      <c r="CW239" s="2">
        <f t="shared" si="268"/>
        <v>0.01</v>
      </c>
      <c r="CX239" s="2">
        <f t="shared" si="269"/>
        <v>0</v>
      </c>
      <c r="CY239" s="2">
        <f t="shared" si="270"/>
        <v>83.960999999999999</v>
      </c>
      <c r="CZ239" s="2">
        <f t="shared" si="271"/>
        <v>57.446999999999996</v>
      </c>
      <c r="DA239" s="2"/>
      <c r="DB239" s="2"/>
      <c r="DC239" s="2" t="s">
        <v>6</v>
      </c>
      <c r="DD239" s="2" t="s">
        <v>6</v>
      </c>
      <c r="DE239" s="2" t="s">
        <v>6</v>
      </c>
      <c r="DF239" s="2" t="s">
        <v>6</v>
      </c>
      <c r="DG239" s="2" t="s">
        <v>6</v>
      </c>
      <c r="DH239" s="2" t="s">
        <v>6</v>
      </c>
      <c r="DI239" s="2" t="s">
        <v>6</v>
      </c>
      <c r="DJ239" s="2" t="s">
        <v>6</v>
      </c>
      <c r="DK239" s="2" t="s">
        <v>6</v>
      </c>
      <c r="DL239" s="2" t="s">
        <v>6</v>
      </c>
      <c r="DM239" s="2" t="s">
        <v>6</v>
      </c>
      <c r="DN239" s="2">
        <v>0</v>
      </c>
      <c r="DO239" s="2">
        <v>0</v>
      </c>
      <c r="DP239" s="2">
        <v>1</v>
      </c>
      <c r="DQ239" s="2">
        <v>1</v>
      </c>
      <c r="DR239" s="2"/>
      <c r="DS239" s="2"/>
      <c r="DT239" s="2"/>
      <c r="DU239" s="2">
        <v>1003</v>
      </c>
      <c r="DV239" s="2" t="s">
        <v>54</v>
      </c>
      <c r="DW239" s="2" t="s">
        <v>54</v>
      </c>
      <c r="DX239" s="2">
        <v>100</v>
      </c>
      <c r="DY239" s="2"/>
      <c r="DZ239" s="2"/>
      <c r="EA239" s="2"/>
      <c r="EB239" s="2"/>
      <c r="EC239" s="2"/>
      <c r="ED239" s="2"/>
      <c r="EE239" s="2">
        <v>26548943</v>
      </c>
      <c r="EF239" s="2">
        <v>3</v>
      </c>
      <c r="EG239" s="2" t="s">
        <v>414</v>
      </c>
      <c r="EH239" s="2">
        <v>0</v>
      </c>
      <c r="EI239" s="2" t="s">
        <v>6</v>
      </c>
      <c r="EJ239" s="2">
        <v>2</v>
      </c>
      <c r="EK239" s="2">
        <v>108001</v>
      </c>
      <c r="EL239" s="2" t="s">
        <v>422</v>
      </c>
      <c r="EM239" s="2" t="s">
        <v>423</v>
      </c>
      <c r="EN239" s="2"/>
      <c r="EO239" s="2" t="s">
        <v>6</v>
      </c>
      <c r="EP239" s="2"/>
      <c r="EQ239" s="2">
        <v>0</v>
      </c>
      <c r="ER239" s="2">
        <v>206.76</v>
      </c>
      <c r="ES239" s="2">
        <v>51.53</v>
      </c>
      <c r="ET239" s="2">
        <v>0.31</v>
      </c>
      <c r="EU239" s="2">
        <v>0.14000000000000001</v>
      </c>
      <c r="EV239" s="2">
        <v>154.91999999999999</v>
      </c>
      <c r="EW239" s="2">
        <v>16.29</v>
      </c>
      <c r="EX239" s="2">
        <v>0.01</v>
      </c>
      <c r="EY239" s="2">
        <v>0</v>
      </c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>
        <v>0</v>
      </c>
      <c r="FR239" s="2">
        <f t="shared" si="272"/>
        <v>0</v>
      </c>
      <c r="FS239" s="2">
        <v>0</v>
      </c>
      <c r="FT239" s="2"/>
      <c r="FU239" s="2"/>
      <c r="FV239" s="2"/>
      <c r="FW239" s="2"/>
      <c r="FX239" s="2">
        <v>95</v>
      </c>
      <c r="FY239" s="2">
        <v>65</v>
      </c>
      <c r="FZ239" s="2"/>
      <c r="GA239" s="2" t="s">
        <v>6</v>
      </c>
      <c r="GB239" s="2"/>
      <c r="GC239" s="2"/>
      <c r="GD239" s="2">
        <v>0</v>
      </c>
      <c r="GE239" s="2"/>
      <c r="GF239" s="2">
        <v>-1776686347</v>
      </c>
      <c r="GG239" s="2">
        <v>2</v>
      </c>
      <c r="GH239" s="2">
        <v>1</v>
      </c>
      <c r="GI239" s="2">
        <v>-2</v>
      </c>
      <c r="GJ239" s="2">
        <v>0</v>
      </c>
      <c r="GK239" s="2">
        <f>ROUND(R239*(R12)/100,2)</f>
        <v>0</v>
      </c>
      <c r="GL239" s="2">
        <f t="shared" si="273"/>
        <v>0</v>
      </c>
      <c r="GM239" s="2">
        <f t="shared" si="274"/>
        <v>259.26</v>
      </c>
      <c r="GN239" s="2">
        <f t="shared" si="275"/>
        <v>0</v>
      </c>
      <c r="GO239" s="2">
        <f t="shared" si="276"/>
        <v>259.26</v>
      </c>
      <c r="GP239" s="2">
        <f t="shared" si="277"/>
        <v>0</v>
      </c>
      <c r="GQ239" s="2"/>
      <c r="GR239" s="2">
        <v>0</v>
      </c>
      <c r="GS239" s="2">
        <v>3</v>
      </c>
      <c r="GT239" s="2">
        <v>0</v>
      </c>
      <c r="GU239" s="2" t="s">
        <v>6</v>
      </c>
      <c r="GV239" s="2">
        <f t="shared" si="278"/>
        <v>0</v>
      </c>
      <c r="GW239" s="2">
        <v>1</v>
      </c>
      <c r="GX239" s="2">
        <f t="shared" si="279"/>
        <v>0</v>
      </c>
      <c r="GY239" s="2"/>
      <c r="GZ239" s="2"/>
      <c r="HA239" s="2">
        <v>0</v>
      </c>
      <c r="HB239" s="2">
        <v>0</v>
      </c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>
        <v>0</v>
      </c>
      <c r="IL239" s="2"/>
      <c r="IM239" s="2"/>
      <c r="IN239" s="2"/>
      <c r="IO239" s="2"/>
      <c r="IP239" s="2"/>
      <c r="IQ239" s="2"/>
      <c r="IR239" s="2"/>
      <c r="IS239" s="2"/>
      <c r="IT239" s="2"/>
      <c r="IU239" s="2"/>
    </row>
    <row r="240" spans="1:255" x14ac:dyDescent="0.2">
      <c r="A240">
        <v>17</v>
      </c>
      <c r="B240">
        <v>1</v>
      </c>
      <c r="C240">
        <f>ROW(SmtRes!A610)</f>
        <v>610</v>
      </c>
      <c r="D240">
        <f>ROW(EtalonRes!A624)</f>
        <v>624</v>
      </c>
      <c r="E240" t="s">
        <v>443</v>
      </c>
      <c r="F240" t="s">
        <v>444</v>
      </c>
      <c r="G240" t="s">
        <v>445</v>
      </c>
      <c r="H240" t="s">
        <v>54</v>
      </c>
      <c r="I240">
        <f>ROUND((8+8+8+8+15+10)/100,9)</f>
        <v>0.56999999999999995</v>
      </c>
      <c r="J240">
        <v>0</v>
      </c>
      <c r="O240">
        <f t="shared" si="245"/>
        <v>754.26</v>
      </c>
      <c r="P240">
        <f t="shared" si="246"/>
        <v>187.98</v>
      </c>
      <c r="Q240">
        <f t="shared" si="247"/>
        <v>1.1299999999999999</v>
      </c>
      <c r="R240">
        <f t="shared" si="248"/>
        <v>0.51</v>
      </c>
      <c r="S240">
        <f t="shared" si="249"/>
        <v>565.15</v>
      </c>
      <c r="T240">
        <f t="shared" si="250"/>
        <v>0</v>
      </c>
      <c r="U240">
        <f t="shared" si="251"/>
        <v>9.2852999999999994</v>
      </c>
      <c r="V240">
        <f t="shared" si="252"/>
        <v>5.6999999999999993E-3</v>
      </c>
      <c r="W240">
        <f t="shared" si="253"/>
        <v>0</v>
      </c>
      <c r="X240">
        <f t="shared" si="254"/>
        <v>537.38</v>
      </c>
      <c r="Y240">
        <f t="shared" si="255"/>
        <v>367.68</v>
      </c>
      <c r="AA240">
        <v>26834277</v>
      </c>
      <c r="AB240">
        <f t="shared" si="256"/>
        <v>206.76</v>
      </c>
      <c r="AC240">
        <f t="shared" si="280"/>
        <v>51.53</v>
      </c>
      <c r="AD240">
        <f t="shared" si="281"/>
        <v>0.31</v>
      </c>
      <c r="AE240">
        <f t="shared" si="282"/>
        <v>0.14000000000000001</v>
      </c>
      <c r="AF240">
        <f t="shared" si="283"/>
        <v>154.91999999999999</v>
      </c>
      <c r="AG240">
        <f t="shared" si="258"/>
        <v>0</v>
      </c>
      <c r="AH240">
        <f t="shared" si="284"/>
        <v>16.29</v>
      </c>
      <c r="AI240">
        <f t="shared" si="285"/>
        <v>0.01</v>
      </c>
      <c r="AJ240">
        <f t="shared" si="260"/>
        <v>0</v>
      </c>
      <c r="AK240">
        <v>206.76</v>
      </c>
      <c r="AL240">
        <v>51.53</v>
      </c>
      <c r="AM240">
        <v>0.31</v>
      </c>
      <c r="AN240">
        <v>0.14000000000000001</v>
      </c>
      <c r="AO240">
        <v>154.91999999999999</v>
      </c>
      <c r="AP240">
        <v>0</v>
      </c>
      <c r="AQ240">
        <v>16.29</v>
      </c>
      <c r="AR240">
        <v>0.01</v>
      </c>
      <c r="AS240">
        <v>0</v>
      </c>
      <c r="AT240">
        <v>95</v>
      </c>
      <c r="AU240">
        <v>65</v>
      </c>
      <c r="AV240">
        <v>1</v>
      </c>
      <c r="AW240">
        <v>1</v>
      </c>
      <c r="AZ240">
        <v>6.4</v>
      </c>
      <c r="BA240">
        <v>6.4</v>
      </c>
      <c r="BB240">
        <v>6.4</v>
      </c>
      <c r="BC240">
        <v>6.4</v>
      </c>
      <c r="BD240" t="s">
        <v>6</v>
      </c>
      <c r="BE240" t="s">
        <v>6</v>
      </c>
      <c r="BF240" t="s">
        <v>6</v>
      </c>
      <c r="BG240" t="s">
        <v>6</v>
      </c>
      <c r="BH240">
        <v>0</v>
      </c>
      <c r="BI240">
        <v>2</v>
      </c>
      <c r="BJ240" t="s">
        <v>446</v>
      </c>
      <c r="BM240">
        <v>108001</v>
      </c>
      <c r="BN240">
        <v>0</v>
      </c>
      <c r="BO240" t="s">
        <v>6</v>
      </c>
      <c r="BP240">
        <v>0</v>
      </c>
      <c r="BQ240">
        <v>3</v>
      </c>
      <c r="BR240">
        <v>0</v>
      </c>
      <c r="BS240">
        <v>6.4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6</v>
      </c>
      <c r="BZ240">
        <v>95</v>
      </c>
      <c r="CA240">
        <v>65</v>
      </c>
      <c r="CF240">
        <v>0</v>
      </c>
      <c r="CG240">
        <v>0</v>
      </c>
      <c r="CM240">
        <v>0</v>
      </c>
      <c r="CN240" t="s">
        <v>6</v>
      </c>
      <c r="CO240">
        <v>0</v>
      </c>
      <c r="CP240">
        <f t="shared" si="261"/>
        <v>754.26</v>
      </c>
      <c r="CQ240">
        <f t="shared" si="262"/>
        <v>329.79200000000003</v>
      </c>
      <c r="CR240">
        <f t="shared" si="263"/>
        <v>1.984</v>
      </c>
      <c r="CS240">
        <f t="shared" si="264"/>
        <v>0.89600000000000013</v>
      </c>
      <c r="CT240">
        <f t="shared" si="265"/>
        <v>991.48799999999994</v>
      </c>
      <c r="CU240">
        <f t="shared" si="266"/>
        <v>0</v>
      </c>
      <c r="CV240">
        <f t="shared" si="267"/>
        <v>16.29</v>
      </c>
      <c r="CW240">
        <f t="shared" si="268"/>
        <v>0.01</v>
      </c>
      <c r="CX240">
        <f t="shared" si="269"/>
        <v>0</v>
      </c>
      <c r="CY240">
        <f t="shared" si="270"/>
        <v>537.37699999999995</v>
      </c>
      <c r="CZ240">
        <f t="shared" si="271"/>
        <v>367.67900000000003</v>
      </c>
      <c r="DC240" t="s">
        <v>6</v>
      </c>
      <c r="DD240" t="s">
        <v>6</v>
      </c>
      <c r="DE240" t="s">
        <v>6</v>
      </c>
      <c r="DF240" t="s">
        <v>6</v>
      </c>
      <c r="DG240" t="s">
        <v>6</v>
      </c>
      <c r="DH240" t="s">
        <v>6</v>
      </c>
      <c r="DI240" t="s">
        <v>6</v>
      </c>
      <c r="DJ240" t="s">
        <v>6</v>
      </c>
      <c r="DK240" t="s">
        <v>6</v>
      </c>
      <c r="DL240" t="s">
        <v>6</v>
      </c>
      <c r="DM240" t="s">
        <v>6</v>
      </c>
      <c r="DN240">
        <v>0</v>
      </c>
      <c r="DO240">
        <v>0</v>
      </c>
      <c r="DP240">
        <v>1</v>
      </c>
      <c r="DQ240">
        <v>1</v>
      </c>
      <c r="DU240">
        <v>1003</v>
      </c>
      <c r="DV240" t="s">
        <v>54</v>
      </c>
      <c r="DW240" t="s">
        <v>54</v>
      </c>
      <c r="DX240">
        <v>100</v>
      </c>
      <c r="EE240">
        <v>26548943</v>
      </c>
      <c r="EF240">
        <v>3</v>
      </c>
      <c r="EG240" t="s">
        <v>414</v>
      </c>
      <c r="EH240">
        <v>0</v>
      </c>
      <c r="EI240" t="s">
        <v>6</v>
      </c>
      <c r="EJ240">
        <v>2</v>
      </c>
      <c r="EK240">
        <v>108001</v>
      </c>
      <c r="EL240" t="s">
        <v>422</v>
      </c>
      <c r="EM240" t="s">
        <v>423</v>
      </c>
      <c r="EO240" t="s">
        <v>6</v>
      </c>
      <c r="EQ240">
        <v>0</v>
      </c>
      <c r="ER240">
        <v>206.76</v>
      </c>
      <c r="ES240">
        <v>51.53</v>
      </c>
      <c r="ET240">
        <v>0.31</v>
      </c>
      <c r="EU240">
        <v>0.14000000000000001</v>
      </c>
      <c r="EV240">
        <v>154.91999999999999</v>
      </c>
      <c r="EW240">
        <v>16.29</v>
      </c>
      <c r="EX240">
        <v>0.01</v>
      </c>
      <c r="EY240">
        <v>0</v>
      </c>
      <c r="FQ240">
        <v>0</v>
      </c>
      <c r="FR240">
        <f t="shared" si="272"/>
        <v>0</v>
      </c>
      <c r="FS240">
        <v>0</v>
      </c>
      <c r="FX240">
        <v>95</v>
      </c>
      <c r="FY240">
        <v>65</v>
      </c>
      <c r="GA240" t="s">
        <v>6</v>
      </c>
      <c r="GD240">
        <v>0</v>
      </c>
      <c r="GF240">
        <v>-1776686347</v>
      </c>
      <c r="GG240">
        <v>1</v>
      </c>
      <c r="GH240">
        <v>1</v>
      </c>
      <c r="GI240">
        <v>4</v>
      </c>
      <c r="GJ240">
        <v>0</v>
      </c>
      <c r="GK240">
        <f>ROUND(R240*(S12)/100,2)</f>
        <v>0</v>
      </c>
      <c r="GL240">
        <f t="shared" si="273"/>
        <v>0</v>
      </c>
      <c r="GM240">
        <f t="shared" si="274"/>
        <v>1659.32</v>
      </c>
      <c r="GN240">
        <f t="shared" si="275"/>
        <v>0</v>
      </c>
      <c r="GO240">
        <f t="shared" si="276"/>
        <v>1659.32</v>
      </c>
      <c r="GP240">
        <f t="shared" si="277"/>
        <v>0</v>
      </c>
      <c r="GR240">
        <v>0</v>
      </c>
      <c r="GS240">
        <v>3</v>
      </c>
      <c r="GT240">
        <v>0</v>
      </c>
      <c r="GU240" t="s">
        <v>6</v>
      </c>
      <c r="GV240">
        <f t="shared" si="278"/>
        <v>0</v>
      </c>
      <c r="GW240">
        <v>1</v>
      </c>
      <c r="GX240">
        <f t="shared" si="279"/>
        <v>0</v>
      </c>
      <c r="HA240">
        <v>0</v>
      </c>
      <c r="HB240">
        <v>0</v>
      </c>
      <c r="IK240">
        <v>0</v>
      </c>
    </row>
    <row r="241" spans="1:255" x14ac:dyDescent="0.2">
      <c r="A241" s="2">
        <v>18</v>
      </c>
      <c r="B241" s="2">
        <v>1</v>
      </c>
      <c r="C241" s="2">
        <v>602</v>
      </c>
      <c r="D241" s="2"/>
      <c r="E241" s="2" t="s">
        <v>447</v>
      </c>
      <c r="F241" s="2" t="s">
        <v>448</v>
      </c>
      <c r="G241" s="2" t="s">
        <v>449</v>
      </c>
      <c r="H241" s="2" t="s">
        <v>54</v>
      </c>
      <c r="I241" s="2">
        <f>I239*J241</f>
        <v>0.56999999999999995</v>
      </c>
      <c r="J241" s="2">
        <v>1</v>
      </c>
      <c r="K241" s="2"/>
      <c r="L241" s="2"/>
      <c r="M241" s="2"/>
      <c r="N241" s="2"/>
      <c r="O241" s="2">
        <f t="shared" si="245"/>
        <v>67.260000000000005</v>
      </c>
      <c r="P241" s="2">
        <f t="shared" si="246"/>
        <v>67.260000000000005</v>
      </c>
      <c r="Q241" s="2">
        <f t="shared" si="247"/>
        <v>0</v>
      </c>
      <c r="R241" s="2">
        <f t="shared" si="248"/>
        <v>0</v>
      </c>
      <c r="S241" s="2">
        <f t="shared" si="249"/>
        <v>0</v>
      </c>
      <c r="T241" s="2">
        <f t="shared" si="250"/>
        <v>0</v>
      </c>
      <c r="U241" s="2">
        <f t="shared" si="251"/>
        <v>0</v>
      </c>
      <c r="V241" s="2">
        <f t="shared" si="252"/>
        <v>0</v>
      </c>
      <c r="W241" s="2">
        <f t="shared" si="253"/>
        <v>0</v>
      </c>
      <c r="X241" s="2">
        <f t="shared" si="254"/>
        <v>0</v>
      </c>
      <c r="Y241" s="2">
        <f t="shared" si="255"/>
        <v>0</v>
      </c>
      <c r="Z241" s="2"/>
      <c r="AA241" s="2">
        <v>26834263</v>
      </c>
      <c r="AB241" s="2">
        <f t="shared" si="256"/>
        <v>118</v>
      </c>
      <c r="AC241" s="2">
        <f t="shared" si="280"/>
        <v>118</v>
      </c>
      <c r="AD241" s="2">
        <f t="shared" si="281"/>
        <v>0</v>
      </c>
      <c r="AE241" s="2">
        <f t="shared" si="282"/>
        <v>0</v>
      </c>
      <c r="AF241" s="2">
        <f t="shared" si="283"/>
        <v>0</v>
      </c>
      <c r="AG241" s="2">
        <f t="shared" si="258"/>
        <v>0</v>
      </c>
      <c r="AH241" s="2">
        <f t="shared" si="284"/>
        <v>0</v>
      </c>
      <c r="AI241" s="2">
        <f t="shared" si="285"/>
        <v>0</v>
      </c>
      <c r="AJ241" s="2">
        <f t="shared" si="260"/>
        <v>0</v>
      </c>
      <c r="AK241" s="2">
        <v>118</v>
      </c>
      <c r="AL241" s="2">
        <v>118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95</v>
      </c>
      <c r="AU241" s="2">
        <v>65</v>
      </c>
      <c r="AV241" s="2">
        <v>1</v>
      </c>
      <c r="AW241" s="2">
        <v>1</v>
      </c>
      <c r="AX241" s="2"/>
      <c r="AY241" s="2"/>
      <c r="AZ241" s="2">
        <v>1</v>
      </c>
      <c r="BA241" s="2">
        <v>1</v>
      </c>
      <c r="BB241" s="2">
        <v>1</v>
      </c>
      <c r="BC241" s="2">
        <v>1</v>
      </c>
      <c r="BD241" s="2" t="s">
        <v>6</v>
      </c>
      <c r="BE241" s="2" t="s">
        <v>6</v>
      </c>
      <c r="BF241" s="2" t="s">
        <v>6</v>
      </c>
      <c r="BG241" s="2" t="s">
        <v>6</v>
      </c>
      <c r="BH241" s="2">
        <v>3</v>
      </c>
      <c r="BI241" s="2">
        <v>2</v>
      </c>
      <c r="BJ241" s="2" t="s">
        <v>450</v>
      </c>
      <c r="BK241" s="2"/>
      <c r="BL241" s="2"/>
      <c r="BM241" s="2">
        <v>108001</v>
      </c>
      <c r="BN241" s="2">
        <v>0</v>
      </c>
      <c r="BO241" s="2" t="s">
        <v>6</v>
      </c>
      <c r="BP241" s="2">
        <v>0</v>
      </c>
      <c r="BQ241" s="2">
        <v>3</v>
      </c>
      <c r="BR241" s="2">
        <v>0</v>
      </c>
      <c r="BS241" s="2">
        <v>1</v>
      </c>
      <c r="BT241" s="2">
        <v>1</v>
      </c>
      <c r="BU241" s="2">
        <v>1</v>
      </c>
      <c r="BV241" s="2">
        <v>1</v>
      </c>
      <c r="BW241" s="2">
        <v>1</v>
      </c>
      <c r="BX241" s="2">
        <v>1</v>
      </c>
      <c r="BY241" s="2" t="s">
        <v>6</v>
      </c>
      <c r="BZ241" s="2">
        <v>95</v>
      </c>
      <c r="CA241" s="2">
        <v>65</v>
      </c>
      <c r="CB241" s="2"/>
      <c r="CC241" s="2"/>
      <c r="CD241" s="2"/>
      <c r="CE241" s="2"/>
      <c r="CF241" s="2">
        <v>0</v>
      </c>
      <c r="CG241" s="2">
        <v>0</v>
      </c>
      <c r="CH241" s="2"/>
      <c r="CI241" s="2"/>
      <c r="CJ241" s="2"/>
      <c r="CK241" s="2"/>
      <c r="CL241" s="2"/>
      <c r="CM241" s="2">
        <v>0</v>
      </c>
      <c r="CN241" s="2" t="s">
        <v>6</v>
      </c>
      <c r="CO241" s="2">
        <v>0</v>
      </c>
      <c r="CP241" s="2">
        <f t="shared" si="261"/>
        <v>67.260000000000005</v>
      </c>
      <c r="CQ241" s="2">
        <f t="shared" si="262"/>
        <v>118</v>
      </c>
      <c r="CR241" s="2">
        <f t="shared" si="263"/>
        <v>0</v>
      </c>
      <c r="CS241" s="2">
        <f t="shared" si="264"/>
        <v>0</v>
      </c>
      <c r="CT241" s="2">
        <f t="shared" si="265"/>
        <v>0</v>
      </c>
      <c r="CU241" s="2">
        <f t="shared" si="266"/>
        <v>0</v>
      </c>
      <c r="CV241" s="2">
        <f t="shared" si="267"/>
        <v>0</v>
      </c>
      <c r="CW241" s="2">
        <f t="shared" si="268"/>
        <v>0</v>
      </c>
      <c r="CX241" s="2">
        <f t="shared" si="269"/>
        <v>0</v>
      </c>
      <c r="CY241" s="2">
        <f t="shared" si="270"/>
        <v>0</v>
      </c>
      <c r="CZ241" s="2">
        <f t="shared" si="271"/>
        <v>0</v>
      </c>
      <c r="DA241" s="2"/>
      <c r="DB241" s="2"/>
      <c r="DC241" s="2" t="s">
        <v>6</v>
      </c>
      <c r="DD241" s="2" t="s">
        <v>6</v>
      </c>
      <c r="DE241" s="2" t="s">
        <v>6</v>
      </c>
      <c r="DF241" s="2" t="s">
        <v>6</v>
      </c>
      <c r="DG241" s="2" t="s">
        <v>6</v>
      </c>
      <c r="DH241" s="2" t="s">
        <v>6</v>
      </c>
      <c r="DI241" s="2" t="s">
        <v>6</v>
      </c>
      <c r="DJ241" s="2" t="s">
        <v>6</v>
      </c>
      <c r="DK241" s="2" t="s">
        <v>6</v>
      </c>
      <c r="DL241" s="2" t="s">
        <v>6</v>
      </c>
      <c r="DM241" s="2" t="s">
        <v>6</v>
      </c>
      <c r="DN241" s="2">
        <v>0</v>
      </c>
      <c r="DO241" s="2">
        <v>0</v>
      </c>
      <c r="DP241" s="2">
        <v>1</v>
      </c>
      <c r="DQ241" s="2">
        <v>1</v>
      </c>
      <c r="DR241" s="2"/>
      <c r="DS241" s="2"/>
      <c r="DT241" s="2"/>
      <c r="DU241" s="2">
        <v>1003</v>
      </c>
      <c r="DV241" s="2" t="s">
        <v>54</v>
      </c>
      <c r="DW241" s="2" t="s">
        <v>54</v>
      </c>
      <c r="DX241" s="2">
        <v>100</v>
      </c>
      <c r="DY241" s="2"/>
      <c r="DZ241" s="2"/>
      <c r="EA241" s="2"/>
      <c r="EB241" s="2"/>
      <c r="EC241" s="2"/>
      <c r="ED241" s="2"/>
      <c r="EE241" s="2">
        <v>26548943</v>
      </c>
      <c r="EF241" s="2">
        <v>3</v>
      </c>
      <c r="EG241" s="2" t="s">
        <v>414</v>
      </c>
      <c r="EH241" s="2">
        <v>0</v>
      </c>
      <c r="EI241" s="2" t="s">
        <v>6</v>
      </c>
      <c r="EJ241" s="2">
        <v>2</v>
      </c>
      <c r="EK241" s="2">
        <v>108001</v>
      </c>
      <c r="EL241" s="2" t="s">
        <v>422</v>
      </c>
      <c r="EM241" s="2" t="s">
        <v>423</v>
      </c>
      <c r="EN241" s="2"/>
      <c r="EO241" s="2" t="s">
        <v>6</v>
      </c>
      <c r="EP241" s="2"/>
      <c r="EQ241" s="2">
        <v>0</v>
      </c>
      <c r="ER241" s="2">
        <v>118</v>
      </c>
      <c r="ES241" s="2">
        <v>118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>
        <v>0</v>
      </c>
      <c r="FR241" s="2">
        <f t="shared" si="272"/>
        <v>0</v>
      </c>
      <c r="FS241" s="2">
        <v>0</v>
      </c>
      <c r="FT241" s="2"/>
      <c r="FU241" s="2"/>
      <c r="FV241" s="2"/>
      <c r="FW241" s="2"/>
      <c r="FX241" s="2">
        <v>95</v>
      </c>
      <c r="FY241" s="2">
        <v>65</v>
      </c>
      <c r="FZ241" s="2"/>
      <c r="GA241" s="2" t="s">
        <v>6</v>
      </c>
      <c r="GB241" s="2"/>
      <c r="GC241" s="2"/>
      <c r="GD241" s="2">
        <v>0</v>
      </c>
      <c r="GE241" s="2"/>
      <c r="GF241" s="2">
        <v>-644218933</v>
      </c>
      <c r="GG241" s="2">
        <v>2</v>
      </c>
      <c r="GH241" s="2">
        <v>1</v>
      </c>
      <c r="GI241" s="2">
        <v>-2</v>
      </c>
      <c r="GJ241" s="2">
        <v>0</v>
      </c>
      <c r="GK241" s="2">
        <f>ROUND(R241*(R12)/100,2)</f>
        <v>0</v>
      </c>
      <c r="GL241" s="2">
        <f t="shared" si="273"/>
        <v>0</v>
      </c>
      <c r="GM241" s="2">
        <f t="shared" si="274"/>
        <v>67.260000000000005</v>
      </c>
      <c r="GN241" s="2">
        <f t="shared" si="275"/>
        <v>0</v>
      </c>
      <c r="GO241" s="2">
        <f t="shared" si="276"/>
        <v>67.260000000000005</v>
      </c>
      <c r="GP241" s="2">
        <f t="shared" si="277"/>
        <v>0</v>
      </c>
      <c r="GQ241" s="2"/>
      <c r="GR241" s="2">
        <v>0</v>
      </c>
      <c r="GS241" s="2">
        <v>3</v>
      </c>
      <c r="GT241" s="2">
        <v>0</v>
      </c>
      <c r="GU241" s="2" t="s">
        <v>6</v>
      </c>
      <c r="GV241" s="2">
        <f t="shared" si="278"/>
        <v>0</v>
      </c>
      <c r="GW241" s="2">
        <v>1</v>
      </c>
      <c r="GX241" s="2">
        <f t="shared" si="279"/>
        <v>0</v>
      </c>
      <c r="GY241" s="2"/>
      <c r="GZ241" s="2"/>
      <c r="HA241" s="2">
        <v>0</v>
      </c>
      <c r="HB241" s="2">
        <v>0</v>
      </c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>
        <v>0</v>
      </c>
      <c r="IL241" s="2"/>
      <c r="IM241" s="2"/>
      <c r="IN241" s="2"/>
      <c r="IO241" s="2"/>
      <c r="IP241" s="2"/>
      <c r="IQ241" s="2"/>
      <c r="IR241" s="2"/>
      <c r="IS241" s="2"/>
      <c r="IT241" s="2"/>
      <c r="IU241" s="2"/>
    </row>
    <row r="242" spans="1:255" x14ac:dyDescent="0.2">
      <c r="A242">
        <v>18</v>
      </c>
      <c r="B242">
        <v>1</v>
      </c>
      <c r="C242">
        <v>609</v>
      </c>
      <c r="E242" t="s">
        <v>447</v>
      </c>
      <c r="F242" t="s">
        <v>448</v>
      </c>
      <c r="G242" t="s">
        <v>449</v>
      </c>
      <c r="H242" t="s">
        <v>54</v>
      </c>
      <c r="I242">
        <f>I240*J242</f>
        <v>0.56999999999999995</v>
      </c>
      <c r="J242">
        <v>1</v>
      </c>
      <c r="O242">
        <f t="shared" si="245"/>
        <v>430.46</v>
      </c>
      <c r="P242">
        <f t="shared" si="246"/>
        <v>430.46</v>
      </c>
      <c r="Q242">
        <f t="shared" si="247"/>
        <v>0</v>
      </c>
      <c r="R242">
        <f t="shared" si="248"/>
        <v>0</v>
      </c>
      <c r="S242">
        <f t="shared" si="249"/>
        <v>0</v>
      </c>
      <c r="T242">
        <f t="shared" si="250"/>
        <v>0</v>
      </c>
      <c r="U242">
        <f t="shared" si="251"/>
        <v>0</v>
      </c>
      <c r="V242">
        <f t="shared" si="252"/>
        <v>0</v>
      </c>
      <c r="W242">
        <f t="shared" si="253"/>
        <v>0</v>
      </c>
      <c r="X242">
        <f t="shared" si="254"/>
        <v>0</v>
      </c>
      <c r="Y242">
        <f t="shared" si="255"/>
        <v>0</v>
      </c>
      <c r="AA242">
        <v>26834277</v>
      </c>
      <c r="AB242">
        <f t="shared" si="256"/>
        <v>118</v>
      </c>
      <c r="AC242">
        <f t="shared" si="280"/>
        <v>118</v>
      </c>
      <c r="AD242">
        <f t="shared" si="281"/>
        <v>0</v>
      </c>
      <c r="AE242">
        <f t="shared" si="282"/>
        <v>0</v>
      </c>
      <c r="AF242">
        <f t="shared" si="283"/>
        <v>0</v>
      </c>
      <c r="AG242">
        <f t="shared" si="258"/>
        <v>0</v>
      </c>
      <c r="AH242">
        <f t="shared" si="284"/>
        <v>0</v>
      </c>
      <c r="AI242">
        <f t="shared" si="285"/>
        <v>0</v>
      </c>
      <c r="AJ242">
        <f t="shared" si="260"/>
        <v>0</v>
      </c>
      <c r="AK242">
        <v>118</v>
      </c>
      <c r="AL242">
        <v>118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95</v>
      </c>
      <c r="AU242">
        <v>65</v>
      </c>
      <c r="AV242">
        <v>1</v>
      </c>
      <c r="AW242">
        <v>1</v>
      </c>
      <c r="AZ242">
        <v>6.4</v>
      </c>
      <c r="BA242">
        <v>1</v>
      </c>
      <c r="BB242">
        <v>1</v>
      </c>
      <c r="BC242">
        <v>6.4</v>
      </c>
      <c r="BD242" t="s">
        <v>6</v>
      </c>
      <c r="BE242" t="s">
        <v>6</v>
      </c>
      <c r="BF242" t="s">
        <v>6</v>
      </c>
      <c r="BG242" t="s">
        <v>6</v>
      </c>
      <c r="BH242">
        <v>3</v>
      </c>
      <c r="BI242">
        <v>2</v>
      </c>
      <c r="BJ242" t="s">
        <v>450</v>
      </c>
      <c r="BM242">
        <v>108001</v>
      </c>
      <c r="BN242">
        <v>0</v>
      </c>
      <c r="BO242" t="s">
        <v>6</v>
      </c>
      <c r="BP242">
        <v>0</v>
      </c>
      <c r="BQ242">
        <v>3</v>
      </c>
      <c r="BR242">
        <v>0</v>
      </c>
      <c r="BS242">
        <v>1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6</v>
      </c>
      <c r="BZ242">
        <v>95</v>
      </c>
      <c r="CA242">
        <v>65</v>
      </c>
      <c r="CF242">
        <v>0</v>
      </c>
      <c r="CG242">
        <v>0</v>
      </c>
      <c r="CM242">
        <v>0</v>
      </c>
      <c r="CN242" t="s">
        <v>6</v>
      </c>
      <c r="CO242">
        <v>0</v>
      </c>
      <c r="CP242">
        <f t="shared" si="261"/>
        <v>430.46</v>
      </c>
      <c r="CQ242">
        <f t="shared" si="262"/>
        <v>755.2</v>
      </c>
      <c r="CR242">
        <f t="shared" si="263"/>
        <v>0</v>
      </c>
      <c r="CS242">
        <f t="shared" si="264"/>
        <v>0</v>
      </c>
      <c r="CT242">
        <f t="shared" si="265"/>
        <v>0</v>
      </c>
      <c r="CU242">
        <f t="shared" si="266"/>
        <v>0</v>
      </c>
      <c r="CV242">
        <f t="shared" si="267"/>
        <v>0</v>
      </c>
      <c r="CW242">
        <f t="shared" si="268"/>
        <v>0</v>
      </c>
      <c r="CX242">
        <f t="shared" si="269"/>
        <v>0</v>
      </c>
      <c r="CY242">
        <f t="shared" si="270"/>
        <v>0</v>
      </c>
      <c r="CZ242">
        <f t="shared" si="271"/>
        <v>0</v>
      </c>
      <c r="DC242" t="s">
        <v>6</v>
      </c>
      <c r="DD242" t="s">
        <v>6</v>
      </c>
      <c r="DE242" t="s">
        <v>6</v>
      </c>
      <c r="DF242" t="s">
        <v>6</v>
      </c>
      <c r="DG242" t="s">
        <v>6</v>
      </c>
      <c r="DH242" t="s">
        <v>6</v>
      </c>
      <c r="DI242" t="s">
        <v>6</v>
      </c>
      <c r="DJ242" t="s">
        <v>6</v>
      </c>
      <c r="DK242" t="s">
        <v>6</v>
      </c>
      <c r="DL242" t="s">
        <v>6</v>
      </c>
      <c r="DM242" t="s">
        <v>6</v>
      </c>
      <c r="DN242">
        <v>0</v>
      </c>
      <c r="DO242">
        <v>0</v>
      </c>
      <c r="DP242">
        <v>1</v>
      </c>
      <c r="DQ242">
        <v>1</v>
      </c>
      <c r="DU242">
        <v>1003</v>
      </c>
      <c r="DV242" t="s">
        <v>54</v>
      </c>
      <c r="DW242" t="s">
        <v>54</v>
      </c>
      <c r="DX242">
        <v>100</v>
      </c>
      <c r="EE242">
        <v>26548943</v>
      </c>
      <c r="EF242">
        <v>3</v>
      </c>
      <c r="EG242" t="s">
        <v>414</v>
      </c>
      <c r="EH242">
        <v>0</v>
      </c>
      <c r="EI242" t="s">
        <v>6</v>
      </c>
      <c r="EJ242">
        <v>2</v>
      </c>
      <c r="EK242">
        <v>108001</v>
      </c>
      <c r="EL242" t="s">
        <v>422</v>
      </c>
      <c r="EM242" t="s">
        <v>423</v>
      </c>
      <c r="EO242" t="s">
        <v>6</v>
      </c>
      <c r="EQ242">
        <v>0</v>
      </c>
      <c r="ER242">
        <v>118</v>
      </c>
      <c r="ES242">
        <v>118</v>
      </c>
      <c r="ET242">
        <v>0</v>
      </c>
      <c r="EU242">
        <v>0</v>
      </c>
      <c r="EV242">
        <v>0</v>
      </c>
      <c r="EW242">
        <v>0</v>
      </c>
      <c r="EX242">
        <v>0</v>
      </c>
      <c r="FQ242">
        <v>0</v>
      </c>
      <c r="FR242">
        <f t="shared" si="272"/>
        <v>0</v>
      </c>
      <c r="FS242">
        <v>0</v>
      </c>
      <c r="FX242">
        <v>95</v>
      </c>
      <c r="FY242">
        <v>65</v>
      </c>
      <c r="GA242" t="s">
        <v>6</v>
      </c>
      <c r="GD242">
        <v>0</v>
      </c>
      <c r="GF242">
        <v>-644218933</v>
      </c>
      <c r="GG242">
        <v>1</v>
      </c>
      <c r="GH242">
        <v>1</v>
      </c>
      <c r="GI242">
        <v>4</v>
      </c>
      <c r="GJ242">
        <v>0</v>
      </c>
      <c r="GK242">
        <f>ROUND(R242*(S12)/100,2)</f>
        <v>0</v>
      </c>
      <c r="GL242">
        <f t="shared" si="273"/>
        <v>0</v>
      </c>
      <c r="GM242">
        <f t="shared" si="274"/>
        <v>430.46</v>
      </c>
      <c r="GN242">
        <f t="shared" si="275"/>
        <v>0</v>
      </c>
      <c r="GO242">
        <f t="shared" si="276"/>
        <v>430.46</v>
      </c>
      <c r="GP242">
        <f t="shared" si="277"/>
        <v>0</v>
      </c>
      <c r="GR242">
        <v>0</v>
      </c>
      <c r="GS242">
        <v>3</v>
      </c>
      <c r="GT242">
        <v>0</v>
      </c>
      <c r="GU242" t="s">
        <v>6</v>
      </c>
      <c r="GV242">
        <f t="shared" si="278"/>
        <v>0</v>
      </c>
      <c r="GW242">
        <v>1</v>
      </c>
      <c r="GX242">
        <f t="shared" si="279"/>
        <v>0</v>
      </c>
      <c r="HA242">
        <v>0</v>
      </c>
      <c r="HB242">
        <v>0</v>
      </c>
      <c r="IK242">
        <v>0</v>
      </c>
    </row>
    <row r="243" spans="1:255" x14ac:dyDescent="0.2">
      <c r="A243" s="2">
        <v>17</v>
      </c>
      <c r="B243" s="2">
        <v>1</v>
      </c>
      <c r="C243" s="2">
        <f>ROW(SmtRes!A617)</f>
        <v>617</v>
      </c>
      <c r="D243" s="2">
        <f>ROW(EtalonRes!A630)</f>
        <v>630</v>
      </c>
      <c r="E243" s="2" t="s">
        <v>451</v>
      </c>
      <c r="F243" s="2" t="s">
        <v>452</v>
      </c>
      <c r="G243" s="2" t="s">
        <v>453</v>
      </c>
      <c r="H243" s="2" t="s">
        <v>54</v>
      </c>
      <c r="I243" s="2">
        <f>ROUND((13+15+21+21+20+18+4+10)/100,9)</f>
        <v>1.22</v>
      </c>
      <c r="J243" s="2">
        <v>0</v>
      </c>
      <c r="K243" s="2"/>
      <c r="L243" s="2"/>
      <c r="M243" s="2"/>
      <c r="N243" s="2"/>
      <c r="O243" s="2">
        <f t="shared" si="245"/>
        <v>350.04</v>
      </c>
      <c r="P243" s="2">
        <f t="shared" si="246"/>
        <v>113.79</v>
      </c>
      <c r="Q243" s="2">
        <f t="shared" si="247"/>
        <v>0.38</v>
      </c>
      <c r="R243" s="2">
        <f t="shared" si="248"/>
        <v>0.17</v>
      </c>
      <c r="S243" s="2">
        <f t="shared" si="249"/>
        <v>235.87</v>
      </c>
      <c r="T243" s="2">
        <f t="shared" si="250"/>
        <v>0</v>
      </c>
      <c r="U243" s="2">
        <f t="shared" si="251"/>
        <v>24.802599999999998</v>
      </c>
      <c r="V243" s="2">
        <f t="shared" si="252"/>
        <v>1.2200000000000001E-2</v>
      </c>
      <c r="W243" s="2">
        <f t="shared" si="253"/>
        <v>0</v>
      </c>
      <c r="X243" s="2">
        <f t="shared" si="254"/>
        <v>224.24</v>
      </c>
      <c r="Y243" s="2">
        <f t="shared" si="255"/>
        <v>153.43</v>
      </c>
      <c r="Z243" s="2"/>
      <c r="AA243" s="2">
        <v>26834263</v>
      </c>
      <c r="AB243" s="2">
        <f t="shared" si="256"/>
        <v>286.92</v>
      </c>
      <c r="AC243" s="2">
        <f t="shared" si="280"/>
        <v>93.27</v>
      </c>
      <c r="AD243" s="2">
        <f t="shared" si="281"/>
        <v>0.31</v>
      </c>
      <c r="AE243" s="2">
        <f t="shared" si="282"/>
        <v>0.14000000000000001</v>
      </c>
      <c r="AF243" s="2">
        <f t="shared" si="283"/>
        <v>193.34</v>
      </c>
      <c r="AG243" s="2">
        <f t="shared" si="258"/>
        <v>0</v>
      </c>
      <c r="AH243" s="2">
        <f t="shared" si="284"/>
        <v>20.329999999999998</v>
      </c>
      <c r="AI243" s="2">
        <f t="shared" si="285"/>
        <v>0.01</v>
      </c>
      <c r="AJ243" s="2">
        <f t="shared" si="260"/>
        <v>0</v>
      </c>
      <c r="AK243" s="2">
        <v>286.92</v>
      </c>
      <c r="AL243" s="2">
        <v>93.27</v>
      </c>
      <c r="AM243" s="2">
        <v>0.31</v>
      </c>
      <c r="AN243" s="2">
        <v>0.14000000000000001</v>
      </c>
      <c r="AO243" s="2">
        <v>193.34</v>
      </c>
      <c r="AP243" s="2">
        <v>0</v>
      </c>
      <c r="AQ243" s="2">
        <v>20.329999999999998</v>
      </c>
      <c r="AR243" s="2">
        <v>0.01</v>
      </c>
      <c r="AS243" s="2">
        <v>0</v>
      </c>
      <c r="AT243" s="2">
        <v>95</v>
      </c>
      <c r="AU243" s="2">
        <v>65</v>
      </c>
      <c r="AV243" s="2">
        <v>1</v>
      </c>
      <c r="AW243" s="2">
        <v>1</v>
      </c>
      <c r="AX243" s="2"/>
      <c r="AY243" s="2"/>
      <c r="AZ243" s="2">
        <v>1</v>
      </c>
      <c r="BA243" s="2">
        <v>1</v>
      </c>
      <c r="BB243" s="2">
        <v>1</v>
      </c>
      <c r="BC243" s="2">
        <v>1</v>
      </c>
      <c r="BD243" s="2" t="s">
        <v>6</v>
      </c>
      <c r="BE243" s="2" t="s">
        <v>6</v>
      </c>
      <c r="BF243" s="2" t="s">
        <v>6</v>
      </c>
      <c r="BG243" s="2" t="s">
        <v>6</v>
      </c>
      <c r="BH243" s="2">
        <v>0</v>
      </c>
      <c r="BI243" s="2">
        <v>2</v>
      </c>
      <c r="BJ243" s="2" t="s">
        <v>454</v>
      </c>
      <c r="BK243" s="2"/>
      <c r="BL243" s="2"/>
      <c r="BM243" s="2">
        <v>108001</v>
      </c>
      <c r="BN243" s="2">
        <v>0</v>
      </c>
      <c r="BO243" s="2" t="s">
        <v>6</v>
      </c>
      <c r="BP243" s="2">
        <v>0</v>
      </c>
      <c r="BQ243" s="2">
        <v>3</v>
      </c>
      <c r="BR243" s="2">
        <v>0</v>
      </c>
      <c r="BS243" s="2">
        <v>1</v>
      </c>
      <c r="BT243" s="2">
        <v>1</v>
      </c>
      <c r="BU243" s="2">
        <v>1</v>
      </c>
      <c r="BV243" s="2">
        <v>1</v>
      </c>
      <c r="BW243" s="2">
        <v>1</v>
      </c>
      <c r="BX243" s="2">
        <v>1</v>
      </c>
      <c r="BY243" s="2" t="s">
        <v>6</v>
      </c>
      <c r="BZ243" s="2">
        <v>95</v>
      </c>
      <c r="CA243" s="2">
        <v>65</v>
      </c>
      <c r="CB243" s="2"/>
      <c r="CC243" s="2"/>
      <c r="CD243" s="2"/>
      <c r="CE243" s="2"/>
      <c r="CF243" s="2">
        <v>0</v>
      </c>
      <c r="CG243" s="2">
        <v>0</v>
      </c>
      <c r="CH243" s="2"/>
      <c r="CI243" s="2"/>
      <c r="CJ243" s="2"/>
      <c r="CK243" s="2"/>
      <c r="CL243" s="2"/>
      <c r="CM243" s="2">
        <v>0</v>
      </c>
      <c r="CN243" s="2" t="s">
        <v>6</v>
      </c>
      <c r="CO243" s="2">
        <v>0</v>
      </c>
      <c r="CP243" s="2">
        <f t="shared" si="261"/>
        <v>350.04</v>
      </c>
      <c r="CQ243" s="2">
        <f t="shared" si="262"/>
        <v>93.27</v>
      </c>
      <c r="CR243" s="2">
        <f t="shared" si="263"/>
        <v>0.31</v>
      </c>
      <c r="CS243" s="2">
        <f t="shared" si="264"/>
        <v>0.14000000000000001</v>
      </c>
      <c r="CT243" s="2">
        <f t="shared" si="265"/>
        <v>193.34</v>
      </c>
      <c r="CU243" s="2">
        <f t="shared" si="266"/>
        <v>0</v>
      </c>
      <c r="CV243" s="2">
        <f t="shared" si="267"/>
        <v>20.329999999999998</v>
      </c>
      <c r="CW243" s="2">
        <f t="shared" si="268"/>
        <v>0.01</v>
      </c>
      <c r="CX243" s="2">
        <f t="shared" si="269"/>
        <v>0</v>
      </c>
      <c r="CY243" s="2">
        <f t="shared" si="270"/>
        <v>224.238</v>
      </c>
      <c r="CZ243" s="2">
        <f t="shared" si="271"/>
        <v>153.42600000000002</v>
      </c>
      <c r="DA243" s="2"/>
      <c r="DB243" s="2"/>
      <c r="DC243" s="2" t="s">
        <v>6</v>
      </c>
      <c r="DD243" s="2" t="s">
        <v>6</v>
      </c>
      <c r="DE243" s="2" t="s">
        <v>6</v>
      </c>
      <c r="DF243" s="2" t="s">
        <v>6</v>
      </c>
      <c r="DG243" s="2" t="s">
        <v>6</v>
      </c>
      <c r="DH243" s="2" t="s">
        <v>6</v>
      </c>
      <c r="DI243" s="2" t="s">
        <v>6</v>
      </c>
      <c r="DJ243" s="2" t="s">
        <v>6</v>
      </c>
      <c r="DK243" s="2" t="s">
        <v>6</v>
      </c>
      <c r="DL243" s="2" t="s">
        <v>6</v>
      </c>
      <c r="DM243" s="2" t="s">
        <v>6</v>
      </c>
      <c r="DN243" s="2">
        <v>0</v>
      </c>
      <c r="DO243" s="2">
        <v>0</v>
      </c>
      <c r="DP243" s="2">
        <v>1</v>
      </c>
      <c r="DQ243" s="2">
        <v>1</v>
      </c>
      <c r="DR243" s="2"/>
      <c r="DS243" s="2"/>
      <c r="DT243" s="2"/>
      <c r="DU243" s="2">
        <v>1003</v>
      </c>
      <c r="DV243" s="2" t="s">
        <v>54</v>
      </c>
      <c r="DW243" s="2" t="s">
        <v>54</v>
      </c>
      <c r="DX243" s="2">
        <v>100</v>
      </c>
      <c r="DY243" s="2"/>
      <c r="DZ243" s="2"/>
      <c r="EA243" s="2"/>
      <c r="EB243" s="2"/>
      <c r="EC243" s="2"/>
      <c r="ED243" s="2"/>
      <c r="EE243" s="2">
        <v>26548943</v>
      </c>
      <c r="EF243" s="2">
        <v>3</v>
      </c>
      <c r="EG243" s="2" t="s">
        <v>414</v>
      </c>
      <c r="EH243" s="2">
        <v>0</v>
      </c>
      <c r="EI243" s="2" t="s">
        <v>6</v>
      </c>
      <c r="EJ243" s="2">
        <v>2</v>
      </c>
      <c r="EK243" s="2">
        <v>108001</v>
      </c>
      <c r="EL243" s="2" t="s">
        <v>422</v>
      </c>
      <c r="EM243" s="2" t="s">
        <v>423</v>
      </c>
      <c r="EN243" s="2"/>
      <c r="EO243" s="2" t="s">
        <v>6</v>
      </c>
      <c r="EP243" s="2"/>
      <c r="EQ243" s="2">
        <v>0</v>
      </c>
      <c r="ER243" s="2">
        <v>286.92</v>
      </c>
      <c r="ES243" s="2">
        <v>93.27</v>
      </c>
      <c r="ET243" s="2">
        <v>0.31</v>
      </c>
      <c r="EU243" s="2">
        <v>0.14000000000000001</v>
      </c>
      <c r="EV243" s="2">
        <v>193.34</v>
      </c>
      <c r="EW243" s="2">
        <v>20.329999999999998</v>
      </c>
      <c r="EX243" s="2">
        <v>0.01</v>
      </c>
      <c r="EY243" s="2">
        <v>0</v>
      </c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>
        <v>0</v>
      </c>
      <c r="FR243" s="2">
        <f t="shared" si="272"/>
        <v>0</v>
      </c>
      <c r="FS243" s="2">
        <v>0</v>
      </c>
      <c r="FT243" s="2"/>
      <c r="FU243" s="2"/>
      <c r="FV243" s="2"/>
      <c r="FW243" s="2"/>
      <c r="FX243" s="2">
        <v>95</v>
      </c>
      <c r="FY243" s="2">
        <v>65</v>
      </c>
      <c r="FZ243" s="2"/>
      <c r="GA243" s="2" t="s">
        <v>6</v>
      </c>
      <c r="GB243" s="2"/>
      <c r="GC243" s="2"/>
      <c r="GD243" s="2">
        <v>0</v>
      </c>
      <c r="GE243" s="2"/>
      <c r="GF243" s="2">
        <v>816409345</v>
      </c>
      <c r="GG243" s="2">
        <v>2</v>
      </c>
      <c r="GH243" s="2">
        <v>1</v>
      </c>
      <c r="GI243" s="2">
        <v>-2</v>
      </c>
      <c r="GJ243" s="2">
        <v>0</v>
      </c>
      <c r="GK243" s="2">
        <f>ROUND(R243*(R12)/100,2)</f>
        <v>0</v>
      </c>
      <c r="GL243" s="2">
        <f t="shared" si="273"/>
        <v>0</v>
      </c>
      <c r="GM243" s="2">
        <f t="shared" si="274"/>
        <v>727.71</v>
      </c>
      <c r="GN243" s="2">
        <f t="shared" si="275"/>
        <v>0</v>
      </c>
      <c r="GO243" s="2">
        <f t="shared" si="276"/>
        <v>727.71</v>
      </c>
      <c r="GP243" s="2">
        <f t="shared" si="277"/>
        <v>0</v>
      </c>
      <c r="GQ243" s="2"/>
      <c r="GR243" s="2">
        <v>0</v>
      </c>
      <c r="GS243" s="2">
        <v>3</v>
      </c>
      <c r="GT243" s="2">
        <v>0</v>
      </c>
      <c r="GU243" s="2" t="s">
        <v>6</v>
      </c>
      <c r="GV243" s="2">
        <f t="shared" si="278"/>
        <v>0</v>
      </c>
      <c r="GW243" s="2">
        <v>1</v>
      </c>
      <c r="GX243" s="2">
        <f t="shared" si="279"/>
        <v>0</v>
      </c>
      <c r="GY243" s="2"/>
      <c r="GZ243" s="2"/>
      <c r="HA243" s="2">
        <v>0</v>
      </c>
      <c r="HB243" s="2">
        <v>0</v>
      </c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>
        <v>0</v>
      </c>
      <c r="IL243" s="2"/>
      <c r="IM243" s="2"/>
      <c r="IN243" s="2"/>
      <c r="IO243" s="2"/>
      <c r="IP243" s="2"/>
      <c r="IQ243" s="2"/>
      <c r="IR243" s="2"/>
      <c r="IS243" s="2"/>
      <c r="IT243" s="2"/>
      <c r="IU243" s="2"/>
    </row>
    <row r="244" spans="1:255" x14ac:dyDescent="0.2">
      <c r="A244">
        <v>17</v>
      </c>
      <c r="B244">
        <v>1</v>
      </c>
      <c r="C244">
        <f>ROW(SmtRes!A624)</f>
        <v>624</v>
      </c>
      <c r="D244">
        <f>ROW(EtalonRes!A636)</f>
        <v>636</v>
      </c>
      <c r="E244" t="s">
        <v>451</v>
      </c>
      <c r="F244" t="s">
        <v>452</v>
      </c>
      <c r="G244" t="s">
        <v>453</v>
      </c>
      <c r="H244" t="s">
        <v>54</v>
      </c>
      <c r="I244">
        <f>ROUND((13+15+21+21+20+18+4+10)/100,9)</f>
        <v>1.22</v>
      </c>
      <c r="J244">
        <v>0</v>
      </c>
      <c r="O244">
        <f t="shared" si="245"/>
        <v>2240.27</v>
      </c>
      <c r="P244">
        <f t="shared" si="246"/>
        <v>728.25</v>
      </c>
      <c r="Q244">
        <f t="shared" si="247"/>
        <v>2.42</v>
      </c>
      <c r="R244">
        <f t="shared" si="248"/>
        <v>1.0900000000000001</v>
      </c>
      <c r="S244">
        <f t="shared" si="249"/>
        <v>1509.6</v>
      </c>
      <c r="T244">
        <f t="shared" si="250"/>
        <v>0</v>
      </c>
      <c r="U244">
        <f t="shared" si="251"/>
        <v>24.802599999999998</v>
      </c>
      <c r="V244">
        <f t="shared" si="252"/>
        <v>1.2200000000000001E-2</v>
      </c>
      <c r="W244">
        <f t="shared" si="253"/>
        <v>0</v>
      </c>
      <c r="X244">
        <f t="shared" si="254"/>
        <v>1435.16</v>
      </c>
      <c r="Y244">
        <f t="shared" si="255"/>
        <v>981.95</v>
      </c>
      <c r="AA244">
        <v>26834277</v>
      </c>
      <c r="AB244">
        <f t="shared" si="256"/>
        <v>286.92</v>
      </c>
      <c r="AC244">
        <f t="shared" si="280"/>
        <v>93.27</v>
      </c>
      <c r="AD244">
        <f t="shared" si="281"/>
        <v>0.31</v>
      </c>
      <c r="AE244">
        <f t="shared" si="282"/>
        <v>0.14000000000000001</v>
      </c>
      <c r="AF244">
        <f t="shared" si="283"/>
        <v>193.34</v>
      </c>
      <c r="AG244">
        <f t="shared" si="258"/>
        <v>0</v>
      </c>
      <c r="AH244">
        <f t="shared" si="284"/>
        <v>20.329999999999998</v>
      </c>
      <c r="AI244">
        <f t="shared" si="285"/>
        <v>0.01</v>
      </c>
      <c r="AJ244">
        <f t="shared" si="260"/>
        <v>0</v>
      </c>
      <c r="AK244">
        <v>286.92</v>
      </c>
      <c r="AL244">
        <v>93.27</v>
      </c>
      <c r="AM244">
        <v>0.31</v>
      </c>
      <c r="AN244">
        <v>0.14000000000000001</v>
      </c>
      <c r="AO244">
        <v>193.34</v>
      </c>
      <c r="AP244">
        <v>0</v>
      </c>
      <c r="AQ244">
        <v>20.329999999999998</v>
      </c>
      <c r="AR244">
        <v>0.01</v>
      </c>
      <c r="AS244">
        <v>0</v>
      </c>
      <c r="AT244">
        <v>95</v>
      </c>
      <c r="AU244">
        <v>65</v>
      </c>
      <c r="AV244">
        <v>1</v>
      </c>
      <c r="AW244">
        <v>1</v>
      </c>
      <c r="AZ244">
        <v>6.4</v>
      </c>
      <c r="BA244">
        <v>6.4</v>
      </c>
      <c r="BB244">
        <v>6.4</v>
      </c>
      <c r="BC244">
        <v>6.4</v>
      </c>
      <c r="BD244" t="s">
        <v>6</v>
      </c>
      <c r="BE244" t="s">
        <v>6</v>
      </c>
      <c r="BF244" t="s">
        <v>6</v>
      </c>
      <c r="BG244" t="s">
        <v>6</v>
      </c>
      <c r="BH244">
        <v>0</v>
      </c>
      <c r="BI244">
        <v>2</v>
      </c>
      <c r="BJ244" t="s">
        <v>454</v>
      </c>
      <c r="BM244">
        <v>108001</v>
      </c>
      <c r="BN244">
        <v>0</v>
      </c>
      <c r="BO244" t="s">
        <v>6</v>
      </c>
      <c r="BP244">
        <v>0</v>
      </c>
      <c r="BQ244">
        <v>3</v>
      </c>
      <c r="BR244">
        <v>0</v>
      </c>
      <c r="BS244">
        <v>6.4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6</v>
      </c>
      <c r="BZ244">
        <v>95</v>
      </c>
      <c r="CA244">
        <v>65</v>
      </c>
      <c r="CF244">
        <v>0</v>
      </c>
      <c r="CG244">
        <v>0</v>
      </c>
      <c r="CM244">
        <v>0</v>
      </c>
      <c r="CN244" t="s">
        <v>6</v>
      </c>
      <c r="CO244">
        <v>0</v>
      </c>
      <c r="CP244">
        <f t="shared" si="261"/>
        <v>2240.27</v>
      </c>
      <c r="CQ244">
        <f t="shared" si="262"/>
        <v>596.928</v>
      </c>
      <c r="CR244">
        <f t="shared" si="263"/>
        <v>1.984</v>
      </c>
      <c r="CS244">
        <f t="shared" si="264"/>
        <v>0.89600000000000013</v>
      </c>
      <c r="CT244">
        <f t="shared" si="265"/>
        <v>1237.3760000000002</v>
      </c>
      <c r="CU244">
        <f t="shared" si="266"/>
        <v>0</v>
      </c>
      <c r="CV244">
        <f t="shared" si="267"/>
        <v>20.329999999999998</v>
      </c>
      <c r="CW244">
        <f t="shared" si="268"/>
        <v>0.01</v>
      </c>
      <c r="CX244">
        <f t="shared" si="269"/>
        <v>0</v>
      </c>
      <c r="CY244">
        <f t="shared" si="270"/>
        <v>1435.1554999999998</v>
      </c>
      <c r="CZ244">
        <f t="shared" si="271"/>
        <v>981.94849999999997</v>
      </c>
      <c r="DC244" t="s">
        <v>6</v>
      </c>
      <c r="DD244" t="s">
        <v>6</v>
      </c>
      <c r="DE244" t="s">
        <v>6</v>
      </c>
      <c r="DF244" t="s">
        <v>6</v>
      </c>
      <c r="DG244" t="s">
        <v>6</v>
      </c>
      <c r="DH244" t="s">
        <v>6</v>
      </c>
      <c r="DI244" t="s">
        <v>6</v>
      </c>
      <c r="DJ244" t="s">
        <v>6</v>
      </c>
      <c r="DK244" t="s">
        <v>6</v>
      </c>
      <c r="DL244" t="s">
        <v>6</v>
      </c>
      <c r="DM244" t="s">
        <v>6</v>
      </c>
      <c r="DN244">
        <v>0</v>
      </c>
      <c r="DO244">
        <v>0</v>
      </c>
      <c r="DP244">
        <v>1</v>
      </c>
      <c r="DQ244">
        <v>1</v>
      </c>
      <c r="DU244">
        <v>1003</v>
      </c>
      <c r="DV244" t="s">
        <v>54</v>
      </c>
      <c r="DW244" t="s">
        <v>54</v>
      </c>
      <c r="DX244">
        <v>100</v>
      </c>
      <c r="EE244">
        <v>26548943</v>
      </c>
      <c r="EF244">
        <v>3</v>
      </c>
      <c r="EG244" t="s">
        <v>414</v>
      </c>
      <c r="EH244">
        <v>0</v>
      </c>
      <c r="EI244" t="s">
        <v>6</v>
      </c>
      <c r="EJ244">
        <v>2</v>
      </c>
      <c r="EK244">
        <v>108001</v>
      </c>
      <c r="EL244" t="s">
        <v>422</v>
      </c>
      <c r="EM244" t="s">
        <v>423</v>
      </c>
      <c r="EO244" t="s">
        <v>6</v>
      </c>
      <c r="EQ244">
        <v>0</v>
      </c>
      <c r="ER244">
        <v>286.92</v>
      </c>
      <c r="ES244">
        <v>93.27</v>
      </c>
      <c r="ET244">
        <v>0.31</v>
      </c>
      <c r="EU244">
        <v>0.14000000000000001</v>
      </c>
      <c r="EV244">
        <v>193.34</v>
      </c>
      <c r="EW244">
        <v>20.329999999999998</v>
      </c>
      <c r="EX244">
        <v>0.01</v>
      </c>
      <c r="EY244">
        <v>0</v>
      </c>
      <c r="FQ244">
        <v>0</v>
      </c>
      <c r="FR244">
        <f t="shared" si="272"/>
        <v>0</v>
      </c>
      <c r="FS244">
        <v>0</v>
      </c>
      <c r="FX244">
        <v>95</v>
      </c>
      <c r="FY244">
        <v>65</v>
      </c>
      <c r="GA244" t="s">
        <v>6</v>
      </c>
      <c r="GD244">
        <v>0</v>
      </c>
      <c r="GF244">
        <v>816409345</v>
      </c>
      <c r="GG244">
        <v>1</v>
      </c>
      <c r="GH244">
        <v>1</v>
      </c>
      <c r="GI244">
        <v>4</v>
      </c>
      <c r="GJ244">
        <v>0</v>
      </c>
      <c r="GK244">
        <f>ROUND(R244*(S12)/100,2)</f>
        <v>0</v>
      </c>
      <c r="GL244">
        <f t="shared" si="273"/>
        <v>0</v>
      </c>
      <c r="GM244">
        <f t="shared" si="274"/>
        <v>4657.38</v>
      </c>
      <c r="GN244">
        <f t="shared" si="275"/>
        <v>0</v>
      </c>
      <c r="GO244">
        <f t="shared" si="276"/>
        <v>4657.38</v>
      </c>
      <c r="GP244">
        <f t="shared" si="277"/>
        <v>0</v>
      </c>
      <c r="GR244">
        <v>0</v>
      </c>
      <c r="GS244">
        <v>3</v>
      </c>
      <c r="GT244">
        <v>0</v>
      </c>
      <c r="GU244" t="s">
        <v>6</v>
      </c>
      <c r="GV244">
        <f t="shared" si="278"/>
        <v>0</v>
      </c>
      <c r="GW244">
        <v>1</v>
      </c>
      <c r="GX244">
        <f t="shared" si="279"/>
        <v>0</v>
      </c>
      <c r="HA244">
        <v>0</v>
      </c>
      <c r="HB244">
        <v>0</v>
      </c>
      <c r="IK244">
        <v>0</v>
      </c>
    </row>
    <row r="245" spans="1:255" x14ac:dyDescent="0.2">
      <c r="A245" s="2">
        <v>18</v>
      </c>
      <c r="B245" s="2">
        <v>1</v>
      </c>
      <c r="C245" s="2">
        <v>616</v>
      </c>
      <c r="D245" s="2"/>
      <c r="E245" s="2" t="s">
        <v>455</v>
      </c>
      <c r="F245" s="2" t="s">
        <v>456</v>
      </c>
      <c r="G245" s="2" t="s">
        <v>457</v>
      </c>
      <c r="H245" s="2" t="s">
        <v>54</v>
      </c>
      <c r="I245" s="2">
        <f>I243*J245</f>
        <v>1.22</v>
      </c>
      <c r="J245" s="2">
        <v>1</v>
      </c>
      <c r="K245" s="2"/>
      <c r="L245" s="2"/>
      <c r="M245" s="2"/>
      <c r="N245" s="2"/>
      <c r="O245" s="2">
        <f t="shared" si="245"/>
        <v>1432.28</v>
      </c>
      <c r="P245" s="2">
        <f t="shared" si="246"/>
        <v>1432.28</v>
      </c>
      <c r="Q245" s="2">
        <f t="shared" si="247"/>
        <v>0</v>
      </c>
      <c r="R245" s="2">
        <f t="shared" si="248"/>
        <v>0</v>
      </c>
      <c r="S245" s="2">
        <f t="shared" si="249"/>
        <v>0</v>
      </c>
      <c r="T245" s="2">
        <f t="shared" si="250"/>
        <v>0</v>
      </c>
      <c r="U245" s="2">
        <f t="shared" si="251"/>
        <v>0</v>
      </c>
      <c r="V245" s="2">
        <f t="shared" si="252"/>
        <v>0</v>
      </c>
      <c r="W245" s="2">
        <f t="shared" si="253"/>
        <v>0</v>
      </c>
      <c r="X245" s="2">
        <f t="shared" si="254"/>
        <v>0</v>
      </c>
      <c r="Y245" s="2">
        <f t="shared" si="255"/>
        <v>0</v>
      </c>
      <c r="Z245" s="2"/>
      <c r="AA245" s="2">
        <v>26834263</v>
      </c>
      <c r="AB245" s="2">
        <f t="shared" si="256"/>
        <v>1174</v>
      </c>
      <c r="AC245" s="2">
        <f t="shared" si="280"/>
        <v>1174</v>
      </c>
      <c r="AD245" s="2">
        <f t="shared" si="281"/>
        <v>0</v>
      </c>
      <c r="AE245" s="2">
        <f t="shared" si="282"/>
        <v>0</v>
      </c>
      <c r="AF245" s="2">
        <f t="shared" si="283"/>
        <v>0</v>
      </c>
      <c r="AG245" s="2">
        <f t="shared" si="258"/>
        <v>0</v>
      </c>
      <c r="AH245" s="2">
        <f t="shared" si="284"/>
        <v>0</v>
      </c>
      <c r="AI245" s="2">
        <f t="shared" si="285"/>
        <v>0</v>
      </c>
      <c r="AJ245" s="2">
        <f t="shared" si="260"/>
        <v>0</v>
      </c>
      <c r="AK245" s="2">
        <v>1174</v>
      </c>
      <c r="AL245" s="2">
        <v>1174</v>
      </c>
      <c r="AM245" s="2">
        <v>0</v>
      </c>
      <c r="AN245" s="2">
        <v>0</v>
      </c>
      <c r="AO245" s="2">
        <v>0</v>
      </c>
      <c r="AP245" s="2">
        <v>0</v>
      </c>
      <c r="AQ245" s="2">
        <v>0</v>
      </c>
      <c r="AR245" s="2">
        <v>0</v>
      </c>
      <c r="AS245" s="2">
        <v>0</v>
      </c>
      <c r="AT245" s="2">
        <v>95</v>
      </c>
      <c r="AU245" s="2">
        <v>65</v>
      </c>
      <c r="AV245" s="2">
        <v>1</v>
      </c>
      <c r="AW245" s="2">
        <v>1</v>
      </c>
      <c r="AX245" s="2"/>
      <c r="AY245" s="2"/>
      <c r="AZ245" s="2">
        <v>1</v>
      </c>
      <c r="BA245" s="2">
        <v>1</v>
      </c>
      <c r="BB245" s="2">
        <v>1</v>
      </c>
      <c r="BC245" s="2">
        <v>1</v>
      </c>
      <c r="BD245" s="2" t="s">
        <v>6</v>
      </c>
      <c r="BE245" s="2" t="s">
        <v>6</v>
      </c>
      <c r="BF245" s="2" t="s">
        <v>6</v>
      </c>
      <c r="BG245" s="2" t="s">
        <v>6</v>
      </c>
      <c r="BH245" s="2">
        <v>3</v>
      </c>
      <c r="BI245" s="2">
        <v>2</v>
      </c>
      <c r="BJ245" s="2" t="s">
        <v>458</v>
      </c>
      <c r="BK245" s="2"/>
      <c r="BL245" s="2"/>
      <c r="BM245" s="2">
        <v>108001</v>
      </c>
      <c r="BN245" s="2">
        <v>0</v>
      </c>
      <c r="BO245" s="2" t="s">
        <v>6</v>
      </c>
      <c r="BP245" s="2">
        <v>0</v>
      </c>
      <c r="BQ245" s="2">
        <v>3</v>
      </c>
      <c r="BR245" s="2">
        <v>0</v>
      </c>
      <c r="BS245" s="2">
        <v>1</v>
      </c>
      <c r="BT245" s="2">
        <v>1</v>
      </c>
      <c r="BU245" s="2">
        <v>1</v>
      </c>
      <c r="BV245" s="2">
        <v>1</v>
      </c>
      <c r="BW245" s="2">
        <v>1</v>
      </c>
      <c r="BX245" s="2">
        <v>1</v>
      </c>
      <c r="BY245" s="2" t="s">
        <v>6</v>
      </c>
      <c r="BZ245" s="2">
        <v>95</v>
      </c>
      <c r="CA245" s="2">
        <v>65</v>
      </c>
      <c r="CB245" s="2"/>
      <c r="CC245" s="2"/>
      <c r="CD245" s="2"/>
      <c r="CE245" s="2"/>
      <c r="CF245" s="2">
        <v>0</v>
      </c>
      <c r="CG245" s="2">
        <v>0</v>
      </c>
      <c r="CH245" s="2"/>
      <c r="CI245" s="2"/>
      <c r="CJ245" s="2"/>
      <c r="CK245" s="2"/>
      <c r="CL245" s="2"/>
      <c r="CM245" s="2">
        <v>0</v>
      </c>
      <c r="CN245" s="2" t="s">
        <v>6</v>
      </c>
      <c r="CO245" s="2">
        <v>0</v>
      </c>
      <c r="CP245" s="2">
        <f t="shared" si="261"/>
        <v>1432.28</v>
      </c>
      <c r="CQ245" s="2">
        <f t="shared" si="262"/>
        <v>1174</v>
      </c>
      <c r="CR245" s="2">
        <f t="shared" si="263"/>
        <v>0</v>
      </c>
      <c r="CS245" s="2">
        <f t="shared" si="264"/>
        <v>0</v>
      </c>
      <c r="CT245" s="2">
        <f t="shared" si="265"/>
        <v>0</v>
      </c>
      <c r="CU245" s="2">
        <f t="shared" si="266"/>
        <v>0</v>
      </c>
      <c r="CV245" s="2">
        <f t="shared" si="267"/>
        <v>0</v>
      </c>
      <c r="CW245" s="2">
        <f t="shared" si="268"/>
        <v>0</v>
      </c>
      <c r="CX245" s="2">
        <f t="shared" si="269"/>
        <v>0</v>
      </c>
      <c r="CY245" s="2">
        <f t="shared" si="270"/>
        <v>0</v>
      </c>
      <c r="CZ245" s="2">
        <f t="shared" si="271"/>
        <v>0</v>
      </c>
      <c r="DA245" s="2"/>
      <c r="DB245" s="2"/>
      <c r="DC245" s="2" t="s">
        <v>6</v>
      </c>
      <c r="DD245" s="2" t="s">
        <v>6</v>
      </c>
      <c r="DE245" s="2" t="s">
        <v>6</v>
      </c>
      <c r="DF245" s="2" t="s">
        <v>6</v>
      </c>
      <c r="DG245" s="2" t="s">
        <v>6</v>
      </c>
      <c r="DH245" s="2" t="s">
        <v>6</v>
      </c>
      <c r="DI245" s="2" t="s">
        <v>6</v>
      </c>
      <c r="DJ245" s="2" t="s">
        <v>6</v>
      </c>
      <c r="DK245" s="2" t="s">
        <v>6</v>
      </c>
      <c r="DL245" s="2" t="s">
        <v>6</v>
      </c>
      <c r="DM245" s="2" t="s">
        <v>6</v>
      </c>
      <c r="DN245" s="2">
        <v>0</v>
      </c>
      <c r="DO245" s="2">
        <v>0</v>
      </c>
      <c r="DP245" s="2">
        <v>1</v>
      </c>
      <c r="DQ245" s="2">
        <v>1</v>
      </c>
      <c r="DR245" s="2"/>
      <c r="DS245" s="2"/>
      <c r="DT245" s="2"/>
      <c r="DU245" s="2">
        <v>1003</v>
      </c>
      <c r="DV245" s="2" t="s">
        <v>54</v>
      </c>
      <c r="DW245" s="2" t="s">
        <v>54</v>
      </c>
      <c r="DX245" s="2">
        <v>100</v>
      </c>
      <c r="DY245" s="2"/>
      <c r="DZ245" s="2"/>
      <c r="EA245" s="2"/>
      <c r="EB245" s="2"/>
      <c r="EC245" s="2"/>
      <c r="ED245" s="2"/>
      <c r="EE245" s="2">
        <v>26548943</v>
      </c>
      <c r="EF245" s="2">
        <v>3</v>
      </c>
      <c r="EG245" s="2" t="s">
        <v>414</v>
      </c>
      <c r="EH245" s="2">
        <v>0</v>
      </c>
      <c r="EI245" s="2" t="s">
        <v>6</v>
      </c>
      <c r="EJ245" s="2">
        <v>2</v>
      </c>
      <c r="EK245" s="2">
        <v>108001</v>
      </c>
      <c r="EL245" s="2" t="s">
        <v>422</v>
      </c>
      <c r="EM245" s="2" t="s">
        <v>423</v>
      </c>
      <c r="EN245" s="2"/>
      <c r="EO245" s="2" t="s">
        <v>6</v>
      </c>
      <c r="EP245" s="2"/>
      <c r="EQ245" s="2">
        <v>0</v>
      </c>
      <c r="ER245" s="2">
        <v>1174</v>
      </c>
      <c r="ES245" s="2">
        <v>1174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>
        <v>0</v>
      </c>
      <c r="FR245" s="2">
        <f t="shared" si="272"/>
        <v>0</v>
      </c>
      <c r="FS245" s="2">
        <v>0</v>
      </c>
      <c r="FT245" s="2"/>
      <c r="FU245" s="2"/>
      <c r="FV245" s="2"/>
      <c r="FW245" s="2"/>
      <c r="FX245" s="2">
        <v>95</v>
      </c>
      <c r="FY245" s="2">
        <v>65</v>
      </c>
      <c r="FZ245" s="2"/>
      <c r="GA245" s="2" t="s">
        <v>6</v>
      </c>
      <c r="GB245" s="2"/>
      <c r="GC245" s="2"/>
      <c r="GD245" s="2">
        <v>0</v>
      </c>
      <c r="GE245" s="2"/>
      <c r="GF245" s="2">
        <v>318833031</v>
      </c>
      <c r="GG245" s="2">
        <v>2</v>
      </c>
      <c r="GH245" s="2">
        <v>1</v>
      </c>
      <c r="GI245" s="2">
        <v>-2</v>
      </c>
      <c r="GJ245" s="2">
        <v>0</v>
      </c>
      <c r="GK245" s="2">
        <f>ROUND(R245*(R12)/100,2)</f>
        <v>0</v>
      </c>
      <c r="GL245" s="2">
        <f t="shared" si="273"/>
        <v>0</v>
      </c>
      <c r="GM245" s="2">
        <f t="shared" si="274"/>
        <v>1432.28</v>
      </c>
      <c r="GN245" s="2">
        <f t="shared" si="275"/>
        <v>0</v>
      </c>
      <c r="GO245" s="2">
        <f t="shared" si="276"/>
        <v>1432.28</v>
      </c>
      <c r="GP245" s="2">
        <f t="shared" si="277"/>
        <v>0</v>
      </c>
      <c r="GQ245" s="2"/>
      <c r="GR245" s="2">
        <v>0</v>
      </c>
      <c r="GS245" s="2">
        <v>3</v>
      </c>
      <c r="GT245" s="2">
        <v>0</v>
      </c>
      <c r="GU245" s="2" t="s">
        <v>6</v>
      </c>
      <c r="GV245" s="2">
        <f t="shared" si="278"/>
        <v>0</v>
      </c>
      <c r="GW245" s="2">
        <v>1</v>
      </c>
      <c r="GX245" s="2">
        <f t="shared" si="279"/>
        <v>0</v>
      </c>
      <c r="GY245" s="2"/>
      <c r="GZ245" s="2"/>
      <c r="HA245" s="2">
        <v>0</v>
      </c>
      <c r="HB245" s="2">
        <v>0</v>
      </c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>
        <v>0</v>
      </c>
      <c r="IL245" s="2"/>
      <c r="IM245" s="2"/>
      <c r="IN245" s="2"/>
      <c r="IO245" s="2"/>
      <c r="IP245" s="2"/>
      <c r="IQ245" s="2"/>
      <c r="IR245" s="2"/>
      <c r="IS245" s="2"/>
      <c r="IT245" s="2"/>
      <c r="IU245" s="2"/>
    </row>
    <row r="246" spans="1:255" x14ac:dyDescent="0.2">
      <c r="A246">
        <v>18</v>
      </c>
      <c r="B246">
        <v>1</v>
      </c>
      <c r="C246">
        <v>623</v>
      </c>
      <c r="E246" t="s">
        <v>455</v>
      </c>
      <c r="F246" t="s">
        <v>456</v>
      </c>
      <c r="G246" t="s">
        <v>457</v>
      </c>
      <c r="H246" t="s">
        <v>54</v>
      </c>
      <c r="I246">
        <f>I244*J246</f>
        <v>1.22</v>
      </c>
      <c r="J246">
        <v>1</v>
      </c>
      <c r="O246">
        <f t="shared" si="245"/>
        <v>9166.59</v>
      </c>
      <c r="P246">
        <f t="shared" si="246"/>
        <v>9166.59</v>
      </c>
      <c r="Q246">
        <f t="shared" si="247"/>
        <v>0</v>
      </c>
      <c r="R246">
        <f t="shared" si="248"/>
        <v>0</v>
      </c>
      <c r="S246">
        <f t="shared" si="249"/>
        <v>0</v>
      </c>
      <c r="T246">
        <f t="shared" si="250"/>
        <v>0</v>
      </c>
      <c r="U246">
        <f t="shared" si="251"/>
        <v>0</v>
      </c>
      <c r="V246">
        <f t="shared" si="252"/>
        <v>0</v>
      </c>
      <c r="W246">
        <f t="shared" si="253"/>
        <v>0</v>
      </c>
      <c r="X246">
        <f t="shared" si="254"/>
        <v>0</v>
      </c>
      <c r="Y246">
        <f t="shared" si="255"/>
        <v>0</v>
      </c>
      <c r="AA246">
        <v>26834277</v>
      </c>
      <c r="AB246">
        <f t="shared" si="256"/>
        <v>1174</v>
      </c>
      <c r="AC246">
        <f t="shared" si="280"/>
        <v>1174</v>
      </c>
      <c r="AD246">
        <f t="shared" si="281"/>
        <v>0</v>
      </c>
      <c r="AE246">
        <f t="shared" si="282"/>
        <v>0</v>
      </c>
      <c r="AF246">
        <f t="shared" si="283"/>
        <v>0</v>
      </c>
      <c r="AG246">
        <f t="shared" si="258"/>
        <v>0</v>
      </c>
      <c r="AH246">
        <f t="shared" si="284"/>
        <v>0</v>
      </c>
      <c r="AI246">
        <f t="shared" si="285"/>
        <v>0</v>
      </c>
      <c r="AJ246">
        <f t="shared" si="260"/>
        <v>0</v>
      </c>
      <c r="AK246">
        <v>1174</v>
      </c>
      <c r="AL246">
        <v>1174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95</v>
      </c>
      <c r="AU246">
        <v>65</v>
      </c>
      <c r="AV246">
        <v>1</v>
      </c>
      <c r="AW246">
        <v>1</v>
      </c>
      <c r="AZ246">
        <v>6.4</v>
      </c>
      <c r="BA246">
        <v>1</v>
      </c>
      <c r="BB246">
        <v>1</v>
      </c>
      <c r="BC246">
        <v>6.4</v>
      </c>
      <c r="BD246" t="s">
        <v>6</v>
      </c>
      <c r="BE246" t="s">
        <v>6</v>
      </c>
      <c r="BF246" t="s">
        <v>6</v>
      </c>
      <c r="BG246" t="s">
        <v>6</v>
      </c>
      <c r="BH246">
        <v>3</v>
      </c>
      <c r="BI246">
        <v>2</v>
      </c>
      <c r="BJ246" t="s">
        <v>458</v>
      </c>
      <c r="BM246">
        <v>108001</v>
      </c>
      <c r="BN246">
        <v>0</v>
      </c>
      <c r="BO246" t="s">
        <v>6</v>
      </c>
      <c r="BP246">
        <v>0</v>
      </c>
      <c r="BQ246">
        <v>3</v>
      </c>
      <c r="BR246">
        <v>0</v>
      </c>
      <c r="BS246">
        <v>1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6</v>
      </c>
      <c r="BZ246">
        <v>95</v>
      </c>
      <c r="CA246">
        <v>65</v>
      </c>
      <c r="CF246">
        <v>0</v>
      </c>
      <c r="CG246">
        <v>0</v>
      </c>
      <c r="CM246">
        <v>0</v>
      </c>
      <c r="CN246" t="s">
        <v>6</v>
      </c>
      <c r="CO246">
        <v>0</v>
      </c>
      <c r="CP246">
        <f t="shared" si="261"/>
        <v>9166.59</v>
      </c>
      <c r="CQ246">
        <f t="shared" si="262"/>
        <v>7513.6</v>
      </c>
      <c r="CR246">
        <f t="shared" si="263"/>
        <v>0</v>
      </c>
      <c r="CS246">
        <f t="shared" si="264"/>
        <v>0</v>
      </c>
      <c r="CT246">
        <f t="shared" si="265"/>
        <v>0</v>
      </c>
      <c r="CU246">
        <f t="shared" si="266"/>
        <v>0</v>
      </c>
      <c r="CV246">
        <f t="shared" si="267"/>
        <v>0</v>
      </c>
      <c r="CW246">
        <f t="shared" si="268"/>
        <v>0</v>
      </c>
      <c r="CX246">
        <f t="shared" si="269"/>
        <v>0</v>
      </c>
      <c r="CY246">
        <f t="shared" si="270"/>
        <v>0</v>
      </c>
      <c r="CZ246">
        <f t="shared" si="271"/>
        <v>0</v>
      </c>
      <c r="DC246" t="s">
        <v>6</v>
      </c>
      <c r="DD246" t="s">
        <v>6</v>
      </c>
      <c r="DE246" t="s">
        <v>6</v>
      </c>
      <c r="DF246" t="s">
        <v>6</v>
      </c>
      <c r="DG246" t="s">
        <v>6</v>
      </c>
      <c r="DH246" t="s">
        <v>6</v>
      </c>
      <c r="DI246" t="s">
        <v>6</v>
      </c>
      <c r="DJ246" t="s">
        <v>6</v>
      </c>
      <c r="DK246" t="s">
        <v>6</v>
      </c>
      <c r="DL246" t="s">
        <v>6</v>
      </c>
      <c r="DM246" t="s">
        <v>6</v>
      </c>
      <c r="DN246">
        <v>0</v>
      </c>
      <c r="DO246">
        <v>0</v>
      </c>
      <c r="DP246">
        <v>1</v>
      </c>
      <c r="DQ246">
        <v>1</v>
      </c>
      <c r="DU246">
        <v>1003</v>
      </c>
      <c r="DV246" t="s">
        <v>54</v>
      </c>
      <c r="DW246" t="s">
        <v>54</v>
      </c>
      <c r="DX246">
        <v>100</v>
      </c>
      <c r="EE246">
        <v>26548943</v>
      </c>
      <c r="EF246">
        <v>3</v>
      </c>
      <c r="EG246" t="s">
        <v>414</v>
      </c>
      <c r="EH246">
        <v>0</v>
      </c>
      <c r="EI246" t="s">
        <v>6</v>
      </c>
      <c r="EJ246">
        <v>2</v>
      </c>
      <c r="EK246">
        <v>108001</v>
      </c>
      <c r="EL246" t="s">
        <v>422</v>
      </c>
      <c r="EM246" t="s">
        <v>423</v>
      </c>
      <c r="EO246" t="s">
        <v>6</v>
      </c>
      <c r="EQ246">
        <v>0</v>
      </c>
      <c r="ER246">
        <v>1174</v>
      </c>
      <c r="ES246">
        <v>1174</v>
      </c>
      <c r="ET246">
        <v>0</v>
      </c>
      <c r="EU246">
        <v>0</v>
      </c>
      <c r="EV246">
        <v>0</v>
      </c>
      <c r="EW246">
        <v>0</v>
      </c>
      <c r="EX246">
        <v>0</v>
      </c>
      <c r="FQ246">
        <v>0</v>
      </c>
      <c r="FR246">
        <f t="shared" si="272"/>
        <v>0</v>
      </c>
      <c r="FS246">
        <v>0</v>
      </c>
      <c r="FX246">
        <v>95</v>
      </c>
      <c r="FY246">
        <v>65</v>
      </c>
      <c r="GA246" t="s">
        <v>6</v>
      </c>
      <c r="GD246">
        <v>0</v>
      </c>
      <c r="GF246">
        <v>318833031</v>
      </c>
      <c r="GG246">
        <v>1</v>
      </c>
      <c r="GH246">
        <v>1</v>
      </c>
      <c r="GI246">
        <v>4</v>
      </c>
      <c r="GJ246">
        <v>0</v>
      </c>
      <c r="GK246">
        <f>ROUND(R246*(S12)/100,2)</f>
        <v>0</v>
      </c>
      <c r="GL246">
        <f t="shared" si="273"/>
        <v>0</v>
      </c>
      <c r="GM246">
        <f t="shared" si="274"/>
        <v>9166.59</v>
      </c>
      <c r="GN246">
        <f t="shared" si="275"/>
        <v>0</v>
      </c>
      <c r="GO246">
        <f t="shared" si="276"/>
        <v>9166.59</v>
      </c>
      <c r="GP246">
        <f t="shared" si="277"/>
        <v>0</v>
      </c>
      <c r="GR246">
        <v>0</v>
      </c>
      <c r="GS246">
        <v>3</v>
      </c>
      <c r="GT246">
        <v>0</v>
      </c>
      <c r="GU246" t="s">
        <v>6</v>
      </c>
      <c r="GV246">
        <f t="shared" si="278"/>
        <v>0</v>
      </c>
      <c r="GW246">
        <v>1</v>
      </c>
      <c r="GX246">
        <f t="shared" si="279"/>
        <v>0</v>
      </c>
      <c r="HA246">
        <v>0</v>
      </c>
      <c r="HB246">
        <v>0</v>
      </c>
      <c r="IK246">
        <v>0</v>
      </c>
    </row>
    <row r="247" spans="1:255" x14ac:dyDescent="0.2">
      <c r="A247" s="2">
        <v>17</v>
      </c>
      <c r="B247" s="2">
        <v>1</v>
      </c>
      <c r="C247" s="2">
        <f>ROW(SmtRes!A634)</f>
        <v>634</v>
      </c>
      <c r="D247" s="2">
        <f>ROW(EtalonRes!A644)</f>
        <v>644</v>
      </c>
      <c r="E247" s="2" t="s">
        <v>459</v>
      </c>
      <c r="F247" s="2" t="s">
        <v>460</v>
      </c>
      <c r="G247" s="2" t="s">
        <v>461</v>
      </c>
      <c r="H247" s="2" t="s">
        <v>54</v>
      </c>
      <c r="I247" s="2">
        <f>ROUND((81+122+92+76)/100,9)</f>
        <v>3.71</v>
      </c>
      <c r="J247" s="2">
        <v>0</v>
      </c>
      <c r="K247" s="2"/>
      <c r="L247" s="2"/>
      <c r="M247" s="2"/>
      <c r="N247" s="2"/>
      <c r="O247" s="2">
        <f t="shared" si="245"/>
        <v>188.17</v>
      </c>
      <c r="P247" s="2">
        <f t="shared" si="246"/>
        <v>50.46</v>
      </c>
      <c r="Q247" s="2">
        <f t="shared" si="247"/>
        <v>6.6</v>
      </c>
      <c r="R247" s="2">
        <f t="shared" si="248"/>
        <v>0.96</v>
      </c>
      <c r="S247" s="2">
        <f t="shared" si="249"/>
        <v>131.11000000000001</v>
      </c>
      <c r="T247" s="2">
        <f t="shared" si="250"/>
        <v>0</v>
      </c>
      <c r="U247" s="2">
        <f t="shared" si="251"/>
        <v>13.949599999999998</v>
      </c>
      <c r="V247" s="2">
        <f t="shared" si="252"/>
        <v>7.4200000000000002E-2</v>
      </c>
      <c r="W247" s="2">
        <f t="shared" si="253"/>
        <v>0</v>
      </c>
      <c r="X247" s="2">
        <f t="shared" si="254"/>
        <v>125.47</v>
      </c>
      <c r="Y247" s="2">
        <f t="shared" si="255"/>
        <v>85.85</v>
      </c>
      <c r="Z247" s="2"/>
      <c r="AA247" s="2">
        <v>26834263</v>
      </c>
      <c r="AB247" s="2">
        <f t="shared" si="256"/>
        <v>50.72</v>
      </c>
      <c r="AC247" s="2">
        <f t="shared" si="280"/>
        <v>13.6</v>
      </c>
      <c r="AD247" s="2">
        <f t="shared" si="281"/>
        <v>1.78</v>
      </c>
      <c r="AE247" s="2">
        <f t="shared" si="282"/>
        <v>0.26</v>
      </c>
      <c r="AF247" s="2">
        <f t="shared" si="283"/>
        <v>35.340000000000003</v>
      </c>
      <c r="AG247" s="2">
        <f t="shared" si="258"/>
        <v>0</v>
      </c>
      <c r="AH247" s="2">
        <f t="shared" si="284"/>
        <v>3.76</v>
      </c>
      <c r="AI247" s="2">
        <f t="shared" si="285"/>
        <v>0.02</v>
      </c>
      <c r="AJ247" s="2">
        <f t="shared" si="260"/>
        <v>0</v>
      </c>
      <c r="AK247" s="2">
        <v>50.72</v>
      </c>
      <c r="AL247" s="2">
        <v>13.6</v>
      </c>
      <c r="AM247" s="2">
        <v>1.78</v>
      </c>
      <c r="AN247" s="2">
        <v>0.26</v>
      </c>
      <c r="AO247" s="2">
        <v>35.340000000000003</v>
      </c>
      <c r="AP247" s="2">
        <v>0</v>
      </c>
      <c r="AQ247" s="2">
        <v>3.76</v>
      </c>
      <c r="AR247" s="2">
        <v>0.02</v>
      </c>
      <c r="AS247" s="2">
        <v>0</v>
      </c>
      <c r="AT247" s="2">
        <v>95</v>
      </c>
      <c r="AU247" s="2">
        <v>65</v>
      </c>
      <c r="AV247" s="2">
        <v>1</v>
      </c>
      <c r="AW247" s="2">
        <v>1</v>
      </c>
      <c r="AX247" s="2"/>
      <c r="AY247" s="2"/>
      <c r="AZ247" s="2">
        <v>1</v>
      </c>
      <c r="BA247" s="2">
        <v>1</v>
      </c>
      <c r="BB247" s="2">
        <v>1</v>
      </c>
      <c r="BC247" s="2">
        <v>1</v>
      </c>
      <c r="BD247" s="2" t="s">
        <v>6</v>
      </c>
      <c r="BE247" s="2" t="s">
        <v>6</v>
      </c>
      <c r="BF247" s="2" t="s">
        <v>6</v>
      </c>
      <c r="BG247" s="2" t="s">
        <v>6</v>
      </c>
      <c r="BH247" s="2">
        <v>0</v>
      </c>
      <c r="BI247" s="2">
        <v>2</v>
      </c>
      <c r="BJ247" s="2" t="s">
        <v>462</v>
      </c>
      <c r="BK247" s="2"/>
      <c r="BL247" s="2"/>
      <c r="BM247" s="2">
        <v>108001</v>
      </c>
      <c r="BN247" s="2">
        <v>0</v>
      </c>
      <c r="BO247" s="2" t="s">
        <v>6</v>
      </c>
      <c r="BP247" s="2">
        <v>0</v>
      </c>
      <c r="BQ247" s="2">
        <v>3</v>
      </c>
      <c r="BR247" s="2">
        <v>0</v>
      </c>
      <c r="BS247" s="2">
        <v>1</v>
      </c>
      <c r="BT247" s="2">
        <v>1</v>
      </c>
      <c r="BU247" s="2">
        <v>1</v>
      </c>
      <c r="BV247" s="2">
        <v>1</v>
      </c>
      <c r="BW247" s="2">
        <v>1</v>
      </c>
      <c r="BX247" s="2">
        <v>1</v>
      </c>
      <c r="BY247" s="2" t="s">
        <v>6</v>
      </c>
      <c r="BZ247" s="2">
        <v>95</v>
      </c>
      <c r="CA247" s="2">
        <v>65</v>
      </c>
      <c r="CB247" s="2"/>
      <c r="CC247" s="2"/>
      <c r="CD247" s="2"/>
      <c r="CE247" s="2"/>
      <c r="CF247" s="2">
        <v>0</v>
      </c>
      <c r="CG247" s="2">
        <v>0</v>
      </c>
      <c r="CH247" s="2"/>
      <c r="CI247" s="2"/>
      <c r="CJ247" s="2"/>
      <c r="CK247" s="2"/>
      <c r="CL247" s="2"/>
      <c r="CM247" s="2">
        <v>0</v>
      </c>
      <c r="CN247" s="2" t="s">
        <v>6</v>
      </c>
      <c r="CO247" s="2">
        <v>0</v>
      </c>
      <c r="CP247" s="2">
        <f t="shared" si="261"/>
        <v>188.17000000000002</v>
      </c>
      <c r="CQ247" s="2">
        <f t="shared" si="262"/>
        <v>13.6</v>
      </c>
      <c r="CR247" s="2">
        <f t="shared" si="263"/>
        <v>1.78</v>
      </c>
      <c r="CS247" s="2">
        <f t="shared" si="264"/>
        <v>0.26</v>
      </c>
      <c r="CT247" s="2">
        <f t="shared" si="265"/>
        <v>35.340000000000003</v>
      </c>
      <c r="CU247" s="2">
        <f t="shared" si="266"/>
        <v>0</v>
      </c>
      <c r="CV247" s="2">
        <f t="shared" si="267"/>
        <v>3.76</v>
      </c>
      <c r="CW247" s="2">
        <f t="shared" si="268"/>
        <v>0.02</v>
      </c>
      <c r="CX247" s="2">
        <f t="shared" si="269"/>
        <v>0</v>
      </c>
      <c r="CY247" s="2">
        <f t="shared" si="270"/>
        <v>125.46650000000001</v>
      </c>
      <c r="CZ247" s="2">
        <f t="shared" si="271"/>
        <v>85.845500000000015</v>
      </c>
      <c r="DA247" s="2"/>
      <c r="DB247" s="2"/>
      <c r="DC247" s="2" t="s">
        <v>6</v>
      </c>
      <c r="DD247" s="2" t="s">
        <v>6</v>
      </c>
      <c r="DE247" s="2" t="s">
        <v>6</v>
      </c>
      <c r="DF247" s="2" t="s">
        <v>6</v>
      </c>
      <c r="DG247" s="2" t="s">
        <v>6</v>
      </c>
      <c r="DH247" s="2" t="s">
        <v>6</v>
      </c>
      <c r="DI247" s="2" t="s">
        <v>6</v>
      </c>
      <c r="DJ247" s="2" t="s">
        <v>6</v>
      </c>
      <c r="DK247" s="2" t="s">
        <v>6</v>
      </c>
      <c r="DL247" s="2" t="s">
        <v>6</v>
      </c>
      <c r="DM247" s="2" t="s">
        <v>6</v>
      </c>
      <c r="DN247" s="2">
        <v>0</v>
      </c>
      <c r="DO247" s="2">
        <v>0</v>
      </c>
      <c r="DP247" s="2">
        <v>1</v>
      </c>
      <c r="DQ247" s="2">
        <v>1</v>
      </c>
      <c r="DR247" s="2"/>
      <c r="DS247" s="2"/>
      <c r="DT247" s="2"/>
      <c r="DU247" s="2">
        <v>1003</v>
      </c>
      <c r="DV247" s="2" t="s">
        <v>54</v>
      </c>
      <c r="DW247" s="2" t="s">
        <v>54</v>
      </c>
      <c r="DX247" s="2">
        <v>100</v>
      </c>
      <c r="DY247" s="2"/>
      <c r="DZ247" s="2"/>
      <c r="EA247" s="2"/>
      <c r="EB247" s="2"/>
      <c r="EC247" s="2"/>
      <c r="ED247" s="2"/>
      <c r="EE247" s="2">
        <v>26548943</v>
      </c>
      <c r="EF247" s="2">
        <v>3</v>
      </c>
      <c r="EG247" s="2" t="s">
        <v>414</v>
      </c>
      <c r="EH247" s="2">
        <v>0</v>
      </c>
      <c r="EI247" s="2" t="s">
        <v>6</v>
      </c>
      <c r="EJ247" s="2">
        <v>2</v>
      </c>
      <c r="EK247" s="2">
        <v>108001</v>
      </c>
      <c r="EL247" s="2" t="s">
        <v>422</v>
      </c>
      <c r="EM247" s="2" t="s">
        <v>423</v>
      </c>
      <c r="EN247" s="2"/>
      <c r="EO247" s="2" t="s">
        <v>6</v>
      </c>
      <c r="EP247" s="2"/>
      <c r="EQ247" s="2">
        <v>0</v>
      </c>
      <c r="ER247" s="2">
        <v>50.72</v>
      </c>
      <c r="ES247" s="2">
        <v>13.6</v>
      </c>
      <c r="ET247" s="2">
        <v>1.78</v>
      </c>
      <c r="EU247" s="2">
        <v>0.26</v>
      </c>
      <c r="EV247" s="2">
        <v>35.340000000000003</v>
      </c>
      <c r="EW247" s="2">
        <v>3.76</v>
      </c>
      <c r="EX247" s="2">
        <v>0.02</v>
      </c>
      <c r="EY247" s="2">
        <v>0</v>
      </c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>
        <v>0</v>
      </c>
      <c r="FR247" s="2">
        <f t="shared" si="272"/>
        <v>0</v>
      </c>
      <c r="FS247" s="2">
        <v>0</v>
      </c>
      <c r="FT247" s="2"/>
      <c r="FU247" s="2"/>
      <c r="FV247" s="2"/>
      <c r="FW247" s="2"/>
      <c r="FX247" s="2">
        <v>95</v>
      </c>
      <c r="FY247" s="2">
        <v>65</v>
      </c>
      <c r="FZ247" s="2"/>
      <c r="GA247" s="2" t="s">
        <v>6</v>
      </c>
      <c r="GB247" s="2"/>
      <c r="GC247" s="2"/>
      <c r="GD247" s="2">
        <v>0</v>
      </c>
      <c r="GE247" s="2"/>
      <c r="GF247" s="2">
        <v>-349670202</v>
      </c>
      <c r="GG247" s="2">
        <v>2</v>
      </c>
      <c r="GH247" s="2">
        <v>1</v>
      </c>
      <c r="GI247" s="2">
        <v>-2</v>
      </c>
      <c r="GJ247" s="2">
        <v>0</v>
      </c>
      <c r="GK247" s="2">
        <f>ROUND(R247*(R12)/100,2)</f>
        <v>0</v>
      </c>
      <c r="GL247" s="2">
        <f t="shared" si="273"/>
        <v>0</v>
      </c>
      <c r="GM247" s="2">
        <f t="shared" si="274"/>
        <v>399.49</v>
      </c>
      <c r="GN247" s="2">
        <f t="shared" si="275"/>
        <v>0</v>
      </c>
      <c r="GO247" s="2">
        <f t="shared" si="276"/>
        <v>399.49</v>
      </c>
      <c r="GP247" s="2">
        <f t="shared" si="277"/>
        <v>0</v>
      </c>
      <c r="GQ247" s="2"/>
      <c r="GR247" s="2">
        <v>0</v>
      </c>
      <c r="GS247" s="2">
        <v>3</v>
      </c>
      <c r="GT247" s="2">
        <v>0</v>
      </c>
      <c r="GU247" s="2" t="s">
        <v>6</v>
      </c>
      <c r="GV247" s="2">
        <f t="shared" si="278"/>
        <v>0</v>
      </c>
      <c r="GW247" s="2">
        <v>1</v>
      </c>
      <c r="GX247" s="2">
        <f t="shared" si="279"/>
        <v>0</v>
      </c>
      <c r="GY247" s="2"/>
      <c r="GZ247" s="2"/>
      <c r="HA247" s="2">
        <v>0</v>
      </c>
      <c r="HB247" s="2">
        <v>0</v>
      </c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>
        <v>0</v>
      </c>
      <c r="IL247" s="2"/>
      <c r="IM247" s="2"/>
      <c r="IN247" s="2"/>
      <c r="IO247" s="2"/>
      <c r="IP247" s="2"/>
      <c r="IQ247" s="2"/>
      <c r="IR247" s="2"/>
      <c r="IS247" s="2"/>
      <c r="IT247" s="2"/>
      <c r="IU247" s="2"/>
    </row>
    <row r="248" spans="1:255" x14ac:dyDescent="0.2">
      <c r="A248">
        <v>17</v>
      </c>
      <c r="B248">
        <v>1</v>
      </c>
      <c r="C248">
        <f>ROW(SmtRes!A644)</f>
        <v>644</v>
      </c>
      <c r="D248">
        <f>ROW(EtalonRes!A652)</f>
        <v>652</v>
      </c>
      <c r="E248" t="s">
        <v>459</v>
      </c>
      <c r="F248" t="s">
        <v>460</v>
      </c>
      <c r="G248" t="s">
        <v>461</v>
      </c>
      <c r="H248" t="s">
        <v>54</v>
      </c>
      <c r="I248">
        <f>ROUND((81+122+92+76)/100,9)</f>
        <v>3.71</v>
      </c>
      <c r="J248">
        <v>0</v>
      </c>
      <c r="O248">
        <f t="shared" si="245"/>
        <v>1204.29</v>
      </c>
      <c r="P248">
        <f t="shared" si="246"/>
        <v>322.92</v>
      </c>
      <c r="Q248">
        <f t="shared" si="247"/>
        <v>42.26</v>
      </c>
      <c r="R248">
        <f t="shared" si="248"/>
        <v>6.17</v>
      </c>
      <c r="S248">
        <f t="shared" si="249"/>
        <v>839.11</v>
      </c>
      <c r="T248">
        <f t="shared" si="250"/>
        <v>0</v>
      </c>
      <c r="U248">
        <f t="shared" si="251"/>
        <v>13.949599999999998</v>
      </c>
      <c r="V248">
        <f t="shared" si="252"/>
        <v>7.4200000000000002E-2</v>
      </c>
      <c r="W248">
        <f t="shared" si="253"/>
        <v>0</v>
      </c>
      <c r="X248">
        <f t="shared" si="254"/>
        <v>803.02</v>
      </c>
      <c r="Y248">
        <f t="shared" si="255"/>
        <v>549.42999999999995</v>
      </c>
      <c r="AA248">
        <v>26834277</v>
      </c>
      <c r="AB248">
        <f t="shared" si="256"/>
        <v>50.72</v>
      </c>
      <c r="AC248">
        <f t="shared" si="280"/>
        <v>13.6</v>
      </c>
      <c r="AD248">
        <f t="shared" si="281"/>
        <v>1.78</v>
      </c>
      <c r="AE248">
        <f t="shared" si="282"/>
        <v>0.26</v>
      </c>
      <c r="AF248">
        <f t="shared" si="283"/>
        <v>35.340000000000003</v>
      </c>
      <c r="AG248">
        <f t="shared" si="258"/>
        <v>0</v>
      </c>
      <c r="AH248">
        <f t="shared" si="284"/>
        <v>3.76</v>
      </c>
      <c r="AI248">
        <f t="shared" si="285"/>
        <v>0.02</v>
      </c>
      <c r="AJ248">
        <f t="shared" si="260"/>
        <v>0</v>
      </c>
      <c r="AK248">
        <v>50.72</v>
      </c>
      <c r="AL248">
        <v>13.6</v>
      </c>
      <c r="AM248">
        <v>1.78</v>
      </c>
      <c r="AN248">
        <v>0.26</v>
      </c>
      <c r="AO248">
        <v>35.340000000000003</v>
      </c>
      <c r="AP248">
        <v>0</v>
      </c>
      <c r="AQ248">
        <v>3.76</v>
      </c>
      <c r="AR248">
        <v>0.02</v>
      </c>
      <c r="AS248">
        <v>0</v>
      </c>
      <c r="AT248">
        <v>95</v>
      </c>
      <c r="AU248">
        <v>65</v>
      </c>
      <c r="AV248">
        <v>1</v>
      </c>
      <c r="AW248">
        <v>1</v>
      </c>
      <c r="AZ248">
        <v>6.4</v>
      </c>
      <c r="BA248">
        <v>6.4</v>
      </c>
      <c r="BB248">
        <v>6.4</v>
      </c>
      <c r="BC248">
        <v>6.4</v>
      </c>
      <c r="BD248" t="s">
        <v>6</v>
      </c>
      <c r="BE248" t="s">
        <v>6</v>
      </c>
      <c r="BF248" t="s">
        <v>6</v>
      </c>
      <c r="BG248" t="s">
        <v>6</v>
      </c>
      <c r="BH248">
        <v>0</v>
      </c>
      <c r="BI248">
        <v>2</v>
      </c>
      <c r="BJ248" t="s">
        <v>462</v>
      </c>
      <c r="BM248">
        <v>108001</v>
      </c>
      <c r="BN248">
        <v>0</v>
      </c>
      <c r="BO248" t="s">
        <v>6</v>
      </c>
      <c r="BP248">
        <v>0</v>
      </c>
      <c r="BQ248">
        <v>3</v>
      </c>
      <c r="BR248">
        <v>0</v>
      </c>
      <c r="BS248">
        <v>6.4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6</v>
      </c>
      <c r="BZ248">
        <v>95</v>
      </c>
      <c r="CA248">
        <v>65</v>
      </c>
      <c r="CF248">
        <v>0</v>
      </c>
      <c r="CG248">
        <v>0</v>
      </c>
      <c r="CM248">
        <v>0</v>
      </c>
      <c r="CN248" t="s">
        <v>6</v>
      </c>
      <c r="CO248">
        <v>0</v>
      </c>
      <c r="CP248">
        <f t="shared" si="261"/>
        <v>1204.29</v>
      </c>
      <c r="CQ248">
        <f t="shared" si="262"/>
        <v>87.04</v>
      </c>
      <c r="CR248">
        <f t="shared" si="263"/>
        <v>11.392000000000001</v>
      </c>
      <c r="CS248">
        <f t="shared" si="264"/>
        <v>1.6640000000000001</v>
      </c>
      <c r="CT248">
        <f t="shared" si="265"/>
        <v>226.17600000000004</v>
      </c>
      <c r="CU248">
        <f t="shared" si="266"/>
        <v>0</v>
      </c>
      <c r="CV248">
        <f t="shared" si="267"/>
        <v>3.76</v>
      </c>
      <c r="CW248">
        <f t="shared" si="268"/>
        <v>0.02</v>
      </c>
      <c r="CX248">
        <f t="shared" si="269"/>
        <v>0</v>
      </c>
      <c r="CY248">
        <f t="shared" si="270"/>
        <v>803.01599999999996</v>
      </c>
      <c r="CZ248">
        <f t="shared" si="271"/>
        <v>549.43200000000002</v>
      </c>
      <c r="DC248" t="s">
        <v>6</v>
      </c>
      <c r="DD248" t="s">
        <v>6</v>
      </c>
      <c r="DE248" t="s">
        <v>6</v>
      </c>
      <c r="DF248" t="s">
        <v>6</v>
      </c>
      <c r="DG248" t="s">
        <v>6</v>
      </c>
      <c r="DH248" t="s">
        <v>6</v>
      </c>
      <c r="DI248" t="s">
        <v>6</v>
      </c>
      <c r="DJ248" t="s">
        <v>6</v>
      </c>
      <c r="DK248" t="s">
        <v>6</v>
      </c>
      <c r="DL248" t="s">
        <v>6</v>
      </c>
      <c r="DM248" t="s">
        <v>6</v>
      </c>
      <c r="DN248">
        <v>0</v>
      </c>
      <c r="DO248">
        <v>0</v>
      </c>
      <c r="DP248">
        <v>1</v>
      </c>
      <c r="DQ248">
        <v>1</v>
      </c>
      <c r="DU248">
        <v>1003</v>
      </c>
      <c r="DV248" t="s">
        <v>54</v>
      </c>
      <c r="DW248" t="s">
        <v>54</v>
      </c>
      <c r="DX248">
        <v>100</v>
      </c>
      <c r="EE248">
        <v>26548943</v>
      </c>
      <c r="EF248">
        <v>3</v>
      </c>
      <c r="EG248" t="s">
        <v>414</v>
      </c>
      <c r="EH248">
        <v>0</v>
      </c>
      <c r="EI248" t="s">
        <v>6</v>
      </c>
      <c r="EJ248">
        <v>2</v>
      </c>
      <c r="EK248">
        <v>108001</v>
      </c>
      <c r="EL248" t="s">
        <v>422</v>
      </c>
      <c r="EM248" t="s">
        <v>423</v>
      </c>
      <c r="EO248" t="s">
        <v>6</v>
      </c>
      <c r="EQ248">
        <v>0</v>
      </c>
      <c r="ER248">
        <v>50.72</v>
      </c>
      <c r="ES248">
        <v>13.6</v>
      </c>
      <c r="ET248">
        <v>1.78</v>
      </c>
      <c r="EU248">
        <v>0.26</v>
      </c>
      <c r="EV248">
        <v>35.340000000000003</v>
      </c>
      <c r="EW248">
        <v>3.76</v>
      </c>
      <c r="EX248">
        <v>0.02</v>
      </c>
      <c r="EY248">
        <v>0</v>
      </c>
      <c r="FQ248">
        <v>0</v>
      </c>
      <c r="FR248">
        <f t="shared" si="272"/>
        <v>0</v>
      </c>
      <c r="FS248">
        <v>0</v>
      </c>
      <c r="FX248">
        <v>95</v>
      </c>
      <c r="FY248">
        <v>65</v>
      </c>
      <c r="GA248" t="s">
        <v>6</v>
      </c>
      <c r="GD248">
        <v>0</v>
      </c>
      <c r="GF248">
        <v>-349670202</v>
      </c>
      <c r="GG248">
        <v>1</v>
      </c>
      <c r="GH248">
        <v>1</v>
      </c>
      <c r="GI248">
        <v>4</v>
      </c>
      <c r="GJ248">
        <v>0</v>
      </c>
      <c r="GK248">
        <f>ROUND(R248*(S12)/100,2)</f>
        <v>0</v>
      </c>
      <c r="GL248">
        <f t="shared" si="273"/>
        <v>0</v>
      </c>
      <c r="GM248">
        <f t="shared" si="274"/>
        <v>2556.7399999999998</v>
      </c>
      <c r="GN248">
        <f t="shared" si="275"/>
        <v>0</v>
      </c>
      <c r="GO248">
        <f t="shared" si="276"/>
        <v>2556.7399999999998</v>
      </c>
      <c r="GP248">
        <f t="shared" si="277"/>
        <v>0</v>
      </c>
      <c r="GR248">
        <v>0</v>
      </c>
      <c r="GS248">
        <v>3</v>
      </c>
      <c r="GT248">
        <v>0</v>
      </c>
      <c r="GU248" t="s">
        <v>6</v>
      </c>
      <c r="GV248">
        <f t="shared" si="278"/>
        <v>0</v>
      </c>
      <c r="GW248">
        <v>1</v>
      </c>
      <c r="GX248">
        <f t="shared" si="279"/>
        <v>0</v>
      </c>
      <c r="HA248">
        <v>0</v>
      </c>
      <c r="HB248">
        <v>0</v>
      </c>
      <c r="IK248">
        <v>0</v>
      </c>
    </row>
    <row r="249" spans="1:255" x14ac:dyDescent="0.2">
      <c r="A249" s="2">
        <v>18</v>
      </c>
      <c r="B249" s="2">
        <v>1</v>
      </c>
      <c r="C249" s="2">
        <v>632</v>
      </c>
      <c r="D249" s="2"/>
      <c r="E249" s="2" t="s">
        <v>463</v>
      </c>
      <c r="F249" s="2" t="s">
        <v>438</v>
      </c>
      <c r="G249" s="2" t="s">
        <v>439</v>
      </c>
      <c r="H249" s="2" t="s">
        <v>440</v>
      </c>
      <c r="I249" s="2">
        <f>I247*J249</f>
        <v>0.29299999999999998</v>
      </c>
      <c r="J249" s="2">
        <v>7.8975741239892178E-2</v>
      </c>
      <c r="K249" s="2"/>
      <c r="L249" s="2"/>
      <c r="M249" s="2"/>
      <c r="N249" s="2"/>
      <c r="O249" s="2">
        <f t="shared" si="245"/>
        <v>1410.51</v>
      </c>
      <c r="P249" s="2">
        <f t="shared" si="246"/>
        <v>1410.51</v>
      </c>
      <c r="Q249" s="2">
        <f t="shared" si="247"/>
        <v>0</v>
      </c>
      <c r="R249" s="2">
        <f t="shared" si="248"/>
        <v>0</v>
      </c>
      <c r="S249" s="2">
        <f t="shared" si="249"/>
        <v>0</v>
      </c>
      <c r="T249" s="2">
        <f t="shared" si="250"/>
        <v>0</v>
      </c>
      <c r="U249" s="2">
        <f t="shared" si="251"/>
        <v>0</v>
      </c>
      <c r="V249" s="2">
        <f t="shared" si="252"/>
        <v>0</v>
      </c>
      <c r="W249" s="2">
        <f t="shared" si="253"/>
        <v>0</v>
      </c>
      <c r="X249" s="2">
        <f t="shared" si="254"/>
        <v>0</v>
      </c>
      <c r="Y249" s="2">
        <f t="shared" si="255"/>
        <v>0</v>
      </c>
      <c r="Z249" s="2"/>
      <c r="AA249" s="2">
        <v>26834263</v>
      </c>
      <c r="AB249" s="2">
        <f t="shared" si="256"/>
        <v>4814.0200000000004</v>
      </c>
      <c r="AC249" s="2">
        <f t="shared" si="280"/>
        <v>4814.0200000000004</v>
      </c>
      <c r="AD249" s="2">
        <f t="shared" si="281"/>
        <v>0</v>
      </c>
      <c r="AE249" s="2">
        <f t="shared" si="282"/>
        <v>0</v>
      </c>
      <c r="AF249" s="2">
        <f t="shared" si="283"/>
        <v>0</v>
      </c>
      <c r="AG249" s="2">
        <f t="shared" si="258"/>
        <v>0</v>
      </c>
      <c r="AH249" s="2">
        <f t="shared" si="284"/>
        <v>0</v>
      </c>
      <c r="AI249" s="2">
        <f t="shared" si="285"/>
        <v>0</v>
      </c>
      <c r="AJ249" s="2">
        <f t="shared" si="260"/>
        <v>0</v>
      </c>
      <c r="AK249" s="2">
        <v>4814.0200000000004</v>
      </c>
      <c r="AL249" s="2">
        <v>4814.0200000000004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95</v>
      </c>
      <c r="AU249" s="2">
        <v>65</v>
      </c>
      <c r="AV249" s="2">
        <v>1</v>
      </c>
      <c r="AW249" s="2">
        <v>1</v>
      </c>
      <c r="AX249" s="2"/>
      <c r="AY249" s="2"/>
      <c r="AZ249" s="2">
        <v>1</v>
      </c>
      <c r="BA249" s="2">
        <v>1</v>
      </c>
      <c r="BB249" s="2">
        <v>1</v>
      </c>
      <c r="BC249" s="2">
        <v>1</v>
      </c>
      <c r="BD249" s="2" t="s">
        <v>6</v>
      </c>
      <c r="BE249" s="2" t="s">
        <v>6</v>
      </c>
      <c r="BF249" s="2" t="s">
        <v>6</v>
      </c>
      <c r="BG249" s="2" t="s">
        <v>6</v>
      </c>
      <c r="BH249" s="2">
        <v>3</v>
      </c>
      <c r="BI249" s="2">
        <v>2</v>
      </c>
      <c r="BJ249" s="2" t="s">
        <v>441</v>
      </c>
      <c r="BK249" s="2"/>
      <c r="BL249" s="2"/>
      <c r="BM249" s="2">
        <v>108001</v>
      </c>
      <c r="BN249" s="2">
        <v>0</v>
      </c>
      <c r="BO249" s="2" t="s">
        <v>6</v>
      </c>
      <c r="BP249" s="2">
        <v>0</v>
      </c>
      <c r="BQ249" s="2">
        <v>3</v>
      </c>
      <c r="BR249" s="2">
        <v>0</v>
      </c>
      <c r="BS249" s="2">
        <v>1</v>
      </c>
      <c r="BT249" s="2">
        <v>1</v>
      </c>
      <c r="BU249" s="2">
        <v>1</v>
      </c>
      <c r="BV249" s="2">
        <v>1</v>
      </c>
      <c r="BW249" s="2">
        <v>1</v>
      </c>
      <c r="BX249" s="2">
        <v>1</v>
      </c>
      <c r="BY249" s="2" t="s">
        <v>6</v>
      </c>
      <c r="BZ249" s="2">
        <v>95</v>
      </c>
      <c r="CA249" s="2">
        <v>65</v>
      </c>
      <c r="CB249" s="2"/>
      <c r="CC249" s="2"/>
      <c r="CD249" s="2"/>
      <c r="CE249" s="2"/>
      <c r="CF249" s="2">
        <v>0</v>
      </c>
      <c r="CG249" s="2">
        <v>0</v>
      </c>
      <c r="CH249" s="2"/>
      <c r="CI249" s="2"/>
      <c r="CJ249" s="2"/>
      <c r="CK249" s="2"/>
      <c r="CL249" s="2"/>
      <c r="CM249" s="2">
        <v>0</v>
      </c>
      <c r="CN249" s="2" t="s">
        <v>6</v>
      </c>
      <c r="CO249" s="2">
        <v>0</v>
      </c>
      <c r="CP249" s="2">
        <f t="shared" si="261"/>
        <v>1410.51</v>
      </c>
      <c r="CQ249" s="2">
        <f t="shared" si="262"/>
        <v>4814.0200000000004</v>
      </c>
      <c r="CR249" s="2">
        <f t="shared" si="263"/>
        <v>0</v>
      </c>
      <c r="CS249" s="2">
        <f t="shared" si="264"/>
        <v>0</v>
      </c>
      <c r="CT249" s="2">
        <f t="shared" si="265"/>
        <v>0</v>
      </c>
      <c r="CU249" s="2">
        <f t="shared" si="266"/>
        <v>0</v>
      </c>
      <c r="CV249" s="2">
        <f t="shared" si="267"/>
        <v>0</v>
      </c>
      <c r="CW249" s="2">
        <f t="shared" si="268"/>
        <v>0</v>
      </c>
      <c r="CX249" s="2">
        <f t="shared" si="269"/>
        <v>0</v>
      </c>
      <c r="CY249" s="2">
        <f t="shared" si="270"/>
        <v>0</v>
      </c>
      <c r="CZ249" s="2">
        <f t="shared" si="271"/>
        <v>0</v>
      </c>
      <c r="DA249" s="2"/>
      <c r="DB249" s="2"/>
      <c r="DC249" s="2" t="s">
        <v>6</v>
      </c>
      <c r="DD249" s="2" t="s">
        <v>6</v>
      </c>
      <c r="DE249" s="2" t="s">
        <v>6</v>
      </c>
      <c r="DF249" s="2" t="s">
        <v>6</v>
      </c>
      <c r="DG249" s="2" t="s">
        <v>6</v>
      </c>
      <c r="DH249" s="2" t="s">
        <v>6</v>
      </c>
      <c r="DI249" s="2" t="s">
        <v>6</v>
      </c>
      <c r="DJ249" s="2" t="s">
        <v>6</v>
      </c>
      <c r="DK249" s="2" t="s">
        <v>6</v>
      </c>
      <c r="DL249" s="2" t="s">
        <v>6</v>
      </c>
      <c r="DM249" s="2" t="s">
        <v>6</v>
      </c>
      <c r="DN249" s="2">
        <v>0</v>
      </c>
      <c r="DO249" s="2">
        <v>0</v>
      </c>
      <c r="DP249" s="2">
        <v>1</v>
      </c>
      <c r="DQ249" s="2">
        <v>1</v>
      </c>
      <c r="DR249" s="2"/>
      <c r="DS249" s="2"/>
      <c r="DT249" s="2"/>
      <c r="DU249" s="2">
        <v>1013</v>
      </c>
      <c r="DV249" s="2" t="s">
        <v>440</v>
      </c>
      <c r="DW249" s="2" t="s">
        <v>442</v>
      </c>
      <c r="DX249" s="2">
        <v>1</v>
      </c>
      <c r="DY249" s="2"/>
      <c r="DZ249" s="2"/>
      <c r="EA249" s="2"/>
      <c r="EB249" s="2"/>
      <c r="EC249" s="2"/>
      <c r="ED249" s="2"/>
      <c r="EE249" s="2">
        <v>26548943</v>
      </c>
      <c r="EF249" s="2">
        <v>3</v>
      </c>
      <c r="EG249" s="2" t="s">
        <v>414</v>
      </c>
      <c r="EH249" s="2">
        <v>0</v>
      </c>
      <c r="EI249" s="2" t="s">
        <v>6</v>
      </c>
      <c r="EJ249" s="2">
        <v>2</v>
      </c>
      <c r="EK249" s="2">
        <v>108001</v>
      </c>
      <c r="EL249" s="2" t="s">
        <v>422</v>
      </c>
      <c r="EM249" s="2" t="s">
        <v>423</v>
      </c>
      <c r="EN249" s="2"/>
      <c r="EO249" s="2" t="s">
        <v>6</v>
      </c>
      <c r="EP249" s="2"/>
      <c r="EQ249" s="2">
        <v>0</v>
      </c>
      <c r="ER249" s="2">
        <v>4814.0200000000004</v>
      </c>
      <c r="ES249" s="2">
        <v>4814.0200000000004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>
        <v>0</v>
      </c>
      <c r="FR249" s="2">
        <f t="shared" si="272"/>
        <v>0</v>
      </c>
      <c r="FS249" s="2">
        <v>0</v>
      </c>
      <c r="FT249" s="2"/>
      <c r="FU249" s="2"/>
      <c r="FV249" s="2"/>
      <c r="FW249" s="2"/>
      <c r="FX249" s="2">
        <v>95</v>
      </c>
      <c r="FY249" s="2">
        <v>65</v>
      </c>
      <c r="FZ249" s="2"/>
      <c r="GA249" s="2" t="s">
        <v>6</v>
      </c>
      <c r="GB249" s="2"/>
      <c r="GC249" s="2"/>
      <c r="GD249" s="2">
        <v>0</v>
      </c>
      <c r="GE249" s="2"/>
      <c r="GF249" s="2">
        <v>-668882366</v>
      </c>
      <c r="GG249" s="2">
        <v>2</v>
      </c>
      <c r="GH249" s="2">
        <v>1</v>
      </c>
      <c r="GI249" s="2">
        <v>-2</v>
      </c>
      <c r="GJ249" s="2">
        <v>0</v>
      </c>
      <c r="GK249" s="2">
        <f>ROUND(R249*(R12)/100,2)</f>
        <v>0</v>
      </c>
      <c r="GL249" s="2">
        <f t="shared" si="273"/>
        <v>0</v>
      </c>
      <c r="GM249" s="2">
        <f t="shared" si="274"/>
        <v>1410.51</v>
      </c>
      <c r="GN249" s="2">
        <f t="shared" si="275"/>
        <v>0</v>
      </c>
      <c r="GO249" s="2">
        <f t="shared" si="276"/>
        <v>1410.51</v>
      </c>
      <c r="GP249" s="2">
        <f t="shared" si="277"/>
        <v>0</v>
      </c>
      <c r="GQ249" s="2"/>
      <c r="GR249" s="2">
        <v>0</v>
      </c>
      <c r="GS249" s="2">
        <v>3</v>
      </c>
      <c r="GT249" s="2">
        <v>0</v>
      </c>
      <c r="GU249" s="2" t="s">
        <v>6</v>
      </c>
      <c r="GV249" s="2">
        <f t="shared" si="278"/>
        <v>0</v>
      </c>
      <c r="GW249" s="2">
        <v>1</v>
      </c>
      <c r="GX249" s="2">
        <f t="shared" si="279"/>
        <v>0</v>
      </c>
      <c r="GY249" s="2"/>
      <c r="GZ249" s="2"/>
      <c r="HA249" s="2">
        <v>0</v>
      </c>
      <c r="HB249" s="2">
        <v>0</v>
      </c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>
        <v>0</v>
      </c>
      <c r="IL249" s="2"/>
      <c r="IM249" s="2"/>
      <c r="IN249" s="2"/>
      <c r="IO249" s="2"/>
      <c r="IP249" s="2"/>
      <c r="IQ249" s="2"/>
      <c r="IR249" s="2"/>
      <c r="IS249" s="2"/>
      <c r="IT249" s="2"/>
      <c r="IU249" s="2"/>
    </row>
    <row r="250" spans="1:255" x14ac:dyDescent="0.2">
      <c r="A250">
        <v>18</v>
      </c>
      <c r="B250">
        <v>1</v>
      </c>
      <c r="C250">
        <v>642</v>
      </c>
      <c r="E250" t="s">
        <v>463</v>
      </c>
      <c r="F250" t="s">
        <v>438</v>
      </c>
      <c r="G250" t="s">
        <v>439</v>
      </c>
      <c r="H250" t="s">
        <v>440</v>
      </c>
      <c r="I250">
        <f>I248*J250</f>
        <v>0.29299999999999998</v>
      </c>
      <c r="J250">
        <v>7.8975741239892178E-2</v>
      </c>
      <c r="O250">
        <f t="shared" si="245"/>
        <v>9027.25</v>
      </c>
      <c r="P250">
        <f t="shared" si="246"/>
        <v>9027.25</v>
      </c>
      <c r="Q250">
        <f t="shared" si="247"/>
        <v>0</v>
      </c>
      <c r="R250">
        <f t="shared" si="248"/>
        <v>0</v>
      </c>
      <c r="S250">
        <f t="shared" si="249"/>
        <v>0</v>
      </c>
      <c r="T250">
        <f t="shared" si="250"/>
        <v>0</v>
      </c>
      <c r="U250">
        <f t="shared" si="251"/>
        <v>0</v>
      </c>
      <c r="V250">
        <f t="shared" si="252"/>
        <v>0</v>
      </c>
      <c r="W250">
        <f t="shared" si="253"/>
        <v>0</v>
      </c>
      <c r="X250">
        <f t="shared" si="254"/>
        <v>0</v>
      </c>
      <c r="Y250">
        <f t="shared" si="255"/>
        <v>0</v>
      </c>
      <c r="AA250">
        <v>26834277</v>
      </c>
      <c r="AB250">
        <f t="shared" si="256"/>
        <v>4814.0200000000004</v>
      </c>
      <c r="AC250">
        <f t="shared" si="280"/>
        <v>4814.0200000000004</v>
      </c>
      <c r="AD250">
        <f t="shared" si="281"/>
        <v>0</v>
      </c>
      <c r="AE250">
        <f t="shared" si="282"/>
        <v>0</v>
      </c>
      <c r="AF250">
        <f t="shared" si="283"/>
        <v>0</v>
      </c>
      <c r="AG250">
        <f t="shared" si="258"/>
        <v>0</v>
      </c>
      <c r="AH250">
        <f t="shared" si="284"/>
        <v>0</v>
      </c>
      <c r="AI250">
        <f t="shared" si="285"/>
        <v>0</v>
      </c>
      <c r="AJ250">
        <f t="shared" si="260"/>
        <v>0</v>
      </c>
      <c r="AK250">
        <v>4814.0200000000004</v>
      </c>
      <c r="AL250">
        <v>4814.0200000000004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95</v>
      </c>
      <c r="AU250">
        <v>65</v>
      </c>
      <c r="AV250">
        <v>1</v>
      </c>
      <c r="AW250">
        <v>1</v>
      </c>
      <c r="AZ250">
        <v>6.4</v>
      </c>
      <c r="BA250">
        <v>1</v>
      </c>
      <c r="BB250">
        <v>1</v>
      </c>
      <c r="BC250">
        <v>6.4</v>
      </c>
      <c r="BD250" t="s">
        <v>6</v>
      </c>
      <c r="BE250" t="s">
        <v>6</v>
      </c>
      <c r="BF250" t="s">
        <v>6</v>
      </c>
      <c r="BG250" t="s">
        <v>6</v>
      </c>
      <c r="BH250">
        <v>3</v>
      </c>
      <c r="BI250">
        <v>2</v>
      </c>
      <c r="BJ250" t="s">
        <v>441</v>
      </c>
      <c r="BM250">
        <v>108001</v>
      </c>
      <c r="BN250">
        <v>0</v>
      </c>
      <c r="BO250" t="s">
        <v>6</v>
      </c>
      <c r="BP250">
        <v>0</v>
      </c>
      <c r="BQ250">
        <v>3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6</v>
      </c>
      <c r="BZ250">
        <v>95</v>
      </c>
      <c r="CA250">
        <v>65</v>
      </c>
      <c r="CF250">
        <v>0</v>
      </c>
      <c r="CG250">
        <v>0</v>
      </c>
      <c r="CM250">
        <v>0</v>
      </c>
      <c r="CN250" t="s">
        <v>6</v>
      </c>
      <c r="CO250">
        <v>0</v>
      </c>
      <c r="CP250">
        <f t="shared" si="261"/>
        <v>9027.25</v>
      </c>
      <c r="CQ250">
        <f t="shared" si="262"/>
        <v>30809.728000000003</v>
      </c>
      <c r="CR250">
        <f t="shared" si="263"/>
        <v>0</v>
      </c>
      <c r="CS250">
        <f t="shared" si="264"/>
        <v>0</v>
      </c>
      <c r="CT250">
        <f t="shared" si="265"/>
        <v>0</v>
      </c>
      <c r="CU250">
        <f t="shared" si="266"/>
        <v>0</v>
      </c>
      <c r="CV250">
        <f t="shared" si="267"/>
        <v>0</v>
      </c>
      <c r="CW250">
        <f t="shared" si="268"/>
        <v>0</v>
      </c>
      <c r="CX250">
        <f t="shared" si="269"/>
        <v>0</v>
      </c>
      <c r="CY250">
        <f t="shared" si="270"/>
        <v>0</v>
      </c>
      <c r="CZ250">
        <f t="shared" si="271"/>
        <v>0</v>
      </c>
      <c r="DC250" t="s">
        <v>6</v>
      </c>
      <c r="DD250" t="s">
        <v>6</v>
      </c>
      <c r="DE250" t="s">
        <v>6</v>
      </c>
      <c r="DF250" t="s">
        <v>6</v>
      </c>
      <c r="DG250" t="s">
        <v>6</v>
      </c>
      <c r="DH250" t="s">
        <v>6</v>
      </c>
      <c r="DI250" t="s">
        <v>6</v>
      </c>
      <c r="DJ250" t="s">
        <v>6</v>
      </c>
      <c r="DK250" t="s">
        <v>6</v>
      </c>
      <c r="DL250" t="s">
        <v>6</v>
      </c>
      <c r="DM250" t="s">
        <v>6</v>
      </c>
      <c r="DN250">
        <v>0</v>
      </c>
      <c r="DO250">
        <v>0</v>
      </c>
      <c r="DP250">
        <v>1</v>
      </c>
      <c r="DQ250">
        <v>1</v>
      </c>
      <c r="DU250">
        <v>1013</v>
      </c>
      <c r="DV250" t="s">
        <v>440</v>
      </c>
      <c r="DW250" t="s">
        <v>442</v>
      </c>
      <c r="DX250">
        <v>1</v>
      </c>
      <c r="EE250">
        <v>26548943</v>
      </c>
      <c r="EF250">
        <v>3</v>
      </c>
      <c r="EG250" t="s">
        <v>414</v>
      </c>
      <c r="EH250">
        <v>0</v>
      </c>
      <c r="EI250" t="s">
        <v>6</v>
      </c>
      <c r="EJ250">
        <v>2</v>
      </c>
      <c r="EK250">
        <v>108001</v>
      </c>
      <c r="EL250" t="s">
        <v>422</v>
      </c>
      <c r="EM250" t="s">
        <v>423</v>
      </c>
      <c r="EO250" t="s">
        <v>6</v>
      </c>
      <c r="EQ250">
        <v>0</v>
      </c>
      <c r="ER250">
        <v>4814.0200000000004</v>
      </c>
      <c r="ES250">
        <v>4814.0200000000004</v>
      </c>
      <c r="ET250">
        <v>0</v>
      </c>
      <c r="EU250">
        <v>0</v>
      </c>
      <c r="EV250">
        <v>0</v>
      </c>
      <c r="EW250">
        <v>0</v>
      </c>
      <c r="EX250">
        <v>0</v>
      </c>
      <c r="FQ250">
        <v>0</v>
      </c>
      <c r="FR250">
        <f t="shared" si="272"/>
        <v>0</v>
      </c>
      <c r="FS250">
        <v>0</v>
      </c>
      <c r="FX250">
        <v>95</v>
      </c>
      <c r="FY250">
        <v>65</v>
      </c>
      <c r="GA250" t="s">
        <v>6</v>
      </c>
      <c r="GD250">
        <v>0</v>
      </c>
      <c r="GF250">
        <v>-668882366</v>
      </c>
      <c r="GG250">
        <v>1</v>
      </c>
      <c r="GH250">
        <v>1</v>
      </c>
      <c r="GI250">
        <v>4</v>
      </c>
      <c r="GJ250">
        <v>0</v>
      </c>
      <c r="GK250">
        <f>ROUND(R250*(S12)/100,2)</f>
        <v>0</v>
      </c>
      <c r="GL250">
        <f t="shared" si="273"/>
        <v>0</v>
      </c>
      <c r="GM250">
        <f t="shared" si="274"/>
        <v>9027.25</v>
      </c>
      <c r="GN250">
        <f t="shared" si="275"/>
        <v>0</v>
      </c>
      <c r="GO250">
        <f t="shared" si="276"/>
        <v>9027.25</v>
      </c>
      <c r="GP250">
        <f t="shared" si="277"/>
        <v>0</v>
      </c>
      <c r="GR250">
        <v>0</v>
      </c>
      <c r="GS250">
        <v>3</v>
      </c>
      <c r="GT250">
        <v>0</v>
      </c>
      <c r="GU250" t="s">
        <v>6</v>
      </c>
      <c r="GV250">
        <f t="shared" si="278"/>
        <v>0</v>
      </c>
      <c r="GW250">
        <v>1</v>
      </c>
      <c r="GX250">
        <f t="shared" si="279"/>
        <v>0</v>
      </c>
      <c r="HA250">
        <v>0</v>
      </c>
      <c r="HB250">
        <v>0</v>
      </c>
      <c r="IK250">
        <v>0</v>
      </c>
    </row>
    <row r="251" spans="1:255" x14ac:dyDescent="0.2">
      <c r="A251" s="2">
        <v>18</v>
      </c>
      <c r="B251" s="2">
        <v>1</v>
      </c>
      <c r="C251" s="2">
        <v>633</v>
      </c>
      <c r="D251" s="2"/>
      <c r="E251" s="2" t="s">
        <v>464</v>
      </c>
      <c r="F251" s="2" t="s">
        <v>465</v>
      </c>
      <c r="G251" s="2" t="s">
        <v>466</v>
      </c>
      <c r="H251" s="2" t="s">
        <v>440</v>
      </c>
      <c r="I251" s="2">
        <f>I247*J251</f>
        <v>8.2000000000000003E-2</v>
      </c>
      <c r="J251" s="2">
        <v>2.2102425876010783E-2</v>
      </c>
      <c r="K251" s="2"/>
      <c r="L251" s="2"/>
      <c r="M251" s="2"/>
      <c r="N251" s="2"/>
      <c r="O251" s="2">
        <f t="shared" si="245"/>
        <v>820.69</v>
      </c>
      <c r="P251" s="2">
        <f t="shared" si="246"/>
        <v>820.69</v>
      </c>
      <c r="Q251" s="2">
        <f t="shared" si="247"/>
        <v>0</v>
      </c>
      <c r="R251" s="2">
        <f t="shared" si="248"/>
        <v>0</v>
      </c>
      <c r="S251" s="2">
        <f t="shared" si="249"/>
        <v>0</v>
      </c>
      <c r="T251" s="2">
        <f t="shared" si="250"/>
        <v>0</v>
      </c>
      <c r="U251" s="2">
        <f t="shared" si="251"/>
        <v>0</v>
      </c>
      <c r="V251" s="2">
        <f t="shared" si="252"/>
        <v>0</v>
      </c>
      <c r="W251" s="2">
        <f t="shared" si="253"/>
        <v>0</v>
      </c>
      <c r="X251" s="2">
        <f t="shared" si="254"/>
        <v>0</v>
      </c>
      <c r="Y251" s="2">
        <f t="shared" si="255"/>
        <v>0</v>
      </c>
      <c r="Z251" s="2"/>
      <c r="AA251" s="2">
        <v>26834263</v>
      </c>
      <c r="AB251" s="2">
        <f t="shared" si="256"/>
        <v>10008.44</v>
      </c>
      <c r="AC251" s="2">
        <f t="shared" si="280"/>
        <v>10008.44</v>
      </c>
      <c r="AD251" s="2">
        <f t="shared" si="281"/>
        <v>0</v>
      </c>
      <c r="AE251" s="2">
        <f t="shared" si="282"/>
        <v>0</v>
      </c>
      <c r="AF251" s="2">
        <f t="shared" si="283"/>
        <v>0</v>
      </c>
      <c r="AG251" s="2">
        <f t="shared" si="258"/>
        <v>0</v>
      </c>
      <c r="AH251" s="2">
        <f t="shared" si="284"/>
        <v>0</v>
      </c>
      <c r="AI251" s="2">
        <f t="shared" si="285"/>
        <v>0</v>
      </c>
      <c r="AJ251" s="2">
        <f t="shared" si="260"/>
        <v>0</v>
      </c>
      <c r="AK251" s="2">
        <v>10008.44</v>
      </c>
      <c r="AL251" s="2">
        <v>10008.44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  <c r="AT251" s="2">
        <v>95</v>
      </c>
      <c r="AU251" s="2">
        <v>65</v>
      </c>
      <c r="AV251" s="2">
        <v>1</v>
      </c>
      <c r="AW251" s="2">
        <v>1</v>
      </c>
      <c r="AX251" s="2"/>
      <c r="AY251" s="2"/>
      <c r="AZ251" s="2">
        <v>1</v>
      </c>
      <c r="BA251" s="2">
        <v>1</v>
      </c>
      <c r="BB251" s="2">
        <v>1</v>
      </c>
      <c r="BC251" s="2">
        <v>1</v>
      </c>
      <c r="BD251" s="2" t="s">
        <v>6</v>
      </c>
      <c r="BE251" s="2" t="s">
        <v>6</v>
      </c>
      <c r="BF251" s="2" t="s">
        <v>6</v>
      </c>
      <c r="BG251" s="2" t="s">
        <v>6</v>
      </c>
      <c r="BH251" s="2">
        <v>3</v>
      </c>
      <c r="BI251" s="2">
        <v>2</v>
      </c>
      <c r="BJ251" s="2" t="s">
        <v>467</v>
      </c>
      <c r="BK251" s="2"/>
      <c r="BL251" s="2"/>
      <c r="BM251" s="2">
        <v>108001</v>
      </c>
      <c r="BN251" s="2">
        <v>0</v>
      </c>
      <c r="BO251" s="2" t="s">
        <v>6</v>
      </c>
      <c r="BP251" s="2">
        <v>0</v>
      </c>
      <c r="BQ251" s="2">
        <v>3</v>
      </c>
      <c r="BR251" s="2">
        <v>0</v>
      </c>
      <c r="BS251" s="2">
        <v>1</v>
      </c>
      <c r="BT251" s="2">
        <v>1</v>
      </c>
      <c r="BU251" s="2">
        <v>1</v>
      </c>
      <c r="BV251" s="2">
        <v>1</v>
      </c>
      <c r="BW251" s="2">
        <v>1</v>
      </c>
      <c r="BX251" s="2">
        <v>1</v>
      </c>
      <c r="BY251" s="2" t="s">
        <v>6</v>
      </c>
      <c r="BZ251" s="2">
        <v>95</v>
      </c>
      <c r="CA251" s="2">
        <v>65</v>
      </c>
      <c r="CB251" s="2"/>
      <c r="CC251" s="2"/>
      <c r="CD251" s="2"/>
      <c r="CE251" s="2"/>
      <c r="CF251" s="2">
        <v>0</v>
      </c>
      <c r="CG251" s="2">
        <v>0</v>
      </c>
      <c r="CH251" s="2"/>
      <c r="CI251" s="2"/>
      <c r="CJ251" s="2"/>
      <c r="CK251" s="2"/>
      <c r="CL251" s="2"/>
      <c r="CM251" s="2">
        <v>0</v>
      </c>
      <c r="CN251" s="2" t="s">
        <v>6</v>
      </c>
      <c r="CO251" s="2">
        <v>0</v>
      </c>
      <c r="CP251" s="2">
        <f t="shared" si="261"/>
        <v>820.69</v>
      </c>
      <c r="CQ251" s="2">
        <f t="shared" si="262"/>
        <v>10008.44</v>
      </c>
      <c r="CR251" s="2">
        <f t="shared" si="263"/>
        <v>0</v>
      </c>
      <c r="CS251" s="2">
        <f t="shared" si="264"/>
        <v>0</v>
      </c>
      <c r="CT251" s="2">
        <f t="shared" si="265"/>
        <v>0</v>
      </c>
      <c r="CU251" s="2">
        <f t="shared" si="266"/>
        <v>0</v>
      </c>
      <c r="CV251" s="2">
        <f t="shared" si="267"/>
        <v>0</v>
      </c>
      <c r="CW251" s="2">
        <f t="shared" si="268"/>
        <v>0</v>
      </c>
      <c r="CX251" s="2">
        <f t="shared" si="269"/>
        <v>0</v>
      </c>
      <c r="CY251" s="2">
        <f t="shared" si="270"/>
        <v>0</v>
      </c>
      <c r="CZ251" s="2">
        <f t="shared" si="271"/>
        <v>0</v>
      </c>
      <c r="DA251" s="2"/>
      <c r="DB251" s="2"/>
      <c r="DC251" s="2" t="s">
        <v>6</v>
      </c>
      <c r="DD251" s="2" t="s">
        <v>6</v>
      </c>
      <c r="DE251" s="2" t="s">
        <v>6</v>
      </c>
      <c r="DF251" s="2" t="s">
        <v>6</v>
      </c>
      <c r="DG251" s="2" t="s">
        <v>6</v>
      </c>
      <c r="DH251" s="2" t="s">
        <v>6</v>
      </c>
      <c r="DI251" s="2" t="s">
        <v>6</v>
      </c>
      <c r="DJ251" s="2" t="s">
        <v>6</v>
      </c>
      <c r="DK251" s="2" t="s">
        <v>6</v>
      </c>
      <c r="DL251" s="2" t="s">
        <v>6</v>
      </c>
      <c r="DM251" s="2" t="s">
        <v>6</v>
      </c>
      <c r="DN251" s="2">
        <v>0</v>
      </c>
      <c r="DO251" s="2">
        <v>0</v>
      </c>
      <c r="DP251" s="2">
        <v>1</v>
      </c>
      <c r="DQ251" s="2">
        <v>1</v>
      </c>
      <c r="DR251" s="2"/>
      <c r="DS251" s="2"/>
      <c r="DT251" s="2"/>
      <c r="DU251" s="2">
        <v>1013</v>
      </c>
      <c r="DV251" s="2" t="s">
        <v>440</v>
      </c>
      <c r="DW251" s="2" t="s">
        <v>442</v>
      </c>
      <c r="DX251" s="2">
        <v>1</v>
      </c>
      <c r="DY251" s="2"/>
      <c r="DZ251" s="2"/>
      <c r="EA251" s="2"/>
      <c r="EB251" s="2"/>
      <c r="EC251" s="2"/>
      <c r="ED251" s="2"/>
      <c r="EE251" s="2">
        <v>26548943</v>
      </c>
      <c r="EF251" s="2">
        <v>3</v>
      </c>
      <c r="EG251" s="2" t="s">
        <v>414</v>
      </c>
      <c r="EH251" s="2">
        <v>0</v>
      </c>
      <c r="EI251" s="2" t="s">
        <v>6</v>
      </c>
      <c r="EJ251" s="2">
        <v>2</v>
      </c>
      <c r="EK251" s="2">
        <v>108001</v>
      </c>
      <c r="EL251" s="2" t="s">
        <v>422</v>
      </c>
      <c r="EM251" s="2" t="s">
        <v>423</v>
      </c>
      <c r="EN251" s="2"/>
      <c r="EO251" s="2" t="s">
        <v>6</v>
      </c>
      <c r="EP251" s="2"/>
      <c r="EQ251" s="2">
        <v>0</v>
      </c>
      <c r="ER251" s="2">
        <v>10008.44</v>
      </c>
      <c r="ES251" s="2">
        <v>10008.44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>
        <v>0</v>
      </c>
      <c r="FR251" s="2">
        <f t="shared" si="272"/>
        <v>0</v>
      </c>
      <c r="FS251" s="2">
        <v>0</v>
      </c>
      <c r="FT251" s="2"/>
      <c r="FU251" s="2"/>
      <c r="FV251" s="2"/>
      <c r="FW251" s="2"/>
      <c r="FX251" s="2">
        <v>95</v>
      </c>
      <c r="FY251" s="2">
        <v>65</v>
      </c>
      <c r="FZ251" s="2"/>
      <c r="GA251" s="2" t="s">
        <v>6</v>
      </c>
      <c r="GB251" s="2"/>
      <c r="GC251" s="2"/>
      <c r="GD251" s="2">
        <v>0</v>
      </c>
      <c r="GE251" s="2"/>
      <c r="GF251" s="2">
        <v>-2041549657</v>
      </c>
      <c r="GG251" s="2">
        <v>2</v>
      </c>
      <c r="GH251" s="2">
        <v>1</v>
      </c>
      <c r="GI251" s="2">
        <v>-2</v>
      </c>
      <c r="GJ251" s="2">
        <v>0</v>
      </c>
      <c r="GK251" s="2">
        <f>ROUND(R251*(R12)/100,2)</f>
        <v>0</v>
      </c>
      <c r="GL251" s="2">
        <f t="shared" si="273"/>
        <v>0</v>
      </c>
      <c r="GM251" s="2">
        <f t="shared" si="274"/>
        <v>820.69</v>
      </c>
      <c r="GN251" s="2">
        <f t="shared" si="275"/>
        <v>0</v>
      </c>
      <c r="GO251" s="2">
        <f t="shared" si="276"/>
        <v>820.69</v>
      </c>
      <c r="GP251" s="2">
        <f t="shared" si="277"/>
        <v>0</v>
      </c>
      <c r="GQ251" s="2"/>
      <c r="GR251" s="2">
        <v>0</v>
      </c>
      <c r="GS251" s="2">
        <v>3</v>
      </c>
      <c r="GT251" s="2">
        <v>0</v>
      </c>
      <c r="GU251" s="2" t="s">
        <v>6</v>
      </c>
      <c r="GV251" s="2">
        <f t="shared" si="278"/>
        <v>0</v>
      </c>
      <c r="GW251" s="2">
        <v>1</v>
      </c>
      <c r="GX251" s="2">
        <f t="shared" si="279"/>
        <v>0</v>
      </c>
      <c r="GY251" s="2"/>
      <c r="GZ251" s="2"/>
      <c r="HA251" s="2">
        <v>0</v>
      </c>
      <c r="HB251" s="2">
        <v>0</v>
      </c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>
        <v>0</v>
      </c>
      <c r="IL251" s="2"/>
      <c r="IM251" s="2"/>
      <c r="IN251" s="2"/>
      <c r="IO251" s="2"/>
      <c r="IP251" s="2"/>
      <c r="IQ251" s="2"/>
      <c r="IR251" s="2"/>
      <c r="IS251" s="2"/>
      <c r="IT251" s="2"/>
      <c r="IU251" s="2"/>
    </row>
    <row r="252" spans="1:255" x14ac:dyDescent="0.2">
      <c r="A252">
        <v>18</v>
      </c>
      <c r="B252">
        <v>1</v>
      </c>
      <c r="C252">
        <v>643</v>
      </c>
      <c r="E252" t="s">
        <v>464</v>
      </c>
      <c r="F252" t="s">
        <v>465</v>
      </c>
      <c r="G252" t="s">
        <v>466</v>
      </c>
      <c r="H252" t="s">
        <v>440</v>
      </c>
      <c r="I252">
        <f>I248*J252</f>
        <v>8.2000000000000003E-2</v>
      </c>
      <c r="J252">
        <v>2.2102425876010783E-2</v>
      </c>
      <c r="O252">
        <f t="shared" si="245"/>
        <v>5252.43</v>
      </c>
      <c r="P252">
        <f t="shared" si="246"/>
        <v>5252.43</v>
      </c>
      <c r="Q252">
        <f t="shared" si="247"/>
        <v>0</v>
      </c>
      <c r="R252">
        <f t="shared" si="248"/>
        <v>0</v>
      </c>
      <c r="S252">
        <f t="shared" si="249"/>
        <v>0</v>
      </c>
      <c r="T252">
        <f t="shared" si="250"/>
        <v>0</v>
      </c>
      <c r="U252">
        <f t="shared" si="251"/>
        <v>0</v>
      </c>
      <c r="V252">
        <f t="shared" si="252"/>
        <v>0</v>
      </c>
      <c r="W252">
        <f t="shared" si="253"/>
        <v>0</v>
      </c>
      <c r="X252">
        <f t="shared" si="254"/>
        <v>0</v>
      </c>
      <c r="Y252">
        <f t="shared" si="255"/>
        <v>0</v>
      </c>
      <c r="AA252">
        <v>26834277</v>
      </c>
      <c r="AB252">
        <f t="shared" si="256"/>
        <v>10008.44</v>
      </c>
      <c r="AC252">
        <f t="shared" si="280"/>
        <v>10008.44</v>
      </c>
      <c r="AD252">
        <f t="shared" si="281"/>
        <v>0</v>
      </c>
      <c r="AE252">
        <f t="shared" si="282"/>
        <v>0</v>
      </c>
      <c r="AF252">
        <f t="shared" si="283"/>
        <v>0</v>
      </c>
      <c r="AG252">
        <f t="shared" si="258"/>
        <v>0</v>
      </c>
      <c r="AH252">
        <f t="shared" si="284"/>
        <v>0</v>
      </c>
      <c r="AI252">
        <f t="shared" si="285"/>
        <v>0</v>
      </c>
      <c r="AJ252">
        <f t="shared" si="260"/>
        <v>0</v>
      </c>
      <c r="AK252">
        <v>10008.44</v>
      </c>
      <c r="AL252">
        <v>10008.44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95</v>
      </c>
      <c r="AU252">
        <v>65</v>
      </c>
      <c r="AV252">
        <v>1</v>
      </c>
      <c r="AW252">
        <v>1</v>
      </c>
      <c r="AZ252">
        <v>6.4</v>
      </c>
      <c r="BA252">
        <v>1</v>
      </c>
      <c r="BB252">
        <v>1</v>
      </c>
      <c r="BC252">
        <v>6.4</v>
      </c>
      <c r="BD252" t="s">
        <v>6</v>
      </c>
      <c r="BE252" t="s">
        <v>6</v>
      </c>
      <c r="BF252" t="s">
        <v>6</v>
      </c>
      <c r="BG252" t="s">
        <v>6</v>
      </c>
      <c r="BH252">
        <v>3</v>
      </c>
      <c r="BI252">
        <v>2</v>
      </c>
      <c r="BJ252" t="s">
        <v>467</v>
      </c>
      <c r="BM252">
        <v>108001</v>
      </c>
      <c r="BN252">
        <v>0</v>
      </c>
      <c r="BO252" t="s">
        <v>6</v>
      </c>
      <c r="BP252">
        <v>0</v>
      </c>
      <c r="BQ252">
        <v>3</v>
      </c>
      <c r="BR252">
        <v>0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6</v>
      </c>
      <c r="BZ252">
        <v>95</v>
      </c>
      <c r="CA252">
        <v>65</v>
      </c>
      <c r="CF252">
        <v>0</v>
      </c>
      <c r="CG252">
        <v>0</v>
      </c>
      <c r="CM252">
        <v>0</v>
      </c>
      <c r="CN252" t="s">
        <v>6</v>
      </c>
      <c r="CO252">
        <v>0</v>
      </c>
      <c r="CP252">
        <f t="shared" si="261"/>
        <v>5252.43</v>
      </c>
      <c r="CQ252">
        <f t="shared" si="262"/>
        <v>64054.016000000003</v>
      </c>
      <c r="CR252">
        <f t="shared" si="263"/>
        <v>0</v>
      </c>
      <c r="CS252">
        <f t="shared" si="264"/>
        <v>0</v>
      </c>
      <c r="CT252">
        <f t="shared" si="265"/>
        <v>0</v>
      </c>
      <c r="CU252">
        <f t="shared" si="266"/>
        <v>0</v>
      </c>
      <c r="CV252">
        <f t="shared" si="267"/>
        <v>0</v>
      </c>
      <c r="CW252">
        <f t="shared" si="268"/>
        <v>0</v>
      </c>
      <c r="CX252">
        <f t="shared" si="269"/>
        <v>0</v>
      </c>
      <c r="CY252">
        <f t="shared" si="270"/>
        <v>0</v>
      </c>
      <c r="CZ252">
        <f t="shared" si="271"/>
        <v>0</v>
      </c>
      <c r="DC252" t="s">
        <v>6</v>
      </c>
      <c r="DD252" t="s">
        <v>6</v>
      </c>
      <c r="DE252" t="s">
        <v>6</v>
      </c>
      <c r="DF252" t="s">
        <v>6</v>
      </c>
      <c r="DG252" t="s">
        <v>6</v>
      </c>
      <c r="DH252" t="s">
        <v>6</v>
      </c>
      <c r="DI252" t="s">
        <v>6</v>
      </c>
      <c r="DJ252" t="s">
        <v>6</v>
      </c>
      <c r="DK252" t="s">
        <v>6</v>
      </c>
      <c r="DL252" t="s">
        <v>6</v>
      </c>
      <c r="DM252" t="s">
        <v>6</v>
      </c>
      <c r="DN252">
        <v>0</v>
      </c>
      <c r="DO252">
        <v>0</v>
      </c>
      <c r="DP252">
        <v>1</v>
      </c>
      <c r="DQ252">
        <v>1</v>
      </c>
      <c r="DU252">
        <v>1013</v>
      </c>
      <c r="DV252" t="s">
        <v>440</v>
      </c>
      <c r="DW252" t="s">
        <v>442</v>
      </c>
      <c r="DX252">
        <v>1</v>
      </c>
      <c r="EE252">
        <v>26548943</v>
      </c>
      <c r="EF252">
        <v>3</v>
      </c>
      <c r="EG252" t="s">
        <v>414</v>
      </c>
      <c r="EH252">
        <v>0</v>
      </c>
      <c r="EI252" t="s">
        <v>6</v>
      </c>
      <c r="EJ252">
        <v>2</v>
      </c>
      <c r="EK252">
        <v>108001</v>
      </c>
      <c r="EL252" t="s">
        <v>422</v>
      </c>
      <c r="EM252" t="s">
        <v>423</v>
      </c>
      <c r="EO252" t="s">
        <v>6</v>
      </c>
      <c r="EQ252">
        <v>0</v>
      </c>
      <c r="ER252">
        <v>10008.44</v>
      </c>
      <c r="ES252">
        <v>10008.44</v>
      </c>
      <c r="ET252">
        <v>0</v>
      </c>
      <c r="EU252">
        <v>0</v>
      </c>
      <c r="EV252">
        <v>0</v>
      </c>
      <c r="EW252">
        <v>0</v>
      </c>
      <c r="EX252">
        <v>0</v>
      </c>
      <c r="FQ252">
        <v>0</v>
      </c>
      <c r="FR252">
        <f t="shared" si="272"/>
        <v>0</v>
      </c>
      <c r="FS252">
        <v>0</v>
      </c>
      <c r="FX252">
        <v>95</v>
      </c>
      <c r="FY252">
        <v>65</v>
      </c>
      <c r="GA252" t="s">
        <v>6</v>
      </c>
      <c r="GD252">
        <v>0</v>
      </c>
      <c r="GF252">
        <v>-2041549657</v>
      </c>
      <c r="GG252">
        <v>1</v>
      </c>
      <c r="GH252">
        <v>1</v>
      </c>
      <c r="GI252">
        <v>4</v>
      </c>
      <c r="GJ252">
        <v>0</v>
      </c>
      <c r="GK252">
        <f>ROUND(R252*(S12)/100,2)</f>
        <v>0</v>
      </c>
      <c r="GL252">
        <f t="shared" si="273"/>
        <v>0</v>
      </c>
      <c r="GM252">
        <f t="shared" si="274"/>
        <v>5252.43</v>
      </c>
      <c r="GN252">
        <f t="shared" si="275"/>
        <v>0</v>
      </c>
      <c r="GO252">
        <f t="shared" si="276"/>
        <v>5252.43</v>
      </c>
      <c r="GP252">
        <f t="shared" si="277"/>
        <v>0</v>
      </c>
      <c r="GR252">
        <v>0</v>
      </c>
      <c r="GS252">
        <v>3</v>
      </c>
      <c r="GT252">
        <v>0</v>
      </c>
      <c r="GU252" t="s">
        <v>6</v>
      </c>
      <c r="GV252">
        <f t="shared" si="278"/>
        <v>0</v>
      </c>
      <c r="GW252">
        <v>1</v>
      </c>
      <c r="GX252">
        <f t="shared" si="279"/>
        <v>0</v>
      </c>
      <c r="HA252">
        <v>0</v>
      </c>
      <c r="HB252">
        <v>0</v>
      </c>
      <c r="IK252">
        <v>0</v>
      </c>
    </row>
    <row r="253" spans="1:255" x14ac:dyDescent="0.2">
      <c r="A253" s="2">
        <v>17</v>
      </c>
      <c r="B253" s="2">
        <v>1</v>
      </c>
      <c r="C253" s="2">
        <f>ROW(SmtRes!A653)</f>
        <v>653</v>
      </c>
      <c r="D253" s="2">
        <f>ROW(EtalonRes!A660)</f>
        <v>660</v>
      </c>
      <c r="E253" s="2" t="s">
        <v>468</v>
      </c>
      <c r="F253" s="2" t="s">
        <v>469</v>
      </c>
      <c r="G253" s="2" t="s">
        <v>470</v>
      </c>
      <c r="H253" s="2" t="s">
        <v>330</v>
      </c>
      <c r="I253" s="2">
        <f>ROUND(8/100,9)</f>
        <v>0.08</v>
      </c>
      <c r="J253" s="2">
        <v>0</v>
      </c>
      <c r="K253" s="2"/>
      <c r="L253" s="2"/>
      <c r="M253" s="2"/>
      <c r="N253" s="2"/>
      <c r="O253" s="2">
        <f t="shared" si="245"/>
        <v>36.51</v>
      </c>
      <c r="P253" s="2">
        <f t="shared" si="246"/>
        <v>8.26</v>
      </c>
      <c r="Q253" s="2">
        <f t="shared" si="247"/>
        <v>0.37</v>
      </c>
      <c r="R253" s="2">
        <f t="shared" si="248"/>
        <v>0.05</v>
      </c>
      <c r="S253" s="2">
        <f t="shared" si="249"/>
        <v>27.88</v>
      </c>
      <c r="T253" s="2">
        <f t="shared" si="250"/>
        <v>0</v>
      </c>
      <c r="U253" s="2">
        <f t="shared" si="251"/>
        <v>2.8104000000000005</v>
      </c>
      <c r="V253" s="2">
        <f t="shared" si="252"/>
        <v>4.0000000000000001E-3</v>
      </c>
      <c r="W253" s="2">
        <f t="shared" si="253"/>
        <v>0</v>
      </c>
      <c r="X253" s="2">
        <f t="shared" si="254"/>
        <v>26.53</v>
      </c>
      <c r="Y253" s="2">
        <f t="shared" si="255"/>
        <v>18.149999999999999</v>
      </c>
      <c r="Z253" s="2"/>
      <c r="AA253" s="2">
        <v>26834263</v>
      </c>
      <c r="AB253" s="2">
        <f t="shared" si="256"/>
        <v>456.35</v>
      </c>
      <c r="AC253" s="2">
        <f t="shared" si="280"/>
        <v>103.19</v>
      </c>
      <c r="AD253" s="2">
        <f t="shared" si="281"/>
        <v>4.67</v>
      </c>
      <c r="AE253" s="2">
        <f t="shared" si="282"/>
        <v>0.64</v>
      </c>
      <c r="AF253" s="2">
        <f t="shared" si="283"/>
        <v>348.49</v>
      </c>
      <c r="AG253" s="2">
        <f t="shared" si="258"/>
        <v>0</v>
      </c>
      <c r="AH253" s="2">
        <f t="shared" si="284"/>
        <v>35.130000000000003</v>
      </c>
      <c r="AI253" s="2">
        <f t="shared" si="285"/>
        <v>0.05</v>
      </c>
      <c r="AJ253" s="2">
        <f t="shared" si="260"/>
        <v>0</v>
      </c>
      <c r="AK253" s="2">
        <v>456.35</v>
      </c>
      <c r="AL253" s="2">
        <v>103.19</v>
      </c>
      <c r="AM253" s="2">
        <v>4.67</v>
      </c>
      <c r="AN253" s="2">
        <v>0.64</v>
      </c>
      <c r="AO253" s="2">
        <v>348.49</v>
      </c>
      <c r="AP253" s="2">
        <v>0</v>
      </c>
      <c r="AQ253" s="2">
        <v>35.130000000000003</v>
      </c>
      <c r="AR253" s="2">
        <v>0.05</v>
      </c>
      <c r="AS253" s="2">
        <v>0</v>
      </c>
      <c r="AT253" s="2">
        <v>95</v>
      </c>
      <c r="AU253" s="2">
        <v>65</v>
      </c>
      <c r="AV253" s="2">
        <v>1</v>
      </c>
      <c r="AW253" s="2">
        <v>1</v>
      </c>
      <c r="AX253" s="2"/>
      <c r="AY253" s="2"/>
      <c r="AZ253" s="2">
        <v>1</v>
      </c>
      <c r="BA253" s="2">
        <v>1</v>
      </c>
      <c r="BB253" s="2">
        <v>1</v>
      </c>
      <c r="BC253" s="2">
        <v>1</v>
      </c>
      <c r="BD253" s="2" t="s">
        <v>6</v>
      </c>
      <c r="BE253" s="2" t="s">
        <v>6</v>
      </c>
      <c r="BF253" s="2" t="s">
        <v>6</v>
      </c>
      <c r="BG253" s="2" t="s">
        <v>6</v>
      </c>
      <c r="BH253" s="2">
        <v>0</v>
      </c>
      <c r="BI253" s="2">
        <v>2</v>
      </c>
      <c r="BJ253" s="2" t="s">
        <v>471</v>
      </c>
      <c r="BK253" s="2"/>
      <c r="BL253" s="2"/>
      <c r="BM253" s="2">
        <v>108001</v>
      </c>
      <c r="BN253" s="2">
        <v>0</v>
      </c>
      <c r="BO253" s="2" t="s">
        <v>6</v>
      </c>
      <c r="BP253" s="2">
        <v>0</v>
      </c>
      <c r="BQ253" s="2">
        <v>3</v>
      </c>
      <c r="BR253" s="2">
        <v>0</v>
      </c>
      <c r="BS253" s="2">
        <v>1</v>
      </c>
      <c r="BT253" s="2">
        <v>1</v>
      </c>
      <c r="BU253" s="2">
        <v>1</v>
      </c>
      <c r="BV253" s="2">
        <v>1</v>
      </c>
      <c r="BW253" s="2">
        <v>1</v>
      </c>
      <c r="BX253" s="2">
        <v>1</v>
      </c>
      <c r="BY253" s="2" t="s">
        <v>6</v>
      </c>
      <c r="BZ253" s="2">
        <v>95</v>
      </c>
      <c r="CA253" s="2">
        <v>65</v>
      </c>
      <c r="CB253" s="2"/>
      <c r="CC253" s="2"/>
      <c r="CD253" s="2"/>
      <c r="CE253" s="2"/>
      <c r="CF253" s="2">
        <v>0</v>
      </c>
      <c r="CG253" s="2">
        <v>0</v>
      </c>
      <c r="CH253" s="2"/>
      <c r="CI253" s="2"/>
      <c r="CJ253" s="2"/>
      <c r="CK253" s="2"/>
      <c r="CL253" s="2"/>
      <c r="CM253" s="2">
        <v>0</v>
      </c>
      <c r="CN253" s="2" t="s">
        <v>6</v>
      </c>
      <c r="CO253" s="2">
        <v>0</v>
      </c>
      <c r="CP253" s="2">
        <f t="shared" si="261"/>
        <v>36.51</v>
      </c>
      <c r="CQ253" s="2">
        <f t="shared" si="262"/>
        <v>103.19</v>
      </c>
      <c r="CR253" s="2">
        <f t="shared" si="263"/>
        <v>4.67</v>
      </c>
      <c r="CS253" s="2">
        <f t="shared" si="264"/>
        <v>0.64</v>
      </c>
      <c r="CT253" s="2">
        <f t="shared" si="265"/>
        <v>348.49</v>
      </c>
      <c r="CU253" s="2">
        <f t="shared" si="266"/>
        <v>0</v>
      </c>
      <c r="CV253" s="2">
        <f t="shared" si="267"/>
        <v>35.130000000000003</v>
      </c>
      <c r="CW253" s="2">
        <f t="shared" si="268"/>
        <v>0.05</v>
      </c>
      <c r="CX253" s="2">
        <f t="shared" si="269"/>
        <v>0</v>
      </c>
      <c r="CY253" s="2">
        <f t="shared" si="270"/>
        <v>26.5335</v>
      </c>
      <c r="CZ253" s="2">
        <f t="shared" si="271"/>
        <v>18.154499999999999</v>
      </c>
      <c r="DA253" s="2"/>
      <c r="DB253" s="2"/>
      <c r="DC253" s="2" t="s">
        <v>6</v>
      </c>
      <c r="DD253" s="2" t="s">
        <v>6</v>
      </c>
      <c r="DE253" s="2" t="s">
        <v>6</v>
      </c>
      <c r="DF253" s="2" t="s">
        <v>6</v>
      </c>
      <c r="DG253" s="2" t="s">
        <v>6</v>
      </c>
      <c r="DH253" s="2" t="s">
        <v>6</v>
      </c>
      <c r="DI253" s="2" t="s">
        <v>6</v>
      </c>
      <c r="DJ253" s="2" t="s">
        <v>6</v>
      </c>
      <c r="DK253" s="2" t="s">
        <v>6</v>
      </c>
      <c r="DL253" s="2" t="s">
        <v>6</v>
      </c>
      <c r="DM253" s="2" t="s">
        <v>6</v>
      </c>
      <c r="DN253" s="2">
        <v>0</v>
      </c>
      <c r="DO253" s="2">
        <v>0</v>
      </c>
      <c r="DP253" s="2">
        <v>1</v>
      </c>
      <c r="DQ253" s="2">
        <v>1</v>
      </c>
      <c r="DR253" s="2"/>
      <c r="DS253" s="2"/>
      <c r="DT253" s="2"/>
      <c r="DU253" s="2">
        <v>1013</v>
      </c>
      <c r="DV253" s="2" t="s">
        <v>330</v>
      </c>
      <c r="DW253" s="2" t="s">
        <v>330</v>
      </c>
      <c r="DX253" s="2">
        <v>1</v>
      </c>
      <c r="DY253" s="2"/>
      <c r="DZ253" s="2"/>
      <c r="EA253" s="2"/>
      <c r="EB253" s="2"/>
      <c r="EC253" s="2"/>
      <c r="ED253" s="2"/>
      <c r="EE253" s="2">
        <v>26548943</v>
      </c>
      <c r="EF253" s="2">
        <v>3</v>
      </c>
      <c r="EG253" s="2" t="s">
        <v>414</v>
      </c>
      <c r="EH253" s="2">
        <v>0</v>
      </c>
      <c r="EI253" s="2" t="s">
        <v>6</v>
      </c>
      <c r="EJ253" s="2">
        <v>2</v>
      </c>
      <c r="EK253" s="2">
        <v>108001</v>
      </c>
      <c r="EL253" s="2" t="s">
        <v>422</v>
      </c>
      <c r="EM253" s="2" t="s">
        <v>423</v>
      </c>
      <c r="EN253" s="2"/>
      <c r="EO253" s="2" t="s">
        <v>6</v>
      </c>
      <c r="EP253" s="2"/>
      <c r="EQ253" s="2">
        <v>0</v>
      </c>
      <c r="ER253" s="2">
        <v>456.35</v>
      </c>
      <c r="ES253" s="2">
        <v>103.19</v>
      </c>
      <c r="ET253" s="2">
        <v>4.67</v>
      </c>
      <c r="EU253" s="2">
        <v>0.64</v>
      </c>
      <c r="EV253" s="2">
        <v>348.49</v>
      </c>
      <c r="EW253" s="2">
        <v>35.130000000000003</v>
      </c>
      <c r="EX253" s="2">
        <v>0.05</v>
      </c>
      <c r="EY253" s="2">
        <v>0</v>
      </c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>
        <v>0</v>
      </c>
      <c r="FR253" s="2">
        <f t="shared" si="272"/>
        <v>0</v>
      </c>
      <c r="FS253" s="2">
        <v>0</v>
      </c>
      <c r="FT253" s="2"/>
      <c r="FU253" s="2"/>
      <c r="FV253" s="2"/>
      <c r="FW253" s="2"/>
      <c r="FX253" s="2">
        <v>95</v>
      </c>
      <c r="FY253" s="2">
        <v>65</v>
      </c>
      <c r="FZ253" s="2"/>
      <c r="GA253" s="2" t="s">
        <v>6</v>
      </c>
      <c r="GB253" s="2"/>
      <c r="GC253" s="2"/>
      <c r="GD253" s="2">
        <v>0</v>
      </c>
      <c r="GE253" s="2"/>
      <c r="GF253" s="2">
        <v>-991288307</v>
      </c>
      <c r="GG253" s="2">
        <v>2</v>
      </c>
      <c r="GH253" s="2">
        <v>1</v>
      </c>
      <c r="GI253" s="2">
        <v>-2</v>
      </c>
      <c r="GJ253" s="2">
        <v>0</v>
      </c>
      <c r="GK253" s="2">
        <f>ROUND(R253*(R12)/100,2)</f>
        <v>0</v>
      </c>
      <c r="GL253" s="2">
        <f t="shared" si="273"/>
        <v>0</v>
      </c>
      <c r="GM253" s="2">
        <f t="shared" si="274"/>
        <v>81.19</v>
      </c>
      <c r="GN253" s="2">
        <f t="shared" si="275"/>
        <v>0</v>
      </c>
      <c r="GO253" s="2">
        <f t="shared" si="276"/>
        <v>81.19</v>
      </c>
      <c r="GP253" s="2">
        <f t="shared" si="277"/>
        <v>0</v>
      </c>
      <c r="GQ253" s="2"/>
      <c r="GR253" s="2">
        <v>0</v>
      </c>
      <c r="GS253" s="2">
        <v>3</v>
      </c>
      <c r="GT253" s="2">
        <v>0</v>
      </c>
      <c r="GU253" s="2" t="s">
        <v>6</v>
      </c>
      <c r="GV253" s="2">
        <f t="shared" si="278"/>
        <v>0</v>
      </c>
      <c r="GW253" s="2">
        <v>1</v>
      </c>
      <c r="GX253" s="2">
        <f t="shared" si="279"/>
        <v>0</v>
      </c>
      <c r="GY253" s="2"/>
      <c r="GZ253" s="2"/>
      <c r="HA253" s="2">
        <v>0</v>
      </c>
      <c r="HB253" s="2">
        <v>0</v>
      </c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>
        <v>0</v>
      </c>
      <c r="IL253" s="2"/>
      <c r="IM253" s="2"/>
      <c r="IN253" s="2"/>
      <c r="IO253" s="2"/>
      <c r="IP253" s="2"/>
      <c r="IQ253" s="2"/>
      <c r="IR253" s="2"/>
      <c r="IS253" s="2"/>
      <c r="IT253" s="2"/>
      <c r="IU253" s="2"/>
    </row>
    <row r="254" spans="1:255" x14ac:dyDescent="0.2">
      <c r="A254">
        <v>17</v>
      </c>
      <c r="B254">
        <v>1</v>
      </c>
      <c r="C254">
        <f>ROW(SmtRes!A662)</f>
        <v>662</v>
      </c>
      <c r="D254">
        <f>ROW(EtalonRes!A668)</f>
        <v>668</v>
      </c>
      <c r="E254" t="s">
        <v>468</v>
      </c>
      <c r="F254" t="s">
        <v>469</v>
      </c>
      <c r="G254" t="s">
        <v>470</v>
      </c>
      <c r="H254" t="s">
        <v>330</v>
      </c>
      <c r="I254">
        <f>ROUND(8/100,9)</f>
        <v>0.08</v>
      </c>
      <c r="J254">
        <v>0</v>
      </c>
      <c r="O254">
        <f t="shared" si="245"/>
        <v>233.65</v>
      </c>
      <c r="P254">
        <f t="shared" si="246"/>
        <v>52.83</v>
      </c>
      <c r="Q254">
        <f t="shared" si="247"/>
        <v>2.39</v>
      </c>
      <c r="R254">
        <f t="shared" si="248"/>
        <v>0.33</v>
      </c>
      <c r="S254">
        <f t="shared" si="249"/>
        <v>178.43</v>
      </c>
      <c r="T254">
        <f t="shared" si="250"/>
        <v>0</v>
      </c>
      <c r="U254">
        <f t="shared" si="251"/>
        <v>2.8104000000000005</v>
      </c>
      <c r="V254">
        <f t="shared" si="252"/>
        <v>4.0000000000000001E-3</v>
      </c>
      <c r="W254">
        <f t="shared" si="253"/>
        <v>0</v>
      </c>
      <c r="X254">
        <f t="shared" si="254"/>
        <v>169.82</v>
      </c>
      <c r="Y254">
        <f t="shared" si="255"/>
        <v>116.19</v>
      </c>
      <c r="AA254">
        <v>26834277</v>
      </c>
      <c r="AB254">
        <f t="shared" si="256"/>
        <v>456.35</v>
      </c>
      <c r="AC254">
        <f t="shared" si="280"/>
        <v>103.19</v>
      </c>
      <c r="AD254">
        <f t="shared" si="281"/>
        <v>4.67</v>
      </c>
      <c r="AE254">
        <f t="shared" si="282"/>
        <v>0.64</v>
      </c>
      <c r="AF254">
        <f t="shared" si="283"/>
        <v>348.49</v>
      </c>
      <c r="AG254">
        <f t="shared" si="258"/>
        <v>0</v>
      </c>
      <c r="AH254">
        <f t="shared" si="284"/>
        <v>35.130000000000003</v>
      </c>
      <c r="AI254">
        <f t="shared" si="285"/>
        <v>0.05</v>
      </c>
      <c r="AJ254">
        <f t="shared" si="260"/>
        <v>0</v>
      </c>
      <c r="AK254">
        <v>456.35</v>
      </c>
      <c r="AL254">
        <v>103.19</v>
      </c>
      <c r="AM254">
        <v>4.67</v>
      </c>
      <c r="AN254">
        <v>0.64</v>
      </c>
      <c r="AO254">
        <v>348.49</v>
      </c>
      <c r="AP254">
        <v>0</v>
      </c>
      <c r="AQ254">
        <v>35.130000000000003</v>
      </c>
      <c r="AR254">
        <v>0.05</v>
      </c>
      <c r="AS254">
        <v>0</v>
      </c>
      <c r="AT254">
        <v>95</v>
      </c>
      <c r="AU254">
        <v>65</v>
      </c>
      <c r="AV254">
        <v>1</v>
      </c>
      <c r="AW254">
        <v>1</v>
      </c>
      <c r="AZ254">
        <v>6.4</v>
      </c>
      <c r="BA254">
        <v>6.4</v>
      </c>
      <c r="BB254">
        <v>6.4</v>
      </c>
      <c r="BC254">
        <v>6.4</v>
      </c>
      <c r="BD254" t="s">
        <v>6</v>
      </c>
      <c r="BE254" t="s">
        <v>6</v>
      </c>
      <c r="BF254" t="s">
        <v>6</v>
      </c>
      <c r="BG254" t="s">
        <v>6</v>
      </c>
      <c r="BH254">
        <v>0</v>
      </c>
      <c r="BI254">
        <v>2</v>
      </c>
      <c r="BJ254" t="s">
        <v>471</v>
      </c>
      <c r="BM254">
        <v>108001</v>
      </c>
      <c r="BN254">
        <v>0</v>
      </c>
      <c r="BO254" t="s">
        <v>6</v>
      </c>
      <c r="BP254">
        <v>0</v>
      </c>
      <c r="BQ254">
        <v>3</v>
      </c>
      <c r="BR254">
        <v>0</v>
      </c>
      <c r="BS254">
        <v>6.4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6</v>
      </c>
      <c r="BZ254">
        <v>95</v>
      </c>
      <c r="CA254">
        <v>65</v>
      </c>
      <c r="CF254">
        <v>0</v>
      </c>
      <c r="CG254">
        <v>0</v>
      </c>
      <c r="CM254">
        <v>0</v>
      </c>
      <c r="CN254" t="s">
        <v>6</v>
      </c>
      <c r="CO254">
        <v>0</v>
      </c>
      <c r="CP254">
        <f t="shared" si="261"/>
        <v>233.65</v>
      </c>
      <c r="CQ254">
        <f t="shared" si="262"/>
        <v>660.41600000000005</v>
      </c>
      <c r="CR254">
        <f t="shared" si="263"/>
        <v>29.888000000000002</v>
      </c>
      <c r="CS254">
        <f t="shared" si="264"/>
        <v>4.0960000000000001</v>
      </c>
      <c r="CT254">
        <f t="shared" si="265"/>
        <v>2230.3360000000002</v>
      </c>
      <c r="CU254">
        <f t="shared" si="266"/>
        <v>0</v>
      </c>
      <c r="CV254">
        <f t="shared" si="267"/>
        <v>35.130000000000003</v>
      </c>
      <c r="CW254">
        <f t="shared" si="268"/>
        <v>0.05</v>
      </c>
      <c r="CX254">
        <f t="shared" si="269"/>
        <v>0</v>
      </c>
      <c r="CY254">
        <f t="shared" si="270"/>
        <v>169.822</v>
      </c>
      <c r="CZ254">
        <f t="shared" si="271"/>
        <v>116.19400000000002</v>
      </c>
      <c r="DC254" t="s">
        <v>6</v>
      </c>
      <c r="DD254" t="s">
        <v>6</v>
      </c>
      <c r="DE254" t="s">
        <v>6</v>
      </c>
      <c r="DF254" t="s">
        <v>6</v>
      </c>
      <c r="DG254" t="s">
        <v>6</v>
      </c>
      <c r="DH254" t="s">
        <v>6</v>
      </c>
      <c r="DI254" t="s">
        <v>6</v>
      </c>
      <c r="DJ254" t="s">
        <v>6</v>
      </c>
      <c r="DK254" t="s">
        <v>6</v>
      </c>
      <c r="DL254" t="s">
        <v>6</v>
      </c>
      <c r="DM254" t="s">
        <v>6</v>
      </c>
      <c r="DN254">
        <v>0</v>
      </c>
      <c r="DO254">
        <v>0</v>
      </c>
      <c r="DP254">
        <v>1</v>
      </c>
      <c r="DQ254">
        <v>1</v>
      </c>
      <c r="DU254">
        <v>1013</v>
      </c>
      <c r="DV254" t="s">
        <v>330</v>
      </c>
      <c r="DW254" t="s">
        <v>330</v>
      </c>
      <c r="DX254">
        <v>1</v>
      </c>
      <c r="EE254">
        <v>26548943</v>
      </c>
      <c r="EF254">
        <v>3</v>
      </c>
      <c r="EG254" t="s">
        <v>414</v>
      </c>
      <c r="EH254">
        <v>0</v>
      </c>
      <c r="EI254" t="s">
        <v>6</v>
      </c>
      <c r="EJ254">
        <v>2</v>
      </c>
      <c r="EK254">
        <v>108001</v>
      </c>
      <c r="EL254" t="s">
        <v>422</v>
      </c>
      <c r="EM254" t="s">
        <v>423</v>
      </c>
      <c r="EO254" t="s">
        <v>6</v>
      </c>
      <c r="EQ254">
        <v>0</v>
      </c>
      <c r="ER254">
        <v>456.35</v>
      </c>
      <c r="ES254">
        <v>103.19</v>
      </c>
      <c r="ET254">
        <v>4.67</v>
      </c>
      <c r="EU254">
        <v>0.64</v>
      </c>
      <c r="EV254">
        <v>348.49</v>
      </c>
      <c r="EW254">
        <v>35.130000000000003</v>
      </c>
      <c r="EX254">
        <v>0.05</v>
      </c>
      <c r="EY254">
        <v>0</v>
      </c>
      <c r="FQ254">
        <v>0</v>
      </c>
      <c r="FR254">
        <f t="shared" si="272"/>
        <v>0</v>
      </c>
      <c r="FS254">
        <v>0</v>
      </c>
      <c r="FX254">
        <v>95</v>
      </c>
      <c r="FY254">
        <v>65</v>
      </c>
      <c r="GA254" t="s">
        <v>6</v>
      </c>
      <c r="GD254">
        <v>0</v>
      </c>
      <c r="GF254">
        <v>-991288307</v>
      </c>
      <c r="GG254">
        <v>1</v>
      </c>
      <c r="GH254">
        <v>1</v>
      </c>
      <c r="GI254">
        <v>4</v>
      </c>
      <c r="GJ254">
        <v>0</v>
      </c>
      <c r="GK254">
        <f>ROUND(R254*(S12)/100,2)</f>
        <v>0</v>
      </c>
      <c r="GL254">
        <f t="shared" si="273"/>
        <v>0</v>
      </c>
      <c r="GM254">
        <f t="shared" si="274"/>
        <v>519.66</v>
      </c>
      <c r="GN254">
        <f t="shared" si="275"/>
        <v>0</v>
      </c>
      <c r="GO254">
        <f t="shared" si="276"/>
        <v>519.66</v>
      </c>
      <c r="GP254">
        <f t="shared" si="277"/>
        <v>0</v>
      </c>
      <c r="GR254">
        <v>0</v>
      </c>
      <c r="GS254">
        <v>3</v>
      </c>
      <c r="GT254">
        <v>0</v>
      </c>
      <c r="GU254" t="s">
        <v>6</v>
      </c>
      <c r="GV254">
        <f t="shared" si="278"/>
        <v>0</v>
      </c>
      <c r="GW254">
        <v>1</v>
      </c>
      <c r="GX254">
        <f t="shared" si="279"/>
        <v>0</v>
      </c>
      <c r="HA254">
        <v>0</v>
      </c>
      <c r="HB254">
        <v>0</v>
      </c>
      <c r="IK254">
        <v>0</v>
      </c>
    </row>
    <row r="255" spans="1:255" x14ac:dyDescent="0.2">
      <c r="A255" s="2">
        <v>18</v>
      </c>
      <c r="B255" s="2">
        <v>1</v>
      </c>
      <c r="C255" s="2">
        <v>652</v>
      </c>
      <c r="D255" s="2"/>
      <c r="E255" s="2" t="s">
        <v>472</v>
      </c>
      <c r="F255" s="2" t="s">
        <v>473</v>
      </c>
      <c r="G255" s="2" t="s">
        <v>474</v>
      </c>
      <c r="H255" s="2" t="s">
        <v>431</v>
      </c>
      <c r="I255" s="2">
        <f>I253*J255</f>
        <v>0.8</v>
      </c>
      <c r="J255" s="2">
        <v>10</v>
      </c>
      <c r="K255" s="2"/>
      <c r="L255" s="2"/>
      <c r="M255" s="2"/>
      <c r="N255" s="2"/>
      <c r="O255" s="2">
        <f t="shared" ref="O255:O282" si="286">ROUND(CP255,2)</f>
        <v>58.24</v>
      </c>
      <c r="P255" s="2">
        <f t="shared" ref="P255:P282" si="287">ROUND(CQ255*I255,2)</f>
        <v>58.24</v>
      </c>
      <c r="Q255" s="2">
        <f t="shared" ref="Q255:Q282" si="288">ROUND(CR255*I255,2)</f>
        <v>0</v>
      </c>
      <c r="R255" s="2">
        <f t="shared" ref="R255:R282" si="289">ROUND(CS255*I255,2)</f>
        <v>0</v>
      </c>
      <c r="S255" s="2">
        <f t="shared" ref="S255:S282" si="290">ROUND(CT255*I255,2)</f>
        <v>0</v>
      </c>
      <c r="T255" s="2">
        <f t="shared" ref="T255:T282" si="291">ROUND(CU255*I255,2)</f>
        <v>0</v>
      </c>
      <c r="U255" s="2">
        <f t="shared" ref="U255:U282" si="292">CV255*I255</f>
        <v>0</v>
      </c>
      <c r="V255" s="2">
        <f t="shared" ref="V255:V282" si="293">CW255*I255</f>
        <v>0</v>
      </c>
      <c r="W255" s="2">
        <f t="shared" ref="W255:W282" si="294">ROUND(CX255*I255,2)</f>
        <v>0</v>
      </c>
      <c r="X255" s="2">
        <f t="shared" ref="X255:X282" si="295">ROUND(CY255,2)</f>
        <v>0</v>
      </c>
      <c r="Y255" s="2">
        <f t="shared" ref="Y255:Y282" si="296">ROUND(CZ255,2)</f>
        <v>0</v>
      </c>
      <c r="Z255" s="2"/>
      <c r="AA255" s="2">
        <v>26834263</v>
      </c>
      <c r="AB255" s="2">
        <f t="shared" ref="AB255:AB282" si="297">ROUND((AC255+AD255+AF255),6)</f>
        <v>72.8</v>
      </c>
      <c r="AC255" s="2">
        <f t="shared" si="280"/>
        <v>72.8</v>
      </c>
      <c r="AD255" s="2">
        <f t="shared" si="281"/>
        <v>0</v>
      </c>
      <c r="AE255" s="2">
        <f t="shared" si="282"/>
        <v>0</v>
      </c>
      <c r="AF255" s="2">
        <f t="shared" si="283"/>
        <v>0</v>
      </c>
      <c r="AG255" s="2">
        <f t="shared" ref="AG255:AG282" si="298">ROUND((AP255),6)</f>
        <v>0</v>
      </c>
      <c r="AH255" s="2">
        <f t="shared" si="284"/>
        <v>0</v>
      </c>
      <c r="AI255" s="2">
        <f t="shared" si="285"/>
        <v>0</v>
      </c>
      <c r="AJ255" s="2">
        <f t="shared" ref="AJ255:AJ282" si="299">ROUND((AS255),6)</f>
        <v>0</v>
      </c>
      <c r="AK255" s="2">
        <v>72.8</v>
      </c>
      <c r="AL255" s="2">
        <v>72.8</v>
      </c>
      <c r="AM255" s="2">
        <v>0</v>
      </c>
      <c r="AN255" s="2">
        <v>0</v>
      </c>
      <c r="AO255" s="2">
        <v>0</v>
      </c>
      <c r="AP255" s="2">
        <v>0</v>
      </c>
      <c r="AQ255" s="2">
        <v>0</v>
      </c>
      <c r="AR255" s="2">
        <v>0</v>
      </c>
      <c r="AS255" s="2">
        <v>0</v>
      </c>
      <c r="AT255" s="2">
        <v>95</v>
      </c>
      <c r="AU255" s="2">
        <v>65</v>
      </c>
      <c r="AV255" s="2">
        <v>1</v>
      </c>
      <c r="AW255" s="2">
        <v>1</v>
      </c>
      <c r="AX255" s="2"/>
      <c r="AY255" s="2"/>
      <c r="AZ255" s="2">
        <v>1</v>
      </c>
      <c r="BA255" s="2">
        <v>1</v>
      </c>
      <c r="BB255" s="2">
        <v>1</v>
      </c>
      <c r="BC255" s="2">
        <v>1</v>
      </c>
      <c r="BD255" s="2" t="s">
        <v>6</v>
      </c>
      <c r="BE255" s="2" t="s">
        <v>6</v>
      </c>
      <c r="BF255" s="2" t="s">
        <v>6</v>
      </c>
      <c r="BG255" s="2" t="s">
        <v>6</v>
      </c>
      <c r="BH255" s="2">
        <v>3</v>
      </c>
      <c r="BI255" s="2">
        <v>2</v>
      </c>
      <c r="BJ255" s="2" t="s">
        <v>475</v>
      </c>
      <c r="BK255" s="2"/>
      <c r="BL255" s="2"/>
      <c r="BM255" s="2">
        <v>108001</v>
      </c>
      <c r="BN255" s="2">
        <v>0</v>
      </c>
      <c r="BO255" s="2" t="s">
        <v>6</v>
      </c>
      <c r="BP255" s="2">
        <v>0</v>
      </c>
      <c r="BQ255" s="2">
        <v>3</v>
      </c>
      <c r="BR255" s="2">
        <v>0</v>
      </c>
      <c r="BS255" s="2">
        <v>1</v>
      </c>
      <c r="BT255" s="2">
        <v>1</v>
      </c>
      <c r="BU255" s="2">
        <v>1</v>
      </c>
      <c r="BV255" s="2">
        <v>1</v>
      </c>
      <c r="BW255" s="2">
        <v>1</v>
      </c>
      <c r="BX255" s="2">
        <v>1</v>
      </c>
      <c r="BY255" s="2" t="s">
        <v>6</v>
      </c>
      <c r="BZ255" s="2">
        <v>95</v>
      </c>
      <c r="CA255" s="2">
        <v>65</v>
      </c>
      <c r="CB255" s="2"/>
      <c r="CC255" s="2"/>
      <c r="CD255" s="2"/>
      <c r="CE255" s="2"/>
      <c r="CF255" s="2">
        <v>0</v>
      </c>
      <c r="CG255" s="2">
        <v>0</v>
      </c>
      <c r="CH255" s="2"/>
      <c r="CI255" s="2"/>
      <c r="CJ255" s="2"/>
      <c r="CK255" s="2"/>
      <c r="CL255" s="2"/>
      <c r="CM255" s="2">
        <v>0</v>
      </c>
      <c r="CN255" s="2" t="s">
        <v>6</v>
      </c>
      <c r="CO255" s="2">
        <v>0</v>
      </c>
      <c r="CP255" s="2">
        <f t="shared" ref="CP255:CP282" si="300">(P255+Q255+S255)</f>
        <v>58.24</v>
      </c>
      <c r="CQ255" s="2">
        <f t="shared" ref="CQ255:CQ282" si="301">AC255*BC255</f>
        <v>72.8</v>
      </c>
      <c r="CR255" s="2">
        <f t="shared" ref="CR255:CR282" si="302">AD255*BB255</f>
        <v>0</v>
      </c>
      <c r="CS255" s="2">
        <f t="shared" ref="CS255:CS282" si="303">AE255*BS255</f>
        <v>0</v>
      </c>
      <c r="CT255" s="2">
        <f t="shared" ref="CT255:CT282" si="304">AF255*BA255</f>
        <v>0</v>
      </c>
      <c r="CU255" s="2">
        <f t="shared" ref="CU255:CU282" si="305">AG255</f>
        <v>0</v>
      </c>
      <c r="CV255" s="2">
        <f t="shared" ref="CV255:CV282" si="306">AH255</f>
        <v>0</v>
      </c>
      <c r="CW255" s="2">
        <f t="shared" ref="CW255:CW282" si="307">AI255</f>
        <v>0</v>
      </c>
      <c r="CX255" s="2">
        <f t="shared" ref="CX255:CX282" si="308">AJ255</f>
        <v>0</v>
      </c>
      <c r="CY255" s="2">
        <f t="shared" ref="CY255:CY282" si="309">(((S255+R255)*AT255)/100)</f>
        <v>0</v>
      </c>
      <c r="CZ255" s="2">
        <f t="shared" ref="CZ255:CZ282" si="310">(((S255+R255)*AU255)/100)</f>
        <v>0</v>
      </c>
      <c r="DA255" s="2"/>
      <c r="DB255" s="2"/>
      <c r="DC255" s="2" t="s">
        <v>6</v>
      </c>
      <c r="DD255" s="2" t="s">
        <v>6</v>
      </c>
      <c r="DE255" s="2" t="s">
        <v>6</v>
      </c>
      <c r="DF255" s="2" t="s">
        <v>6</v>
      </c>
      <c r="DG255" s="2" t="s">
        <v>6</v>
      </c>
      <c r="DH255" s="2" t="s">
        <v>6</v>
      </c>
      <c r="DI255" s="2" t="s">
        <v>6</v>
      </c>
      <c r="DJ255" s="2" t="s">
        <v>6</v>
      </c>
      <c r="DK255" s="2" t="s">
        <v>6</v>
      </c>
      <c r="DL255" s="2" t="s">
        <v>6</v>
      </c>
      <c r="DM255" s="2" t="s">
        <v>6</v>
      </c>
      <c r="DN255" s="2">
        <v>0</v>
      </c>
      <c r="DO255" s="2">
        <v>0</v>
      </c>
      <c r="DP255" s="2">
        <v>1</v>
      </c>
      <c r="DQ255" s="2">
        <v>1</v>
      </c>
      <c r="DR255" s="2"/>
      <c r="DS255" s="2"/>
      <c r="DT255" s="2"/>
      <c r="DU255" s="2">
        <v>1010</v>
      </c>
      <c r="DV255" s="2" t="s">
        <v>431</v>
      </c>
      <c r="DW255" s="2" t="s">
        <v>431</v>
      </c>
      <c r="DX255" s="2">
        <v>10</v>
      </c>
      <c r="DY255" s="2"/>
      <c r="DZ255" s="2"/>
      <c r="EA255" s="2"/>
      <c r="EB255" s="2"/>
      <c r="EC255" s="2"/>
      <c r="ED255" s="2"/>
      <c r="EE255" s="2">
        <v>26548943</v>
      </c>
      <c r="EF255" s="2">
        <v>3</v>
      </c>
      <c r="EG255" s="2" t="s">
        <v>414</v>
      </c>
      <c r="EH255" s="2">
        <v>0</v>
      </c>
      <c r="EI255" s="2" t="s">
        <v>6</v>
      </c>
      <c r="EJ255" s="2">
        <v>2</v>
      </c>
      <c r="EK255" s="2">
        <v>108001</v>
      </c>
      <c r="EL255" s="2" t="s">
        <v>422</v>
      </c>
      <c r="EM255" s="2" t="s">
        <v>423</v>
      </c>
      <c r="EN255" s="2"/>
      <c r="EO255" s="2" t="s">
        <v>6</v>
      </c>
      <c r="EP255" s="2"/>
      <c r="EQ255" s="2">
        <v>0</v>
      </c>
      <c r="ER255" s="2">
        <v>72.8</v>
      </c>
      <c r="ES255" s="2">
        <v>72.8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>
        <v>0</v>
      </c>
      <c r="FR255" s="2">
        <f t="shared" ref="FR255:FR282" si="311">ROUND(IF(AND(BH255=3,BI255=3),P255,0),2)</f>
        <v>0</v>
      </c>
      <c r="FS255" s="2">
        <v>0</v>
      </c>
      <c r="FT255" s="2"/>
      <c r="FU255" s="2"/>
      <c r="FV255" s="2"/>
      <c r="FW255" s="2"/>
      <c r="FX255" s="2">
        <v>95</v>
      </c>
      <c r="FY255" s="2">
        <v>65</v>
      </c>
      <c r="FZ255" s="2"/>
      <c r="GA255" s="2" t="s">
        <v>6</v>
      </c>
      <c r="GB255" s="2"/>
      <c r="GC255" s="2"/>
      <c r="GD255" s="2">
        <v>0</v>
      </c>
      <c r="GE255" s="2"/>
      <c r="GF255" s="2">
        <v>-1989634509</v>
      </c>
      <c r="GG255" s="2">
        <v>2</v>
      </c>
      <c r="GH255" s="2">
        <v>1</v>
      </c>
      <c r="GI255" s="2">
        <v>-2</v>
      </c>
      <c r="GJ255" s="2">
        <v>0</v>
      </c>
      <c r="GK255" s="2">
        <f>ROUND(R255*(R12)/100,2)</f>
        <v>0</v>
      </c>
      <c r="GL255" s="2">
        <f t="shared" ref="GL255:GL282" si="312">ROUND(IF(AND(BH255=3,BI255=3,FS255&lt;&gt;0),P255,0),2)</f>
        <v>0</v>
      </c>
      <c r="GM255" s="2">
        <f t="shared" ref="GM255:GM282" si="313">ROUND(O255+X255+Y255+GK255,2)+GX255</f>
        <v>58.24</v>
      </c>
      <c r="GN255" s="2">
        <f t="shared" ref="GN255:GN282" si="314">IF(OR(BI255=0,BI255=1),ROUND(O255+X255+Y255+GK255,2),0)</f>
        <v>0</v>
      </c>
      <c r="GO255" s="2">
        <f t="shared" ref="GO255:GO282" si="315">IF(BI255=2,ROUND(O255+X255+Y255+GK255,2),0)</f>
        <v>58.24</v>
      </c>
      <c r="GP255" s="2">
        <f t="shared" ref="GP255:GP282" si="316">IF(BI255=4,ROUND(O255+X255+Y255+GK255,2)+GX255,0)</f>
        <v>0</v>
      </c>
      <c r="GQ255" s="2"/>
      <c r="GR255" s="2">
        <v>0</v>
      </c>
      <c r="GS255" s="2">
        <v>3</v>
      </c>
      <c r="GT255" s="2">
        <v>0</v>
      </c>
      <c r="GU255" s="2" t="s">
        <v>6</v>
      </c>
      <c r="GV255" s="2">
        <f t="shared" ref="GV255:GV282" si="317">ROUND(GT255,6)</f>
        <v>0</v>
      </c>
      <c r="GW255" s="2">
        <v>1</v>
      </c>
      <c r="GX255" s="2">
        <f t="shared" ref="GX255:GX282" si="318">ROUND(GV255*GW255*I255,2)</f>
        <v>0</v>
      </c>
      <c r="GY255" s="2"/>
      <c r="GZ255" s="2"/>
      <c r="HA255" s="2">
        <v>0</v>
      </c>
      <c r="HB255" s="2">
        <v>0</v>
      </c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>
        <v>0</v>
      </c>
      <c r="IL255" s="2"/>
      <c r="IM255" s="2"/>
      <c r="IN255" s="2"/>
      <c r="IO255" s="2"/>
      <c r="IP255" s="2"/>
      <c r="IQ255" s="2"/>
      <c r="IR255" s="2"/>
      <c r="IS255" s="2"/>
      <c r="IT255" s="2"/>
      <c r="IU255" s="2"/>
    </row>
    <row r="256" spans="1:255" x14ac:dyDescent="0.2">
      <c r="A256">
        <v>18</v>
      </c>
      <c r="B256">
        <v>1</v>
      </c>
      <c r="C256">
        <v>661</v>
      </c>
      <c r="E256" t="s">
        <v>472</v>
      </c>
      <c r="F256" t="s">
        <v>473</v>
      </c>
      <c r="G256" t="s">
        <v>474</v>
      </c>
      <c r="H256" t="s">
        <v>431</v>
      </c>
      <c r="I256">
        <f>I254*J256</f>
        <v>0.8</v>
      </c>
      <c r="J256">
        <v>10</v>
      </c>
      <c r="O256">
        <f t="shared" si="286"/>
        <v>372.74</v>
      </c>
      <c r="P256">
        <f t="shared" si="287"/>
        <v>372.74</v>
      </c>
      <c r="Q256">
        <f t="shared" si="288"/>
        <v>0</v>
      </c>
      <c r="R256">
        <f t="shared" si="289"/>
        <v>0</v>
      </c>
      <c r="S256">
        <f t="shared" si="290"/>
        <v>0</v>
      </c>
      <c r="T256">
        <f t="shared" si="291"/>
        <v>0</v>
      </c>
      <c r="U256">
        <f t="shared" si="292"/>
        <v>0</v>
      </c>
      <c r="V256">
        <f t="shared" si="293"/>
        <v>0</v>
      </c>
      <c r="W256">
        <f t="shared" si="294"/>
        <v>0</v>
      </c>
      <c r="X256">
        <f t="shared" si="295"/>
        <v>0</v>
      </c>
      <c r="Y256">
        <f t="shared" si="296"/>
        <v>0</v>
      </c>
      <c r="AA256">
        <v>26834277</v>
      </c>
      <c r="AB256">
        <f t="shared" si="297"/>
        <v>72.8</v>
      </c>
      <c r="AC256">
        <f t="shared" si="280"/>
        <v>72.8</v>
      </c>
      <c r="AD256">
        <f t="shared" si="281"/>
        <v>0</v>
      </c>
      <c r="AE256">
        <f t="shared" si="282"/>
        <v>0</v>
      </c>
      <c r="AF256">
        <f t="shared" si="283"/>
        <v>0</v>
      </c>
      <c r="AG256">
        <f t="shared" si="298"/>
        <v>0</v>
      </c>
      <c r="AH256">
        <f t="shared" si="284"/>
        <v>0</v>
      </c>
      <c r="AI256">
        <f t="shared" si="285"/>
        <v>0</v>
      </c>
      <c r="AJ256">
        <f t="shared" si="299"/>
        <v>0</v>
      </c>
      <c r="AK256">
        <v>72.8</v>
      </c>
      <c r="AL256">
        <v>72.8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95</v>
      </c>
      <c r="AU256">
        <v>65</v>
      </c>
      <c r="AV256">
        <v>1</v>
      </c>
      <c r="AW256">
        <v>1</v>
      </c>
      <c r="AZ256">
        <v>6.4</v>
      </c>
      <c r="BA256">
        <v>1</v>
      </c>
      <c r="BB256">
        <v>1</v>
      </c>
      <c r="BC256">
        <v>6.4</v>
      </c>
      <c r="BD256" t="s">
        <v>6</v>
      </c>
      <c r="BE256" t="s">
        <v>6</v>
      </c>
      <c r="BF256" t="s">
        <v>6</v>
      </c>
      <c r="BG256" t="s">
        <v>6</v>
      </c>
      <c r="BH256">
        <v>3</v>
      </c>
      <c r="BI256">
        <v>2</v>
      </c>
      <c r="BJ256" t="s">
        <v>475</v>
      </c>
      <c r="BM256">
        <v>108001</v>
      </c>
      <c r="BN256">
        <v>0</v>
      </c>
      <c r="BO256" t="s">
        <v>6</v>
      </c>
      <c r="BP256">
        <v>0</v>
      </c>
      <c r="BQ256">
        <v>3</v>
      </c>
      <c r="BR256">
        <v>0</v>
      </c>
      <c r="BS256">
        <v>1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6</v>
      </c>
      <c r="BZ256">
        <v>95</v>
      </c>
      <c r="CA256">
        <v>65</v>
      </c>
      <c r="CF256">
        <v>0</v>
      </c>
      <c r="CG256">
        <v>0</v>
      </c>
      <c r="CM256">
        <v>0</v>
      </c>
      <c r="CN256" t="s">
        <v>6</v>
      </c>
      <c r="CO256">
        <v>0</v>
      </c>
      <c r="CP256">
        <f t="shared" si="300"/>
        <v>372.74</v>
      </c>
      <c r="CQ256">
        <f t="shared" si="301"/>
        <v>465.92</v>
      </c>
      <c r="CR256">
        <f t="shared" si="302"/>
        <v>0</v>
      </c>
      <c r="CS256">
        <f t="shared" si="303"/>
        <v>0</v>
      </c>
      <c r="CT256">
        <f t="shared" si="304"/>
        <v>0</v>
      </c>
      <c r="CU256">
        <f t="shared" si="305"/>
        <v>0</v>
      </c>
      <c r="CV256">
        <f t="shared" si="306"/>
        <v>0</v>
      </c>
      <c r="CW256">
        <f t="shared" si="307"/>
        <v>0</v>
      </c>
      <c r="CX256">
        <f t="shared" si="308"/>
        <v>0</v>
      </c>
      <c r="CY256">
        <f t="shared" si="309"/>
        <v>0</v>
      </c>
      <c r="CZ256">
        <f t="shared" si="310"/>
        <v>0</v>
      </c>
      <c r="DC256" t="s">
        <v>6</v>
      </c>
      <c r="DD256" t="s">
        <v>6</v>
      </c>
      <c r="DE256" t="s">
        <v>6</v>
      </c>
      <c r="DF256" t="s">
        <v>6</v>
      </c>
      <c r="DG256" t="s">
        <v>6</v>
      </c>
      <c r="DH256" t="s">
        <v>6</v>
      </c>
      <c r="DI256" t="s">
        <v>6</v>
      </c>
      <c r="DJ256" t="s">
        <v>6</v>
      </c>
      <c r="DK256" t="s">
        <v>6</v>
      </c>
      <c r="DL256" t="s">
        <v>6</v>
      </c>
      <c r="DM256" t="s">
        <v>6</v>
      </c>
      <c r="DN256">
        <v>0</v>
      </c>
      <c r="DO256">
        <v>0</v>
      </c>
      <c r="DP256">
        <v>1</v>
      </c>
      <c r="DQ256">
        <v>1</v>
      </c>
      <c r="DU256">
        <v>1010</v>
      </c>
      <c r="DV256" t="s">
        <v>431</v>
      </c>
      <c r="DW256" t="s">
        <v>431</v>
      </c>
      <c r="DX256">
        <v>10</v>
      </c>
      <c r="EE256">
        <v>26548943</v>
      </c>
      <c r="EF256">
        <v>3</v>
      </c>
      <c r="EG256" t="s">
        <v>414</v>
      </c>
      <c r="EH256">
        <v>0</v>
      </c>
      <c r="EI256" t="s">
        <v>6</v>
      </c>
      <c r="EJ256">
        <v>2</v>
      </c>
      <c r="EK256">
        <v>108001</v>
      </c>
      <c r="EL256" t="s">
        <v>422</v>
      </c>
      <c r="EM256" t="s">
        <v>423</v>
      </c>
      <c r="EO256" t="s">
        <v>6</v>
      </c>
      <c r="EQ256">
        <v>0</v>
      </c>
      <c r="ER256">
        <v>72.8</v>
      </c>
      <c r="ES256">
        <v>72.8</v>
      </c>
      <c r="ET256">
        <v>0</v>
      </c>
      <c r="EU256">
        <v>0</v>
      </c>
      <c r="EV256">
        <v>0</v>
      </c>
      <c r="EW256">
        <v>0</v>
      </c>
      <c r="EX256">
        <v>0</v>
      </c>
      <c r="FQ256">
        <v>0</v>
      </c>
      <c r="FR256">
        <f t="shared" si="311"/>
        <v>0</v>
      </c>
      <c r="FS256">
        <v>0</v>
      </c>
      <c r="FX256">
        <v>95</v>
      </c>
      <c r="FY256">
        <v>65</v>
      </c>
      <c r="GA256" t="s">
        <v>6</v>
      </c>
      <c r="GD256">
        <v>0</v>
      </c>
      <c r="GF256">
        <v>-1989634509</v>
      </c>
      <c r="GG256">
        <v>1</v>
      </c>
      <c r="GH256">
        <v>1</v>
      </c>
      <c r="GI256">
        <v>4</v>
      </c>
      <c r="GJ256">
        <v>0</v>
      </c>
      <c r="GK256">
        <f>ROUND(R256*(S12)/100,2)</f>
        <v>0</v>
      </c>
      <c r="GL256">
        <f t="shared" si="312"/>
        <v>0</v>
      </c>
      <c r="GM256">
        <f t="shared" si="313"/>
        <v>372.74</v>
      </c>
      <c r="GN256">
        <f t="shared" si="314"/>
        <v>0</v>
      </c>
      <c r="GO256">
        <f t="shared" si="315"/>
        <v>372.74</v>
      </c>
      <c r="GP256">
        <f t="shared" si="316"/>
        <v>0</v>
      </c>
      <c r="GR256">
        <v>0</v>
      </c>
      <c r="GS256">
        <v>3</v>
      </c>
      <c r="GT256">
        <v>0</v>
      </c>
      <c r="GU256" t="s">
        <v>6</v>
      </c>
      <c r="GV256">
        <f t="shared" si="317"/>
        <v>0</v>
      </c>
      <c r="GW256">
        <v>1</v>
      </c>
      <c r="GX256">
        <f t="shared" si="318"/>
        <v>0</v>
      </c>
      <c r="HA256">
        <v>0</v>
      </c>
      <c r="HB256">
        <v>0</v>
      </c>
      <c r="IK256">
        <v>0</v>
      </c>
    </row>
    <row r="257" spans="1:255" x14ac:dyDescent="0.2">
      <c r="A257" s="2">
        <v>17</v>
      </c>
      <c r="B257" s="2">
        <v>1</v>
      </c>
      <c r="C257" s="2">
        <f>ROW(SmtRes!A672)</f>
        <v>672</v>
      </c>
      <c r="D257" s="2">
        <f>ROW(EtalonRes!A677)</f>
        <v>677</v>
      </c>
      <c r="E257" s="2" t="s">
        <v>476</v>
      </c>
      <c r="F257" s="2" t="s">
        <v>477</v>
      </c>
      <c r="G257" s="2" t="s">
        <v>478</v>
      </c>
      <c r="H257" s="2" t="s">
        <v>330</v>
      </c>
      <c r="I257" s="2">
        <f>ROUND((10*2+16*2+12*2)/100,9)</f>
        <v>0.76</v>
      </c>
      <c r="J257" s="2">
        <v>0</v>
      </c>
      <c r="K257" s="2"/>
      <c r="L257" s="2"/>
      <c r="M257" s="2"/>
      <c r="N257" s="2"/>
      <c r="O257" s="2">
        <f t="shared" si="286"/>
        <v>280.63</v>
      </c>
      <c r="P257" s="2">
        <f t="shared" si="287"/>
        <v>47.29</v>
      </c>
      <c r="Q257" s="2">
        <f t="shared" si="288"/>
        <v>3.55</v>
      </c>
      <c r="R257" s="2">
        <f t="shared" si="289"/>
        <v>0.49</v>
      </c>
      <c r="S257" s="2">
        <f t="shared" si="290"/>
        <v>229.79</v>
      </c>
      <c r="T257" s="2">
        <f t="shared" si="291"/>
        <v>0</v>
      </c>
      <c r="U257" s="2">
        <f t="shared" si="292"/>
        <v>23.1648</v>
      </c>
      <c r="V257" s="2">
        <f t="shared" si="293"/>
        <v>3.8000000000000006E-2</v>
      </c>
      <c r="W257" s="2">
        <f t="shared" si="294"/>
        <v>0</v>
      </c>
      <c r="X257" s="2">
        <f t="shared" si="295"/>
        <v>218.77</v>
      </c>
      <c r="Y257" s="2">
        <f t="shared" si="296"/>
        <v>149.68</v>
      </c>
      <c r="Z257" s="2"/>
      <c r="AA257" s="2">
        <v>26834263</v>
      </c>
      <c r="AB257" s="2">
        <f t="shared" si="297"/>
        <v>369.25</v>
      </c>
      <c r="AC257" s="2">
        <f t="shared" si="280"/>
        <v>62.22</v>
      </c>
      <c r="AD257" s="2">
        <f t="shared" si="281"/>
        <v>4.67</v>
      </c>
      <c r="AE257" s="2">
        <f t="shared" si="282"/>
        <v>0.64</v>
      </c>
      <c r="AF257" s="2">
        <f t="shared" si="283"/>
        <v>302.36</v>
      </c>
      <c r="AG257" s="2">
        <f t="shared" si="298"/>
        <v>0</v>
      </c>
      <c r="AH257" s="2">
        <f t="shared" si="284"/>
        <v>30.48</v>
      </c>
      <c r="AI257" s="2">
        <f t="shared" si="285"/>
        <v>0.05</v>
      </c>
      <c r="AJ257" s="2">
        <f t="shared" si="299"/>
        <v>0</v>
      </c>
      <c r="AK257" s="2">
        <v>369.25</v>
      </c>
      <c r="AL257" s="2">
        <v>62.22</v>
      </c>
      <c r="AM257" s="2">
        <v>4.67</v>
      </c>
      <c r="AN257" s="2">
        <v>0.64</v>
      </c>
      <c r="AO257" s="2">
        <v>302.36</v>
      </c>
      <c r="AP257" s="2">
        <v>0</v>
      </c>
      <c r="AQ257" s="2">
        <v>30.48</v>
      </c>
      <c r="AR257" s="2">
        <v>0.05</v>
      </c>
      <c r="AS257" s="2">
        <v>0</v>
      </c>
      <c r="AT257" s="2">
        <v>95</v>
      </c>
      <c r="AU257" s="2">
        <v>65</v>
      </c>
      <c r="AV257" s="2">
        <v>1</v>
      </c>
      <c r="AW257" s="2">
        <v>1</v>
      </c>
      <c r="AX257" s="2"/>
      <c r="AY257" s="2"/>
      <c r="AZ257" s="2">
        <v>1</v>
      </c>
      <c r="BA257" s="2">
        <v>1</v>
      </c>
      <c r="BB257" s="2">
        <v>1</v>
      </c>
      <c r="BC257" s="2">
        <v>1</v>
      </c>
      <c r="BD257" s="2" t="s">
        <v>6</v>
      </c>
      <c r="BE257" s="2" t="s">
        <v>6</v>
      </c>
      <c r="BF257" s="2" t="s">
        <v>6</v>
      </c>
      <c r="BG257" s="2" t="s">
        <v>6</v>
      </c>
      <c r="BH257" s="2">
        <v>0</v>
      </c>
      <c r="BI257" s="2">
        <v>2</v>
      </c>
      <c r="BJ257" s="2" t="s">
        <v>479</v>
      </c>
      <c r="BK257" s="2"/>
      <c r="BL257" s="2"/>
      <c r="BM257" s="2">
        <v>108001</v>
      </c>
      <c r="BN257" s="2">
        <v>0</v>
      </c>
      <c r="BO257" s="2" t="s">
        <v>6</v>
      </c>
      <c r="BP257" s="2">
        <v>0</v>
      </c>
      <c r="BQ257" s="2">
        <v>3</v>
      </c>
      <c r="BR257" s="2">
        <v>0</v>
      </c>
      <c r="BS257" s="2">
        <v>1</v>
      </c>
      <c r="BT257" s="2">
        <v>1</v>
      </c>
      <c r="BU257" s="2">
        <v>1</v>
      </c>
      <c r="BV257" s="2">
        <v>1</v>
      </c>
      <c r="BW257" s="2">
        <v>1</v>
      </c>
      <c r="BX257" s="2">
        <v>1</v>
      </c>
      <c r="BY257" s="2" t="s">
        <v>6</v>
      </c>
      <c r="BZ257" s="2">
        <v>95</v>
      </c>
      <c r="CA257" s="2">
        <v>65</v>
      </c>
      <c r="CB257" s="2"/>
      <c r="CC257" s="2"/>
      <c r="CD257" s="2"/>
      <c r="CE257" s="2"/>
      <c r="CF257" s="2">
        <v>0</v>
      </c>
      <c r="CG257" s="2">
        <v>0</v>
      </c>
      <c r="CH257" s="2"/>
      <c r="CI257" s="2"/>
      <c r="CJ257" s="2"/>
      <c r="CK257" s="2"/>
      <c r="CL257" s="2"/>
      <c r="CM257" s="2">
        <v>0</v>
      </c>
      <c r="CN257" s="2" t="s">
        <v>6</v>
      </c>
      <c r="CO257" s="2">
        <v>0</v>
      </c>
      <c r="CP257" s="2">
        <f t="shared" si="300"/>
        <v>280.63</v>
      </c>
      <c r="CQ257" s="2">
        <f t="shared" si="301"/>
        <v>62.22</v>
      </c>
      <c r="CR257" s="2">
        <f t="shared" si="302"/>
        <v>4.67</v>
      </c>
      <c r="CS257" s="2">
        <f t="shared" si="303"/>
        <v>0.64</v>
      </c>
      <c r="CT257" s="2">
        <f t="shared" si="304"/>
        <v>302.36</v>
      </c>
      <c r="CU257" s="2">
        <f t="shared" si="305"/>
        <v>0</v>
      </c>
      <c r="CV257" s="2">
        <f t="shared" si="306"/>
        <v>30.48</v>
      </c>
      <c r="CW257" s="2">
        <f t="shared" si="307"/>
        <v>0.05</v>
      </c>
      <c r="CX257" s="2">
        <f t="shared" si="308"/>
        <v>0</v>
      </c>
      <c r="CY257" s="2">
        <f t="shared" si="309"/>
        <v>218.76599999999999</v>
      </c>
      <c r="CZ257" s="2">
        <f t="shared" si="310"/>
        <v>149.68200000000002</v>
      </c>
      <c r="DA257" s="2"/>
      <c r="DB257" s="2"/>
      <c r="DC257" s="2" t="s">
        <v>6</v>
      </c>
      <c r="DD257" s="2" t="s">
        <v>6</v>
      </c>
      <c r="DE257" s="2" t="s">
        <v>6</v>
      </c>
      <c r="DF257" s="2" t="s">
        <v>6</v>
      </c>
      <c r="DG257" s="2" t="s">
        <v>6</v>
      </c>
      <c r="DH257" s="2" t="s">
        <v>6</v>
      </c>
      <c r="DI257" s="2" t="s">
        <v>6</v>
      </c>
      <c r="DJ257" s="2" t="s">
        <v>6</v>
      </c>
      <c r="DK257" s="2" t="s">
        <v>6</v>
      </c>
      <c r="DL257" s="2" t="s">
        <v>6</v>
      </c>
      <c r="DM257" s="2" t="s">
        <v>6</v>
      </c>
      <c r="DN257" s="2">
        <v>0</v>
      </c>
      <c r="DO257" s="2">
        <v>0</v>
      </c>
      <c r="DP257" s="2">
        <v>1</v>
      </c>
      <c r="DQ257" s="2">
        <v>1</v>
      </c>
      <c r="DR257" s="2"/>
      <c r="DS257" s="2"/>
      <c r="DT257" s="2"/>
      <c r="DU257" s="2">
        <v>1013</v>
      </c>
      <c r="DV257" s="2" t="s">
        <v>330</v>
      </c>
      <c r="DW257" s="2" t="s">
        <v>330</v>
      </c>
      <c r="DX257" s="2">
        <v>1</v>
      </c>
      <c r="DY257" s="2"/>
      <c r="DZ257" s="2"/>
      <c r="EA257" s="2"/>
      <c r="EB257" s="2"/>
      <c r="EC257" s="2"/>
      <c r="ED257" s="2"/>
      <c r="EE257" s="2">
        <v>26548943</v>
      </c>
      <c r="EF257" s="2">
        <v>3</v>
      </c>
      <c r="EG257" s="2" t="s">
        <v>414</v>
      </c>
      <c r="EH257" s="2">
        <v>0</v>
      </c>
      <c r="EI257" s="2" t="s">
        <v>6</v>
      </c>
      <c r="EJ257" s="2">
        <v>2</v>
      </c>
      <c r="EK257" s="2">
        <v>108001</v>
      </c>
      <c r="EL257" s="2" t="s">
        <v>422</v>
      </c>
      <c r="EM257" s="2" t="s">
        <v>423</v>
      </c>
      <c r="EN257" s="2"/>
      <c r="EO257" s="2" t="s">
        <v>6</v>
      </c>
      <c r="EP257" s="2"/>
      <c r="EQ257" s="2">
        <v>0</v>
      </c>
      <c r="ER257" s="2">
        <v>369.25</v>
      </c>
      <c r="ES257" s="2">
        <v>62.22</v>
      </c>
      <c r="ET257" s="2">
        <v>4.67</v>
      </c>
      <c r="EU257" s="2">
        <v>0.64</v>
      </c>
      <c r="EV257" s="2">
        <v>302.36</v>
      </c>
      <c r="EW257" s="2">
        <v>30.48</v>
      </c>
      <c r="EX257" s="2">
        <v>0.05</v>
      </c>
      <c r="EY257" s="2">
        <v>0</v>
      </c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>
        <v>0</v>
      </c>
      <c r="FR257" s="2">
        <f t="shared" si="311"/>
        <v>0</v>
      </c>
      <c r="FS257" s="2">
        <v>0</v>
      </c>
      <c r="FT257" s="2"/>
      <c r="FU257" s="2"/>
      <c r="FV257" s="2"/>
      <c r="FW257" s="2"/>
      <c r="FX257" s="2">
        <v>95</v>
      </c>
      <c r="FY257" s="2">
        <v>65</v>
      </c>
      <c r="FZ257" s="2"/>
      <c r="GA257" s="2" t="s">
        <v>6</v>
      </c>
      <c r="GB257" s="2"/>
      <c r="GC257" s="2"/>
      <c r="GD257" s="2">
        <v>0</v>
      </c>
      <c r="GE257" s="2"/>
      <c r="GF257" s="2">
        <v>-1066145640</v>
      </c>
      <c r="GG257" s="2">
        <v>2</v>
      </c>
      <c r="GH257" s="2">
        <v>1</v>
      </c>
      <c r="GI257" s="2">
        <v>-2</v>
      </c>
      <c r="GJ257" s="2">
        <v>0</v>
      </c>
      <c r="GK257" s="2">
        <f>ROUND(R257*(R12)/100,2)</f>
        <v>0</v>
      </c>
      <c r="GL257" s="2">
        <f t="shared" si="312"/>
        <v>0</v>
      </c>
      <c r="GM257" s="2">
        <f t="shared" si="313"/>
        <v>649.08000000000004</v>
      </c>
      <c r="GN257" s="2">
        <f t="shared" si="314"/>
        <v>0</v>
      </c>
      <c r="GO257" s="2">
        <f t="shared" si="315"/>
        <v>649.08000000000004</v>
      </c>
      <c r="GP257" s="2">
        <f t="shared" si="316"/>
        <v>0</v>
      </c>
      <c r="GQ257" s="2"/>
      <c r="GR257" s="2">
        <v>0</v>
      </c>
      <c r="GS257" s="2">
        <v>3</v>
      </c>
      <c r="GT257" s="2">
        <v>0</v>
      </c>
      <c r="GU257" s="2" t="s">
        <v>6</v>
      </c>
      <c r="GV257" s="2">
        <f t="shared" si="317"/>
        <v>0</v>
      </c>
      <c r="GW257" s="2">
        <v>1</v>
      </c>
      <c r="GX257" s="2">
        <f t="shared" si="318"/>
        <v>0</v>
      </c>
      <c r="GY257" s="2"/>
      <c r="GZ257" s="2"/>
      <c r="HA257" s="2">
        <v>0</v>
      </c>
      <c r="HB257" s="2">
        <v>0</v>
      </c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>
        <v>0</v>
      </c>
      <c r="IL257" s="2"/>
      <c r="IM257" s="2"/>
      <c r="IN257" s="2"/>
      <c r="IO257" s="2"/>
      <c r="IP257" s="2"/>
      <c r="IQ257" s="2"/>
      <c r="IR257" s="2"/>
      <c r="IS257" s="2"/>
      <c r="IT257" s="2"/>
      <c r="IU257" s="2"/>
    </row>
    <row r="258" spans="1:255" x14ac:dyDescent="0.2">
      <c r="A258">
        <v>17</v>
      </c>
      <c r="B258">
        <v>1</v>
      </c>
      <c r="C258">
        <f>ROW(SmtRes!A682)</f>
        <v>682</v>
      </c>
      <c r="D258">
        <f>ROW(EtalonRes!A686)</f>
        <v>686</v>
      </c>
      <c r="E258" t="s">
        <v>476</v>
      </c>
      <c r="F258" t="s">
        <v>477</v>
      </c>
      <c r="G258" t="s">
        <v>478</v>
      </c>
      <c r="H258" t="s">
        <v>330</v>
      </c>
      <c r="I258">
        <f>ROUND((10*2+16*2+12*2)/100,9)</f>
        <v>0.76</v>
      </c>
      <c r="J258">
        <v>0</v>
      </c>
      <c r="O258">
        <f t="shared" si="286"/>
        <v>1796.03</v>
      </c>
      <c r="P258">
        <f t="shared" si="287"/>
        <v>302.64</v>
      </c>
      <c r="Q258">
        <f t="shared" si="288"/>
        <v>22.71</v>
      </c>
      <c r="R258">
        <f t="shared" si="289"/>
        <v>3.11</v>
      </c>
      <c r="S258">
        <f t="shared" si="290"/>
        <v>1470.68</v>
      </c>
      <c r="T258">
        <f t="shared" si="291"/>
        <v>0</v>
      </c>
      <c r="U258">
        <f t="shared" si="292"/>
        <v>23.1648</v>
      </c>
      <c r="V258">
        <f t="shared" si="293"/>
        <v>3.8000000000000006E-2</v>
      </c>
      <c r="W258">
        <f t="shared" si="294"/>
        <v>0</v>
      </c>
      <c r="X258">
        <f t="shared" si="295"/>
        <v>1400.1</v>
      </c>
      <c r="Y258">
        <f t="shared" si="296"/>
        <v>957.96</v>
      </c>
      <c r="AA258">
        <v>26834277</v>
      </c>
      <c r="AB258">
        <f t="shared" si="297"/>
        <v>369.25</v>
      </c>
      <c r="AC258">
        <f t="shared" si="280"/>
        <v>62.22</v>
      </c>
      <c r="AD258">
        <f t="shared" si="281"/>
        <v>4.67</v>
      </c>
      <c r="AE258">
        <f t="shared" si="282"/>
        <v>0.64</v>
      </c>
      <c r="AF258">
        <f t="shared" si="283"/>
        <v>302.36</v>
      </c>
      <c r="AG258">
        <f t="shared" si="298"/>
        <v>0</v>
      </c>
      <c r="AH258">
        <f t="shared" si="284"/>
        <v>30.48</v>
      </c>
      <c r="AI258">
        <f t="shared" si="285"/>
        <v>0.05</v>
      </c>
      <c r="AJ258">
        <f t="shared" si="299"/>
        <v>0</v>
      </c>
      <c r="AK258">
        <v>369.25</v>
      </c>
      <c r="AL258">
        <v>62.22</v>
      </c>
      <c r="AM258">
        <v>4.67</v>
      </c>
      <c r="AN258">
        <v>0.64</v>
      </c>
      <c r="AO258">
        <v>302.36</v>
      </c>
      <c r="AP258">
        <v>0</v>
      </c>
      <c r="AQ258">
        <v>30.48</v>
      </c>
      <c r="AR258">
        <v>0.05</v>
      </c>
      <c r="AS258">
        <v>0</v>
      </c>
      <c r="AT258">
        <v>95</v>
      </c>
      <c r="AU258">
        <v>65</v>
      </c>
      <c r="AV258">
        <v>1</v>
      </c>
      <c r="AW258">
        <v>1</v>
      </c>
      <c r="AZ258">
        <v>6.4</v>
      </c>
      <c r="BA258">
        <v>6.4</v>
      </c>
      <c r="BB258">
        <v>6.4</v>
      </c>
      <c r="BC258">
        <v>6.4</v>
      </c>
      <c r="BD258" t="s">
        <v>6</v>
      </c>
      <c r="BE258" t="s">
        <v>6</v>
      </c>
      <c r="BF258" t="s">
        <v>6</v>
      </c>
      <c r="BG258" t="s">
        <v>6</v>
      </c>
      <c r="BH258">
        <v>0</v>
      </c>
      <c r="BI258">
        <v>2</v>
      </c>
      <c r="BJ258" t="s">
        <v>479</v>
      </c>
      <c r="BM258">
        <v>108001</v>
      </c>
      <c r="BN258">
        <v>0</v>
      </c>
      <c r="BO258" t="s">
        <v>6</v>
      </c>
      <c r="BP258">
        <v>0</v>
      </c>
      <c r="BQ258">
        <v>3</v>
      </c>
      <c r="BR258">
        <v>0</v>
      </c>
      <c r="BS258">
        <v>6.4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6</v>
      </c>
      <c r="BZ258">
        <v>95</v>
      </c>
      <c r="CA258">
        <v>65</v>
      </c>
      <c r="CF258">
        <v>0</v>
      </c>
      <c r="CG258">
        <v>0</v>
      </c>
      <c r="CM258">
        <v>0</v>
      </c>
      <c r="CN258" t="s">
        <v>6</v>
      </c>
      <c r="CO258">
        <v>0</v>
      </c>
      <c r="CP258">
        <f t="shared" si="300"/>
        <v>1796.03</v>
      </c>
      <c r="CQ258">
        <f t="shared" si="301"/>
        <v>398.20800000000003</v>
      </c>
      <c r="CR258">
        <f t="shared" si="302"/>
        <v>29.888000000000002</v>
      </c>
      <c r="CS258">
        <f t="shared" si="303"/>
        <v>4.0960000000000001</v>
      </c>
      <c r="CT258">
        <f t="shared" si="304"/>
        <v>1935.1040000000003</v>
      </c>
      <c r="CU258">
        <f t="shared" si="305"/>
        <v>0</v>
      </c>
      <c r="CV258">
        <f t="shared" si="306"/>
        <v>30.48</v>
      </c>
      <c r="CW258">
        <f t="shared" si="307"/>
        <v>0.05</v>
      </c>
      <c r="CX258">
        <f t="shared" si="308"/>
        <v>0</v>
      </c>
      <c r="CY258">
        <f t="shared" si="309"/>
        <v>1400.1004999999998</v>
      </c>
      <c r="CZ258">
        <f t="shared" si="310"/>
        <v>957.96349999999995</v>
      </c>
      <c r="DC258" t="s">
        <v>6</v>
      </c>
      <c r="DD258" t="s">
        <v>6</v>
      </c>
      <c r="DE258" t="s">
        <v>6</v>
      </c>
      <c r="DF258" t="s">
        <v>6</v>
      </c>
      <c r="DG258" t="s">
        <v>6</v>
      </c>
      <c r="DH258" t="s">
        <v>6</v>
      </c>
      <c r="DI258" t="s">
        <v>6</v>
      </c>
      <c r="DJ258" t="s">
        <v>6</v>
      </c>
      <c r="DK258" t="s">
        <v>6</v>
      </c>
      <c r="DL258" t="s">
        <v>6</v>
      </c>
      <c r="DM258" t="s">
        <v>6</v>
      </c>
      <c r="DN258">
        <v>0</v>
      </c>
      <c r="DO258">
        <v>0</v>
      </c>
      <c r="DP258">
        <v>1</v>
      </c>
      <c r="DQ258">
        <v>1</v>
      </c>
      <c r="DU258">
        <v>1013</v>
      </c>
      <c r="DV258" t="s">
        <v>330</v>
      </c>
      <c r="DW258" t="s">
        <v>330</v>
      </c>
      <c r="DX258">
        <v>1</v>
      </c>
      <c r="EE258">
        <v>26548943</v>
      </c>
      <c r="EF258">
        <v>3</v>
      </c>
      <c r="EG258" t="s">
        <v>414</v>
      </c>
      <c r="EH258">
        <v>0</v>
      </c>
      <c r="EI258" t="s">
        <v>6</v>
      </c>
      <c r="EJ258">
        <v>2</v>
      </c>
      <c r="EK258">
        <v>108001</v>
      </c>
      <c r="EL258" t="s">
        <v>422</v>
      </c>
      <c r="EM258" t="s">
        <v>423</v>
      </c>
      <c r="EO258" t="s">
        <v>6</v>
      </c>
      <c r="EQ258">
        <v>0</v>
      </c>
      <c r="ER258">
        <v>369.25</v>
      </c>
      <c r="ES258">
        <v>62.22</v>
      </c>
      <c r="ET258">
        <v>4.67</v>
      </c>
      <c r="EU258">
        <v>0.64</v>
      </c>
      <c r="EV258">
        <v>302.36</v>
      </c>
      <c r="EW258">
        <v>30.48</v>
      </c>
      <c r="EX258">
        <v>0.05</v>
      </c>
      <c r="EY258">
        <v>0</v>
      </c>
      <c r="FQ258">
        <v>0</v>
      </c>
      <c r="FR258">
        <f t="shared" si="311"/>
        <v>0</v>
      </c>
      <c r="FS258">
        <v>0</v>
      </c>
      <c r="FX258">
        <v>95</v>
      </c>
      <c r="FY258">
        <v>65</v>
      </c>
      <c r="GA258" t="s">
        <v>6</v>
      </c>
      <c r="GD258">
        <v>0</v>
      </c>
      <c r="GF258">
        <v>-1066145640</v>
      </c>
      <c r="GG258">
        <v>1</v>
      </c>
      <c r="GH258">
        <v>1</v>
      </c>
      <c r="GI258">
        <v>4</v>
      </c>
      <c r="GJ258">
        <v>0</v>
      </c>
      <c r="GK258">
        <f>ROUND(R258*(S12)/100,2)</f>
        <v>0</v>
      </c>
      <c r="GL258">
        <f t="shared" si="312"/>
        <v>0</v>
      </c>
      <c r="GM258">
        <f t="shared" si="313"/>
        <v>4154.09</v>
      </c>
      <c r="GN258">
        <f t="shared" si="314"/>
        <v>0</v>
      </c>
      <c r="GO258">
        <f t="shared" si="315"/>
        <v>4154.09</v>
      </c>
      <c r="GP258">
        <f t="shared" si="316"/>
        <v>0</v>
      </c>
      <c r="GR258">
        <v>0</v>
      </c>
      <c r="GS258">
        <v>3</v>
      </c>
      <c r="GT258">
        <v>0</v>
      </c>
      <c r="GU258" t="s">
        <v>6</v>
      </c>
      <c r="GV258">
        <f t="shared" si="317"/>
        <v>0</v>
      </c>
      <c r="GW258">
        <v>1</v>
      </c>
      <c r="GX258">
        <f t="shared" si="318"/>
        <v>0</v>
      </c>
      <c r="HA258">
        <v>0</v>
      </c>
      <c r="HB258">
        <v>0</v>
      </c>
      <c r="IK258">
        <v>0</v>
      </c>
    </row>
    <row r="259" spans="1:255" x14ac:dyDescent="0.2">
      <c r="A259" s="2">
        <v>18</v>
      </c>
      <c r="B259" s="2">
        <v>1</v>
      </c>
      <c r="C259" s="2">
        <v>671</v>
      </c>
      <c r="D259" s="2"/>
      <c r="E259" s="2" t="s">
        <v>480</v>
      </c>
      <c r="F259" s="2" t="s">
        <v>481</v>
      </c>
      <c r="G259" s="2" t="s">
        <v>482</v>
      </c>
      <c r="H259" s="2" t="s">
        <v>483</v>
      </c>
      <c r="I259" s="2">
        <f>I257*J259</f>
        <v>0.76</v>
      </c>
      <c r="J259" s="2">
        <v>1</v>
      </c>
      <c r="K259" s="2"/>
      <c r="L259" s="2"/>
      <c r="M259" s="2"/>
      <c r="N259" s="2"/>
      <c r="O259" s="2">
        <f t="shared" si="286"/>
        <v>739.48</v>
      </c>
      <c r="P259" s="2">
        <f t="shared" si="287"/>
        <v>739.48</v>
      </c>
      <c r="Q259" s="2">
        <f t="shared" si="288"/>
        <v>0</v>
      </c>
      <c r="R259" s="2">
        <f t="shared" si="289"/>
        <v>0</v>
      </c>
      <c r="S259" s="2">
        <f t="shared" si="290"/>
        <v>0</v>
      </c>
      <c r="T259" s="2">
        <f t="shared" si="291"/>
        <v>0</v>
      </c>
      <c r="U259" s="2">
        <f t="shared" si="292"/>
        <v>0</v>
      </c>
      <c r="V259" s="2">
        <f t="shared" si="293"/>
        <v>0</v>
      </c>
      <c r="W259" s="2">
        <f t="shared" si="294"/>
        <v>0</v>
      </c>
      <c r="X259" s="2">
        <f t="shared" si="295"/>
        <v>0</v>
      </c>
      <c r="Y259" s="2">
        <f t="shared" si="296"/>
        <v>0</v>
      </c>
      <c r="Z259" s="2"/>
      <c r="AA259" s="2">
        <v>26834263</v>
      </c>
      <c r="AB259" s="2">
        <f t="shared" si="297"/>
        <v>973</v>
      </c>
      <c r="AC259" s="2">
        <f t="shared" si="280"/>
        <v>973</v>
      </c>
      <c r="AD259" s="2">
        <f t="shared" si="281"/>
        <v>0</v>
      </c>
      <c r="AE259" s="2">
        <f t="shared" si="282"/>
        <v>0</v>
      </c>
      <c r="AF259" s="2">
        <f t="shared" si="283"/>
        <v>0</v>
      </c>
      <c r="AG259" s="2">
        <f t="shared" si="298"/>
        <v>0</v>
      </c>
      <c r="AH259" s="2">
        <f t="shared" si="284"/>
        <v>0</v>
      </c>
      <c r="AI259" s="2">
        <f t="shared" si="285"/>
        <v>0</v>
      </c>
      <c r="AJ259" s="2">
        <f t="shared" si="299"/>
        <v>0</v>
      </c>
      <c r="AK259" s="2">
        <v>973</v>
      </c>
      <c r="AL259" s="2">
        <v>973</v>
      </c>
      <c r="AM259" s="2">
        <v>0</v>
      </c>
      <c r="AN259" s="2">
        <v>0</v>
      </c>
      <c r="AO259" s="2">
        <v>0</v>
      </c>
      <c r="AP259" s="2">
        <v>0</v>
      </c>
      <c r="AQ259" s="2">
        <v>0</v>
      </c>
      <c r="AR259" s="2">
        <v>0</v>
      </c>
      <c r="AS259" s="2">
        <v>0</v>
      </c>
      <c r="AT259" s="2">
        <v>95</v>
      </c>
      <c r="AU259" s="2">
        <v>65</v>
      </c>
      <c r="AV259" s="2">
        <v>1</v>
      </c>
      <c r="AW259" s="2">
        <v>1</v>
      </c>
      <c r="AX259" s="2"/>
      <c r="AY259" s="2"/>
      <c r="AZ259" s="2">
        <v>1</v>
      </c>
      <c r="BA259" s="2">
        <v>1</v>
      </c>
      <c r="BB259" s="2">
        <v>1</v>
      </c>
      <c r="BC259" s="2">
        <v>1</v>
      </c>
      <c r="BD259" s="2" t="s">
        <v>6</v>
      </c>
      <c r="BE259" s="2" t="s">
        <v>6</v>
      </c>
      <c r="BF259" s="2" t="s">
        <v>6</v>
      </c>
      <c r="BG259" s="2" t="s">
        <v>6</v>
      </c>
      <c r="BH259" s="2">
        <v>3</v>
      </c>
      <c r="BI259" s="2">
        <v>2</v>
      </c>
      <c r="BJ259" s="2" t="s">
        <v>484</v>
      </c>
      <c r="BK259" s="2"/>
      <c r="BL259" s="2"/>
      <c r="BM259" s="2">
        <v>108001</v>
      </c>
      <c r="BN259" s="2">
        <v>0</v>
      </c>
      <c r="BO259" s="2" t="s">
        <v>6</v>
      </c>
      <c r="BP259" s="2">
        <v>0</v>
      </c>
      <c r="BQ259" s="2">
        <v>3</v>
      </c>
      <c r="BR259" s="2">
        <v>0</v>
      </c>
      <c r="BS259" s="2">
        <v>1</v>
      </c>
      <c r="BT259" s="2">
        <v>1</v>
      </c>
      <c r="BU259" s="2">
        <v>1</v>
      </c>
      <c r="BV259" s="2">
        <v>1</v>
      </c>
      <c r="BW259" s="2">
        <v>1</v>
      </c>
      <c r="BX259" s="2">
        <v>1</v>
      </c>
      <c r="BY259" s="2" t="s">
        <v>6</v>
      </c>
      <c r="BZ259" s="2">
        <v>95</v>
      </c>
      <c r="CA259" s="2">
        <v>65</v>
      </c>
      <c r="CB259" s="2"/>
      <c r="CC259" s="2"/>
      <c r="CD259" s="2"/>
      <c r="CE259" s="2"/>
      <c r="CF259" s="2">
        <v>0</v>
      </c>
      <c r="CG259" s="2">
        <v>0</v>
      </c>
      <c r="CH259" s="2"/>
      <c r="CI259" s="2"/>
      <c r="CJ259" s="2"/>
      <c r="CK259" s="2"/>
      <c r="CL259" s="2"/>
      <c r="CM259" s="2">
        <v>0</v>
      </c>
      <c r="CN259" s="2" t="s">
        <v>6</v>
      </c>
      <c r="CO259" s="2">
        <v>0</v>
      </c>
      <c r="CP259" s="2">
        <f t="shared" si="300"/>
        <v>739.48</v>
      </c>
      <c r="CQ259" s="2">
        <f t="shared" si="301"/>
        <v>973</v>
      </c>
      <c r="CR259" s="2">
        <f t="shared" si="302"/>
        <v>0</v>
      </c>
      <c r="CS259" s="2">
        <f t="shared" si="303"/>
        <v>0</v>
      </c>
      <c r="CT259" s="2">
        <f t="shared" si="304"/>
        <v>0</v>
      </c>
      <c r="CU259" s="2">
        <f t="shared" si="305"/>
        <v>0</v>
      </c>
      <c r="CV259" s="2">
        <f t="shared" si="306"/>
        <v>0</v>
      </c>
      <c r="CW259" s="2">
        <f t="shared" si="307"/>
        <v>0</v>
      </c>
      <c r="CX259" s="2">
        <f t="shared" si="308"/>
        <v>0</v>
      </c>
      <c r="CY259" s="2">
        <f t="shared" si="309"/>
        <v>0</v>
      </c>
      <c r="CZ259" s="2">
        <f t="shared" si="310"/>
        <v>0</v>
      </c>
      <c r="DA259" s="2"/>
      <c r="DB259" s="2"/>
      <c r="DC259" s="2" t="s">
        <v>6</v>
      </c>
      <c r="DD259" s="2" t="s">
        <v>6</v>
      </c>
      <c r="DE259" s="2" t="s">
        <v>6</v>
      </c>
      <c r="DF259" s="2" t="s">
        <v>6</v>
      </c>
      <c r="DG259" s="2" t="s">
        <v>6</v>
      </c>
      <c r="DH259" s="2" t="s">
        <v>6</v>
      </c>
      <c r="DI259" s="2" t="s">
        <v>6</v>
      </c>
      <c r="DJ259" s="2" t="s">
        <v>6</v>
      </c>
      <c r="DK259" s="2" t="s">
        <v>6</v>
      </c>
      <c r="DL259" s="2" t="s">
        <v>6</v>
      </c>
      <c r="DM259" s="2" t="s">
        <v>6</v>
      </c>
      <c r="DN259" s="2">
        <v>0</v>
      </c>
      <c r="DO259" s="2">
        <v>0</v>
      </c>
      <c r="DP259" s="2">
        <v>1</v>
      </c>
      <c r="DQ259" s="2">
        <v>1</v>
      </c>
      <c r="DR259" s="2"/>
      <c r="DS259" s="2"/>
      <c r="DT259" s="2"/>
      <c r="DU259" s="2">
        <v>1010</v>
      </c>
      <c r="DV259" s="2" t="s">
        <v>483</v>
      </c>
      <c r="DW259" s="2" t="s">
        <v>483</v>
      </c>
      <c r="DX259" s="2">
        <v>100</v>
      </c>
      <c r="DY259" s="2"/>
      <c r="DZ259" s="2"/>
      <c r="EA259" s="2"/>
      <c r="EB259" s="2"/>
      <c r="EC259" s="2"/>
      <c r="ED259" s="2"/>
      <c r="EE259" s="2">
        <v>26548943</v>
      </c>
      <c r="EF259" s="2">
        <v>3</v>
      </c>
      <c r="EG259" s="2" t="s">
        <v>414</v>
      </c>
      <c r="EH259" s="2">
        <v>0</v>
      </c>
      <c r="EI259" s="2" t="s">
        <v>6</v>
      </c>
      <c r="EJ259" s="2">
        <v>2</v>
      </c>
      <c r="EK259" s="2">
        <v>108001</v>
      </c>
      <c r="EL259" s="2" t="s">
        <v>422</v>
      </c>
      <c r="EM259" s="2" t="s">
        <v>423</v>
      </c>
      <c r="EN259" s="2"/>
      <c r="EO259" s="2" t="s">
        <v>6</v>
      </c>
      <c r="EP259" s="2"/>
      <c r="EQ259" s="2">
        <v>0</v>
      </c>
      <c r="ER259" s="2">
        <v>973</v>
      </c>
      <c r="ES259" s="2">
        <v>973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>
        <v>0</v>
      </c>
      <c r="FR259" s="2">
        <f t="shared" si="311"/>
        <v>0</v>
      </c>
      <c r="FS259" s="2">
        <v>0</v>
      </c>
      <c r="FT259" s="2"/>
      <c r="FU259" s="2"/>
      <c r="FV259" s="2"/>
      <c r="FW259" s="2"/>
      <c r="FX259" s="2">
        <v>95</v>
      </c>
      <c r="FY259" s="2">
        <v>65</v>
      </c>
      <c r="FZ259" s="2"/>
      <c r="GA259" s="2" t="s">
        <v>6</v>
      </c>
      <c r="GB259" s="2"/>
      <c r="GC259" s="2"/>
      <c r="GD259" s="2">
        <v>0</v>
      </c>
      <c r="GE259" s="2"/>
      <c r="GF259" s="2">
        <v>-1743968753</v>
      </c>
      <c r="GG259" s="2">
        <v>2</v>
      </c>
      <c r="GH259" s="2">
        <v>1</v>
      </c>
      <c r="GI259" s="2">
        <v>-2</v>
      </c>
      <c r="GJ259" s="2">
        <v>0</v>
      </c>
      <c r="GK259" s="2">
        <f>ROUND(R259*(R12)/100,2)</f>
        <v>0</v>
      </c>
      <c r="GL259" s="2">
        <f t="shared" si="312"/>
        <v>0</v>
      </c>
      <c r="GM259" s="2">
        <f t="shared" si="313"/>
        <v>739.48</v>
      </c>
      <c r="GN259" s="2">
        <f t="shared" si="314"/>
        <v>0</v>
      </c>
      <c r="GO259" s="2">
        <f t="shared" si="315"/>
        <v>739.48</v>
      </c>
      <c r="GP259" s="2">
        <f t="shared" si="316"/>
        <v>0</v>
      </c>
      <c r="GQ259" s="2"/>
      <c r="GR259" s="2">
        <v>0</v>
      </c>
      <c r="GS259" s="2">
        <v>3</v>
      </c>
      <c r="GT259" s="2">
        <v>0</v>
      </c>
      <c r="GU259" s="2" t="s">
        <v>6</v>
      </c>
      <c r="GV259" s="2">
        <f t="shared" si="317"/>
        <v>0</v>
      </c>
      <c r="GW259" s="2">
        <v>1</v>
      </c>
      <c r="GX259" s="2">
        <f t="shared" si="318"/>
        <v>0</v>
      </c>
      <c r="GY259" s="2"/>
      <c r="GZ259" s="2"/>
      <c r="HA259" s="2">
        <v>0</v>
      </c>
      <c r="HB259" s="2">
        <v>0</v>
      </c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>
        <v>0</v>
      </c>
      <c r="IL259" s="2"/>
      <c r="IM259" s="2"/>
      <c r="IN259" s="2"/>
      <c r="IO259" s="2"/>
      <c r="IP259" s="2"/>
      <c r="IQ259" s="2"/>
      <c r="IR259" s="2"/>
      <c r="IS259" s="2"/>
      <c r="IT259" s="2"/>
      <c r="IU259" s="2"/>
    </row>
    <row r="260" spans="1:255" x14ac:dyDescent="0.2">
      <c r="A260">
        <v>18</v>
      </c>
      <c r="B260">
        <v>1</v>
      </c>
      <c r="C260">
        <v>681</v>
      </c>
      <c r="E260" t="s">
        <v>480</v>
      </c>
      <c r="F260" t="s">
        <v>481</v>
      </c>
      <c r="G260" t="s">
        <v>482</v>
      </c>
      <c r="H260" t="s">
        <v>483</v>
      </c>
      <c r="I260">
        <f>I258*J260</f>
        <v>0.76</v>
      </c>
      <c r="J260">
        <v>1</v>
      </c>
      <c r="O260">
        <f t="shared" si="286"/>
        <v>4732.67</v>
      </c>
      <c r="P260">
        <f t="shared" si="287"/>
        <v>4732.67</v>
      </c>
      <c r="Q260">
        <f t="shared" si="288"/>
        <v>0</v>
      </c>
      <c r="R260">
        <f t="shared" si="289"/>
        <v>0</v>
      </c>
      <c r="S260">
        <f t="shared" si="290"/>
        <v>0</v>
      </c>
      <c r="T260">
        <f t="shared" si="291"/>
        <v>0</v>
      </c>
      <c r="U260">
        <f t="shared" si="292"/>
        <v>0</v>
      </c>
      <c r="V260">
        <f t="shared" si="293"/>
        <v>0</v>
      </c>
      <c r="W260">
        <f t="shared" si="294"/>
        <v>0</v>
      </c>
      <c r="X260">
        <f t="shared" si="295"/>
        <v>0</v>
      </c>
      <c r="Y260">
        <f t="shared" si="296"/>
        <v>0</v>
      </c>
      <c r="AA260">
        <v>26834277</v>
      </c>
      <c r="AB260">
        <f t="shared" si="297"/>
        <v>973</v>
      </c>
      <c r="AC260">
        <f t="shared" si="280"/>
        <v>973</v>
      </c>
      <c r="AD260">
        <f t="shared" si="281"/>
        <v>0</v>
      </c>
      <c r="AE260">
        <f t="shared" si="282"/>
        <v>0</v>
      </c>
      <c r="AF260">
        <f t="shared" si="283"/>
        <v>0</v>
      </c>
      <c r="AG260">
        <f t="shared" si="298"/>
        <v>0</v>
      </c>
      <c r="AH260">
        <f t="shared" si="284"/>
        <v>0</v>
      </c>
      <c r="AI260">
        <f t="shared" si="285"/>
        <v>0</v>
      </c>
      <c r="AJ260">
        <f t="shared" si="299"/>
        <v>0</v>
      </c>
      <c r="AK260">
        <v>973</v>
      </c>
      <c r="AL260">
        <v>973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95</v>
      </c>
      <c r="AU260">
        <v>65</v>
      </c>
      <c r="AV260">
        <v>1</v>
      </c>
      <c r="AW260">
        <v>1</v>
      </c>
      <c r="AZ260">
        <v>6.4</v>
      </c>
      <c r="BA260">
        <v>1</v>
      </c>
      <c r="BB260">
        <v>1</v>
      </c>
      <c r="BC260">
        <v>6.4</v>
      </c>
      <c r="BD260" t="s">
        <v>6</v>
      </c>
      <c r="BE260" t="s">
        <v>6</v>
      </c>
      <c r="BF260" t="s">
        <v>6</v>
      </c>
      <c r="BG260" t="s">
        <v>6</v>
      </c>
      <c r="BH260">
        <v>3</v>
      </c>
      <c r="BI260">
        <v>2</v>
      </c>
      <c r="BJ260" t="s">
        <v>484</v>
      </c>
      <c r="BM260">
        <v>108001</v>
      </c>
      <c r="BN260">
        <v>0</v>
      </c>
      <c r="BO260" t="s">
        <v>6</v>
      </c>
      <c r="BP260">
        <v>0</v>
      </c>
      <c r="BQ260">
        <v>3</v>
      </c>
      <c r="BR260">
        <v>0</v>
      </c>
      <c r="BS260">
        <v>1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6</v>
      </c>
      <c r="BZ260">
        <v>95</v>
      </c>
      <c r="CA260">
        <v>65</v>
      </c>
      <c r="CF260">
        <v>0</v>
      </c>
      <c r="CG260">
        <v>0</v>
      </c>
      <c r="CM260">
        <v>0</v>
      </c>
      <c r="CN260" t="s">
        <v>6</v>
      </c>
      <c r="CO260">
        <v>0</v>
      </c>
      <c r="CP260">
        <f t="shared" si="300"/>
        <v>4732.67</v>
      </c>
      <c r="CQ260">
        <f t="shared" si="301"/>
        <v>6227.2000000000007</v>
      </c>
      <c r="CR260">
        <f t="shared" si="302"/>
        <v>0</v>
      </c>
      <c r="CS260">
        <f t="shared" si="303"/>
        <v>0</v>
      </c>
      <c r="CT260">
        <f t="shared" si="304"/>
        <v>0</v>
      </c>
      <c r="CU260">
        <f t="shared" si="305"/>
        <v>0</v>
      </c>
      <c r="CV260">
        <f t="shared" si="306"/>
        <v>0</v>
      </c>
      <c r="CW260">
        <f t="shared" si="307"/>
        <v>0</v>
      </c>
      <c r="CX260">
        <f t="shared" si="308"/>
        <v>0</v>
      </c>
      <c r="CY260">
        <f t="shared" si="309"/>
        <v>0</v>
      </c>
      <c r="CZ260">
        <f t="shared" si="310"/>
        <v>0</v>
      </c>
      <c r="DC260" t="s">
        <v>6</v>
      </c>
      <c r="DD260" t="s">
        <v>6</v>
      </c>
      <c r="DE260" t="s">
        <v>6</v>
      </c>
      <c r="DF260" t="s">
        <v>6</v>
      </c>
      <c r="DG260" t="s">
        <v>6</v>
      </c>
      <c r="DH260" t="s">
        <v>6</v>
      </c>
      <c r="DI260" t="s">
        <v>6</v>
      </c>
      <c r="DJ260" t="s">
        <v>6</v>
      </c>
      <c r="DK260" t="s">
        <v>6</v>
      </c>
      <c r="DL260" t="s">
        <v>6</v>
      </c>
      <c r="DM260" t="s">
        <v>6</v>
      </c>
      <c r="DN260">
        <v>0</v>
      </c>
      <c r="DO260">
        <v>0</v>
      </c>
      <c r="DP260">
        <v>1</v>
      </c>
      <c r="DQ260">
        <v>1</v>
      </c>
      <c r="DU260">
        <v>1010</v>
      </c>
      <c r="DV260" t="s">
        <v>483</v>
      </c>
      <c r="DW260" t="s">
        <v>483</v>
      </c>
      <c r="DX260">
        <v>100</v>
      </c>
      <c r="EE260">
        <v>26548943</v>
      </c>
      <c r="EF260">
        <v>3</v>
      </c>
      <c r="EG260" t="s">
        <v>414</v>
      </c>
      <c r="EH260">
        <v>0</v>
      </c>
      <c r="EI260" t="s">
        <v>6</v>
      </c>
      <c r="EJ260">
        <v>2</v>
      </c>
      <c r="EK260">
        <v>108001</v>
      </c>
      <c r="EL260" t="s">
        <v>422</v>
      </c>
      <c r="EM260" t="s">
        <v>423</v>
      </c>
      <c r="EO260" t="s">
        <v>6</v>
      </c>
      <c r="EQ260">
        <v>0</v>
      </c>
      <c r="ER260">
        <v>973</v>
      </c>
      <c r="ES260">
        <v>973</v>
      </c>
      <c r="ET260">
        <v>0</v>
      </c>
      <c r="EU260">
        <v>0</v>
      </c>
      <c r="EV260">
        <v>0</v>
      </c>
      <c r="EW260">
        <v>0</v>
      </c>
      <c r="EX260">
        <v>0</v>
      </c>
      <c r="FQ260">
        <v>0</v>
      </c>
      <c r="FR260">
        <f t="shared" si="311"/>
        <v>0</v>
      </c>
      <c r="FS260">
        <v>0</v>
      </c>
      <c r="FX260">
        <v>95</v>
      </c>
      <c r="FY260">
        <v>65</v>
      </c>
      <c r="GA260" t="s">
        <v>6</v>
      </c>
      <c r="GD260">
        <v>0</v>
      </c>
      <c r="GF260">
        <v>-1743968753</v>
      </c>
      <c r="GG260">
        <v>1</v>
      </c>
      <c r="GH260">
        <v>1</v>
      </c>
      <c r="GI260">
        <v>4</v>
      </c>
      <c r="GJ260">
        <v>0</v>
      </c>
      <c r="GK260">
        <f>ROUND(R260*(S12)/100,2)</f>
        <v>0</v>
      </c>
      <c r="GL260">
        <f t="shared" si="312"/>
        <v>0</v>
      </c>
      <c r="GM260">
        <f t="shared" si="313"/>
        <v>4732.67</v>
      </c>
      <c r="GN260">
        <f t="shared" si="314"/>
        <v>0</v>
      </c>
      <c r="GO260">
        <f t="shared" si="315"/>
        <v>4732.67</v>
      </c>
      <c r="GP260">
        <f t="shared" si="316"/>
        <v>0</v>
      </c>
      <c r="GR260">
        <v>0</v>
      </c>
      <c r="GS260">
        <v>3</v>
      </c>
      <c r="GT260">
        <v>0</v>
      </c>
      <c r="GU260" t="s">
        <v>6</v>
      </c>
      <c r="GV260">
        <f t="shared" si="317"/>
        <v>0</v>
      </c>
      <c r="GW260">
        <v>1</v>
      </c>
      <c r="GX260">
        <f t="shared" si="318"/>
        <v>0</v>
      </c>
      <c r="HA260">
        <v>0</v>
      </c>
      <c r="HB260">
        <v>0</v>
      </c>
      <c r="IK260">
        <v>0</v>
      </c>
    </row>
    <row r="261" spans="1:255" x14ac:dyDescent="0.2">
      <c r="A261" s="2">
        <v>17</v>
      </c>
      <c r="B261" s="2">
        <v>1</v>
      </c>
      <c r="C261" s="2">
        <f>ROW(SmtRes!A694)</f>
        <v>694</v>
      </c>
      <c r="D261" s="2">
        <f>ROW(EtalonRes!A697)</f>
        <v>697</v>
      </c>
      <c r="E261" s="2" t="s">
        <v>485</v>
      </c>
      <c r="F261" s="2" t="s">
        <v>486</v>
      </c>
      <c r="G261" s="2" t="s">
        <v>487</v>
      </c>
      <c r="H261" s="2" t="s">
        <v>121</v>
      </c>
      <c r="I261" s="2">
        <v>6</v>
      </c>
      <c r="J261" s="2">
        <v>0</v>
      </c>
      <c r="K261" s="2"/>
      <c r="L261" s="2"/>
      <c r="M261" s="2"/>
      <c r="N261" s="2"/>
      <c r="O261" s="2">
        <f t="shared" si="286"/>
        <v>336.18</v>
      </c>
      <c r="P261" s="2">
        <f t="shared" si="287"/>
        <v>219.54</v>
      </c>
      <c r="Q261" s="2">
        <f t="shared" si="288"/>
        <v>10.68</v>
      </c>
      <c r="R261" s="2">
        <f t="shared" si="289"/>
        <v>1.56</v>
      </c>
      <c r="S261" s="2">
        <f t="shared" si="290"/>
        <v>105.96</v>
      </c>
      <c r="T261" s="2">
        <f t="shared" si="291"/>
        <v>0</v>
      </c>
      <c r="U261" s="2">
        <f t="shared" si="292"/>
        <v>10.68</v>
      </c>
      <c r="V261" s="2">
        <f t="shared" si="293"/>
        <v>0.12</v>
      </c>
      <c r="W261" s="2">
        <f t="shared" si="294"/>
        <v>0</v>
      </c>
      <c r="X261" s="2">
        <f t="shared" si="295"/>
        <v>102.14</v>
      </c>
      <c r="Y261" s="2">
        <f t="shared" si="296"/>
        <v>69.89</v>
      </c>
      <c r="Z261" s="2"/>
      <c r="AA261" s="2">
        <v>26834263</v>
      </c>
      <c r="AB261" s="2">
        <f t="shared" si="297"/>
        <v>56.03</v>
      </c>
      <c r="AC261" s="2">
        <f t="shared" ref="AC261:AC282" si="319">ROUND((ES261),6)</f>
        <v>36.590000000000003</v>
      </c>
      <c r="AD261" s="2">
        <f t="shared" ref="AD261:AD282" si="320">ROUND((((ET261)-(EU261))+AE261),6)</f>
        <v>1.78</v>
      </c>
      <c r="AE261" s="2">
        <f t="shared" ref="AE261:AE282" si="321">ROUND((EU261),6)</f>
        <v>0.26</v>
      </c>
      <c r="AF261" s="2">
        <f t="shared" ref="AF261:AF282" si="322">ROUND((EV261),6)</f>
        <v>17.66</v>
      </c>
      <c r="AG261" s="2">
        <f t="shared" si="298"/>
        <v>0</v>
      </c>
      <c r="AH261" s="2">
        <f t="shared" ref="AH261:AH282" si="323">(EW261)</f>
        <v>1.78</v>
      </c>
      <c r="AI261" s="2">
        <f t="shared" ref="AI261:AI282" si="324">(EX261)</f>
        <v>0.02</v>
      </c>
      <c r="AJ261" s="2">
        <f t="shared" si="299"/>
        <v>0</v>
      </c>
      <c r="AK261" s="2">
        <v>56.03</v>
      </c>
      <c r="AL261" s="2">
        <v>36.590000000000003</v>
      </c>
      <c r="AM261" s="2">
        <v>1.78</v>
      </c>
      <c r="AN261" s="2">
        <v>0.26</v>
      </c>
      <c r="AO261" s="2">
        <v>17.66</v>
      </c>
      <c r="AP261" s="2">
        <v>0</v>
      </c>
      <c r="AQ261" s="2">
        <v>1.78</v>
      </c>
      <c r="AR261" s="2">
        <v>0.02</v>
      </c>
      <c r="AS261" s="2">
        <v>0</v>
      </c>
      <c r="AT261" s="2">
        <v>95</v>
      </c>
      <c r="AU261" s="2">
        <v>65</v>
      </c>
      <c r="AV261" s="2">
        <v>1</v>
      </c>
      <c r="AW261" s="2">
        <v>1</v>
      </c>
      <c r="AX261" s="2"/>
      <c r="AY261" s="2"/>
      <c r="AZ261" s="2">
        <v>1</v>
      </c>
      <c r="BA261" s="2">
        <v>1</v>
      </c>
      <c r="BB261" s="2">
        <v>1</v>
      </c>
      <c r="BC261" s="2">
        <v>1</v>
      </c>
      <c r="BD261" s="2" t="s">
        <v>6</v>
      </c>
      <c r="BE261" s="2" t="s">
        <v>6</v>
      </c>
      <c r="BF261" s="2" t="s">
        <v>6</v>
      </c>
      <c r="BG261" s="2" t="s">
        <v>6</v>
      </c>
      <c r="BH261" s="2">
        <v>0</v>
      </c>
      <c r="BI261" s="2">
        <v>2</v>
      </c>
      <c r="BJ261" s="2" t="s">
        <v>488</v>
      </c>
      <c r="BK261" s="2"/>
      <c r="BL261" s="2"/>
      <c r="BM261" s="2">
        <v>108001</v>
      </c>
      <c r="BN261" s="2">
        <v>0</v>
      </c>
      <c r="BO261" s="2" t="s">
        <v>6</v>
      </c>
      <c r="BP261" s="2">
        <v>0</v>
      </c>
      <c r="BQ261" s="2">
        <v>3</v>
      </c>
      <c r="BR261" s="2">
        <v>0</v>
      </c>
      <c r="BS261" s="2">
        <v>1</v>
      </c>
      <c r="BT261" s="2">
        <v>1</v>
      </c>
      <c r="BU261" s="2">
        <v>1</v>
      </c>
      <c r="BV261" s="2">
        <v>1</v>
      </c>
      <c r="BW261" s="2">
        <v>1</v>
      </c>
      <c r="BX261" s="2">
        <v>1</v>
      </c>
      <c r="BY261" s="2" t="s">
        <v>6</v>
      </c>
      <c r="BZ261" s="2">
        <v>95</v>
      </c>
      <c r="CA261" s="2">
        <v>65</v>
      </c>
      <c r="CB261" s="2"/>
      <c r="CC261" s="2"/>
      <c r="CD261" s="2"/>
      <c r="CE261" s="2"/>
      <c r="CF261" s="2">
        <v>0</v>
      </c>
      <c r="CG261" s="2">
        <v>0</v>
      </c>
      <c r="CH261" s="2"/>
      <c r="CI261" s="2"/>
      <c r="CJ261" s="2"/>
      <c r="CK261" s="2"/>
      <c r="CL261" s="2"/>
      <c r="CM261" s="2">
        <v>0</v>
      </c>
      <c r="CN261" s="2" t="s">
        <v>6</v>
      </c>
      <c r="CO261" s="2">
        <v>0</v>
      </c>
      <c r="CP261" s="2">
        <f t="shared" si="300"/>
        <v>336.18</v>
      </c>
      <c r="CQ261" s="2">
        <f t="shared" si="301"/>
        <v>36.590000000000003</v>
      </c>
      <c r="CR261" s="2">
        <f t="shared" si="302"/>
        <v>1.78</v>
      </c>
      <c r="CS261" s="2">
        <f t="shared" si="303"/>
        <v>0.26</v>
      </c>
      <c r="CT261" s="2">
        <f t="shared" si="304"/>
        <v>17.66</v>
      </c>
      <c r="CU261" s="2">
        <f t="shared" si="305"/>
        <v>0</v>
      </c>
      <c r="CV261" s="2">
        <f t="shared" si="306"/>
        <v>1.78</v>
      </c>
      <c r="CW261" s="2">
        <f t="shared" si="307"/>
        <v>0.02</v>
      </c>
      <c r="CX261" s="2">
        <f t="shared" si="308"/>
        <v>0</v>
      </c>
      <c r="CY261" s="2">
        <f t="shared" si="309"/>
        <v>102.14399999999999</v>
      </c>
      <c r="CZ261" s="2">
        <f t="shared" si="310"/>
        <v>69.888000000000005</v>
      </c>
      <c r="DA261" s="2"/>
      <c r="DB261" s="2"/>
      <c r="DC261" s="2" t="s">
        <v>6</v>
      </c>
      <c r="DD261" s="2" t="s">
        <v>6</v>
      </c>
      <c r="DE261" s="2" t="s">
        <v>6</v>
      </c>
      <c r="DF261" s="2" t="s">
        <v>6</v>
      </c>
      <c r="DG261" s="2" t="s">
        <v>6</v>
      </c>
      <c r="DH261" s="2" t="s">
        <v>6</v>
      </c>
      <c r="DI261" s="2" t="s">
        <v>6</v>
      </c>
      <c r="DJ261" s="2" t="s">
        <v>6</v>
      </c>
      <c r="DK261" s="2" t="s">
        <v>6</v>
      </c>
      <c r="DL261" s="2" t="s">
        <v>6</v>
      </c>
      <c r="DM261" s="2" t="s">
        <v>6</v>
      </c>
      <c r="DN261" s="2">
        <v>0</v>
      </c>
      <c r="DO261" s="2">
        <v>0</v>
      </c>
      <c r="DP261" s="2">
        <v>1</v>
      </c>
      <c r="DQ261" s="2">
        <v>1</v>
      </c>
      <c r="DR261" s="2"/>
      <c r="DS261" s="2"/>
      <c r="DT261" s="2"/>
      <c r="DU261" s="2">
        <v>1013</v>
      </c>
      <c r="DV261" s="2" t="s">
        <v>121</v>
      </c>
      <c r="DW261" s="2" t="s">
        <v>121</v>
      </c>
      <c r="DX261" s="2">
        <v>1</v>
      </c>
      <c r="DY261" s="2"/>
      <c r="DZ261" s="2"/>
      <c r="EA261" s="2"/>
      <c r="EB261" s="2"/>
      <c r="EC261" s="2"/>
      <c r="ED261" s="2"/>
      <c r="EE261" s="2">
        <v>26548943</v>
      </c>
      <c r="EF261" s="2">
        <v>3</v>
      </c>
      <c r="EG261" s="2" t="s">
        <v>414</v>
      </c>
      <c r="EH261" s="2">
        <v>0</v>
      </c>
      <c r="EI261" s="2" t="s">
        <v>6</v>
      </c>
      <c r="EJ261" s="2">
        <v>2</v>
      </c>
      <c r="EK261" s="2">
        <v>108001</v>
      </c>
      <c r="EL261" s="2" t="s">
        <v>422</v>
      </c>
      <c r="EM261" s="2" t="s">
        <v>423</v>
      </c>
      <c r="EN261" s="2"/>
      <c r="EO261" s="2" t="s">
        <v>6</v>
      </c>
      <c r="EP261" s="2"/>
      <c r="EQ261" s="2">
        <v>0</v>
      </c>
      <c r="ER261" s="2">
        <v>56.03</v>
      </c>
      <c r="ES261" s="2">
        <v>36.590000000000003</v>
      </c>
      <c r="ET261" s="2">
        <v>1.78</v>
      </c>
      <c r="EU261" s="2">
        <v>0.26</v>
      </c>
      <c r="EV261" s="2">
        <v>17.66</v>
      </c>
      <c r="EW261" s="2">
        <v>1.78</v>
      </c>
      <c r="EX261" s="2">
        <v>0.02</v>
      </c>
      <c r="EY261" s="2">
        <v>0</v>
      </c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>
        <v>0</v>
      </c>
      <c r="FR261" s="2">
        <f t="shared" si="311"/>
        <v>0</v>
      </c>
      <c r="FS261" s="2">
        <v>0</v>
      </c>
      <c r="FT261" s="2"/>
      <c r="FU261" s="2"/>
      <c r="FV261" s="2"/>
      <c r="FW261" s="2"/>
      <c r="FX261" s="2">
        <v>95</v>
      </c>
      <c r="FY261" s="2">
        <v>65</v>
      </c>
      <c r="FZ261" s="2"/>
      <c r="GA261" s="2" t="s">
        <v>6</v>
      </c>
      <c r="GB261" s="2"/>
      <c r="GC261" s="2"/>
      <c r="GD261" s="2">
        <v>0</v>
      </c>
      <c r="GE261" s="2"/>
      <c r="GF261" s="2">
        <v>-1647969910</v>
      </c>
      <c r="GG261" s="2">
        <v>2</v>
      </c>
      <c r="GH261" s="2">
        <v>1</v>
      </c>
      <c r="GI261" s="2">
        <v>-2</v>
      </c>
      <c r="GJ261" s="2">
        <v>0</v>
      </c>
      <c r="GK261" s="2">
        <f>ROUND(R261*(R12)/100,2)</f>
        <v>0</v>
      </c>
      <c r="GL261" s="2">
        <f t="shared" si="312"/>
        <v>0</v>
      </c>
      <c r="GM261" s="2">
        <f t="shared" si="313"/>
        <v>508.21</v>
      </c>
      <c r="GN261" s="2">
        <f t="shared" si="314"/>
        <v>0</v>
      </c>
      <c r="GO261" s="2">
        <f t="shared" si="315"/>
        <v>508.21</v>
      </c>
      <c r="GP261" s="2">
        <f t="shared" si="316"/>
        <v>0</v>
      </c>
      <c r="GQ261" s="2"/>
      <c r="GR261" s="2">
        <v>0</v>
      </c>
      <c r="GS261" s="2">
        <v>3</v>
      </c>
      <c r="GT261" s="2">
        <v>0</v>
      </c>
      <c r="GU261" s="2" t="s">
        <v>6</v>
      </c>
      <c r="GV261" s="2">
        <f t="shared" si="317"/>
        <v>0</v>
      </c>
      <c r="GW261" s="2">
        <v>1</v>
      </c>
      <c r="GX261" s="2">
        <f t="shared" si="318"/>
        <v>0</v>
      </c>
      <c r="GY261" s="2"/>
      <c r="GZ261" s="2"/>
      <c r="HA261" s="2">
        <v>0</v>
      </c>
      <c r="HB261" s="2">
        <v>0</v>
      </c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>
        <v>0</v>
      </c>
      <c r="IL261" s="2"/>
      <c r="IM261" s="2"/>
      <c r="IN261" s="2"/>
      <c r="IO261" s="2"/>
      <c r="IP261" s="2"/>
      <c r="IQ261" s="2"/>
      <c r="IR261" s="2"/>
      <c r="IS261" s="2"/>
      <c r="IT261" s="2"/>
      <c r="IU261" s="2"/>
    </row>
    <row r="262" spans="1:255" x14ac:dyDescent="0.2">
      <c r="A262">
        <v>17</v>
      </c>
      <c r="B262">
        <v>1</v>
      </c>
      <c r="C262">
        <f>ROW(SmtRes!A706)</f>
        <v>706</v>
      </c>
      <c r="D262">
        <f>ROW(EtalonRes!A708)</f>
        <v>708</v>
      </c>
      <c r="E262" t="s">
        <v>485</v>
      </c>
      <c r="F262" t="s">
        <v>486</v>
      </c>
      <c r="G262" t="s">
        <v>487</v>
      </c>
      <c r="H262" t="s">
        <v>121</v>
      </c>
      <c r="I262">
        <v>6</v>
      </c>
      <c r="J262">
        <v>0</v>
      </c>
      <c r="O262">
        <f t="shared" si="286"/>
        <v>2151.5500000000002</v>
      </c>
      <c r="P262">
        <f t="shared" si="287"/>
        <v>1405.06</v>
      </c>
      <c r="Q262">
        <f t="shared" si="288"/>
        <v>68.349999999999994</v>
      </c>
      <c r="R262">
        <f t="shared" si="289"/>
        <v>9.98</v>
      </c>
      <c r="S262">
        <f t="shared" si="290"/>
        <v>678.14</v>
      </c>
      <c r="T262">
        <f t="shared" si="291"/>
        <v>0</v>
      </c>
      <c r="U262">
        <f t="shared" si="292"/>
        <v>10.68</v>
      </c>
      <c r="V262">
        <f t="shared" si="293"/>
        <v>0.12</v>
      </c>
      <c r="W262">
        <f t="shared" si="294"/>
        <v>0</v>
      </c>
      <c r="X262">
        <f t="shared" si="295"/>
        <v>653.71</v>
      </c>
      <c r="Y262">
        <f t="shared" si="296"/>
        <v>447.28</v>
      </c>
      <c r="AA262">
        <v>26834277</v>
      </c>
      <c r="AB262">
        <f t="shared" si="297"/>
        <v>56.03</v>
      </c>
      <c r="AC262">
        <f t="shared" si="319"/>
        <v>36.590000000000003</v>
      </c>
      <c r="AD262">
        <f t="shared" si="320"/>
        <v>1.78</v>
      </c>
      <c r="AE262">
        <f t="shared" si="321"/>
        <v>0.26</v>
      </c>
      <c r="AF262">
        <f t="shared" si="322"/>
        <v>17.66</v>
      </c>
      <c r="AG262">
        <f t="shared" si="298"/>
        <v>0</v>
      </c>
      <c r="AH262">
        <f t="shared" si="323"/>
        <v>1.78</v>
      </c>
      <c r="AI262">
        <f t="shared" si="324"/>
        <v>0.02</v>
      </c>
      <c r="AJ262">
        <f t="shared" si="299"/>
        <v>0</v>
      </c>
      <c r="AK262">
        <v>56.03</v>
      </c>
      <c r="AL262">
        <v>36.590000000000003</v>
      </c>
      <c r="AM262">
        <v>1.78</v>
      </c>
      <c r="AN262">
        <v>0.26</v>
      </c>
      <c r="AO262">
        <v>17.66</v>
      </c>
      <c r="AP262">
        <v>0</v>
      </c>
      <c r="AQ262">
        <v>1.78</v>
      </c>
      <c r="AR262">
        <v>0.02</v>
      </c>
      <c r="AS262">
        <v>0</v>
      </c>
      <c r="AT262">
        <v>95</v>
      </c>
      <c r="AU262">
        <v>65</v>
      </c>
      <c r="AV262">
        <v>1</v>
      </c>
      <c r="AW262">
        <v>1</v>
      </c>
      <c r="AZ262">
        <v>6.4</v>
      </c>
      <c r="BA262">
        <v>6.4</v>
      </c>
      <c r="BB262">
        <v>6.4</v>
      </c>
      <c r="BC262">
        <v>6.4</v>
      </c>
      <c r="BD262" t="s">
        <v>6</v>
      </c>
      <c r="BE262" t="s">
        <v>6</v>
      </c>
      <c r="BF262" t="s">
        <v>6</v>
      </c>
      <c r="BG262" t="s">
        <v>6</v>
      </c>
      <c r="BH262">
        <v>0</v>
      </c>
      <c r="BI262">
        <v>2</v>
      </c>
      <c r="BJ262" t="s">
        <v>488</v>
      </c>
      <c r="BM262">
        <v>108001</v>
      </c>
      <c r="BN262">
        <v>0</v>
      </c>
      <c r="BO262" t="s">
        <v>6</v>
      </c>
      <c r="BP262">
        <v>0</v>
      </c>
      <c r="BQ262">
        <v>3</v>
      </c>
      <c r="BR262">
        <v>0</v>
      </c>
      <c r="BS262">
        <v>6.4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6</v>
      </c>
      <c r="BZ262">
        <v>95</v>
      </c>
      <c r="CA262">
        <v>65</v>
      </c>
      <c r="CF262">
        <v>0</v>
      </c>
      <c r="CG262">
        <v>0</v>
      </c>
      <c r="CM262">
        <v>0</v>
      </c>
      <c r="CN262" t="s">
        <v>6</v>
      </c>
      <c r="CO262">
        <v>0</v>
      </c>
      <c r="CP262">
        <f t="shared" si="300"/>
        <v>2151.5499999999997</v>
      </c>
      <c r="CQ262">
        <f t="shared" si="301"/>
        <v>234.17600000000004</v>
      </c>
      <c r="CR262">
        <f t="shared" si="302"/>
        <v>11.392000000000001</v>
      </c>
      <c r="CS262">
        <f t="shared" si="303"/>
        <v>1.6640000000000001</v>
      </c>
      <c r="CT262">
        <f t="shared" si="304"/>
        <v>113.024</v>
      </c>
      <c r="CU262">
        <f t="shared" si="305"/>
        <v>0</v>
      </c>
      <c r="CV262">
        <f t="shared" si="306"/>
        <v>1.78</v>
      </c>
      <c r="CW262">
        <f t="shared" si="307"/>
        <v>0.02</v>
      </c>
      <c r="CX262">
        <f t="shared" si="308"/>
        <v>0</v>
      </c>
      <c r="CY262">
        <f t="shared" si="309"/>
        <v>653.71400000000006</v>
      </c>
      <c r="CZ262">
        <f t="shared" si="310"/>
        <v>447.27800000000002</v>
      </c>
      <c r="DC262" t="s">
        <v>6</v>
      </c>
      <c r="DD262" t="s">
        <v>6</v>
      </c>
      <c r="DE262" t="s">
        <v>6</v>
      </c>
      <c r="DF262" t="s">
        <v>6</v>
      </c>
      <c r="DG262" t="s">
        <v>6</v>
      </c>
      <c r="DH262" t="s">
        <v>6</v>
      </c>
      <c r="DI262" t="s">
        <v>6</v>
      </c>
      <c r="DJ262" t="s">
        <v>6</v>
      </c>
      <c r="DK262" t="s">
        <v>6</v>
      </c>
      <c r="DL262" t="s">
        <v>6</v>
      </c>
      <c r="DM262" t="s">
        <v>6</v>
      </c>
      <c r="DN262">
        <v>0</v>
      </c>
      <c r="DO262">
        <v>0</v>
      </c>
      <c r="DP262">
        <v>1</v>
      </c>
      <c r="DQ262">
        <v>1</v>
      </c>
      <c r="DU262">
        <v>1013</v>
      </c>
      <c r="DV262" t="s">
        <v>121</v>
      </c>
      <c r="DW262" t="s">
        <v>121</v>
      </c>
      <c r="DX262">
        <v>1</v>
      </c>
      <c r="EE262">
        <v>26548943</v>
      </c>
      <c r="EF262">
        <v>3</v>
      </c>
      <c r="EG262" t="s">
        <v>414</v>
      </c>
      <c r="EH262">
        <v>0</v>
      </c>
      <c r="EI262" t="s">
        <v>6</v>
      </c>
      <c r="EJ262">
        <v>2</v>
      </c>
      <c r="EK262">
        <v>108001</v>
      </c>
      <c r="EL262" t="s">
        <v>422</v>
      </c>
      <c r="EM262" t="s">
        <v>423</v>
      </c>
      <c r="EO262" t="s">
        <v>6</v>
      </c>
      <c r="EQ262">
        <v>0</v>
      </c>
      <c r="ER262">
        <v>56.03</v>
      </c>
      <c r="ES262">
        <v>36.590000000000003</v>
      </c>
      <c r="ET262">
        <v>1.78</v>
      </c>
      <c r="EU262">
        <v>0.26</v>
      </c>
      <c r="EV262">
        <v>17.66</v>
      </c>
      <c r="EW262">
        <v>1.78</v>
      </c>
      <c r="EX262">
        <v>0.02</v>
      </c>
      <c r="EY262">
        <v>0</v>
      </c>
      <c r="FQ262">
        <v>0</v>
      </c>
      <c r="FR262">
        <f t="shared" si="311"/>
        <v>0</v>
      </c>
      <c r="FS262">
        <v>0</v>
      </c>
      <c r="FX262">
        <v>95</v>
      </c>
      <c r="FY262">
        <v>65</v>
      </c>
      <c r="GA262" t="s">
        <v>6</v>
      </c>
      <c r="GD262">
        <v>0</v>
      </c>
      <c r="GF262">
        <v>-1647969910</v>
      </c>
      <c r="GG262">
        <v>1</v>
      </c>
      <c r="GH262">
        <v>1</v>
      </c>
      <c r="GI262">
        <v>4</v>
      </c>
      <c r="GJ262">
        <v>0</v>
      </c>
      <c r="GK262">
        <f>ROUND(R262*(S12)/100,2)</f>
        <v>0</v>
      </c>
      <c r="GL262">
        <f t="shared" si="312"/>
        <v>0</v>
      </c>
      <c r="GM262">
        <f t="shared" si="313"/>
        <v>3252.54</v>
      </c>
      <c r="GN262">
        <f t="shared" si="314"/>
        <v>0</v>
      </c>
      <c r="GO262">
        <f t="shared" si="315"/>
        <v>3252.54</v>
      </c>
      <c r="GP262">
        <f t="shared" si="316"/>
        <v>0</v>
      </c>
      <c r="GR262">
        <v>0</v>
      </c>
      <c r="GS262">
        <v>3</v>
      </c>
      <c r="GT262">
        <v>0</v>
      </c>
      <c r="GU262" t="s">
        <v>6</v>
      </c>
      <c r="GV262">
        <f t="shared" si="317"/>
        <v>0</v>
      </c>
      <c r="GW262">
        <v>1</v>
      </c>
      <c r="GX262">
        <f t="shared" si="318"/>
        <v>0</v>
      </c>
      <c r="HA262">
        <v>0</v>
      </c>
      <c r="HB262">
        <v>0</v>
      </c>
      <c r="IK262">
        <v>0</v>
      </c>
    </row>
    <row r="263" spans="1:255" x14ac:dyDescent="0.2">
      <c r="A263" s="2">
        <v>18</v>
      </c>
      <c r="B263" s="2">
        <v>1</v>
      </c>
      <c r="C263" s="2">
        <v>692</v>
      </c>
      <c r="D263" s="2"/>
      <c r="E263" s="2" t="s">
        <v>489</v>
      </c>
      <c r="F263" s="2" t="s">
        <v>490</v>
      </c>
      <c r="G263" s="2" t="s">
        <v>491</v>
      </c>
      <c r="H263" s="2" t="s">
        <v>145</v>
      </c>
      <c r="I263" s="2">
        <f>I261*J263</f>
        <v>6</v>
      </c>
      <c r="J263" s="2">
        <v>1</v>
      </c>
      <c r="K263" s="2"/>
      <c r="L263" s="2"/>
      <c r="M263" s="2"/>
      <c r="N263" s="2"/>
      <c r="O263" s="2">
        <f t="shared" si="286"/>
        <v>565.20000000000005</v>
      </c>
      <c r="P263" s="2">
        <f t="shared" si="287"/>
        <v>565.20000000000005</v>
      </c>
      <c r="Q263" s="2">
        <f t="shared" si="288"/>
        <v>0</v>
      </c>
      <c r="R263" s="2">
        <f t="shared" si="289"/>
        <v>0</v>
      </c>
      <c r="S263" s="2">
        <f t="shared" si="290"/>
        <v>0</v>
      </c>
      <c r="T263" s="2">
        <f t="shared" si="291"/>
        <v>0</v>
      </c>
      <c r="U263" s="2">
        <f t="shared" si="292"/>
        <v>0</v>
      </c>
      <c r="V263" s="2">
        <f t="shared" si="293"/>
        <v>0</v>
      </c>
      <c r="W263" s="2">
        <f t="shared" si="294"/>
        <v>0</v>
      </c>
      <c r="X263" s="2">
        <f t="shared" si="295"/>
        <v>0</v>
      </c>
      <c r="Y263" s="2">
        <f t="shared" si="296"/>
        <v>0</v>
      </c>
      <c r="Z263" s="2"/>
      <c r="AA263" s="2">
        <v>26834263</v>
      </c>
      <c r="AB263" s="2">
        <f t="shared" si="297"/>
        <v>94.2</v>
      </c>
      <c r="AC263" s="2">
        <f t="shared" si="319"/>
        <v>94.2</v>
      </c>
      <c r="AD263" s="2">
        <f t="shared" si="320"/>
        <v>0</v>
      </c>
      <c r="AE263" s="2">
        <f t="shared" si="321"/>
        <v>0</v>
      </c>
      <c r="AF263" s="2">
        <f t="shared" si="322"/>
        <v>0</v>
      </c>
      <c r="AG263" s="2">
        <f t="shared" si="298"/>
        <v>0</v>
      </c>
      <c r="AH263" s="2">
        <f t="shared" si="323"/>
        <v>0</v>
      </c>
      <c r="AI263" s="2">
        <f t="shared" si="324"/>
        <v>0</v>
      </c>
      <c r="AJ263" s="2">
        <f t="shared" si="299"/>
        <v>0</v>
      </c>
      <c r="AK263" s="2">
        <v>94.2</v>
      </c>
      <c r="AL263" s="2">
        <v>94.2</v>
      </c>
      <c r="AM263" s="2">
        <v>0</v>
      </c>
      <c r="AN263" s="2">
        <v>0</v>
      </c>
      <c r="AO263" s="2">
        <v>0</v>
      </c>
      <c r="AP263" s="2">
        <v>0</v>
      </c>
      <c r="AQ263" s="2">
        <v>0</v>
      </c>
      <c r="AR263" s="2">
        <v>0</v>
      </c>
      <c r="AS263" s="2">
        <v>0</v>
      </c>
      <c r="AT263" s="2">
        <v>95</v>
      </c>
      <c r="AU263" s="2">
        <v>65</v>
      </c>
      <c r="AV263" s="2">
        <v>1</v>
      </c>
      <c r="AW263" s="2">
        <v>1</v>
      </c>
      <c r="AX263" s="2"/>
      <c r="AY263" s="2"/>
      <c r="AZ263" s="2">
        <v>1</v>
      </c>
      <c r="BA263" s="2">
        <v>1</v>
      </c>
      <c r="BB263" s="2">
        <v>1</v>
      </c>
      <c r="BC263" s="2">
        <v>1</v>
      </c>
      <c r="BD263" s="2" t="s">
        <v>6</v>
      </c>
      <c r="BE263" s="2" t="s">
        <v>6</v>
      </c>
      <c r="BF263" s="2" t="s">
        <v>6</v>
      </c>
      <c r="BG263" s="2" t="s">
        <v>6</v>
      </c>
      <c r="BH263" s="2">
        <v>3</v>
      </c>
      <c r="BI263" s="2">
        <v>2</v>
      </c>
      <c r="BJ263" s="2" t="s">
        <v>492</v>
      </c>
      <c r="BK263" s="2"/>
      <c r="BL263" s="2"/>
      <c r="BM263" s="2">
        <v>108001</v>
      </c>
      <c r="BN263" s="2">
        <v>0</v>
      </c>
      <c r="BO263" s="2" t="s">
        <v>6</v>
      </c>
      <c r="BP263" s="2">
        <v>0</v>
      </c>
      <c r="BQ263" s="2">
        <v>3</v>
      </c>
      <c r="BR263" s="2">
        <v>0</v>
      </c>
      <c r="BS263" s="2">
        <v>1</v>
      </c>
      <c r="BT263" s="2">
        <v>1</v>
      </c>
      <c r="BU263" s="2">
        <v>1</v>
      </c>
      <c r="BV263" s="2">
        <v>1</v>
      </c>
      <c r="BW263" s="2">
        <v>1</v>
      </c>
      <c r="BX263" s="2">
        <v>1</v>
      </c>
      <c r="BY263" s="2" t="s">
        <v>6</v>
      </c>
      <c r="BZ263" s="2">
        <v>95</v>
      </c>
      <c r="CA263" s="2">
        <v>65</v>
      </c>
      <c r="CB263" s="2"/>
      <c r="CC263" s="2"/>
      <c r="CD263" s="2"/>
      <c r="CE263" s="2"/>
      <c r="CF263" s="2">
        <v>0</v>
      </c>
      <c r="CG263" s="2">
        <v>0</v>
      </c>
      <c r="CH263" s="2"/>
      <c r="CI263" s="2"/>
      <c r="CJ263" s="2"/>
      <c r="CK263" s="2"/>
      <c r="CL263" s="2"/>
      <c r="CM263" s="2">
        <v>0</v>
      </c>
      <c r="CN263" s="2" t="s">
        <v>6</v>
      </c>
      <c r="CO263" s="2">
        <v>0</v>
      </c>
      <c r="CP263" s="2">
        <f t="shared" si="300"/>
        <v>565.20000000000005</v>
      </c>
      <c r="CQ263" s="2">
        <f t="shared" si="301"/>
        <v>94.2</v>
      </c>
      <c r="CR263" s="2">
        <f t="shared" si="302"/>
        <v>0</v>
      </c>
      <c r="CS263" s="2">
        <f t="shared" si="303"/>
        <v>0</v>
      </c>
      <c r="CT263" s="2">
        <f t="shared" si="304"/>
        <v>0</v>
      </c>
      <c r="CU263" s="2">
        <f t="shared" si="305"/>
        <v>0</v>
      </c>
      <c r="CV263" s="2">
        <f t="shared" si="306"/>
        <v>0</v>
      </c>
      <c r="CW263" s="2">
        <f t="shared" si="307"/>
        <v>0</v>
      </c>
      <c r="CX263" s="2">
        <f t="shared" si="308"/>
        <v>0</v>
      </c>
      <c r="CY263" s="2">
        <f t="shared" si="309"/>
        <v>0</v>
      </c>
      <c r="CZ263" s="2">
        <f t="shared" si="310"/>
        <v>0</v>
      </c>
      <c r="DA263" s="2"/>
      <c r="DB263" s="2"/>
      <c r="DC263" s="2" t="s">
        <v>6</v>
      </c>
      <c r="DD263" s="2" t="s">
        <v>6</v>
      </c>
      <c r="DE263" s="2" t="s">
        <v>6</v>
      </c>
      <c r="DF263" s="2" t="s">
        <v>6</v>
      </c>
      <c r="DG263" s="2" t="s">
        <v>6</v>
      </c>
      <c r="DH263" s="2" t="s">
        <v>6</v>
      </c>
      <c r="DI263" s="2" t="s">
        <v>6</v>
      </c>
      <c r="DJ263" s="2" t="s">
        <v>6</v>
      </c>
      <c r="DK263" s="2" t="s">
        <v>6</v>
      </c>
      <c r="DL263" s="2" t="s">
        <v>6</v>
      </c>
      <c r="DM263" s="2" t="s">
        <v>6</v>
      </c>
      <c r="DN263" s="2">
        <v>0</v>
      </c>
      <c r="DO263" s="2">
        <v>0</v>
      </c>
      <c r="DP263" s="2">
        <v>1</v>
      </c>
      <c r="DQ263" s="2">
        <v>1</v>
      </c>
      <c r="DR263" s="2"/>
      <c r="DS263" s="2"/>
      <c r="DT263" s="2"/>
      <c r="DU263" s="2">
        <v>1010</v>
      </c>
      <c r="DV263" s="2" t="s">
        <v>145</v>
      </c>
      <c r="DW263" s="2" t="s">
        <v>145</v>
      </c>
      <c r="DX263" s="2">
        <v>1</v>
      </c>
      <c r="DY263" s="2"/>
      <c r="DZ263" s="2"/>
      <c r="EA263" s="2"/>
      <c r="EB263" s="2"/>
      <c r="EC263" s="2"/>
      <c r="ED263" s="2"/>
      <c r="EE263" s="2">
        <v>26548943</v>
      </c>
      <c r="EF263" s="2">
        <v>3</v>
      </c>
      <c r="EG263" s="2" t="s">
        <v>414</v>
      </c>
      <c r="EH263" s="2">
        <v>0</v>
      </c>
      <c r="EI263" s="2" t="s">
        <v>6</v>
      </c>
      <c r="EJ263" s="2">
        <v>2</v>
      </c>
      <c r="EK263" s="2">
        <v>108001</v>
      </c>
      <c r="EL263" s="2" t="s">
        <v>422</v>
      </c>
      <c r="EM263" s="2" t="s">
        <v>423</v>
      </c>
      <c r="EN263" s="2"/>
      <c r="EO263" s="2" t="s">
        <v>6</v>
      </c>
      <c r="EP263" s="2"/>
      <c r="EQ263" s="2">
        <v>0</v>
      </c>
      <c r="ER263" s="2">
        <v>94.2</v>
      </c>
      <c r="ES263" s="2">
        <v>94.2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>
        <v>0</v>
      </c>
      <c r="FR263" s="2">
        <f t="shared" si="311"/>
        <v>0</v>
      </c>
      <c r="FS263" s="2">
        <v>0</v>
      </c>
      <c r="FT263" s="2"/>
      <c r="FU263" s="2"/>
      <c r="FV263" s="2"/>
      <c r="FW263" s="2"/>
      <c r="FX263" s="2">
        <v>95</v>
      </c>
      <c r="FY263" s="2">
        <v>65</v>
      </c>
      <c r="FZ263" s="2"/>
      <c r="GA263" s="2" t="s">
        <v>6</v>
      </c>
      <c r="GB263" s="2"/>
      <c r="GC263" s="2"/>
      <c r="GD263" s="2">
        <v>0</v>
      </c>
      <c r="GE263" s="2"/>
      <c r="GF263" s="2">
        <v>2143168701</v>
      </c>
      <c r="GG263" s="2">
        <v>2</v>
      </c>
      <c r="GH263" s="2">
        <v>1</v>
      </c>
      <c r="GI263" s="2">
        <v>-2</v>
      </c>
      <c r="GJ263" s="2">
        <v>0</v>
      </c>
      <c r="GK263" s="2">
        <f>ROUND(R263*(R12)/100,2)</f>
        <v>0</v>
      </c>
      <c r="GL263" s="2">
        <f t="shared" si="312"/>
        <v>0</v>
      </c>
      <c r="GM263" s="2">
        <f t="shared" si="313"/>
        <v>565.20000000000005</v>
      </c>
      <c r="GN263" s="2">
        <f t="shared" si="314"/>
        <v>0</v>
      </c>
      <c r="GO263" s="2">
        <f t="shared" si="315"/>
        <v>565.20000000000005</v>
      </c>
      <c r="GP263" s="2">
        <f t="shared" si="316"/>
        <v>0</v>
      </c>
      <c r="GQ263" s="2"/>
      <c r="GR263" s="2">
        <v>0</v>
      </c>
      <c r="GS263" s="2">
        <v>3</v>
      </c>
      <c r="GT263" s="2">
        <v>0</v>
      </c>
      <c r="GU263" s="2" t="s">
        <v>6</v>
      </c>
      <c r="GV263" s="2">
        <f t="shared" si="317"/>
        <v>0</v>
      </c>
      <c r="GW263" s="2">
        <v>1</v>
      </c>
      <c r="GX263" s="2">
        <f t="shared" si="318"/>
        <v>0</v>
      </c>
      <c r="GY263" s="2"/>
      <c r="GZ263" s="2"/>
      <c r="HA263" s="2">
        <v>0</v>
      </c>
      <c r="HB263" s="2">
        <v>0</v>
      </c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>
        <v>0</v>
      </c>
      <c r="IL263" s="2"/>
      <c r="IM263" s="2"/>
      <c r="IN263" s="2"/>
      <c r="IO263" s="2"/>
      <c r="IP263" s="2"/>
      <c r="IQ263" s="2"/>
      <c r="IR263" s="2"/>
      <c r="IS263" s="2"/>
      <c r="IT263" s="2"/>
      <c r="IU263" s="2"/>
    </row>
    <row r="264" spans="1:255" x14ac:dyDescent="0.2">
      <c r="A264">
        <v>18</v>
      </c>
      <c r="B264">
        <v>1</v>
      </c>
      <c r="C264">
        <v>704</v>
      </c>
      <c r="E264" t="s">
        <v>489</v>
      </c>
      <c r="F264" t="s">
        <v>490</v>
      </c>
      <c r="G264" t="s">
        <v>491</v>
      </c>
      <c r="H264" t="s">
        <v>145</v>
      </c>
      <c r="I264">
        <f>I262*J264</f>
        <v>6</v>
      </c>
      <c r="J264">
        <v>1</v>
      </c>
      <c r="O264">
        <f t="shared" si="286"/>
        <v>3617.28</v>
      </c>
      <c r="P264">
        <f t="shared" si="287"/>
        <v>3617.28</v>
      </c>
      <c r="Q264">
        <f t="shared" si="288"/>
        <v>0</v>
      </c>
      <c r="R264">
        <f t="shared" si="289"/>
        <v>0</v>
      </c>
      <c r="S264">
        <f t="shared" si="290"/>
        <v>0</v>
      </c>
      <c r="T264">
        <f t="shared" si="291"/>
        <v>0</v>
      </c>
      <c r="U264">
        <f t="shared" si="292"/>
        <v>0</v>
      </c>
      <c r="V264">
        <f t="shared" si="293"/>
        <v>0</v>
      </c>
      <c r="W264">
        <f t="shared" si="294"/>
        <v>0</v>
      </c>
      <c r="X264">
        <f t="shared" si="295"/>
        <v>0</v>
      </c>
      <c r="Y264">
        <f t="shared" si="296"/>
        <v>0</v>
      </c>
      <c r="AA264">
        <v>26834277</v>
      </c>
      <c r="AB264">
        <f t="shared" si="297"/>
        <v>94.2</v>
      </c>
      <c r="AC264">
        <f t="shared" si="319"/>
        <v>94.2</v>
      </c>
      <c r="AD264">
        <f t="shared" si="320"/>
        <v>0</v>
      </c>
      <c r="AE264">
        <f t="shared" si="321"/>
        <v>0</v>
      </c>
      <c r="AF264">
        <f t="shared" si="322"/>
        <v>0</v>
      </c>
      <c r="AG264">
        <f t="shared" si="298"/>
        <v>0</v>
      </c>
      <c r="AH264">
        <f t="shared" si="323"/>
        <v>0</v>
      </c>
      <c r="AI264">
        <f t="shared" si="324"/>
        <v>0</v>
      </c>
      <c r="AJ264">
        <f t="shared" si="299"/>
        <v>0</v>
      </c>
      <c r="AK264">
        <v>94.2</v>
      </c>
      <c r="AL264">
        <v>94.2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95</v>
      </c>
      <c r="AU264">
        <v>65</v>
      </c>
      <c r="AV264">
        <v>1</v>
      </c>
      <c r="AW264">
        <v>1</v>
      </c>
      <c r="AZ264">
        <v>6.4</v>
      </c>
      <c r="BA264">
        <v>1</v>
      </c>
      <c r="BB264">
        <v>1</v>
      </c>
      <c r="BC264">
        <v>6.4</v>
      </c>
      <c r="BD264" t="s">
        <v>6</v>
      </c>
      <c r="BE264" t="s">
        <v>6</v>
      </c>
      <c r="BF264" t="s">
        <v>6</v>
      </c>
      <c r="BG264" t="s">
        <v>6</v>
      </c>
      <c r="BH264">
        <v>3</v>
      </c>
      <c r="BI264">
        <v>2</v>
      </c>
      <c r="BJ264" t="s">
        <v>492</v>
      </c>
      <c r="BM264">
        <v>108001</v>
      </c>
      <c r="BN264">
        <v>0</v>
      </c>
      <c r="BO264" t="s">
        <v>6</v>
      </c>
      <c r="BP264">
        <v>0</v>
      </c>
      <c r="BQ264">
        <v>3</v>
      </c>
      <c r="BR264">
        <v>0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6</v>
      </c>
      <c r="BZ264">
        <v>95</v>
      </c>
      <c r="CA264">
        <v>65</v>
      </c>
      <c r="CF264">
        <v>0</v>
      </c>
      <c r="CG264">
        <v>0</v>
      </c>
      <c r="CM264">
        <v>0</v>
      </c>
      <c r="CN264" t="s">
        <v>6</v>
      </c>
      <c r="CO264">
        <v>0</v>
      </c>
      <c r="CP264">
        <f t="shared" si="300"/>
        <v>3617.28</v>
      </c>
      <c r="CQ264">
        <f t="shared" si="301"/>
        <v>602.88</v>
      </c>
      <c r="CR264">
        <f t="shared" si="302"/>
        <v>0</v>
      </c>
      <c r="CS264">
        <f t="shared" si="303"/>
        <v>0</v>
      </c>
      <c r="CT264">
        <f t="shared" si="304"/>
        <v>0</v>
      </c>
      <c r="CU264">
        <f t="shared" si="305"/>
        <v>0</v>
      </c>
      <c r="CV264">
        <f t="shared" si="306"/>
        <v>0</v>
      </c>
      <c r="CW264">
        <f t="shared" si="307"/>
        <v>0</v>
      </c>
      <c r="CX264">
        <f t="shared" si="308"/>
        <v>0</v>
      </c>
      <c r="CY264">
        <f t="shared" si="309"/>
        <v>0</v>
      </c>
      <c r="CZ264">
        <f t="shared" si="310"/>
        <v>0</v>
      </c>
      <c r="DC264" t="s">
        <v>6</v>
      </c>
      <c r="DD264" t="s">
        <v>6</v>
      </c>
      <c r="DE264" t="s">
        <v>6</v>
      </c>
      <c r="DF264" t="s">
        <v>6</v>
      </c>
      <c r="DG264" t="s">
        <v>6</v>
      </c>
      <c r="DH264" t="s">
        <v>6</v>
      </c>
      <c r="DI264" t="s">
        <v>6</v>
      </c>
      <c r="DJ264" t="s">
        <v>6</v>
      </c>
      <c r="DK264" t="s">
        <v>6</v>
      </c>
      <c r="DL264" t="s">
        <v>6</v>
      </c>
      <c r="DM264" t="s">
        <v>6</v>
      </c>
      <c r="DN264">
        <v>0</v>
      </c>
      <c r="DO264">
        <v>0</v>
      </c>
      <c r="DP264">
        <v>1</v>
      </c>
      <c r="DQ264">
        <v>1</v>
      </c>
      <c r="DU264">
        <v>1010</v>
      </c>
      <c r="DV264" t="s">
        <v>145</v>
      </c>
      <c r="DW264" t="s">
        <v>145</v>
      </c>
      <c r="DX264">
        <v>1</v>
      </c>
      <c r="EE264">
        <v>26548943</v>
      </c>
      <c r="EF264">
        <v>3</v>
      </c>
      <c r="EG264" t="s">
        <v>414</v>
      </c>
      <c r="EH264">
        <v>0</v>
      </c>
      <c r="EI264" t="s">
        <v>6</v>
      </c>
      <c r="EJ264">
        <v>2</v>
      </c>
      <c r="EK264">
        <v>108001</v>
      </c>
      <c r="EL264" t="s">
        <v>422</v>
      </c>
      <c r="EM264" t="s">
        <v>423</v>
      </c>
      <c r="EO264" t="s">
        <v>6</v>
      </c>
      <c r="EQ264">
        <v>0</v>
      </c>
      <c r="ER264">
        <v>94.2</v>
      </c>
      <c r="ES264">
        <v>94.2</v>
      </c>
      <c r="ET264">
        <v>0</v>
      </c>
      <c r="EU264">
        <v>0</v>
      </c>
      <c r="EV264">
        <v>0</v>
      </c>
      <c r="EW264">
        <v>0</v>
      </c>
      <c r="EX264">
        <v>0</v>
      </c>
      <c r="FQ264">
        <v>0</v>
      </c>
      <c r="FR264">
        <f t="shared" si="311"/>
        <v>0</v>
      </c>
      <c r="FS264">
        <v>0</v>
      </c>
      <c r="FX264">
        <v>95</v>
      </c>
      <c r="FY264">
        <v>65</v>
      </c>
      <c r="GA264" t="s">
        <v>6</v>
      </c>
      <c r="GD264">
        <v>0</v>
      </c>
      <c r="GF264">
        <v>2143168701</v>
      </c>
      <c r="GG264">
        <v>1</v>
      </c>
      <c r="GH264">
        <v>1</v>
      </c>
      <c r="GI264">
        <v>4</v>
      </c>
      <c r="GJ264">
        <v>0</v>
      </c>
      <c r="GK264">
        <f>ROUND(R264*(S12)/100,2)</f>
        <v>0</v>
      </c>
      <c r="GL264">
        <f t="shared" si="312"/>
        <v>0</v>
      </c>
      <c r="GM264">
        <f t="shared" si="313"/>
        <v>3617.28</v>
      </c>
      <c r="GN264">
        <f t="shared" si="314"/>
        <v>0</v>
      </c>
      <c r="GO264">
        <f t="shared" si="315"/>
        <v>3617.28</v>
      </c>
      <c r="GP264">
        <f t="shared" si="316"/>
        <v>0</v>
      </c>
      <c r="GR264">
        <v>0</v>
      </c>
      <c r="GS264">
        <v>3</v>
      </c>
      <c r="GT264">
        <v>0</v>
      </c>
      <c r="GU264" t="s">
        <v>6</v>
      </c>
      <c r="GV264">
        <f t="shared" si="317"/>
        <v>0</v>
      </c>
      <c r="GW264">
        <v>1</v>
      </c>
      <c r="GX264">
        <f t="shared" si="318"/>
        <v>0</v>
      </c>
      <c r="HA264">
        <v>0</v>
      </c>
      <c r="HB264">
        <v>0</v>
      </c>
      <c r="IK264">
        <v>0</v>
      </c>
    </row>
    <row r="265" spans="1:255" x14ac:dyDescent="0.2">
      <c r="A265" s="2">
        <v>17</v>
      </c>
      <c r="B265" s="2">
        <v>1</v>
      </c>
      <c r="C265" s="2">
        <f>ROW(SmtRes!A723)</f>
        <v>723</v>
      </c>
      <c r="D265" s="2">
        <f>ROW(EtalonRes!A722)</f>
        <v>722</v>
      </c>
      <c r="E265" s="2" t="s">
        <v>493</v>
      </c>
      <c r="F265" s="2" t="s">
        <v>494</v>
      </c>
      <c r="G265" s="2" t="s">
        <v>495</v>
      </c>
      <c r="H265" s="2" t="s">
        <v>121</v>
      </c>
      <c r="I265" s="2">
        <f>ROUND(6+12+8,9)</f>
        <v>26</v>
      </c>
      <c r="J265" s="2">
        <v>0</v>
      </c>
      <c r="K265" s="2"/>
      <c r="L265" s="2"/>
      <c r="M265" s="2"/>
      <c r="N265" s="2"/>
      <c r="O265" s="2">
        <f t="shared" si="286"/>
        <v>935.48</v>
      </c>
      <c r="P265" s="2">
        <f t="shared" si="287"/>
        <v>522.34</v>
      </c>
      <c r="Q265" s="2">
        <f t="shared" si="288"/>
        <v>27.3</v>
      </c>
      <c r="R265" s="2">
        <f t="shared" si="289"/>
        <v>0</v>
      </c>
      <c r="S265" s="2">
        <f t="shared" si="290"/>
        <v>385.84</v>
      </c>
      <c r="T265" s="2">
        <f t="shared" si="291"/>
        <v>0</v>
      </c>
      <c r="U265" s="2">
        <f t="shared" si="292"/>
        <v>40.56</v>
      </c>
      <c r="V265" s="2">
        <f t="shared" si="293"/>
        <v>0</v>
      </c>
      <c r="W265" s="2">
        <f t="shared" si="294"/>
        <v>0</v>
      </c>
      <c r="X265" s="2">
        <f t="shared" si="295"/>
        <v>366.55</v>
      </c>
      <c r="Y265" s="2">
        <f t="shared" si="296"/>
        <v>250.8</v>
      </c>
      <c r="Z265" s="2"/>
      <c r="AA265" s="2">
        <v>26834263</v>
      </c>
      <c r="AB265" s="2">
        <f t="shared" si="297"/>
        <v>35.979999999999997</v>
      </c>
      <c r="AC265" s="2">
        <f t="shared" si="319"/>
        <v>20.09</v>
      </c>
      <c r="AD265" s="2">
        <f t="shared" si="320"/>
        <v>1.05</v>
      </c>
      <c r="AE265" s="2">
        <f t="shared" si="321"/>
        <v>0</v>
      </c>
      <c r="AF265" s="2">
        <f t="shared" si="322"/>
        <v>14.84</v>
      </c>
      <c r="AG265" s="2">
        <f t="shared" si="298"/>
        <v>0</v>
      </c>
      <c r="AH265" s="2">
        <f t="shared" si="323"/>
        <v>1.56</v>
      </c>
      <c r="AI265" s="2">
        <f t="shared" si="324"/>
        <v>0</v>
      </c>
      <c r="AJ265" s="2">
        <f t="shared" si="299"/>
        <v>0</v>
      </c>
      <c r="AK265" s="2">
        <v>35.979999999999997</v>
      </c>
      <c r="AL265" s="2">
        <v>20.09</v>
      </c>
      <c r="AM265" s="2">
        <v>1.05</v>
      </c>
      <c r="AN265" s="2">
        <v>0</v>
      </c>
      <c r="AO265" s="2">
        <v>14.84</v>
      </c>
      <c r="AP265" s="2">
        <v>0</v>
      </c>
      <c r="AQ265" s="2">
        <v>1.56</v>
      </c>
      <c r="AR265" s="2">
        <v>0</v>
      </c>
      <c r="AS265" s="2">
        <v>0</v>
      </c>
      <c r="AT265" s="2">
        <v>95</v>
      </c>
      <c r="AU265" s="2">
        <v>65</v>
      </c>
      <c r="AV265" s="2">
        <v>1</v>
      </c>
      <c r="AW265" s="2">
        <v>1</v>
      </c>
      <c r="AX265" s="2"/>
      <c r="AY265" s="2"/>
      <c r="AZ265" s="2">
        <v>1</v>
      </c>
      <c r="BA265" s="2">
        <v>1</v>
      </c>
      <c r="BB265" s="2">
        <v>1</v>
      </c>
      <c r="BC265" s="2">
        <v>1</v>
      </c>
      <c r="BD265" s="2" t="s">
        <v>6</v>
      </c>
      <c r="BE265" s="2" t="s">
        <v>6</v>
      </c>
      <c r="BF265" s="2" t="s">
        <v>6</v>
      </c>
      <c r="BG265" s="2" t="s">
        <v>6</v>
      </c>
      <c r="BH265" s="2">
        <v>0</v>
      </c>
      <c r="BI265" s="2">
        <v>2</v>
      </c>
      <c r="BJ265" s="2" t="s">
        <v>496</v>
      </c>
      <c r="BK265" s="2"/>
      <c r="BL265" s="2"/>
      <c r="BM265" s="2">
        <v>108001</v>
      </c>
      <c r="BN265" s="2">
        <v>0</v>
      </c>
      <c r="BO265" s="2" t="s">
        <v>6</v>
      </c>
      <c r="BP265" s="2">
        <v>0</v>
      </c>
      <c r="BQ265" s="2">
        <v>3</v>
      </c>
      <c r="BR265" s="2">
        <v>0</v>
      </c>
      <c r="BS265" s="2">
        <v>1</v>
      </c>
      <c r="BT265" s="2">
        <v>1</v>
      </c>
      <c r="BU265" s="2">
        <v>1</v>
      </c>
      <c r="BV265" s="2">
        <v>1</v>
      </c>
      <c r="BW265" s="2">
        <v>1</v>
      </c>
      <c r="BX265" s="2">
        <v>1</v>
      </c>
      <c r="BY265" s="2" t="s">
        <v>6</v>
      </c>
      <c r="BZ265" s="2">
        <v>95</v>
      </c>
      <c r="CA265" s="2">
        <v>65</v>
      </c>
      <c r="CB265" s="2"/>
      <c r="CC265" s="2"/>
      <c r="CD265" s="2"/>
      <c r="CE265" s="2"/>
      <c r="CF265" s="2">
        <v>0</v>
      </c>
      <c r="CG265" s="2">
        <v>0</v>
      </c>
      <c r="CH265" s="2"/>
      <c r="CI265" s="2"/>
      <c r="CJ265" s="2"/>
      <c r="CK265" s="2"/>
      <c r="CL265" s="2"/>
      <c r="CM265" s="2">
        <v>0</v>
      </c>
      <c r="CN265" s="2" t="s">
        <v>6</v>
      </c>
      <c r="CO265" s="2">
        <v>0</v>
      </c>
      <c r="CP265" s="2">
        <f t="shared" si="300"/>
        <v>935.48</v>
      </c>
      <c r="CQ265" s="2">
        <f t="shared" si="301"/>
        <v>20.09</v>
      </c>
      <c r="CR265" s="2">
        <f t="shared" si="302"/>
        <v>1.05</v>
      </c>
      <c r="CS265" s="2">
        <f t="shared" si="303"/>
        <v>0</v>
      </c>
      <c r="CT265" s="2">
        <f t="shared" si="304"/>
        <v>14.84</v>
      </c>
      <c r="CU265" s="2">
        <f t="shared" si="305"/>
        <v>0</v>
      </c>
      <c r="CV265" s="2">
        <f t="shared" si="306"/>
        <v>1.56</v>
      </c>
      <c r="CW265" s="2">
        <f t="shared" si="307"/>
        <v>0</v>
      </c>
      <c r="CX265" s="2">
        <f t="shared" si="308"/>
        <v>0</v>
      </c>
      <c r="CY265" s="2">
        <f t="shared" si="309"/>
        <v>366.54799999999994</v>
      </c>
      <c r="CZ265" s="2">
        <f t="shared" si="310"/>
        <v>250.79599999999999</v>
      </c>
      <c r="DA265" s="2"/>
      <c r="DB265" s="2"/>
      <c r="DC265" s="2" t="s">
        <v>6</v>
      </c>
      <c r="DD265" s="2" t="s">
        <v>6</v>
      </c>
      <c r="DE265" s="2" t="s">
        <v>6</v>
      </c>
      <c r="DF265" s="2" t="s">
        <v>6</v>
      </c>
      <c r="DG265" s="2" t="s">
        <v>6</v>
      </c>
      <c r="DH265" s="2" t="s">
        <v>6</v>
      </c>
      <c r="DI265" s="2" t="s">
        <v>6</v>
      </c>
      <c r="DJ265" s="2" t="s">
        <v>6</v>
      </c>
      <c r="DK265" s="2" t="s">
        <v>6</v>
      </c>
      <c r="DL265" s="2" t="s">
        <v>6</v>
      </c>
      <c r="DM265" s="2" t="s">
        <v>6</v>
      </c>
      <c r="DN265" s="2">
        <v>0</v>
      </c>
      <c r="DO265" s="2">
        <v>0</v>
      </c>
      <c r="DP265" s="2">
        <v>1</v>
      </c>
      <c r="DQ265" s="2">
        <v>1</v>
      </c>
      <c r="DR265" s="2"/>
      <c r="DS265" s="2"/>
      <c r="DT265" s="2"/>
      <c r="DU265" s="2">
        <v>1013</v>
      </c>
      <c r="DV265" s="2" t="s">
        <v>121</v>
      </c>
      <c r="DW265" s="2" t="s">
        <v>121</v>
      </c>
      <c r="DX265" s="2">
        <v>1</v>
      </c>
      <c r="DY265" s="2"/>
      <c r="DZ265" s="2"/>
      <c r="EA265" s="2"/>
      <c r="EB265" s="2"/>
      <c r="EC265" s="2"/>
      <c r="ED265" s="2"/>
      <c r="EE265" s="2">
        <v>26548943</v>
      </c>
      <c r="EF265" s="2">
        <v>3</v>
      </c>
      <c r="EG265" s="2" t="s">
        <v>414</v>
      </c>
      <c r="EH265" s="2">
        <v>0</v>
      </c>
      <c r="EI265" s="2" t="s">
        <v>6</v>
      </c>
      <c r="EJ265" s="2">
        <v>2</v>
      </c>
      <c r="EK265" s="2">
        <v>108001</v>
      </c>
      <c r="EL265" s="2" t="s">
        <v>422</v>
      </c>
      <c r="EM265" s="2" t="s">
        <v>423</v>
      </c>
      <c r="EN265" s="2"/>
      <c r="EO265" s="2" t="s">
        <v>6</v>
      </c>
      <c r="EP265" s="2"/>
      <c r="EQ265" s="2">
        <v>0</v>
      </c>
      <c r="ER265" s="2">
        <v>35.979999999999997</v>
      </c>
      <c r="ES265" s="2">
        <v>20.09</v>
      </c>
      <c r="ET265" s="2">
        <v>1.05</v>
      </c>
      <c r="EU265" s="2">
        <v>0</v>
      </c>
      <c r="EV265" s="2">
        <v>14.84</v>
      </c>
      <c r="EW265" s="2">
        <v>1.56</v>
      </c>
      <c r="EX265" s="2">
        <v>0</v>
      </c>
      <c r="EY265" s="2">
        <v>0</v>
      </c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>
        <v>0</v>
      </c>
      <c r="FR265" s="2">
        <f t="shared" si="311"/>
        <v>0</v>
      </c>
      <c r="FS265" s="2">
        <v>0</v>
      </c>
      <c r="FT265" s="2"/>
      <c r="FU265" s="2"/>
      <c r="FV265" s="2"/>
      <c r="FW265" s="2"/>
      <c r="FX265" s="2">
        <v>95</v>
      </c>
      <c r="FY265" s="2">
        <v>65</v>
      </c>
      <c r="FZ265" s="2"/>
      <c r="GA265" s="2" t="s">
        <v>6</v>
      </c>
      <c r="GB265" s="2"/>
      <c r="GC265" s="2"/>
      <c r="GD265" s="2">
        <v>0</v>
      </c>
      <c r="GE265" s="2"/>
      <c r="GF265" s="2">
        <v>942868882</v>
      </c>
      <c r="GG265" s="2">
        <v>2</v>
      </c>
      <c r="GH265" s="2">
        <v>1</v>
      </c>
      <c r="GI265" s="2">
        <v>-2</v>
      </c>
      <c r="GJ265" s="2">
        <v>0</v>
      </c>
      <c r="GK265" s="2">
        <f>ROUND(R265*(R12)/100,2)</f>
        <v>0</v>
      </c>
      <c r="GL265" s="2">
        <f t="shared" si="312"/>
        <v>0</v>
      </c>
      <c r="GM265" s="2">
        <f t="shared" si="313"/>
        <v>1552.83</v>
      </c>
      <c r="GN265" s="2">
        <f t="shared" si="314"/>
        <v>0</v>
      </c>
      <c r="GO265" s="2">
        <f t="shared" si="315"/>
        <v>1552.83</v>
      </c>
      <c r="GP265" s="2">
        <f t="shared" si="316"/>
        <v>0</v>
      </c>
      <c r="GQ265" s="2"/>
      <c r="GR265" s="2">
        <v>0</v>
      </c>
      <c r="GS265" s="2">
        <v>3</v>
      </c>
      <c r="GT265" s="2">
        <v>0</v>
      </c>
      <c r="GU265" s="2" t="s">
        <v>6</v>
      </c>
      <c r="GV265" s="2">
        <f t="shared" si="317"/>
        <v>0</v>
      </c>
      <c r="GW265" s="2">
        <v>1</v>
      </c>
      <c r="GX265" s="2">
        <f t="shared" si="318"/>
        <v>0</v>
      </c>
      <c r="GY265" s="2"/>
      <c r="GZ265" s="2"/>
      <c r="HA265" s="2">
        <v>0</v>
      </c>
      <c r="HB265" s="2">
        <v>0</v>
      </c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>
        <v>0</v>
      </c>
      <c r="IL265" s="2"/>
      <c r="IM265" s="2"/>
      <c r="IN265" s="2"/>
      <c r="IO265" s="2"/>
      <c r="IP265" s="2"/>
      <c r="IQ265" s="2"/>
      <c r="IR265" s="2"/>
      <c r="IS265" s="2"/>
      <c r="IT265" s="2"/>
      <c r="IU265" s="2"/>
    </row>
    <row r="266" spans="1:255" x14ac:dyDescent="0.2">
      <c r="A266">
        <v>17</v>
      </c>
      <c r="B266">
        <v>1</v>
      </c>
      <c r="C266">
        <f>ROW(SmtRes!A740)</f>
        <v>740</v>
      </c>
      <c r="D266">
        <f>ROW(EtalonRes!A736)</f>
        <v>736</v>
      </c>
      <c r="E266" t="s">
        <v>493</v>
      </c>
      <c r="F266" t="s">
        <v>494</v>
      </c>
      <c r="G266" t="s">
        <v>495</v>
      </c>
      <c r="H266" t="s">
        <v>121</v>
      </c>
      <c r="I266">
        <f>ROUND(6+12+8,9)</f>
        <v>26</v>
      </c>
      <c r="J266">
        <v>0</v>
      </c>
      <c r="O266">
        <f t="shared" si="286"/>
        <v>5987.08</v>
      </c>
      <c r="P266">
        <f t="shared" si="287"/>
        <v>3342.98</v>
      </c>
      <c r="Q266">
        <f t="shared" si="288"/>
        <v>174.72</v>
      </c>
      <c r="R266">
        <f t="shared" si="289"/>
        <v>0</v>
      </c>
      <c r="S266">
        <f t="shared" si="290"/>
        <v>2469.38</v>
      </c>
      <c r="T266">
        <f t="shared" si="291"/>
        <v>0</v>
      </c>
      <c r="U266">
        <f t="shared" si="292"/>
        <v>40.56</v>
      </c>
      <c r="V266">
        <f t="shared" si="293"/>
        <v>0</v>
      </c>
      <c r="W266">
        <f t="shared" si="294"/>
        <v>0</v>
      </c>
      <c r="X266">
        <f t="shared" si="295"/>
        <v>2345.91</v>
      </c>
      <c r="Y266">
        <f t="shared" si="296"/>
        <v>1605.1</v>
      </c>
      <c r="AA266">
        <v>26834277</v>
      </c>
      <c r="AB266">
        <f t="shared" si="297"/>
        <v>35.979999999999997</v>
      </c>
      <c r="AC266">
        <f t="shared" si="319"/>
        <v>20.09</v>
      </c>
      <c r="AD266">
        <f t="shared" si="320"/>
        <v>1.05</v>
      </c>
      <c r="AE266">
        <f t="shared" si="321"/>
        <v>0</v>
      </c>
      <c r="AF266">
        <f t="shared" si="322"/>
        <v>14.84</v>
      </c>
      <c r="AG266">
        <f t="shared" si="298"/>
        <v>0</v>
      </c>
      <c r="AH266">
        <f t="shared" si="323"/>
        <v>1.56</v>
      </c>
      <c r="AI266">
        <f t="shared" si="324"/>
        <v>0</v>
      </c>
      <c r="AJ266">
        <f t="shared" si="299"/>
        <v>0</v>
      </c>
      <c r="AK266">
        <v>35.979999999999997</v>
      </c>
      <c r="AL266">
        <v>20.09</v>
      </c>
      <c r="AM266">
        <v>1.05</v>
      </c>
      <c r="AN266">
        <v>0</v>
      </c>
      <c r="AO266">
        <v>14.84</v>
      </c>
      <c r="AP266">
        <v>0</v>
      </c>
      <c r="AQ266">
        <v>1.56</v>
      </c>
      <c r="AR266">
        <v>0</v>
      </c>
      <c r="AS266">
        <v>0</v>
      </c>
      <c r="AT266">
        <v>95</v>
      </c>
      <c r="AU266">
        <v>65</v>
      </c>
      <c r="AV266">
        <v>1</v>
      </c>
      <c r="AW266">
        <v>1</v>
      </c>
      <c r="AZ266">
        <v>6.4</v>
      </c>
      <c r="BA266">
        <v>6.4</v>
      </c>
      <c r="BB266">
        <v>6.4</v>
      </c>
      <c r="BC266">
        <v>6.4</v>
      </c>
      <c r="BD266" t="s">
        <v>6</v>
      </c>
      <c r="BE266" t="s">
        <v>6</v>
      </c>
      <c r="BF266" t="s">
        <v>6</v>
      </c>
      <c r="BG266" t="s">
        <v>6</v>
      </c>
      <c r="BH266">
        <v>0</v>
      </c>
      <c r="BI266">
        <v>2</v>
      </c>
      <c r="BJ266" t="s">
        <v>496</v>
      </c>
      <c r="BM266">
        <v>108001</v>
      </c>
      <c r="BN266">
        <v>0</v>
      </c>
      <c r="BO266" t="s">
        <v>6</v>
      </c>
      <c r="BP266">
        <v>0</v>
      </c>
      <c r="BQ266">
        <v>3</v>
      </c>
      <c r="BR266">
        <v>0</v>
      </c>
      <c r="BS266">
        <v>6.4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6</v>
      </c>
      <c r="BZ266">
        <v>95</v>
      </c>
      <c r="CA266">
        <v>65</v>
      </c>
      <c r="CF266">
        <v>0</v>
      </c>
      <c r="CG266">
        <v>0</v>
      </c>
      <c r="CM266">
        <v>0</v>
      </c>
      <c r="CN266" t="s">
        <v>6</v>
      </c>
      <c r="CO266">
        <v>0</v>
      </c>
      <c r="CP266">
        <f t="shared" si="300"/>
        <v>5987.08</v>
      </c>
      <c r="CQ266">
        <f t="shared" si="301"/>
        <v>128.57599999999999</v>
      </c>
      <c r="CR266">
        <f t="shared" si="302"/>
        <v>6.7200000000000006</v>
      </c>
      <c r="CS266">
        <f t="shared" si="303"/>
        <v>0</v>
      </c>
      <c r="CT266">
        <f t="shared" si="304"/>
        <v>94.975999999999999</v>
      </c>
      <c r="CU266">
        <f t="shared" si="305"/>
        <v>0</v>
      </c>
      <c r="CV266">
        <f t="shared" si="306"/>
        <v>1.56</v>
      </c>
      <c r="CW266">
        <f t="shared" si="307"/>
        <v>0</v>
      </c>
      <c r="CX266">
        <f t="shared" si="308"/>
        <v>0</v>
      </c>
      <c r="CY266">
        <f t="shared" si="309"/>
        <v>2345.9110000000001</v>
      </c>
      <c r="CZ266">
        <f t="shared" si="310"/>
        <v>1605.0970000000002</v>
      </c>
      <c r="DC266" t="s">
        <v>6</v>
      </c>
      <c r="DD266" t="s">
        <v>6</v>
      </c>
      <c r="DE266" t="s">
        <v>6</v>
      </c>
      <c r="DF266" t="s">
        <v>6</v>
      </c>
      <c r="DG266" t="s">
        <v>6</v>
      </c>
      <c r="DH266" t="s">
        <v>6</v>
      </c>
      <c r="DI266" t="s">
        <v>6</v>
      </c>
      <c r="DJ266" t="s">
        <v>6</v>
      </c>
      <c r="DK266" t="s">
        <v>6</v>
      </c>
      <c r="DL266" t="s">
        <v>6</v>
      </c>
      <c r="DM266" t="s">
        <v>6</v>
      </c>
      <c r="DN266">
        <v>0</v>
      </c>
      <c r="DO266">
        <v>0</v>
      </c>
      <c r="DP266">
        <v>1</v>
      </c>
      <c r="DQ266">
        <v>1</v>
      </c>
      <c r="DU266">
        <v>1013</v>
      </c>
      <c r="DV266" t="s">
        <v>121</v>
      </c>
      <c r="DW266" t="s">
        <v>121</v>
      </c>
      <c r="DX266">
        <v>1</v>
      </c>
      <c r="EE266">
        <v>26548943</v>
      </c>
      <c r="EF266">
        <v>3</v>
      </c>
      <c r="EG266" t="s">
        <v>414</v>
      </c>
      <c r="EH266">
        <v>0</v>
      </c>
      <c r="EI266" t="s">
        <v>6</v>
      </c>
      <c r="EJ266">
        <v>2</v>
      </c>
      <c r="EK266">
        <v>108001</v>
      </c>
      <c r="EL266" t="s">
        <v>422</v>
      </c>
      <c r="EM266" t="s">
        <v>423</v>
      </c>
      <c r="EO266" t="s">
        <v>6</v>
      </c>
      <c r="EQ266">
        <v>0</v>
      </c>
      <c r="ER266">
        <v>35.979999999999997</v>
      </c>
      <c r="ES266">
        <v>20.09</v>
      </c>
      <c r="ET266">
        <v>1.05</v>
      </c>
      <c r="EU266">
        <v>0</v>
      </c>
      <c r="EV266">
        <v>14.84</v>
      </c>
      <c r="EW266">
        <v>1.56</v>
      </c>
      <c r="EX266">
        <v>0</v>
      </c>
      <c r="EY266">
        <v>0</v>
      </c>
      <c r="FQ266">
        <v>0</v>
      </c>
      <c r="FR266">
        <f t="shared" si="311"/>
        <v>0</v>
      </c>
      <c r="FS266">
        <v>0</v>
      </c>
      <c r="FX266">
        <v>95</v>
      </c>
      <c r="FY266">
        <v>65</v>
      </c>
      <c r="GA266" t="s">
        <v>6</v>
      </c>
      <c r="GD266">
        <v>0</v>
      </c>
      <c r="GF266">
        <v>942868882</v>
      </c>
      <c r="GG266">
        <v>1</v>
      </c>
      <c r="GH266">
        <v>1</v>
      </c>
      <c r="GI266">
        <v>4</v>
      </c>
      <c r="GJ266">
        <v>0</v>
      </c>
      <c r="GK266">
        <f>ROUND(R266*(S12)/100,2)</f>
        <v>0</v>
      </c>
      <c r="GL266">
        <f t="shared" si="312"/>
        <v>0</v>
      </c>
      <c r="GM266">
        <f t="shared" si="313"/>
        <v>9938.09</v>
      </c>
      <c r="GN266">
        <f t="shared" si="314"/>
        <v>0</v>
      </c>
      <c r="GO266">
        <f t="shared" si="315"/>
        <v>9938.09</v>
      </c>
      <c r="GP266">
        <f t="shared" si="316"/>
        <v>0</v>
      </c>
      <c r="GR266">
        <v>0</v>
      </c>
      <c r="GS266">
        <v>3</v>
      </c>
      <c r="GT266">
        <v>0</v>
      </c>
      <c r="GU266" t="s">
        <v>6</v>
      </c>
      <c r="GV266">
        <f t="shared" si="317"/>
        <v>0</v>
      </c>
      <c r="GW266">
        <v>1</v>
      </c>
      <c r="GX266">
        <f t="shared" si="318"/>
        <v>0</v>
      </c>
      <c r="HA266">
        <v>0</v>
      </c>
      <c r="HB266">
        <v>0</v>
      </c>
      <c r="IK266">
        <v>0</v>
      </c>
    </row>
    <row r="267" spans="1:255" x14ac:dyDescent="0.2">
      <c r="A267" s="2">
        <v>18</v>
      </c>
      <c r="B267" s="2">
        <v>1</v>
      </c>
      <c r="C267" s="2">
        <v>721</v>
      </c>
      <c r="D267" s="2"/>
      <c r="E267" s="2" t="s">
        <v>497</v>
      </c>
      <c r="F267" s="2" t="s">
        <v>498</v>
      </c>
      <c r="G267" s="2" t="s">
        <v>499</v>
      </c>
      <c r="H267" s="2" t="s">
        <v>145</v>
      </c>
      <c r="I267" s="2">
        <f>I265*J267</f>
        <v>12</v>
      </c>
      <c r="J267" s="2">
        <v>0.46153846153846156</v>
      </c>
      <c r="K267" s="2"/>
      <c r="L267" s="2"/>
      <c r="M267" s="2"/>
      <c r="N267" s="2"/>
      <c r="O267" s="2">
        <f t="shared" si="286"/>
        <v>250.8</v>
      </c>
      <c r="P267" s="2">
        <f t="shared" si="287"/>
        <v>250.8</v>
      </c>
      <c r="Q267" s="2">
        <f t="shared" si="288"/>
        <v>0</v>
      </c>
      <c r="R267" s="2">
        <f t="shared" si="289"/>
        <v>0</v>
      </c>
      <c r="S267" s="2">
        <f t="shared" si="290"/>
        <v>0</v>
      </c>
      <c r="T267" s="2">
        <f t="shared" si="291"/>
        <v>0</v>
      </c>
      <c r="U267" s="2">
        <f t="shared" si="292"/>
        <v>0</v>
      </c>
      <c r="V267" s="2">
        <f t="shared" si="293"/>
        <v>0</v>
      </c>
      <c r="W267" s="2">
        <f t="shared" si="294"/>
        <v>0</v>
      </c>
      <c r="X267" s="2">
        <f t="shared" si="295"/>
        <v>0</v>
      </c>
      <c r="Y267" s="2">
        <f t="shared" si="296"/>
        <v>0</v>
      </c>
      <c r="Z267" s="2"/>
      <c r="AA267" s="2">
        <v>26834263</v>
      </c>
      <c r="AB267" s="2">
        <f t="shared" si="297"/>
        <v>20.9</v>
      </c>
      <c r="AC267" s="2">
        <f t="shared" si="319"/>
        <v>20.9</v>
      </c>
      <c r="AD267" s="2">
        <f t="shared" si="320"/>
        <v>0</v>
      </c>
      <c r="AE267" s="2">
        <f t="shared" si="321"/>
        <v>0</v>
      </c>
      <c r="AF267" s="2">
        <f t="shared" si="322"/>
        <v>0</v>
      </c>
      <c r="AG267" s="2">
        <f t="shared" si="298"/>
        <v>0</v>
      </c>
      <c r="AH267" s="2">
        <f t="shared" si="323"/>
        <v>0</v>
      </c>
      <c r="AI267" s="2">
        <f t="shared" si="324"/>
        <v>0</v>
      </c>
      <c r="AJ267" s="2">
        <f t="shared" si="299"/>
        <v>0</v>
      </c>
      <c r="AK267" s="2">
        <v>20.9</v>
      </c>
      <c r="AL267" s="2">
        <v>20.9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95</v>
      </c>
      <c r="AU267" s="2">
        <v>65</v>
      </c>
      <c r="AV267" s="2">
        <v>1</v>
      </c>
      <c r="AW267" s="2">
        <v>1</v>
      </c>
      <c r="AX267" s="2"/>
      <c r="AY267" s="2"/>
      <c r="AZ267" s="2">
        <v>1</v>
      </c>
      <c r="BA267" s="2">
        <v>1</v>
      </c>
      <c r="BB267" s="2">
        <v>1</v>
      </c>
      <c r="BC267" s="2">
        <v>1</v>
      </c>
      <c r="BD267" s="2" t="s">
        <v>6</v>
      </c>
      <c r="BE267" s="2" t="s">
        <v>6</v>
      </c>
      <c r="BF267" s="2" t="s">
        <v>6</v>
      </c>
      <c r="BG267" s="2" t="s">
        <v>6</v>
      </c>
      <c r="BH267" s="2">
        <v>3</v>
      </c>
      <c r="BI267" s="2">
        <v>2</v>
      </c>
      <c r="BJ267" s="2" t="s">
        <v>500</v>
      </c>
      <c r="BK267" s="2"/>
      <c r="BL267" s="2"/>
      <c r="BM267" s="2">
        <v>108001</v>
      </c>
      <c r="BN267" s="2">
        <v>0</v>
      </c>
      <c r="BO267" s="2" t="s">
        <v>6</v>
      </c>
      <c r="BP267" s="2">
        <v>0</v>
      </c>
      <c r="BQ267" s="2">
        <v>3</v>
      </c>
      <c r="BR267" s="2">
        <v>0</v>
      </c>
      <c r="BS267" s="2">
        <v>1</v>
      </c>
      <c r="BT267" s="2">
        <v>1</v>
      </c>
      <c r="BU267" s="2">
        <v>1</v>
      </c>
      <c r="BV267" s="2">
        <v>1</v>
      </c>
      <c r="BW267" s="2">
        <v>1</v>
      </c>
      <c r="BX267" s="2">
        <v>1</v>
      </c>
      <c r="BY267" s="2" t="s">
        <v>6</v>
      </c>
      <c r="BZ267" s="2">
        <v>95</v>
      </c>
      <c r="CA267" s="2">
        <v>65</v>
      </c>
      <c r="CB267" s="2"/>
      <c r="CC267" s="2"/>
      <c r="CD267" s="2"/>
      <c r="CE267" s="2"/>
      <c r="CF267" s="2">
        <v>0</v>
      </c>
      <c r="CG267" s="2">
        <v>0</v>
      </c>
      <c r="CH267" s="2"/>
      <c r="CI267" s="2"/>
      <c r="CJ267" s="2"/>
      <c r="CK267" s="2"/>
      <c r="CL267" s="2"/>
      <c r="CM267" s="2">
        <v>0</v>
      </c>
      <c r="CN267" s="2" t="s">
        <v>6</v>
      </c>
      <c r="CO267" s="2">
        <v>0</v>
      </c>
      <c r="CP267" s="2">
        <f t="shared" si="300"/>
        <v>250.8</v>
      </c>
      <c r="CQ267" s="2">
        <f t="shared" si="301"/>
        <v>20.9</v>
      </c>
      <c r="CR267" s="2">
        <f t="shared" si="302"/>
        <v>0</v>
      </c>
      <c r="CS267" s="2">
        <f t="shared" si="303"/>
        <v>0</v>
      </c>
      <c r="CT267" s="2">
        <f t="shared" si="304"/>
        <v>0</v>
      </c>
      <c r="CU267" s="2">
        <f t="shared" si="305"/>
        <v>0</v>
      </c>
      <c r="CV267" s="2">
        <f t="shared" si="306"/>
        <v>0</v>
      </c>
      <c r="CW267" s="2">
        <f t="shared" si="307"/>
        <v>0</v>
      </c>
      <c r="CX267" s="2">
        <f t="shared" si="308"/>
        <v>0</v>
      </c>
      <c r="CY267" s="2">
        <f t="shared" si="309"/>
        <v>0</v>
      </c>
      <c r="CZ267" s="2">
        <f t="shared" si="310"/>
        <v>0</v>
      </c>
      <c r="DA267" s="2"/>
      <c r="DB267" s="2"/>
      <c r="DC267" s="2" t="s">
        <v>6</v>
      </c>
      <c r="DD267" s="2" t="s">
        <v>6</v>
      </c>
      <c r="DE267" s="2" t="s">
        <v>6</v>
      </c>
      <c r="DF267" s="2" t="s">
        <v>6</v>
      </c>
      <c r="DG267" s="2" t="s">
        <v>6</v>
      </c>
      <c r="DH267" s="2" t="s">
        <v>6</v>
      </c>
      <c r="DI267" s="2" t="s">
        <v>6</v>
      </c>
      <c r="DJ267" s="2" t="s">
        <v>6</v>
      </c>
      <c r="DK267" s="2" t="s">
        <v>6</v>
      </c>
      <c r="DL267" s="2" t="s">
        <v>6</v>
      </c>
      <c r="DM267" s="2" t="s">
        <v>6</v>
      </c>
      <c r="DN267" s="2">
        <v>0</v>
      </c>
      <c r="DO267" s="2">
        <v>0</v>
      </c>
      <c r="DP267" s="2">
        <v>1</v>
      </c>
      <c r="DQ267" s="2">
        <v>1</v>
      </c>
      <c r="DR267" s="2"/>
      <c r="DS267" s="2"/>
      <c r="DT267" s="2"/>
      <c r="DU267" s="2">
        <v>1010</v>
      </c>
      <c r="DV267" s="2" t="s">
        <v>145</v>
      </c>
      <c r="DW267" s="2" t="s">
        <v>145</v>
      </c>
      <c r="DX267" s="2">
        <v>1</v>
      </c>
      <c r="DY267" s="2"/>
      <c r="DZ267" s="2"/>
      <c r="EA267" s="2"/>
      <c r="EB267" s="2"/>
      <c r="EC267" s="2"/>
      <c r="ED267" s="2"/>
      <c r="EE267" s="2">
        <v>26548943</v>
      </c>
      <c r="EF267" s="2">
        <v>3</v>
      </c>
      <c r="EG267" s="2" t="s">
        <v>414</v>
      </c>
      <c r="EH267" s="2">
        <v>0</v>
      </c>
      <c r="EI267" s="2" t="s">
        <v>6</v>
      </c>
      <c r="EJ267" s="2">
        <v>2</v>
      </c>
      <c r="EK267" s="2">
        <v>108001</v>
      </c>
      <c r="EL267" s="2" t="s">
        <v>422</v>
      </c>
      <c r="EM267" s="2" t="s">
        <v>423</v>
      </c>
      <c r="EN267" s="2"/>
      <c r="EO267" s="2" t="s">
        <v>6</v>
      </c>
      <c r="EP267" s="2"/>
      <c r="EQ267" s="2">
        <v>0</v>
      </c>
      <c r="ER267" s="2">
        <v>20.9</v>
      </c>
      <c r="ES267" s="2">
        <v>20.9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>
        <v>0</v>
      </c>
      <c r="FR267" s="2">
        <f t="shared" si="311"/>
        <v>0</v>
      </c>
      <c r="FS267" s="2">
        <v>0</v>
      </c>
      <c r="FT267" s="2"/>
      <c r="FU267" s="2"/>
      <c r="FV267" s="2"/>
      <c r="FW267" s="2"/>
      <c r="FX267" s="2">
        <v>95</v>
      </c>
      <c r="FY267" s="2">
        <v>65</v>
      </c>
      <c r="FZ267" s="2"/>
      <c r="GA267" s="2" t="s">
        <v>6</v>
      </c>
      <c r="GB267" s="2"/>
      <c r="GC267" s="2"/>
      <c r="GD267" s="2">
        <v>0</v>
      </c>
      <c r="GE267" s="2"/>
      <c r="GF267" s="2">
        <v>-1409578338</v>
      </c>
      <c r="GG267" s="2">
        <v>2</v>
      </c>
      <c r="GH267" s="2">
        <v>1</v>
      </c>
      <c r="GI267" s="2">
        <v>-2</v>
      </c>
      <c r="GJ267" s="2">
        <v>0</v>
      </c>
      <c r="GK267" s="2">
        <f>ROUND(R267*(R12)/100,2)</f>
        <v>0</v>
      </c>
      <c r="GL267" s="2">
        <f t="shared" si="312"/>
        <v>0</v>
      </c>
      <c r="GM267" s="2">
        <f t="shared" si="313"/>
        <v>250.8</v>
      </c>
      <c r="GN267" s="2">
        <f t="shared" si="314"/>
        <v>0</v>
      </c>
      <c r="GO267" s="2">
        <f t="shared" si="315"/>
        <v>250.8</v>
      </c>
      <c r="GP267" s="2">
        <f t="shared" si="316"/>
        <v>0</v>
      </c>
      <c r="GQ267" s="2"/>
      <c r="GR267" s="2">
        <v>0</v>
      </c>
      <c r="GS267" s="2">
        <v>3</v>
      </c>
      <c r="GT267" s="2">
        <v>0</v>
      </c>
      <c r="GU267" s="2" t="s">
        <v>6</v>
      </c>
      <c r="GV267" s="2">
        <f t="shared" si="317"/>
        <v>0</v>
      </c>
      <c r="GW267" s="2">
        <v>1</v>
      </c>
      <c r="GX267" s="2">
        <f t="shared" si="318"/>
        <v>0</v>
      </c>
      <c r="GY267" s="2"/>
      <c r="GZ267" s="2"/>
      <c r="HA267" s="2">
        <v>0</v>
      </c>
      <c r="HB267" s="2">
        <v>0</v>
      </c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>
        <v>0</v>
      </c>
      <c r="IL267" s="2"/>
      <c r="IM267" s="2"/>
      <c r="IN267" s="2"/>
      <c r="IO267" s="2"/>
      <c r="IP267" s="2"/>
      <c r="IQ267" s="2"/>
      <c r="IR267" s="2"/>
      <c r="IS267" s="2"/>
      <c r="IT267" s="2"/>
      <c r="IU267" s="2"/>
    </row>
    <row r="268" spans="1:255" x14ac:dyDescent="0.2">
      <c r="A268">
        <v>18</v>
      </c>
      <c r="B268">
        <v>1</v>
      </c>
      <c r="C268">
        <v>738</v>
      </c>
      <c r="E268" t="s">
        <v>497</v>
      </c>
      <c r="F268" t="s">
        <v>498</v>
      </c>
      <c r="G268" t="s">
        <v>499</v>
      </c>
      <c r="H268" t="s">
        <v>145</v>
      </c>
      <c r="I268">
        <f>I266*J268</f>
        <v>12</v>
      </c>
      <c r="J268">
        <v>0.46153846153846156</v>
      </c>
      <c r="O268">
        <f t="shared" si="286"/>
        <v>1605.12</v>
      </c>
      <c r="P268">
        <f t="shared" si="287"/>
        <v>1605.12</v>
      </c>
      <c r="Q268">
        <f t="shared" si="288"/>
        <v>0</v>
      </c>
      <c r="R268">
        <f t="shared" si="289"/>
        <v>0</v>
      </c>
      <c r="S268">
        <f t="shared" si="290"/>
        <v>0</v>
      </c>
      <c r="T268">
        <f t="shared" si="291"/>
        <v>0</v>
      </c>
      <c r="U268">
        <f t="shared" si="292"/>
        <v>0</v>
      </c>
      <c r="V268">
        <f t="shared" si="293"/>
        <v>0</v>
      </c>
      <c r="W268">
        <f t="shared" si="294"/>
        <v>0</v>
      </c>
      <c r="X268">
        <f t="shared" si="295"/>
        <v>0</v>
      </c>
      <c r="Y268">
        <f t="shared" si="296"/>
        <v>0</v>
      </c>
      <c r="AA268">
        <v>26834277</v>
      </c>
      <c r="AB268">
        <f t="shared" si="297"/>
        <v>20.9</v>
      </c>
      <c r="AC268">
        <f t="shared" si="319"/>
        <v>20.9</v>
      </c>
      <c r="AD268">
        <f t="shared" si="320"/>
        <v>0</v>
      </c>
      <c r="AE268">
        <f t="shared" si="321"/>
        <v>0</v>
      </c>
      <c r="AF268">
        <f t="shared" si="322"/>
        <v>0</v>
      </c>
      <c r="AG268">
        <f t="shared" si="298"/>
        <v>0</v>
      </c>
      <c r="AH268">
        <f t="shared" si="323"/>
        <v>0</v>
      </c>
      <c r="AI268">
        <f t="shared" si="324"/>
        <v>0</v>
      </c>
      <c r="AJ268">
        <f t="shared" si="299"/>
        <v>0</v>
      </c>
      <c r="AK268">
        <v>20.9</v>
      </c>
      <c r="AL268">
        <v>20.9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95</v>
      </c>
      <c r="AU268">
        <v>65</v>
      </c>
      <c r="AV268">
        <v>1</v>
      </c>
      <c r="AW268">
        <v>1</v>
      </c>
      <c r="AZ268">
        <v>6.4</v>
      </c>
      <c r="BA268">
        <v>1</v>
      </c>
      <c r="BB268">
        <v>1</v>
      </c>
      <c r="BC268">
        <v>6.4</v>
      </c>
      <c r="BD268" t="s">
        <v>6</v>
      </c>
      <c r="BE268" t="s">
        <v>6</v>
      </c>
      <c r="BF268" t="s">
        <v>6</v>
      </c>
      <c r="BG268" t="s">
        <v>6</v>
      </c>
      <c r="BH268">
        <v>3</v>
      </c>
      <c r="BI268">
        <v>2</v>
      </c>
      <c r="BJ268" t="s">
        <v>500</v>
      </c>
      <c r="BM268">
        <v>108001</v>
      </c>
      <c r="BN268">
        <v>0</v>
      </c>
      <c r="BO268" t="s">
        <v>6</v>
      </c>
      <c r="BP268">
        <v>0</v>
      </c>
      <c r="BQ268">
        <v>3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6</v>
      </c>
      <c r="BZ268">
        <v>95</v>
      </c>
      <c r="CA268">
        <v>65</v>
      </c>
      <c r="CF268">
        <v>0</v>
      </c>
      <c r="CG268">
        <v>0</v>
      </c>
      <c r="CM268">
        <v>0</v>
      </c>
      <c r="CN268" t="s">
        <v>6</v>
      </c>
      <c r="CO268">
        <v>0</v>
      </c>
      <c r="CP268">
        <f t="shared" si="300"/>
        <v>1605.12</v>
      </c>
      <c r="CQ268">
        <f t="shared" si="301"/>
        <v>133.76</v>
      </c>
      <c r="CR268">
        <f t="shared" si="302"/>
        <v>0</v>
      </c>
      <c r="CS268">
        <f t="shared" si="303"/>
        <v>0</v>
      </c>
      <c r="CT268">
        <f t="shared" si="304"/>
        <v>0</v>
      </c>
      <c r="CU268">
        <f t="shared" si="305"/>
        <v>0</v>
      </c>
      <c r="CV268">
        <f t="shared" si="306"/>
        <v>0</v>
      </c>
      <c r="CW268">
        <f t="shared" si="307"/>
        <v>0</v>
      </c>
      <c r="CX268">
        <f t="shared" si="308"/>
        <v>0</v>
      </c>
      <c r="CY268">
        <f t="shared" si="309"/>
        <v>0</v>
      </c>
      <c r="CZ268">
        <f t="shared" si="310"/>
        <v>0</v>
      </c>
      <c r="DC268" t="s">
        <v>6</v>
      </c>
      <c r="DD268" t="s">
        <v>6</v>
      </c>
      <c r="DE268" t="s">
        <v>6</v>
      </c>
      <c r="DF268" t="s">
        <v>6</v>
      </c>
      <c r="DG268" t="s">
        <v>6</v>
      </c>
      <c r="DH268" t="s">
        <v>6</v>
      </c>
      <c r="DI268" t="s">
        <v>6</v>
      </c>
      <c r="DJ268" t="s">
        <v>6</v>
      </c>
      <c r="DK268" t="s">
        <v>6</v>
      </c>
      <c r="DL268" t="s">
        <v>6</v>
      </c>
      <c r="DM268" t="s">
        <v>6</v>
      </c>
      <c r="DN268">
        <v>0</v>
      </c>
      <c r="DO268">
        <v>0</v>
      </c>
      <c r="DP268">
        <v>1</v>
      </c>
      <c r="DQ268">
        <v>1</v>
      </c>
      <c r="DU268">
        <v>1010</v>
      </c>
      <c r="DV268" t="s">
        <v>145</v>
      </c>
      <c r="DW268" t="s">
        <v>145</v>
      </c>
      <c r="DX268">
        <v>1</v>
      </c>
      <c r="EE268">
        <v>26548943</v>
      </c>
      <c r="EF268">
        <v>3</v>
      </c>
      <c r="EG268" t="s">
        <v>414</v>
      </c>
      <c r="EH268">
        <v>0</v>
      </c>
      <c r="EI268" t="s">
        <v>6</v>
      </c>
      <c r="EJ268">
        <v>2</v>
      </c>
      <c r="EK268">
        <v>108001</v>
      </c>
      <c r="EL268" t="s">
        <v>422</v>
      </c>
      <c r="EM268" t="s">
        <v>423</v>
      </c>
      <c r="EO268" t="s">
        <v>6</v>
      </c>
      <c r="EQ268">
        <v>0</v>
      </c>
      <c r="ER268">
        <v>20.9</v>
      </c>
      <c r="ES268">
        <v>20.9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311"/>
        <v>0</v>
      </c>
      <c r="FS268">
        <v>0</v>
      </c>
      <c r="FX268">
        <v>95</v>
      </c>
      <c r="FY268">
        <v>65</v>
      </c>
      <c r="GA268" t="s">
        <v>6</v>
      </c>
      <c r="GD268">
        <v>0</v>
      </c>
      <c r="GF268">
        <v>-1409578338</v>
      </c>
      <c r="GG268">
        <v>1</v>
      </c>
      <c r="GH268">
        <v>1</v>
      </c>
      <c r="GI268">
        <v>4</v>
      </c>
      <c r="GJ268">
        <v>0</v>
      </c>
      <c r="GK268">
        <f>ROUND(R268*(S12)/100,2)</f>
        <v>0</v>
      </c>
      <c r="GL268">
        <f t="shared" si="312"/>
        <v>0</v>
      </c>
      <c r="GM268">
        <f t="shared" si="313"/>
        <v>1605.12</v>
      </c>
      <c r="GN268">
        <f t="shared" si="314"/>
        <v>0</v>
      </c>
      <c r="GO268">
        <f t="shared" si="315"/>
        <v>1605.12</v>
      </c>
      <c r="GP268">
        <f t="shared" si="316"/>
        <v>0</v>
      </c>
      <c r="GR268">
        <v>0</v>
      </c>
      <c r="GS268">
        <v>3</v>
      </c>
      <c r="GT268">
        <v>0</v>
      </c>
      <c r="GU268" t="s">
        <v>6</v>
      </c>
      <c r="GV268">
        <f t="shared" si="317"/>
        <v>0</v>
      </c>
      <c r="GW268">
        <v>1</v>
      </c>
      <c r="GX268">
        <f t="shared" si="318"/>
        <v>0</v>
      </c>
      <c r="HA268">
        <v>0</v>
      </c>
      <c r="HB268">
        <v>0</v>
      </c>
      <c r="IK268">
        <v>0</v>
      </c>
    </row>
    <row r="269" spans="1:255" x14ac:dyDescent="0.2">
      <c r="A269" s="2">
        <v>18</v>
      </c>
      <c r="B269" s="2">
        <v>1</v>
      </c>
      <c r="C269" s="2">
        <v>720</v>
      </c>
      <c r="D269" s="2"/>
      <c r="E269" s="2" t="s">
        <v>501</v>
      </c>
      <c r="F269" s="2" t="s">
        <v>502</v>
      </c>
      <c r="G269" s="2" t="s">
        <v>503</v>
      </c>
      <c r="H269" s="2" t="s">
        <v>145</v>
      </c>
      <c r="I269" s="2">
        <f>I265*J269</f>
        <v>8</v>
      </c>
      <c r="J269" s="2">
        <v>0.30769230769230771</v>
      </c>
      <c r="K269" s="2"/>
      <c r="L269" s="2"/>
      <c r="M269" s="2"/>
      <c r="N269" s="2"/>
      <c r="O269" s="2">
        <f t="shared" si="286"/>
        <v>78.959999999999994</v>
      </c>
      <c r="P269" s="2">
        <f t="shared" si="287"/>
        <v>78.959999999999994</v>
      </c>
      <c r="Q269" s="2">
        <f t="shared" si="288"/>
        <v>0</v>
      </c>
      <c r="R269" s="2">
        <f t="shared" si="289"/>
        <v>0</v>
      </c>
      <c r="S269" s="2">
        <f t="shared" si="290"/>
        <v>0</v>
      </c>
      <c r="T269" s="2">
        <f t="shared" si="291"/>
        <v>0</v>
      </c>
      <c r="U269" s="2">
        <f t="shared" si="292"/>
        <v>0</v>
      </c>
      <c r="V269" s="2">
        <f t="shared" si="293"/>
        <v>0</v>
      </c>
      <c r="W269" s="2">
        <f t="shared" si="294"/>
        <v>0</v>
      </c>
      <c r="X269" s="2">
        <f t="shared" si="295"/>
        <v>0</v>
      </c>
      <c r="Y269" s="2">
        <f t="shared" si="296"/>
        <v>0</v>
      </c>
      <c r="Z269" s="2"/>
      <c r="AA269" s="2">
        <v>26834263</v>
      </c>
      <c r="AB269" s="2">
        <f t="shared" si="297"/>
        <v>9.8699999999999992</v>
      </c>
      <c r="AC269" s="2">
        <f t="shared" si="319"/>
        <v>9.8699999999999992</v>
      </c>
      <c r="AD269" s="2">
        <f t="shared" si="320"/>
        <v>0</v>
      </c>
      <c r="AE269" s="2">
        <f t="shared" si="321"/>
        <v>0</v>
      </c>
      <c r="AF269" s="2">
        <f t="shared" si="322"/>
        <v>0</v>
      </c>
      <c r="AG269" s="2">
        <f t="shared" si="298"/>
        <v>0</v>
      </c>
      <c r="AH269" s="2">
        <f t="shared" si="323"/>
        <v>0</v>
      </c>
      <c r="AI269" s="2">
        <f t="shared" si="324"/>
        <v>0</v>
      </c>
      <c r="AJ269" s="2">
        <f t="shared" si="299"/>
        <v>0</v>
      </c>
      <c r="AK269" s="2">
        <v>9.8699999999999992</v>
      </c>
      <c r="AL269" s="2">
        <v>9.8699999999999992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95</v>
      </c>
      <c r="AU269" s="2">
        <v>65</v>
      </c>
      <c r="AV269" s="2">
        <v>1</v>
      </c>
      <c r="AW269" s="2">
        <v>1</v>
      </c>
      <c r="AX269" s="2"/>
      <c r="AY269" s="2"/>
      <c r="AZ269" s="2">
        <v>1</v>
      </c>
      <c r="BA269" s="2">
        <v>1</v>
      </c>
      <c r="BB269" s="2">
        <v>1</v>
      </c>
      <c r="BC269" s="2">
        <v>1</v>
      </c>
      <c r="BD269" s="2" t="s">
        <v>6</v>
      </c>
      <c r="BE269" s="2" t="s">
        <v>6</v>
      </c>
      <c r="BF269" s="2" t="s">
        <v>6</v>
      </c>
      <c r="BG269" s="2" t="s">
        <v>6</v>
      </c>
      <c r="BH269" s="2">
        <v>3</v>
      </c>
      <c r="BI269" s="2">
        <v>2</v>
      </c>
      <c r="BJ269" s="2" t="s">
        <v>504</v>
      </c>
      <c r="BK269" s="2"/>
      <c r="BL269" s="2"/>
      <c r="BM269" s="2">
        <v>108001</v>
      </c>
      <c r="BN269" s="2">
        <v>0</v>
      </c>
      <c r="BO269" s="2" t="s">
        <v>6</v>
      </c>
      <c r="BP269" s="2">
        <v>0</v>
      </c>
      <c r="BQ269" s="2">
        <v>3</v>
      </c>
      <c r="BR269" s="2">
        <v>0</v>
      </c>
      <c r="BS269" s="2">
        <v>1</v>
      </c>
      <c r="BT269" s="2">
        <v>1</v>
      </c>
      <c r="BU269" s="2">
        <v>1</v>
      </c>
      <c r="BV269" s="2">
        <v>1</v>
      </c>
      <c r="BW269" s="2">
        <v>1</v>
      </c>
      <c r="BX269" s="2">
        <v>1</v>
      </c>
      <c r="BY269" s="2" t="s">
        <v>6</v>
      </c>
      <c r="BZ269" s="2">
        <v>95</v>
      </c>
      <c r="CA269" s="2">
        <v>65</v>
      </c>
      <c r="CB269" s="2"/>
      <c r="CC269" s="2"/>
      <c r="CD269" s="2"/>
      <c r="CE269" s="2"/>
      <c r="CF269" s="2">
        <v>0</v>
      </c>
      <c r="CG269" s="2">
        <v>0</v>
      </c>
      <c r="CH269" s="2"/>
      <c r="CI269" s="2"/>
      <c r="CJ269" s="2"/>
      <c r="CK269" s="2"/>
      <c r="CL269" s="2"/>
      <c r="CM269" s="2">
        <v>0</v>
      </c>
      <c r="CN269" s="2" t="s">
        <v>6</v>
      </c>
      <c r="CO269" s="2">
        <v>0</v>
      </c>
      <c r="CP269" s="2">
        <f t="shared" si="300"/>
        <v>78.959999999999994</v>
      </c>
      <c r="CQ269" s="2">
        <f t="shared" si="301"/>
        <v>9.8699999999999992</v>
      </c>
      <c r="CR269" s="2">
        <f t="shared" si="302"/>
        <v>0</v>
      </c>
      <c r="CS269" s="2">
        <f t="shared" si="303"/>
        <v>0</v>
      </c>
      <c r="CT269" s="2">
        <f t="shared" si="304"/>
        <v>0</v>
      </c>
      <c r="CU269" s="2">
        <f t="shared" si="305"/>
        <v>0</v>
      </c>
      <c r="CV269" s="2">
        <f t="shared" si="306"/>
        <v>0</v>
      </c>
      <c r="CW269" s="2">
        <f t="shared" si="307"/>
        <v>0</v>
      </c>
      <c r="CX269" s="2">
        <f t="shared" si="308"/>
        <v>0</v>
      </c>
      <c r="CY269" s="2">
        <f t="shared" si="309"/>
        <v>0</v>
      </c>
      <c r="CZ269" s="2">
        <f t="shared" si="310"/>
        <v>0</v>
      </c>
      <c r="DA269" s="2"/>
      <c r="DB269" s="2"/>
      <c r="DC269" s="2" t="s">
        <v>6</v>
      </c>
      <c r="DD269" s="2" t="s">
        <v>6</v>
      </c>
      <c r="DE269" s="2" t="s">
        <v>6</v>
      </c>
      <c r="DF269" s="2" t="s">
        <v>6</v>
      </c>
      <c r="DG269" s="2" t="s">
        <v>6</v>
      </c>
      <c r="DH269" s="2" t="s">
        <v>6</v>
      </c>
      <c r="DI269" s="2" t="s">
        <v>6</v>
      </c>
      <c r="DJ269" s="2" t="s">
        <v>6</v>
      </c>
      <c r="DK269" s="2" t="s">
        <v>6</v>
      </c>
      <c r="DL269" s="2" t="s">
        <v>6</v>
      </c>
      <c r="DM269" s="2" t="s">
        <v>6</v>
      </c>
      <c r="DN269" s="2">
        <v>0</v>
      </c>
      <c r="DO269" s="2">
        <v>0</v>
      </c>
      <c r="DP269" s="2">
        <v>1</v>
      </c>
      <c r="DQ269" s="2">
        <v>1</v>
      </c>
      <c r="DR269" s="2"/>
      <c r="DS269" s="2"/>
      <c r="DT269" s="2"/>
      <c r="DU269" s="2">
        <v>1010</v>
      </c>
      <c r="DV269" s="2" t="s">
        <v>145</v>
      </c>
      <c r="DW269" s="2" t="s">
        <v>145</v>
      </c>
      <c r="DX269" s="2">
        <v>1</v>
      </c>
      <c r="DY269" s="2"/>
      <c r="DZ269" s="2"/>
      <c r="EA269" s="2"/>
      <c r="EB269" s="2"/>
      <c r="EC269" s="2"/>
      <c r="ED269" s="2"/>
      <c r="EE269" s="2">
        <v>26548943</v>
      </c>
      <c r="EF269" s="2">
        <v>3</v>
      </c>
      <c r="EG269" s="2" t="s">
        <v>414</v>
      </c>
      <c r="EH269" s="2">
        <v>0</v>
      </c>
      <c r="EI269" s="2" t="s">
        <v>6</v>
      </c>
      <c r="EJ269" s="2">
        <v>2</v>
      </c>
      <c r="EK269" s="2">
        <v>108001</v>
      </c>
      <c r="EL269" s="2" t="s">
        <v>422</v>
      </c>
      <c r="EM269" s="2" t="s">
        <v>423</v>
      </c>
      <c r="EN269" s="2"/>
      <c r="EO269" s="2" t="s">
        <v>6</v>
      </c>
      <c r="EP269" s="2"/>
      <c r="EQ269" s="2">
        <v>0</v>
      </c>
      <c r="ER269" s="2">
        <v>9.8699999999999992</v>
      </c>
      <c r="ES269" s="2">
        <v>9.8699999999999992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>
        <v>0</v>
      </c>
      <c r="FR269" s="2">
        <f t="shared" si="311"/>
        <v>0</v>
      </c>
      <c r="FS269" s="2">
        <v>0</v>
      </c>
      <c r="FT269" s="2"/>
      <c r="FU269" s="2"/>
      <c r="FV269" s="2"/>
      <c r="FW269" s="2"/>
      <c r="FX269" s="2">
        <v>95</v>
      </c>
      <c r="FY269" s="2">
        <v>65</v>
      </c>
      <c r="FZ269" s="2"/>
      <c r="GA269" s="2" t="s">
        <v>6</v>
      </c>
      <c r="GB269" s="2"/>
      <c r="GC269" s="2"/>
      <c r="GD269" s="2">
        <v>0</v>
      </c>
      <c r="GE269" s="2"/>
      <c r="GF269" s="2">
        <v>1093362897</v>
      </c>
      <c r="GG269" s="2">
        <v>2</v>
      </c>
      <c r="GH269" s="2">
        <v>1</v>
      </c>
      <c r="GI269" s="2">
        <v>-2</v>
      </c>
      <c r="GJ269" s="2">
        <v>0</v>
      </c>
      <c r="GK269" s="2">
        <f>ROUND(R269*(R12)/100,2)</f>
        <v>0</v>
      </c>
      <c r="GL269" s="2">
        <f t="shared" si="312"/>
        <v>0</v>
      </c>
      <c r="GM269" s="2">
        <f t="shared" si="313"/>
        <v>78.959999999999994</v>
      </c>
      <c r="GN269" s="2">
        <f t="shared" si="314"/>
        <v>0</v>
      </c>
      <c r="GO269" s="2">
        <f t="shared" si="315"/>
        <v>78.959999999999994</v>
      </c>
      <c r="GP269" s="2">
        <f t="shared" si="316"/>
        <v>0</v>
      </c>
      <c r="GQ269" s="2"/>
      <c r="GR269" s="2">
        <v>0</v>
      </c>
      <c r="GS269" s="2">
        <v>3</v>
      </c>
      <c r="GT269" s="2">
        <v>0</v>
      </c>
      <c r="GU269" s="2" t="s">
        <v>6</v>
      </c>
      <c r="GV269" s="2">
        <f t="shared" si="317"/>
        <v>0</v>
      </c>
      <c r="GW269" s="2">
        <v>1</v>
      </c>
      <c r="GX269" s="2">
        <f t="shared" si="318"/>
        <v>0</v>
      </c>
      <c r="GY269" s="2"/>
      <c r="GZ269" s="2"/>
      <c r="HA269" s="2">
        <v>0</v>
      </c>
      <c r="HB269" s="2">
        <v>0</v>
      </c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>
        <v>0</v>
      </c>
      <c r="IL269" s="2"/>
      <c r="IM269" s="2"/>
      <c r="IN269" s="2"/>
      <c r="IO269" s="2"/>
      <c r="IP269" s="2"/>
      <c r="IQ269" s="2"/>
      <c r="IR269" s="2"/>
      <c r="IS269" s="2"/>
      <c r="IT269" s="2"/>
      <c r="IU269" s="2"/>
    </row>
    <row r="270" spans="1:255" x14ac:dyDescent="0.2">
      <c r="A270">
        <v>18</v>
      </c>
      <c r="B270">
        <v>1</v>
      </c>
      <c r="C270">
        <v>737</v>
      </c>
      <c r="E270" t="s">
        <v>501</v>
      </c>
      <c r="F270" t="s">
        <v>502</v>
      </c>
      <c r="G270" t="s">
        <v>503</v>
      </c>
      <c r="H270" t="s">
        <v>145</v>
      </c>
      <c r="I270">
        <f>I266*J270</f>
        <v>8</v>
      </c>
      <c r="J270">
        <v>0.30769230769230771</v>
      </c>
      <c r="O270">
        <f t="shared" si="286"/>
        <v>505.34</v>
      </c>
      <c r="P270">
        <f t="shared" si="287"/>
        <v>505.34</v>
      </c>
      <c r="Q270">
        <f t="shared" si="288"/>
        <v>0</v>
      </c>
      <c r="R270">
        <f t="shared" si="289"/>
        <v>0</v>
      </c>
      <c r="S270">
        <f t="shared" si="290"/>
        <v>0</v>
      </c>
      <c r="T270">
        <f t="shared" si="291"/>
        <v>0</v>
      </c>
      <c r="U270">
        <f t="shared" si="292"/>
        <v>0</v>
      </c>
      <c r="V270">
        <f t="shared" si="293"/>
        <v>0</v>
      </c>
      <c r="W270">
        <f t="shared" si="294"/>
        <v>0</v>
      </c>
      <c r="X270">
        <f t="shared" si="295"/>
        <v>0</v>
      </c>
      <c r="Y270">
        <f t="shared" si="296"/>
        <v>0</v>
      </c>
      <c r="AA270">
        <v>26834277</v>
      </c>
      <c r="AB270">
        <f t="shared" si="297"/>
        <v>9.8699999999999992</v>
      </c>
      <c r="AC270">
        <f t="shared" si="319"/>
        <v>9.8699999999999992</v>
      </c>
      <c r="AD270">
        <f t="shared" si="320"/>
        <v>0</v>
      </c>
      <c r="AE270">
        <f t="shared" si="321"/>
        <v>0</v>
      </c>
      <c r="AF270">
        <f t="shared" si="322"/>
        <v>0</v>
      </c>
      <c r="AG270">
        <f t="shared" si="298"/>
        <v>0</v>
      </c>
      <c r="AH270">
        <f t="shared" si="323"/>
        <v>0</v>
      </c>
      <c r="AI270">
        <f t="shared" si="324"/>
        <v>0</v>
      </c>
      <c r="AJ270">
        <f t="shared" si="299"/>
        <v>0</v>
      </c>
      <c r="AK270">
        <v>9.8699999999999992</v>
      </c>
      <c r="AL270">
        <v>9.8699999999999992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95</v>
      </c>
      <c r="AU270">
        <v>65</v>
      </c>
      <c r="AV270">
        <v>1</v>
      </c>
      <c r="AW270">
        <v>1</v>
      </c>
      <c r="AZ270">
        <v>6.4</v>
      </c>
      <c r="BA270">
        <v>1</v>
      </c>
      <c r="BB270">
        <v>1</v>
      </c>
      <c r="BC270">
        <v>6.4</v>
      </c>
      <c r="BD270" t="s">
        <v>6</v>
      </c>
      <c r="BE270" t="s">
        <v>6</v>
      </c>
      <c r="BF270" t="s">
        <v>6</v>
      </c>
      <c r="BG270" t="s">
        <v>6</v>
      </c>
      <c r="BH270">
        <v>3</v>
      </c>
      <c r="BI270">
        <v>2</v>
      </c>
      <c r="BJ270" t="s">
        <v>504</v>
      </c>
      <c r="BM270">
        <v>108001</v>
      </c>
      <c r="BN270">
        <v>0</v>
      </c>
      <c r="BO270" t="s">
        <v>6</v>
      </c>
      <c r="BP270">
        <v>0</v>
      </c>
      <c r="BQ270">
        <v>3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6</v>
      </c>
      <c r="BZ270">
        <v>95</v>
      </c>
      <c r="CA270">
        <v>65</v>
      </c>
      <c r="CF270">
        <v>0</v>
      </c>
      <c r="CG270">
        <v>0</v>
      </c>
      <c r="CM270">
        <v>0</v>
      </c>
      <c r="CN270" t="s">
        <v>6</v>
      </c>
      <c r="CO270">
        <v>0</v>
      </c>
      <c r="CP270">
        <f t="shared" si="300"/>
        <v>505.34</v>
      </c>
      <c r="CQ270">
        <f t="shared" si="301"/>
        <v>63.167999999999999</v>
      </c>
      <c r="CR270">
        <f t="shared" si="302"/>
        <v>0</v>
      </c>
      <c r="CS270">
        <f t="shared" si="303"/>
        <v>0</v>
      </c>
      <c r="CT270">
        <f t="shared" si="304"/>
        <v>0</v>
      </c>
      <c r="CU270">
        <f t="shared" si="305"/>
        <v>0</v>
      </c>
      <c r="CV270">
        <f t="shared" si="306"/>
        <v>0</v>
      </c>
      <c r="CW270">
        <f t="shared" si="307"/>
        <v>0</v>
      </c>
      <c r="CX270">
        <f t="shared" si="308"/>
        <v>0</v>
      </c>
      <c r="CY270">
        <f t="shared" si="309"/>
        <v>0</v>
      </c>
      <c r="CZ270">
        <f t="shared" si="310"/>
        <v>0</v>
      </c>
      <c r="DC270" t="s">
        <v>6</v>
      </c>
      <c r="DD270" t="s">
        <v>6</v>
      </c>
      <c r="DE270" t="s">
        <v>6</v>
      </c>
      <c r="DF270" t="s">
        <v>6</v>
      </c>
      <c r="DG270" t="s">
        <v>6</v>
      </c>
      <c r="DH270" t="s">
        <v>6</v>
      </c>
      <c r="DI270" t="s">
        <v>6</v>
      </c>
      <c r="DJ270" t="s">
        <v>6</v>
      </c>
      <c r="DK270" t="s">
        <v>6</v>
      </c>
      <c r="DL270" t="s">
        <v>6</v>
      </c>
      <c r="DM270" t="s">
        <v>6</v>
      </c>
      <c r="DN270">
        <v>0</v>
      </c>
      <c r="DO270">
        <v>0</v>
      </c>
      <c r="DP270">
        <v>1</v>
      </c>
      <c r="DQ270">
        <v>1</v>
      </c>
      <c r="DU270">
        <v>1010</v>
      </c>
      <c r="DV270" t="s">
        <v>145</v>
      </c>
      <c r="DW270" t="s">
        <v>145</v>
      </c>
      <c r="DX270">
        <v>1</v>
      </c>
      <c r="EE270">
        <v>26548943</v>
      </c>
      <c r="EF270">
        <v>3</v>
      </c>
      <c r="EG270" t="s">
        <v>414</v>
      </c>
      <c r="EH270">
        <v>0</v>
      </c>
      <c r="EI270" t="s">
        <v>6</v>
      </c>
      <c r="EJ270">
        <v>2</v>
      </c>
      <c r="EK270">
        <v>108001</v>
      </c>
      <c r="EL270" t="s">
        <v>422</v>
      </c>
      <c r="EM270" t="s">
        <v>423</v>
      </c>
      <c r="EO270" t="s">
        <v>6</v>
      </c>
      <c r="EQ270">
        <v>0</v>
      </c>
      <c r="ER270">
        <v>9.8699999999999992</v>
      </c>
      <c r="ES270">
        <v>9.8699999999999992</v>
      </c>
      <c r="ET270">
        <v>0</v>
      </c>
      <c r="EU270">
        <v>0</v>
      </c>
      <c r="EV270">
        <v>0</v>
      </c>
      <c r="EW270">
        <v>0</v>
      </c>
      <c r="EX270">
        <v>0</v>
      </c>
      <c r="FQ270">
        <v>0</v>
      </c>
      <c r="FR270">
        <f t="shared" si="311"/>
        <v>0</v>
      </c>
      <c r="FS270">
        <v>0</v>
      </c>
      <c r="FX270">
        <v>95</v>
      </c>
      <c r="FY270">
        <v>65</v>
      </c>
      <c r="GA270" t="s">
        <v>6</v>
      </c>
      <c r="GD270">
        <v>0</v>
      </c>
      <c r="GF270">
        <v>1093362897</v>
      </c>
      <c r="GG270">
        <v>1</v>
      </c>
      <c r="GH270">
        <v>1</v>
      </c>
      <c r="GI270">
        <v>4</v>
      </c>
      <c r="GJ270">
        <v>0</v>
      </c>
      <c r="GK270">
        <f>ROUND(R270*(S12)/100,2)</f>
        <v>0</v>
      </c>
      <c r="GL270">
        <f t="shared" si="312"/>
        <v>0</v>
      </c>
      <c r="GM270">
        <f t="shared" si="313"/>
        <v>505.34</v>
      </c>
      <c r="GN270">
        <f t="shared" si="314"/>
        <v>0</v>
      </c>
      <c r="GO270">
        <f t="shared" si="315"/>
        <v>505.34</v>
      </c>
      <c r="GP270">
        <f t="shared" si="316"/>
        <v>0</v>
      </c>
      <c r="GR270">
        <v>0</v>
      </c>
      <c r="GS270">
        <v>3</v>
      </c>
      <c r="GT270">
        <v>0</v>
      </c>
      <c r="GU270" t="s">
        <v>6</v>
      </c>
      <c r="GV270">
        <f t="shared" si="317"/>
        <v>0</v>
      </c>
      <c r="GW270">
        <v>1</v>
      </c>
      <c r="GX270">
        <f t="shared" si="318"/>
        <v>0</v>
      </c>
      <c r="HA270">
        <v>0</v>
      </c>
      <c r="HB270">
        <v>0</v>
      </c>
      <c r="IK270">
        <v>0</v>
      </c>
    </row>
    <row r="271" spans="1:255" x14ac:dyDescent="0.2">
      <c r="A271" s="2">
        <v>18</v>
      </c>
      <c r="B271" s="2">
        <v>1</v>
      </c>
      <c r="C271" s="2">
        <v>722</v>
      </c>
      <c r="D271" s="2"/>
      <c r="E271" s="2" t="s">
        <v>505</v>
      </c>
      <c r="F271" s="2" t="s">
        <v>506</v>
      </c>
      <c r="G271" s="2" t="s">
        <v>507</v>
      </c>
      <c r="H271" s="2" t="s">
        <v>145</v>
      </c>
      <c r="I271" s="2">
        <f>I265*J271</f>
        <v>6</v>
      </c>
      <c r="J271" s="2">
        <v>0.23076923076923078</v>
      </c>
      <c r="K271" s="2"/>
      <c r="L271" s="2"/>
      <c r="M271" s="2"/>
      <c r="N271" s="2"/>
      <c r="O271" s="2">
        <f t="shared" si="286"/>
        <v>177.72</v>
      </c>
      <c r="P271" s="2">
        <f t="shared" si="287"/>
        <v>177.72</v>
      </c>
      <c r="Q271" s="2">
        <f t="shared" si="288"/>
        <v>0</v>
      </c>
      <c r="R271" s="2">
        <f t="shared" si="289"/>
        <v>0</v>
      </c>
      <c r="S271" s="2">
        <f t="shared" si="290"/>
        <v>0</v>
      </c>
      <c r="T271" s="2">
        <f t="shared" si="291"/>
        <v>0</v>
      </c>
      <c r="U271" s="2">
        <f t="shared" si="292"/>
        <v>0</v>
      </c>
      <c r="V271" s="2">
        <f t="shared" si="293"/>
        <v>0</v>
      </c>
      <c r="W271" s="2">
        <f t="shared" si="294"/>
        <v>0</v>
      </c>
      <c r="X271" s="2">
        <f t="shared" si="295"/>
        <v>0</v>
      </c>
      <c r="Y271" s="2">
        <f t="shared" si="296"/>
        <v>0</v>
      </c>
      <c r="Z271" s="2"/>
      <c r="AA271" s="2">
        <v>26834263</v>
      </c>
      <c r="AB271" s="2">
        <f t="shared" si="297"/>
        <v>29.62</v>
      </c>
      <c r="AC271" s="2">
        <f t="shared" si="319"/>
        <v>29.62</v>
      </c>
      <c r="AD271" s="2">
        <f t="shared" si="320"/>
        <v>0</v>
      </c>
      <c r="AE271" s="2">
        <f t="shared" si="321"/>
        <v>0</v>
      </c>
      <c r="AF271" s="2">
        <f t="shared" si="322"/>
        <v>0</v>
      </c>
      <c r="AG271" s="2">
        <f t="shared" si="298"/>
        <v>0</v>
      </c>
      <c r="AH271" s="2">
        <f t="shared" si="323"/>
        <v>0</v>
      </c>
      <c r="AI271" s="2">
        <f t="shared" si="324"/>
        <v>0</v>
      </c>
      <c r="AJ271" s="2">
        <f t="shared" si="299"/>
        <v>0</v>
      </c>
      <c r="AK271" s="2">
        <v>29.62</v>
      </c>
      <c r="AL271" s="2">
        <v>29.62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95</v>
      </c>
      <c r="AU271" s="2">
        <v>65</v>
      </c>
      <c r="AV271" s="2">
        <v>1</v>
      </c>
      <c r="AW271" s="2">
        <v>1</v>
      </c>
      <c r="AX271" s="2"/>
      <c r="AY271" s="2"/>
      <c r="AZ271" s="2">
        <v>1</v>
      </c>
      <c r="BA271" s="2">
        <v>1</v>
      </c>
      <c r="BB271" s="2">
        <v>1</v>
      </c>
      <c r="BC271" s="2">
        <v>1</v>
      </c>
      <c r="BD271" s="2" t="s">
        <v>6</v>
      </c>
      <c r="BE271" s="2" t="s">
        <v>6</v>
      </c>
      <c r="BF271" s="2" t="s">
        <v>6</v>
      </c>
      <c r="BG271" s="2" t="s">
        <v>6</v>
      </c>
      <c r="BH271" s="2">
        <v>3</v>
      </c>
      <c r="BI271" s="2">
        <v>2</v>
      </c>
      <c r="BJ271" s="2" t="s">
        <v>508</v>
      </c>
      <c r="BK271" s="2"/>
      <c r="BL271" s="2"/>
      <c r="BM271" s="2">
        <v>108001</v>
      </c>
      <c r="BN271" s="2">
        <v>0</v>
      </c>
      <c r="BO271" s="2" t="s">
        <v>6</v>
      </c>
      <c r="BP271" s="2">
        <v>0</v>
      </c>
      <c r="BQ271" s="2">
        <v>3</v>
      </c>
      <c r="BR271" s="2">
        <v>0</v>
      </c>
      <c r="BS271" s="2">
        <v>1</v>
      </c>
      <c r="BT271" s="2">
        <v>1</v>
      </c>
      <c r="BU271" s="2">
        <v>1</v>
      </c>
      <c r="BV271" s="2">
        <v>1</v>
      </c>
      <c r="BW271" s="2">
        <v>1</v>
      </c>
      <c r="BX271" s="2">
        <v>1</v>
      </c>
      <c r="BY271" s="2" t="s">
        <v>6</v>
      </c>
      <c r="BZ271" s="2">
        <v>95</v>
      </c>
      <c r="CA271" s="2">
        <v>65</v>
      </c>
      <c r="CB271" s="2"/>
      <c r="CC271" s="2"/>
      <c r="CD271" s="2"/>
      <c r="CE271" s="2"/>
      <c r="CF271" s="2">
        <v>0</v>
      </c>
      <c r="CG271" s="2">
        <v>0</v>
      </c>
      <c r="CH271" s="2"/>
      <c r="CI271" s="2"/>
      <c r="CJ271" s="2"/>
      <c r="CK271" s="2"/>
      <c r="CL271" s="2"/>
      <c r="CM271" s="2">
        <v>0</v>
      </c>
      <c r="CN271" s="2" t="s">
        <v>6</v>
      </c>
      <c r="CO271" s="2">
        <v>0</v>
      </c>
      <c r="CP271" s="2">
        <f t="shared" si="300"/>
        <v>177.72</v>
      </c>
      <c r="CQ271" s="2">
        <f t="shared" si="301"/>
        <v>29.62</v>
      </c>
      <c r="CR271" s="2">
        <f t="shared" si="302"/>
        <v>0</v>
      </c>
      <c r="CS271" s="2">
        <f t="shared" si="303"/>
        <v>0</v>
      </c>
      <c r="CT271" s="2">
        <f t="shared" si="304"/>
        <v>0</v>
      </c>
      <c r="CU271" s="2">
        <f t="shared" si="305"/>
        <v>0</v>
      </c>
      <c r="CV271" s="2">
        <f t="shared" si="306"/>
        <v>0</v>
      </c>
      <c r="CW271" s="2">
        <f t="shared" si="307"/>
        <v>0</v>
      </c>
      <c r="CX271" s="2">
        <f t="shared" si="308"/>
        <v>0</v>
      </c>
      <c r="CY271" s="2">
        <f t="shared" si="309"/>
        <v>0</v>
      </c>
      <c r="CZ271" s="2">
        <f t="shared" si="310"/>
        <v>0</v>
      </c>
      <c r="DA271" s="2"/>
      <c r="DB271" s="2"/>
      <c r="DC271" s="2" t="s">
        <v>6</v>
      </c>
      <c r="DD271" s="2" t="s">
        <v>6</v>
      </c>
      <c r="DE271" s="2" t="s">
        <v>6</v>
      </c>
      <c r="DF271" s="2" t="s">
        <v>6</v>
      </c>
      <c r="DG271" s="2" t="s">
        <v>6</v>
      </c>
      <c r="DH271" s="2" t="s">
        <v>6</v>
      </c>
      <c r="DI271" s="2" t="s">
        <v>6</v>
      </c>
      <c r="DJ271" s="2" t="s">
        <v>6</v>
      </c>
      <c r="DK271" s="2" t="s">
        <v>6</v>
      </c>
      <c r="DL271" s="2" t="s">
        <v>6</v>
      </c>
      <c r="DM271" s="2" t="s">
        <v>6</v>
      </c>
      <c r="DN271" s="2">
        <v>0</v>
      </c>
      <c r="DO271" s="2">
        <v>0</v>
      </c>
      <c r="DP271" s="2">
        <v>1</v>
      </c>
      <c r="DQ271" s="2">
        <v>1</v>
      </c>
      <c r="DR271" s="2"/>
      <c r="DS271" s="2"/>
      <c r="DT271" s="2"/>
      <c r="DU271" s="2">
        <v>1010</v>
      </c>
      <c r="DV271" s="2" t="s">
        <v>145</v>
      </c>
      <c r="DW271" s="2" t="s">
        <v>145</v>
      </c>
      <c r="DX271" s="2">
        <v>1</v>
      </c>
      <c r="DY271" s="2"/>
      <c r="DZ271" s="2"/>
      <c r="EA271" s="2"/>
      <c r="EB271" s="2"/>
      <c r="EC271" s="2"/>
      <c r="ED271" s="2"/>
      <c r="EE271" s="2">
        <v>26548943</v>
      </c>
      <c r="EF271" s="2">
        <v>3</v>
      </c>
      <c r="EG271" s="2" t="s">
        <v>414</v>
      </c>
      <c r="EH271" s="2">
        <v>0</v>
      </c>
      <c r="EI271" s="2" t="s">
        <v>6</v>
      </c>
      <c r="EJ271" s="2">
        <v>2</v>
      </c>
      <c r="EK271" s="2">
        <v>108001</v>
      </c>
      <c r="EL271" s="2" t="s">
        <v>422</v>
      </c>
      <c r="EM271" s="2" t="s">
        <v>423</v>
      </c>
      <c r="EN271" s="2"/>
      <c r="EO271" s="2" t="s">
        <v>6</v>
      </c>
      <c r="EP271" s="2"/>
      <c r="EQ271" s="2">
        <v>0</v>
      </c>
      <c r="ER271" s="2">
        <v>29.62</v>
      </c>
      <c r="ES271" s="2">
        <v>29.62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>
        <v>0</v>
      </c>
      <c r="FR271" s="2">
        <f t="shared" si="311"/>
        <v>0</v>
      </c>
      <c r="FS271" s="2">
        <v>0</v>
      </c>
      <c r="FT271" s="2"/>
      <c r="FU271" s="2"/>
      <c r="FV271" s="2"/>
      <c r="FW271" s="2"/>
      <c r="FX271" s="2">
        <v>95</v>
      </c>
      <c r="FY271" s="2">
        <v>65</v>
      </c>
      <c r="FZ271" s="2"/>
      <c r="GA271" s="2" t="s">
        <v>6</v>
      </c>
      <c r="GB271" s="2"/>
      <c r="GC271" s="2"/>
      <c r="GD271" s="2">
        <v>0</v>
      </c>
      <c r="GE271" s="2"/>
      <c r="GF271" s="2">
        <v>-921357817</v>
      </c>
      <c r="GG271" s="2">
        <v>2</v>
      </c>
      <c r="GH271" s="2">
        <v>1</v>
      </c>
      <c r="GI271" s="2">
        <v>-2</v>
      </c>
      <c r="GJ271" s="2">
        <v>0</v>
      </c>
      <c r="GK271" s="2">
        <f>ROUND(R271*(R12)/100,2)</f>
        <v>0</v>
      </c>
      <c r="GL271" s="2">
        <f t="shared" si="312"/>
        <v>0</v>
      </c>
      <c r="GM271" s="2">
        <f t="shared" si="313"/>
        <v>177.72</v>
      </c>
      <c r="GN271" s="2">
        <f t="shared" si="314"/>
        <v>0</v>
      </c>
      <c r="GO271" s="2">
        <f t="shared" si="315"/>
        <v>177.72</v>
      </c>
      <c r="GP271" s="2">
        <f t="shared" si="316"/>
        <v>0</v>
      </c>
      <c r="GQ271" s="2"/>
      <c r="GR271" s="2">
        <v>0</v>
      </c>
      <c r="GS271" s="2">
        <v>3</v>
      </c>
      <c r="GT271" s="2">
        <v>0</v>
      </c>
      <c r="GU271" s="2" t="s">
        <v>6</v>
      </c>
      <c r="GV271" s="2">
        <f t="shared" si="317"/>
        <v>0</v>
      </c>
      <c r="GW271" s="2">
        <v>1</v>
      </c>
      <c r="GX271" s="2">
        <f t="shared" si="318"/>
        <v>0</v>
      </c>
      <c r="GY271" s="2"/>
      <c r="GZ271" s="2"/>
      <c r="HA271" s="2">
        <v>0</v>
      </c>
      <c r="HB271" s="2">
        <v>0</v>
      </c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>
        <v>0</v>
      </c>
      <c r="IL271" s="2"/>
      <c r="IM271" s="2"/>
      <c r="IN271" s="2"/>
      <c r="IO271" s="2"/>
      <c r="IP271" s="2"/>
      <c r="IQ271" s="2"/>
      <c r="IR271" s="2"/>
      <c r="IS271" s="2"/>
      <c r="IT271" s="2"/>
      <c r="IU271" s="2"/>
    </row>
    <row r="272" spans="1:255" x14ac:dyDescent="0.2">
      <c r="A272">
        <v>18</v>
      </c>
      <c r="B272">
        <v>1</v>
      </c>
      <c r="C272">
        <v>739</v>
      </c>
      <c r="E272" t="s">
        <v>505</v>
      </c>
      <c r="F272" t="s">
        <v>506</v>
      </c>
      <c r="G272" t="s">
        <v>507</v>
      </c>
      <c r="H272" t="s">
        <v>145</v>
      </c>
      <c r="I272">
        <f>I266*J272</f>
        <v>6</v>
      </c>
      <c r="J272">
        <v>0.23076923076923078</v>
      </c>
      <c r="O272">
        <f t="shared" si="286"/>
        <v>1137.4100000000001</v>
      </c>
      <c r="P272">
        <f t="shared" si="287"/>
        <v>1137.4100000000001</v>
      </c>
      <c r="Q272">
        <f t="shared" si="288"/>
        <v>0</v>
      </c>
      <c r="R272">
        <f t="shared" si="289"/>
        <v>0</v>
      </c>
      <c r="S272">
        <f t="shared" si="290"/>
        <v>0</v>
      </c>
      <c r="T272">
        <f t="shared" si="291"/>
        <v>0</v>
      </c>
      <c r="U272">
        <f t="shared" si="292"/>
        <v>0</v>
      </c>
      <c r="V272">
        <f t="shared" si="293"/>
        <v>0</v>
      </c>
      <c r="W272">
        <f t="shared" si="294"/>
        <v>0</v>
      </c>
      <c r="X272">
        <f t="shared" si="295"/>
        <v>0</v>
      </c>
      <c r="Y272">
        <f t="shared" si="296"/>
        <v>0</v>
      </c>
      <c r="AA272">
        <v>26834277</v>
      </c>
      <c r="AB272">
        <f t="shared" si="297"/>
        <v>29.62</v>
      </c>
      <c r="AC272">
        <f t="shared" si="319"/>
        <v>29.62</v>
      </c>
      <c r="AD272">
        <f t="shared" si="320"/>
        <v>0</v>
      </c>
      <c r="AE272">
        <f t="shared" si="321"/>
        <v>0</v>
      </c>
      <c r="AF272">
        <f t="shared" si="322"/>
        <v>0</v>
      </c>
      <c r="AG272">
        <f t="shared" si="298"/>
        <v>0</v>
      </c>
      <c r="AH272">
        <f t="shared" si="323"/>
        <v>0</v>
      </c>
      <c r="AI272">
        <f t="shared" si="324"/>
        <v>0</v>
      </c>
      <c r="AJ272">
        <f t="shared" si="299"/>
        <v>0</v>
      </c>
      <c r="AK272">
        <v>29.62</v>
      </c>
      <c r="AL272">
        <v>29.62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95</v>
      </c>
      <c r="AU272">
        <v>65</v>
      </c>
      <c r="AV272">
        <v>1</v>
      </c>
      <c r="AW272">
        <v>1</v>
      </c>
      <c r="AZ272">
        <v>6.4</v>
      </c>
      <c r="BA272">
        <v>1</v>
      </c>
      <c r="BB272">
        <v>1</v>
      </c>
      <c r="BC272">
        <v>6.4</v>
      </c>
      <c r="BD272" t="s">
        <v>6</v>
      </c>
      <c r="BE272" t="s">
        <v>6</v>
      </c>
      <c r="BF272" t="s">
        <v>6</v>
      </c>
      <c r="BG272" t="s">
        <v>6</v>
      </c>
      <c r="BH272">
        <v>3</v>
      </c>
      <c r="BI272">
        <v>2</v>
      </c>
      <c r="BJ272" t="s">
        <v>508</v>
      </c>
      <c r="BM272">
        <v>108001</v>
      </c>
      <c r="BN272">
        <v>0</v>
      </c>
      <c r="BO272" t="s">
        <v>6</v>
      </c>
      <c r="BP272">
        <v>0</v>
      </c>
      <c r="BQ272">
        <v>3</v>
      </c>
      <c r="BR272">
        <v>0</v>
      </c>
      <c r="BS272">
        <v>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6</v>
      </c>
      <c r="BZ272">
        <v>95</v>
      </c>
      <c r="CA272">
        <v>65</v>
      </c>
      <c r="CF272">
        <v>0</v>
      </c>
      <c r="CG272">
        <v>0</v>
      </c>
      <c r="CM272">
        <v>0</v>
      </c>
      <c r="CN272" t="s">
        <v>6</v>
      </c>
      <c r="CO272">
        <v>0</v>
      </c>
      <c r="CP272">
        <f t="shared" si="300"/>
        <v>1137.4100000000001</v>
      </c>
      <c r="CQ272">
        <f t="shared" si="301"/>
        <v>189.56800000000001</v>
      </c>
      <c r="CR272">
        <f t="shared" si="302"/>
        <v>0</v>
      </c>
      <c r="CS272">
        <f t="shared" si="303"/>
        <v>0</v>
      </c>
      <c r="CT272">
        <f t="shared" si="304"/>
        <v>0</v>
      </c>
      <c r="CU272">
        <f t="shared" si="305"/>
        <v>0</v>
      </c>
      <c r="CV272">
        <f t="shared" si="306"/>
        <v>0</v>
      </c>
      <c r="CW272">
        <f t="shared" si="307"/>
        <v>0</v>
      </c>
      <c r="CX272">
        <f t="shared" si="308"/>
        <v>0</v>
      </c>
      <c r="CY272">
        <f t="shared" si="309"/>
        <v>0</v>
      </c>
      <c r="CZ272">
        <f t="shared" si="310"/>
        <v>0</v>
      </c>
      <c r="DC272" t="s">
        <v>6</v>
      </c>
      <c r="DD272" t="s">
        <v>6</v>
      </c>
      <c r="DE272" t="s">
        <v>6</v>
      </c>
      <c r="DF272" t="s">
        <v>6</v>
      </c>
      <c r="DG272" t="s">
        <v>6</v>
      </c>
      <c r="DH272" t="s">
        <v>6</v>
      </c>
      <c r="DI272" t="s">
        <v>6</v>
      </c>
      <c r="DJ272" t="s">
        <v>6</v>
      </c>
      <c r="DK272" t="s">
        <v>6</v>
      </c>
      <c r="DL272" t="s">
        <v>6</v>
      </c>
      <c r="DM272" t="s">
        <v>6</v>
      </c>
      <c r="DN272">
        <v>0</v>
      </c>
      <c r="DO272">
        <v>0</v>
      </c>
      <c r="DP272">
        <v>1</v>
      </c>
      <c r="DQ272">
        <v>1</v>
      </c>
      <c r="DU272">
        <v>1010</v>
      </c>
      <c r="DV272" t="s">
        <v>145</v>
      </c>
      <c r="DW272" t="s">
        <v>145</v>
      </c>
      <c r="DX272">
        <v>1</v>
      </c>
      <c r="EE272">
        <v>26548943</v>
      </c>
      <c r="EF272">
        <v>3</v>
      </c>
      <c r="EG272" t="s">
        <v>414</v>
      </c>
      <c r="EH272">
        <v>0</v>
      </c>
      <c r="EI272" t="s">
        <v>6</v>
      </c>
      <c r="EJ272">
        <v>2</v>
      </c>
      <c r="EK272">
        <v>108001</v>
      </c>
      <c r="EL272" t="s">
        <v>422</v>
      </c>
      <c r="EM272" t="s">
        <v>423</v>
      </c>
      <c r="EO272" t="s">
        <v>6</v>
      </c>
      <c r="EQ272">
        <v>0</v>
      </c>
      <c r="ER272">
        <v>29.62</v>
      </c>
      <c r="ES272">
        <v>29.62</v>
      </c>
      <c r="ET272">
        <v>0</v>
      </c>
      <c r="EU272">
        <v>0</v>
      </c>
      <c r="EV272">
        <v>0</v>
      </c>
      <c r="EW272">
        <v>0</v>
      </c>
      <c r="EX272">
        <v>0</v>
      </c>
      <c r="FQ272">
        <v>0</v>
      </c>
      <c r="FR272">
        <f t="shared" si="311"/>
        <v>0</v>
      </c>
      <c r="FS272">
        <v>0</v>
      </c>
      <c r="FX272">
        <v>95</v>
      </c>
      <c r="FY272">
        <v>65</v>
      </c>
      <c r="GA272" t="s">
        <v>6</v>
      </c>
      <c r="GD272">
        <v>0</v>
      </c>
      <c r="GF272">
        <v>-921357817</v>
      </c>
      <c r="GG272">
        <v>1</v>
      </c>
      <c r="GH272">
        <v>1</v>
      </c>
      <c r="GI272">
        <v>4</v>
      </c>
      <c r="GJ272">
        <v>0</v>
      </c>
      <c r="GK272">
        <f>ROUND(R272*(S12)/100,2)</f>
        <v>0</v>
      </c>
      <c r="GL272">
        <f t="shared" si="312"/>
        <v>0</v>
      </c>
      <c r="GM272">
        <f t="shared" si="313"/>
        <v>1137.4100000000001</v>
      </c>
      <c r="GN272">
        <f t="shared" si="314"/>
        <v>0</v>
      </c>
      <c r="GO272">
        <f t="shared" si="315"/>
        <v>1137.4100000000001</v>
      </c>
      <c r="GP272">
        <f t="shared" si="316"/>
        <v>0</v>
      </c>
      <c r="GR272">
        <v>0</v>
      </c>
      <c r="GS272">
        <v>3</v>
      </c>
      <c r="GT272">
        <v>0</v>
      </c>
      <c r="GU272" t="s">
        <v>6</v>
      </c>
      <c r="GV272">
        <f t="shared" si="317"/>
        <v>0</v>
      </c>
      <c r="GW272">
        <v>1</v>
      </c>
      <c r="GX272">
        <f t="shared" si="318"/>
        <v>0</v>
      </c>
      <c r="HA272">
        <v>0</v>
      </c>
      <c r="HB272">
        <v>0</v>
      </c>
      <c r="IK272">
        <v>0</v>
      </c>
    </row>
    <row r="273" spans="1:255" x14ac:dyDescent="0.2">
      <c r="A273" s="2">
        <v>17</v>
      </c>
      <c r="B273" s="2">
        <v>1</v>
      </c>
      <c r="C273" s="2">
        <f>ROW(SmtRes!A746)</f>
        <v>746</v>
      </c>
      <c r="D273" s="2">
        <f>ROW(EtalonRes!A742)</f>
        <v>742</v>
      </c>
      <c r="E273" s="2" t="s">
        <v>509</v>
      </c>
      <c r="F273" s="2" t="s">
        <v>410</v>
      </c>
      <c r="G273" s="2" t="s">
        <v>510</v>
      </c>
      <c r="H273" s="2" t="s">
        <v>121</v>
      </c>
      <c r="I273" s="2">
        <f>ROUND(2+4,9)</f>
        <v>6</v>
      </c>
      <c r="J273" s="2">
        <v>0</v>
      </c>
      <c r="K273" s="2"/>
      <c r="L273" s="2"/>
      <c r="M273" s="2"/>
      <c r="N273" s="2"/>
      <c r="O273" s="2">
        <f t="shared" si="286"/>
        <v>138.18</v>
      </c>
      <c r="P273" s="2">
        <f t="shared" si="287"/>
        <v>19.02</v>
      </c>
      <c r="Q273" s="2">
        <f t="shared" si="288"/>
        <v>0</v>
      </c>
      <c r="R273" s="2">
        <f t="shared" si="289"/>
        <v>0</v>
      </c>
      <c r="S273" s="2">
        <f t="shared" si="290"/>
        <v>119.16</v>
      </c>
      <c r="T273" s="2">
        <f t="shared" si="291"/>
        <v>0</v>
      </c>
      <c r="U273" s="2">
        <f t="shared" si="292"/>
        <v>10.08</v>
      </c>
      <c r="V273" s="2">
        <f t="shared" si="293"/>
        <v>0</v>
      </c>
      <c r="W273" s="2">
        <f t="shared" si="294"/>
        <v>0</v>
      </c>
      <c r="X273" s="2">
        <f t="shared" si="295"/>
        <v>95.33</v>
      </c>
      <c r="Y273" s="2">
        <f t="shared" si="296"/>
        <v>71.5</v>
      </c>
      <c r="Z273" s="2"/>
      <c r="AA273" s="2">
        <v>26834263</v>
      </c>
      <c r="AB273" s="2">
        <f t="shared" si="297"/>
        <v>23.03</v>
      </c>
      <c r="AC273" s="2">
        <f t="shared" si="319"/>
        <v>3.17</v>
      </c>
      <c r="AD273" s="2">
        <f t="shared" si="320"/>
        <v>0</v>
      </c>
      <c r="AE273" s="2">
        <f t="shared" si="321"/>
        <v>0</v>
      </c>
      <c r="AF273" s="2">
        <f t="shared" si="322"/>
        <v>19.86</v>
      </c>
      <c r="AG273" s="2">
        <f t="shared" si="298"/>
        <v>0</v>
      </c>
      <c r="AH273" s="2">
        <f t="shared" si="323"/>
        <v>1.68</v>
      </c>
      <c r="AI273" s="2">
        <f t="shared" si="324"/>
        <v>0</v>
      </c>
      <c r="AJ273" s="2">
        <f t="shared" si="299"/>
        <v>0</v>
      </c>
      <c r="AK273" s="2">
        <v>23.03</v>
      </c>
      <c r="AL273" s="2">
        <v>3.17</v>
      </c>
      <c r="AM273" s="2">
        <v>0</v>
      </c>
      <c r="AN273" s="2">
        <v>0</v>
      </c>
      <c r="AO273" s="2">
        <v>19.86</v>
      </c>
      <c r="AP273" s="2">
        <v>0</v>
      </c>
      <c r="AQ273" s="2">
        <v>1.68</v>
      </c>
      <c r="AR273" s="2">
        <v>0</v>
      </c>
      <c r="AS273" s="2">
        <v>0</v>
      </c>
      <c r="AT273" s="2">
        <v>80</v>
      </c>
      <c r="AU273" s="2">
        <v>60</v>
      </c>
      <c r="AV273" s="2">
        <v>1</v>
      </c>
      <c r="AW273" s="2">
        <v>1</v>
      </c>
      <c r="AX273" s="2"/>
      <c r="AY273" s="2"/>
      <c r="AZ273" s="2">
        <v>1</v>
      </c>
      <c r="BA273" s="2">
        <v>1</v>
      </c>
      <c r="BB273" s="2">
        <v>1</v>
      </c>
      <c r="BC273" s="2">
        <v>1</v>
      </c>
      <c r="BD273" s="2" t="s">
        <v>6</v>
      </c>
      <c r="BE273" s="2" t="s">
        <v>6</v>
      </c>
      <c r="BF273" s="2" t="s">
        <v>6</v>
      </c>
      <c r="BG273" s="2" t="s">
        <v>6</v>
      </c>
      <c r="BH273" s="2">
        <v>0</v>
      </c>
      <c r="BI273" s="2">
        <v>2</v>
      </c>
      <c r="BJ273" s="2" t="s">
        <v>412</v>
      </c>
      <c r="BK273" s="2"/>
      <c r="BL273" s="2"/>
      <c r="BM273" s="2">
        <v>110011</v>
      </c>
      <c r="BN273" s="2">
        <v>0</v>
      </c>
      <c r="BO273" s="2" t="s">
        <v>6</v>
      </c>
      <c r="BP273" s="2">
        <v>0</v>
      </c>
      <c r="BQ273" s="2">
        <v>3</v>
      </c>
      <c r="BR273" s="2">
        <v>0</v>
      </c>
      <c r="BS273" s="2">
        <v>1</v>
      </c>
      <c r="BT273" s="2">
        <v>1</v>
      </c>
      <c r="BU273" s="2">
        <v>1</v>
      </c>
      <c r="BV273" s="2">
        <v>1</v>
      </c>
      <c r="BW273" s="2">
        <v>1</v>
      </c>
      <c r="BX273" s="2">
        <v>1</v>
      </c>
      <c r="BY273" s="2" t="s">
        <v>6</v>
      </c>
      <c r="BZ273" s="2">
        <v>80</v>
      </c>
      <c r="CA273" s="2">
        <v>60</v>
      </c>
      <c r="CB273" s="2"/>
      <c r="CC273" s="2"/>
      <c r="CD273" s="2"/>
      <c r="CE273" s="2"/>
      <c r="CF273" s="2">
        <v>0</v>
      </c>
      <c r="CG273" s="2">
        <v>0</v>
      </c>
      <c r="CH273" s="2"/>
      <c r="CI273" s="2"/>
      <c r="CJ273" s="2"/>
      <c r="CK273" s="2"/>
      <c r="CL273" s="2"/>
      <c r="CM273" s="2">
        <v>0</v>
      </c>
      <c r="CN273" s="2" t="s">
        <v>6</v>
      </c>
      <c r="CO273" s="2">
        <v>0</v>
      </c>
      <c r="CP273" s="2">
        <f t="shared" si="300"/>
        <v>138.18</v>
      </c>
      <c r="CQ273" s="2">
        <f t="shared" si="301"/>
        <v>3.17</v>
      </c>
      <c r="CR273" s="2">
        <f t="shared" si="302"/>
        <v>0</v>
      </c>
      <c r="CS273" s="2">
        <f t="shared" si="303"/>
        <v>0</v>
      </c>
      <c r="CT273" s="2">
        <f t="shared" si="304"/>
        <v>19.86</v>
      </c>
      <c r="CU273" s="2">
        <f t="shared" si="305"/>
        <v>0</v>
      </c>
      <c r="CV273" s="2">
        <f t="shared" si="306"/>
        <v>1.68</v>
      </c>
      <c r="CW273" s="2">
        <f t="shared" si="307"/>
        <v>0</v>
      </c>
      <c r="CX273" s="2">
        <f t="shared" si="308"/>
        <v>0</v>
      </c>
      <c r="CY273" s="2">
        <f t="shared" si="309"/>
        <v>95.327999999999989</v>
      </c>
      <c r="CZ273" s="2">
        <f t="shared" si="310"/>
        <v>71.495999999999995</v>
      </c>
      <c r="DA273" s="2"/>
      <c r="DB273" s="2"/>
      <c r="DC273" s="2" t="s">
        <v>6</v>
      </c>
      <c r="DD273" s="2" t="s">
        <v>6</v>
      </c>
      <c r="DE273" s="2" t="s">
        <v>6</v>
      </c>
      <c r="DF273" s="2" t="s">
        <v>6</v>
      </c>
      <c r="DG273" s="2" t="s">
        <v>6</v>
      </c>
      <c r="DH273" s="2" t="s">
        <v>6</v>
      </c>
      <c r="DI273" s="2" t="s">
        <v>6</v>
      </c>
      <c r="DJ273" s="2" t="s">
        <v>6</v>
      </c>
      <c r="DK273" s="2" t="s">
        <v>6</v>
      </c>
      <c r="DL273" s="2" t="s">
        <v>6</v>
      </c>
      <c r="DM273" s="2" t="s">
        <v>6</v>
      </c>
      <c r="DN273" s="2">
        <v>0</v>
      </c>
      <c r="DO273" s="2">
        <v>0</v>
      </c>
      <c r="DP273" s="2">
        <v>1</v>
      </c>
      <c r="DQ273" s="2">
        <v>1</v>
      </c>
      <c r="DR273" s="2"/>
      <c r="DS273" s="2"/>
      <c r="DT273" s="2"/>
      <c r="DU273" s="2">
        <v>1013</v>
      </c>
      <c r="DV273" s="2" t="s">
        <v>121</v>
      </c>
      <c r="DW273" s="2" t="s">
        <v>121</v>
      </c>
      <c r="DX273" s="2">
        <v>1</v>
      </c>
      <c r="DY273" s="2"/>
      <c r="DZ273" s="2"/>
      <c r="EA273" s="2"/>
      <c r="EB273" s="2"/>
      <c r="EC273" s="2"/>
      <c r="ED273" s="2"/>
      <c r="EE273" s="2">
        <v>26548990</v>
      </c>
      <c r="EF273" s="2">
        <v>3</v>
      </c>
      <c r="EG273" s="2" t="s">
        <v>414</v>
      </c>
      <c r="EH273" s="2">
        <v>0</v>
      </c>
      <c r="EI273" s="2" t="s">
        <v>6</v>
      </c>
      <c r="EJ273" s="2">
        <v>2</v>
      </c>
      <c r="EK273" s="2">
        <v>110011</v>
      </c>
      <c r="EL273" s="2" t="s">
        <v>415</v>
      </c>
      <c r="EM273" s="2" t="s">
        <v>416</v>
      </c>
      <c r="EN273" s="2"/>
      <c r="EO273" s="2" t="s">
        <v>6</v>
      </c>
      <c r="EP273" s="2"/>
      <c r="EQ273" s="2">
        <v>0</v>
      </c>
      <c r="ER273" s="2">
        <v>23.03</v>
      </c>
      <c r="ES273" s="2">
        <v>3.17</v>
      </c>
      <c r="ET273" s="2">
        <v>0</v>
      </c>
      <c r="EU273" s="2">
        <v>0</v>
      </c>
      <c r="EV273" s="2">
        <v>19.86</v>
      </c>
      <c r="EW273" s="2">
        <v>1.68</v>
      </c>
      <c r="EX273" s="2">
        <v>0</v>
      </c>
      <c r="EY273" s="2">
        <v>0</v>
      </c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>
        <v>0</v>
      </c>
      <c r="FR273" s="2">
        <f t="shared" si="311"/>
        <v>0</v>
      </c>
      <c r="FS273" s="2">
        <v>0</v>
      </c>
      <c r="FT273" s="2"/>
      <c r="FU273" s="2"/>
      <c r="FV273" s="2"/>
      <c r="FW273" s="2"/>
      <c r="FX273" s="2">
        <v>80</v>
      </c>
      <c r="FY273" s="2">
        <v>60</v>
      </c>
      <c r="FZ273" s="2"/>
      <c r="GA273" s="2" t="s">
        <v>6</v>
      </c>
      <c r="GB273" s="2"/>
      <c r="GC273" s="2"/>
      <c r="GD273" s="2">
        <v>0</v>
      </c>
      <c r="GE273" s="2"/>
      <c r="GF273" s="2">
        <v>1705002959</v>
      </c>
      <c r="GG273" s="2">
        <v>2</v>
      </c>
      <c r="GH273" s="2">
        <v>1</v>
      </c>
      <c r="GI273" s="2">
        <v>-2</v>
      </c>
      <c r="GJ273" s="2">
        <v>0</v>
      </c>
      <c r="GK273" s="2">
        <f>ROUND(R273*(R12)/100,2)</f>
        <v>0</v>
      </c>
      <c r="GL273" s="2">
        <f t="shared" si="312"/>
        <v>0</v>
      </c>
      <c r="GM273" s="2">
        <f t="shared" si="313"/>
        <v>305.01</v>
      </c>
      <c r="GN273" s="2">
        <f t="shared" si="314"/>
        <v>0</v>
      </c>
      <c r="GO273" s="2">
        <f t="shared" si="315"/>
        <v>305.01</v>
      </c>
      <c r="GP273" s="2">
        <f t="shared" si="316"/>
        <v>0</v>
      </c>
      <c r="GQ273" s="2"/>
      <c r="GR273" s="2">
        <v>0</v>
      </c>
      <c r="GS273" s="2">
        <v>3</v>
      </c>
      <c r="GT273" s="2">
        <v>0</v>
      </c>
      <c r="GU273" s="2" t="s">
        <v>6</v>
      </c>
      <c r="GV273" s="2">
        <f t="shared" si="317"/>
        <v>0</v>
      </c>
      <c r="GW273" s="2">
        <v>1</v>
      </c>
      <c r="GX273" s="2">
        <f t="shared" si="318"/>
        <v>0</v>
      </c>
      <c r="GY273" s="2"/>
      <c r="GZ273" s="2"/>
      <c r="HA273" s="2">
        <v>0</v>
      </c>
      <c r="HB273" s="2">
        <v>0</v>
      </c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>
        <v>0</v>
      </c>
      <c r="IL273" s="2"/>
      <c r="IM273" s="2"/>
      <c r="IN273" s="2"/>
      <c r="IO273" s="2"/>
      <c r="IP273" s="2"/>
      <c r="IQ273" s="2"/>
      <c r="IR273" s="2"/>
      <c r="IS273" s="2"/>
      <c r="IT273" s="2"/>
      <c r="IU273" s="2"/>
    </row>
    <row r="274" spans="1:255" x14ac:dyDescent="0.2">
      <c r="A274">
        <v>17</v>
      </c>
      <c r="B274">
        <v>1</v>
      </c>
      <c r="C274">
        <f>ROW(SmtRes!A752)</f>
        <v>752</v>
      </c>
      <c r="D274">
        <f>ROW(EtalonRes!A748)</f>
        <v>748</v>
      </c>
      <c r="E274" t="s">
        <v>509</v>
      </c>
      <c r="F274" t="s">
        <v>410</v>
      </c>
      <c r="G274" t="s">
        <v>510</v>
      </c>
      <c r="H274" t="s">
        <v>121</v>
      </c>
      <c r="I274">
        <f>ROUND(2+4,9)</f>
        <v>6</v>
      </c>
      <c r="J274">
        <v>0</v>
      </c>
      <c r="O274">
        <f t="shared" si="286"/>
        <v>884.35</v>
      </c>
      <c r="P274">
        <f t="shared" si="287"/>
        <v>121.73</v>
      </c>
      <c r="Q274">
        <f t="shared" si="288"/>
        <v>0</v>
      </c>
      <c r="R274">
        <f t="shared" si="289"/>
        <v>0</v>
      </c>
      <c r="S274">
        <f t="shared" si="290"/>
        <v>762.62</v>
      </c>
      <c r="T274">
        <f t="shared" si="291"/>
        <v>0</v>
      </c>
      <c r="U274">
        <f t="shared" si="292"/>
        <v>10.08</v>
      </c>
      <c r="V274">
        <f t="shared" si="293"/>
        <v>0</v>
      </c>
      <c r="W274">
        <f t="shared" si="294"/>
        <v>0</v>
      </c>
      <c r="X274">
        <f t="shared" si="295"/>
        <v>610.1</v>
      </c>
      <c r="Y274">
        <f t="shared" si="296"/>
        <v>457.57</v>
      </c>
      <c r="AA274">
        <v>26834277</v>
      </c>
      <c r="AB274">
        <f t="shared" si="297"/>
        <v>23.03</v>
      </c>
      <c r="AC274">
        <f t="shared" si="319"/>
        <v>3.17</v>
      </c>
      <c r="AD274">
        <f t="shared" si="320"/>
        <v>0</v>
      </c>
      <c r="AE274">
        <f t="shared" si="321"/>
        <v>0</v>
      </c>
      <c r="AF274">
        <f t="shared" si="322"/>
        <v>19.86</v>
      </c>
      <c r="AG274">
        <f t="shared" si="298"/>
        <v>0</v>
      </c>
      <c r="AH274">
        <f t="shared" si="323"/>
        <v>1.68</v>
      </c>
      <c r="AI274">
        <f t="shared" si="324"/>
        <v>0</v>
      </c>
      <c r="AJ274">
        <f t="shared" si="299"/>
        <v>0</v>
      </c>
      <c r="AK274">
        <v>23.03</v>
      </c>
      <c r="AL274">
        <v>3.17</v>
      </c>
      <c r="AM274">
        <v>0</v>
      </c>
      <c r="AN274">
        <v>0</v>
      </c>
      <c r="AO274">
        <v>19.86</v>
      </c>
      <c r="AP274">
        <v>0</v>
      </c>
      <c r="AQ274">
        <v>1.68</v>
      </c>
      <c r="AR274">
        <v>0</v>
      </c>
      <c r="AS274">
        <v>0</v>
      </c>
      <c r="AT274">
        <v>80</v>
      </c>
      <c r="AU274">
        <v>60</v>
      </c>
      <c r="AV274">
        <v>1</v>
      </c>
      <c r="AW274">
        <v>1</v>
      </c>
      <c r="AZ274">
        <v>6.4</v>
      </c>
      <c r="BA274">
        <v>6.4</v>
      </c>
      <c r="BB274">
        <v>6.4</v>
      </c>
      <c r="BC274">
        <v>6.4</v>
      </c>
      <c r="BD274" t="s">
        <v>6</v>
      </c>
      <c r="BE274" t="s">
        <v>6</v>
      </c>
      <c r="BF274" t="s">
        <v>6</v>
      </c>
      <c r="BG274" t="s">
        <v>6</v>
      </c>
      <c r="BH274">
        <v>0</v>
      </c>
      <c r="BI274">
        <v>2</v>
      </c>
      <c r="BJ274" t="s">
        <v>412</v>
      </c>
      <c r="BM274">
        <v>110011</v>
      </c>
      <c r="BN274">
        <v>0</v>
      </c>
      <c r="BO274" t="s">
        <v>6</v>
      </c>
      <c r="BP274">
        <v>0</v>
      </c>
      <c r="BQ274">
        <v>3</v>
      </c>
      <c r="BR274">
        <v>0</v>
      </c>
      <c r="BS274">
        <v>6.4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6</v>
      </c>
      <c r="BZ274">
        <v>80</v>
      </c>
      <c r="CA274">
        <v>60</v>
      </c>
      <c r="CF274">
        <v>0</v>
      </c>
      <c r="CG274">
        <v>0</v>
      </c>
      <c r="CM274">
        <v>0</v>
      </c>
      <c r="CN274" t="s">
        <v>6</v>
      </c>
      <c r="CO274">
        <v>0</v>
      </c>
      <c r="CP274">
        <f t="shared" si="300"/>
        <v>884.35</v>
      </c>
      <c r="CQ274">
        <f t="shared" si="301"/>
        <v>20.288</v>
      </c>
      <c r="CR274">
        <f t="shared" si="302"/>
        <v>0</v>
      </c>
      <c r="CS274">
        <f t="shared" si="303"/>
        <v>0</v>
      </c>
      <c r="CT274">
        <f t="shared" si="304"/>
        <v>127.104</v>
      </c>
      <c r="CU274">
        <f t="shared" si="305"/>
        <v>0</v>
      </c>
      <c r="CV274">
        <f t="shared" si="306"/>
        <v>1.68</v>
      </c>
      <c r="CW274">
        <f t="shared" si="307"/>
        <v>0</v>
      </c>
      <c r="CX274">
        <f t="shared" si="308"/>
        <v>0</v>
      </c>
      <c r="CY274">
        <f t="shared" si="309"/>
        <v>610.096</v>
      </c>
      <c r="CZ274">
        <f t="shared" si="310"/>
        <v>457.57199999999995</v>
      </c>
      <c r="DC274" t="s">
        <v>6</v>
      </c>
      <c r="DD274" t="s">
        <v>6</v>
      </c>
      <c r="DE274" t="s">
        <v>6</v>
      </c>
      <c r="DF274" t="s">
        <v>6</v>
      </c>
      <c r="DG274" t="s">
        <v>6</v>
      </c>
      <c r="DH274" t="s">
        <v>6</v>
      </c>
      <c r="DI274" t="s">
        <v>6</v>
      </c>
      <c r="DJ274" t="s">
        <v>6</v>
      </c>
      <c r="DK274" t="s">
        <v>6</v>
      </c>
      <c r="DL274" t="s">
        <v>6</v>
      </c>
      <c r="DM274" t="s">
        <v>6</v>
      </c>
      <c r="DN274">
        <v>0</v>
      </c>
      <c r="DO274">
        <v>0</v>
      </c>
      <c r="DP274">
        <v>1</v>
      </c>
      <c r="DQ274">
        <v>1</v>
      </c>
      <c r="DU274">
        <v>1013</v>
      </c>
      <c r="DV274" t="s">
        <v>121</v>
      </c>
      <c r="DW274" t="s">
        <v>121</v>
      </c>
      <c r="DX274">
        <v>1</v>
      </c>
      <c r="EE274">
        <v>26548990</v>
      </c>
      <c r="EF274">
        <v>3</v>
      </c>
      <c r="EG274" t="s">
        <v>414</v>
      </c>
      <c r="EH274">
        <v>0</v>
      </c>
      <c r="EI274" t="s">
        <v>6</v>
      </c>
      <c r="EJ274">
        <v>2</v>
      </c>
      <c r="EK274">
        <v>110011</v>
      </c>
      <c r="EL274" t="s">
        <v>415</v>
      </c>
      <c r="EM274" t="s">
        <v>416</v>
      </c>
      <c r="EO274" t="s">
        <v>6</v>
      </c>
      <c r="EQ274">
        <v>0</v>
      </c>
      <c r="ER274">
        <v>23.03</v>
      </c>
      <c r="ES274">
        <v>3.17</v>
      </c>
      <c r="ET274">
        <v>0</v>
      </c>
      <c r="EU274">
        <v>0</v>
      </c>
      <c r="EV274">
        <v>19.86</v>
      </c>
      <c r="EW274">
        <v>1.68</v>
      </c>
      <c r="EX274">
        <v>0</v>
      </c>
      <c r="EY274">
        <v>0</v>
      </c>
      <c r="FQ274">
        <v>0</v>
      </c>
      <c r="FR274">
        <f t="shared" si="311"/>
        <v>0</v>
      </c>
      <c r="FS274">
        <v>0</v>
      </c>
      <c r="FX274">
        <v>80</v>
      </c>
      <c r="FY274">
        <v>60</v>
      </c>
      <c r="GA274" t="s">
        <v>6</v>
      </c>
      <c r="GD274">
        <v>0</v>
      </c>
      <c r="GF274">
        <v>1705002959</v>
      </c>
      <c r="GG274">
        <v>1</v>
      </c>
      <c r="GH274">
        <v>1</v>
      </c>
      <c r="GI274">
        <v>4</v>
      </c>
      <c r="GJ274">
        <v>0</v>
      </c>
      <c r="GK274">
        <f>ROUND(R274*(S12)/100,2)</f>
        <v>0</v>
      </c>
      <c r="GL274">
        <f t="shared" si="312"/>
        <v>0</v>
      </c>
      <c r="GM274">
        <f t="shared" si="313"/>
        <v>1952.02</v>
      </c>
      <c r="GN274">
        <f t="shared" si="314"/>
        <v>0</v>
      </c>
      <c r="GO274">
        <f t="shared" si="315"/>
        <v>1952.02</v>
      </c>
      <c r="GP274">
        <f t="shared" si="316"/>
        <v>0</v>
      </c>
      <c r="GR274">
        <v>0</v>
      </c>
      <c r="GS274">
        <v>3</v>
      </c>
      <c r="GT274">
        <v>0</v>
      </c>
      <c r="GU274" t="s">
        <v>6</v>
      </c>
      <c r="GV274">
        <f t="shared" si="317"/>
        <v>0</v>
      </c>
      <c r="GW274">
        <v>1</v>
      </c>
      <c r="GX274">
        <f t="shared" si="318"/>
        <v>0</v>
      </c>
      <c r="HA274">
        <v>0</v>
      </c>
      <c r="HB274">
        <v>0</v>
      </c>
      <c r="IK274">
        <v>0</v>
      </c>
    </row>
    <row r="275" spans="1:255" x14ac:dyDescent="0.2">
      <c r="A275" s="2">
        <v>17</v>
      </c>
      <c r="B275" s="2">
        <v>1</v>
      </c>
      <c r="C275" s="2">
        <f>ROW(SmtRes!A764)</f>
        <v>764</v>
      </c>
      <c r="D275" s="2">
        <f>ROW(EtalonRes!A760)</f>
        <v>760</v>
      </c>
      <c r="E275" s="2" t="s">
        <v>511</v>
      </c>
      <c r="F275" s="2" t="s">
        <v>512</v>
      </c>
      <c r="G275" s="2" t="s">
        <v>513</v>
      </c>
      <c r="H275" s="2" t="s">
        <v>330</v>
      </c>
      <c r="I275" s="2">
        <f>ROUND(74/100,9)</f>
        <v>0.74</v>
      </c>
      <c r="J275" s="2">
        <v>0</v>
      </c>
      <c r="K275" s="2"/>
      <c r="L275" s="2"/>
      <c r="M275" s="2"/>
      <c r="N275" s="2"/>
      <c r="O275" s="2">
        <f t="shared" si="286"/>
        <v>2459.19</v>
      </c>
      <c r="P275" s="2">
        <f t="shared" si="287"/>
        <v>754.19</v>
      </c>
      <c r="Q275" s="2">
        <f t="shared" si="288"/>
        <v>137.01</v>
      </c>
      <c r="R275" s="2">
        <f t="shared" si="289"/>
        <v>18.39</v>
      </c>
      <c r="S275" s="2">
        <f t="shared" si="290"/>
        <v>1567.99</v>
      </c>
      <c r="T275" s="2">
        <f t="shared" si="291"/>
        <v>0</v>
      </c>
      <c r="U275" s="2">
        <f t="shared" si="292"/>
        <v>158.06399999999999</v>
      </c>
      <c r="V275" s="2">
        <f t="shared" si="293"/>
        <v>1.4652000000000001</v>
      </c>
      <c r="W275" s="2">
        <f t="shared" si="294"/>
        <v>0</v>
      </c>
      <c r="X275" s="2">
        <f t="shared" si="295"/>
        <v>1507.06</v>
      </c>
      <c r="Y275" s="2">
        <f t="shared" si="296"/>
        <v>1031.1500000000001</v>
      </c>
      <c r="Z275" s="2"/>
      <c r="AA275" s="2">
        <v>26834263</v>
      </c>
      <c r="AB275" s="2">
        <f t="shared" si="297"/>
        <v>3323.23</v>
      </c>
      <c r="AC275" s="2">
        <f t="shared" si="319"/>
        <v>1019.17</v>
      </c>
      <c r="AD275" s="2">
        <f t="shared" si="320"/>
        <v>185.15</v>
      </c>
      <c r="AE275" s="2">
        <f t="shared" si="321"/>
        <v>24.85</v>
      </c>
      <c r="AF275" s="2">
        <f t="shared" si="322"/>
        <v>2118.91</v>
      </c>
      <c r="AG275" s="2">
        <f t="shared" si="298"/>
        <v>0</v>
      </c>
      <c r="AH275" s="2">
        <f t="shared" si="323"/>
        <v>213.6</v>
      </c>
      <c r="AI275" s="2">
        <f t="shared" si="324"/>
        <v>1.98</v>
      </c>
      <c r="AJ275" s="2">
        <f t="shared" si="299"/>
        <v>0</v>
      </c>
      <c r="AK275" s="2">
        <v>3323.23</v>
      </c>
      <c r="AL275" s="2">
        <v>1019.17</v>
      </c>
      <c r="AM275" s="2">
        <v>185.15</v>
      </c>
      <c r="AN275" s="2">
        <v>24.85</v>
      </c>
      <c r="AO275" s="2">
        <v>2118.91</v>
      </c>
      <c r="AP275" s="2">
        <v>0</v>
      </c>
      <c r="AQ275" s="2">
        <v>213.6</v>
      </c>
      <c r="AR275" s="2">
        <v>1.98</v>
      </c>
      <c r="AS275" s="2">
        <v>0</v>
      </c>
      <c r="AT275" s="2">
        <v>95</v>
      </c>
      <c r="AU275" s="2">
        <v>65</v>
      </c>
      <c r="AV275" s="2">
        <v>1</v>
      </c>
      <c r="AW275" s="2">
        <v>1</v>
      </c>
      <c r="AX275" s="2"/>
      <c r="AY275" s="2"/>
      <c r="AZ275" s="2">
        <v>1</v>
      </c>
      <c r="BA275" s="2">
        <v>1</v>
      </c>
      <c r="BB275" s="2">
        <v>1</v>
      </c>
      <c r="BC275" s="2">
        <v>1</v>
      </c>
      <c r="BD275" s="2" t="s">
        <v>6</v>
      </c>
      <c r="BE275" s="2" t="s">
        <v>6</v>
      </c>
      <c r="BF275" s="2" t="s">
        <v>6</v>
      </c>
      <c r="BG275" s="2" t="s">
        <v>6</v>
      </c>
      <c r="BH275" s="2">
        <v>0</v>
      </c>
      <c r="BI275" s="2">
        <v>2</v>
      </c>
      <c r="BJ275" s="2" t="s">
        <v>514</v>
      </c>
      <c r="BK275" s="2"/>
      <c r="BL275" s="2"/>
      <c r="BM275" s="2">
        <v>108001</v>
      </c>
      <c r="BN275" s="2">
        <v>0</v>
      </c>
      <c r="BO275" s="2" t="s">
        <v>6</v>
      </c>
      <c r="BP275" s="2">
        <v>0</v>
      </c>
      <c r="BQ275" s="2">
        <v>3</v>
      </c>
      <c r="BR275" s="2">
        <v>0</v>
      </c>
      <c r="BS275" s="2">
        <v>1</v>
      </c>
      <c r="BT275" s="2">
        <v>1</v>
      </c>
      <c r="BU275" s="2">
        <v>1</v>
      </c>
      <c r="BV275" s="2">
        <v>1</v>
      </c>
      <c r="BW275" s="2">
        <v>1</v>
      </c>
      <c r="BX275" s="2">
        <v>1</v>
      </c>
      <c r="BY275" s="2" t="s">
        <v>6</v>
      </c>
      <c r="BZ275" s="2">
        <v>95</v>
      </c>
      <c r="CA275" s="2">
        <v>65</v>
      </c>
      <c r="CB275" s="2"/>
      <c r="CC275" s="2"/>
      <c r="CD275" s="2"/>
      <c r="CE275" s="2"/>
      <c r="CF275" s="2">
        <v>0</v>
      </c>
      <c r="CG275" s="2">
        <v>0</v>
      </c>
      <c r="CH275" s="2"/>
      <c r="CI275" s="2"/>
      <c r="CJ275" s="2"/>
      <c r="CK275" s="2"/>
      <c r="CL275" s="2"/>
      <c r="CM275" s="2">
        <v>0</v>
      </c>
      <c r="CN275" s="2" t="s">
        <v>6</v>
      </c>
      <c r="CO275" s="2">
        <v>0</v>
      </c>
      <c r="CP275" s="2">
        <f t="shared" si="300"/>
        <v>2459.19</v>
      </c>
      <c r="CQ275" s="2">
        <f t="shared" si="301"/>
        <v>1019.17</v>
      </c>
      <c r="CR275" s="2">
        <f t="shared" si="302"/>
        <v>185.15</v>
      </c>
      <c r="CS275" s="2">
        <f t="shared" si="303"/>
        <v>24.85</v>
      </c>
      <c r="CT275" s="2">
        <f t="shared" si="304"/>
        <v>2118.91</v>
      </c>
      <c r="CU275" s="2">
        <f t="shared" si="305"/>
        <v>0</v>
      </c>
      <c r="CV275" s="2">
        <f t="shared" si="306"/>
        <v>213.6</v>
      </c>
      <c r="CW275" s="2">
        <f t="shared" si="307"/>
        <v>1.98</v>
      </c>
      <c r="CX275" s="2">
        <f t="shared" si="308"/>
        <v>0</v>
      </c>
      <c r="CY275" s="2">
        <f t="shared" si="309"/>
        <v>1507.0610000000001</v>
      </c>
      <c r="CZ275" s="2">
        <f t="shared" si="310"/>
        <v>1031.1470000000002</v>
      </c>
      <c r="DA275" s="2"/>
      <c r="DB275" s="2"/>
      <c r="DC275" s="2" t="s">
        <v>6</v>
      </c>
      <c r="DD275" s="2" t="s">
        <v>6</v>
      </c>
      <c r="DE275" s="2" t="s">
        <v>6</v>
      </c>
      <c r="DF275" s="2" t="s">
        <v>6</v>
      </c>
      <c r="DG275" s="2" t="s">
        <v>6</v>
      </c>
      <c r="DH275" s="2" t="s">
        <v>6</v>
      </c>
      <c r="DI275" s="2" t="s">
        <v>6</v>
      </c>
      <c r="DJ275" s="2" t="s">
        <v>6</v>
      </c>
      <c r="DK275" s="2" t="s">
        <v>6</v>
      </c>
      <c r="DL275" s="2" t="s">
        <v>6</v>
      </c>
      <c r="DM275" s="2" t="s">
        <v>6</v>
      </c>
      <c r="DN275" s="2">
        <v>0</v>
      </c>
      <c r="DO275" s="2">
        <v>0</v>
      </c>
      <c r="DP275" s="2">
        <v>1</v>
      </c>
      <c r="DQ275" s="2">
        <v>1</v>
      </c>
      <c r="DR275" s="2"/>
      <c r="DS275" s="2"/>
      <c r="DT275" s="2"/>
      <c r="DU275" s="2">
        <v>1013</v>
      </c>
      <c r="DV275" s="2" t="s">
        <v>330</v>
      </c>
      <c r="DW275" s="2" t="s">
        <v>330</v>
      </c>
      <c r="DX275" s="2">
        <v>1</v>
      </c>
      <c r="DY275" s="2"/>
      <c r="DZ275" s="2"/>
      <c r="EA275" s="2"/>
      <c r="EB275" s="2"/>
      <c r="EC275" s="2"/>
      <c r="ED275" s="2"/>
      <c r="EE275" s="2">
        <v>26548943</v>
      </c>
      <c r="EF275" s="2">
        <v>3</v>
      </c>
      <c r="EG275" s="2" t="s">
        <v>414</v>
      </c>
      <c r="EH275" s="2">
        <v>0</v>
      </c>
      <c r="EI275" s="2" t="s">
        <v>6</v>
      </c>
      <c r="EJ275" s="2">
        <v>2</v>
      </c>
      <c r="EK275" s="2">
        <v>108001</v>
      </c>
      <c r="EL275" s="2" t="s">
        <v>422</v>
      </c>
      <c r="EM275" s="2" t="s">
        <v>423</v>
      </c>
      <c r="EN275" s="2"/>
      <c r="EO275" s="2" t="s">
        <v>6</v>
      </c>
      <c r="EP275" s="2"/>
      <c r="EQ275" s="2">
        <v>0</v>
      </c>
      <c r="ER275" s="2">
        <v>3323.23</v>
      </c>
      <c r="ES275" s="2">
        <v>1019.17</v>
      </c>
      <c r="ET275" s="2">
        <v>185.15</v>
      </c>
      <c r="EU275" s="2">
        <v>24.85</v>
      </c>
      <c r="EV275" s="2">
        <v>2118.91</v>
      </c>
      <c r="EW275" s="2">
        <v>213.6</v>
      </c>
      <c r="EX275" s="2">
        <v>1.98</v>
      </c>
      <c r="EY275" s="2">
        <v>0</v>
      </c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>
        <v>0</v>
      </c>
      <c r="FR275" s="2">
        <f t="shared" si="311"/>
        <v>0</v>
      </c>
      <c r="FS275" s="2">
        <v>0</v>
      </c>
      <c r="FT275" s="2"/>
      <c r="FU275" s="2"/>
      <c r="FV275" s="2"/>
      <c r="FW275" s="2"/>
      <c r="FX275" s="2">
        <v>95</v>
      </c>
      <c r="FY275" s="2">
        <v>65</v>
      </c>
      <c r="FZ275" s="2"/>
      <c r="GA275" s="2" t="s">
        <v>6</v>
      </c>
      <c r="GB275" s="2"/>
      <c r="GC275" s="2"/>
      <c r="GD275" s="2">
        <v>0</v>
      </c>
      <c r="GE275" s="2"/>
      <c r="GF275" s="2">
        <v>-1708631688</v>
      </c>
      <c r="GG275" s="2">
        <v>2</v>
      </c>
      <c r="GH275" s="2">
        <v>1</v>
      </c>
      <c r="GI275" s="2">
        <v>-2</v>
      </c>
      <c r="GJ275" s="2">
        <v>0</v>
      </c>
      <c r="GK275" s="2">
        <f>ROUND(R275*(R12)/100,2)</f>
        <v>0</v>
      </c>
      <c r="GL275" s="2">
        <f t="shared" si="312"/>
        <v>0</v>
      </c>
      <c r="GM275" s="2">
        <f t="shared" si="313"/>
        <v>4997.3999999999996</v>
      </c>
      <c r="GN275" s="2">
        <f t="shared" si="314"/>
        <v>0</v>
      </c>
      <c r="GO275" s="2">
        <f t="shared" si="315"/>
        <v>4997.3999999999996</v>
      </c>
      <c r="GP275" s="2">
        <f t="shared" si="316"/>
        <v>0</v>
      </c>
      <c r="GQ275" s="2"/>
      <c r="GR275" s="2">
        <v>0</v>
      </c>
      <c r="GS275" s="2">
        <v>3</v>
      </c>
      <c r="GT275" s="2">
        <v>0</v>
      </c>
      <c r="GU275" s="2" t="s">
        <v>6</v>
      </c>
      <c r="GV275" s="2">
        <f t="shared" si="317"/>
        <v>0</v>
      </c>
      <c r="GW275" s="2">
        <v>1</v>
      </c>
      <c r="GX275" s="2">
        <f t="shared" si="318"/>
        <v>0</v>
      </c>
      <c r="GY275" s="2"/>
      <c r="GZ275" s="2"/>
      <c r="HA275" s="2">
        <v>0</v>
      </c>
      <c r="HB275" s="2">
        <v>0</v>
      </c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>
        <v>0</v>
      </c>
      <c r="IL275" s="2"/>
      <c r="IM275" s="2"/>
      <c r="IN275" s="2"/>
      <c r="IO275" s="2"/>
      <c r="IP275" s="2"/>
      <c r="IQ275" s="2"/>
      <c r="IR275" s="2"/>
      <c r="IS275" s="2"/>
      <c r="IT275" s="2"/>
      <c r="IU275" s="2"/>
    </row>
    <row r="276" spans="1:255" x14ac:dyDescent="0.2">
      <c r="A276">
        <v>17</v>
      </c>
      <c r="B276">
        <v>1</v>
      </c>
      <c r="C276">
        <f>ROW(SmtRes!A776)</f>
        <v>776</v>
      </c>
      <c r="D276">
        <f>ROW(EtalonRes!A772)</f>
        <v>772</v>
      </c>
      <c r="E276" t="s">
        <v>511</v>
      </c>
      <c r="F276" t="s">
        <v>512</v>
      </c>
      <c r="G276" t="s">
        <v>513</v>
      </c>
      <c r="H276" t="s">
        <v>330</v>
      </c>
      <c r="I276">
        <f>ROUND(74/100,9)</f>
        <v>0.74</v>
      </c>
      <c r="J276">
        <v>0</v>
      </c>
      <c r="O276">
        <f t="shared" si="286"/>
        <v>15738.82</v>
      </c>
      <c r="P276">
        <f t="shared" si="287"/>
        <v>4826.79</v>
      </c>
      <c r="Q276">
        <f t="shared" si="288"/>
        <v>876.87</v>
      </c>
      <c r="R276">
        <f t="shared" si="289"/>
        <v>117.69</v>
      </c>
      <c r="S276">
        <f t="shared" si="290"/>
        <v>10035.16</v>
      </c>
      <c r="T276">
        <f t="shared" si="291"/>
        <v>0</v>
      </c>
      <c r="U276">
        <f t="shared" si="292"/>
        <v>158.06399999999999</v>
      </c>
      <c r="V276">
        <f t="shared" si="293"/>
        <v>1.4652000000000001</v>
      </c>
      <c r="W276">
        <f t="shared" si="294"/>
        <v>0</v>
      </c>
      <c r="X276">
        <f t="shared" si="295"/>
        <v>9645.2099999999991</v>
      </c>
      <c r="Y276">
        <f t="shared" si="296"/>
        <v>6599.35</v>
      </c>
      <c r="AA276">
        <v>26834277</v>
      </c>
      <c r="AB276">
        <f t="shared" si="297"/>
        <v>3323.23</v>
      </c>
      <c r="AC276">
        <f t="shared" si="319"/>
        <v>1019.17</v>
      </c>
      <c r="AD276">
        <f t="shared" si="320"/>
        <v>185.15</v>
      </c>
      <c r="AE276">
        <f t="shared" si="321"/>
        <v>24.85</v>
      </c>
      <c r="AF276">
        <f t="shared" si="322"/>
        <v>2118.91</v>
      </c>
      <c r="AG276">
        <f t="shared" si="298"/>
        <v>0</v>
      </c>
      <c r="AH276">
        <f t="shared" si="323"/>
        <v>213.6</v>
      </c>
      <c r="AI276">
        <f t="shared" si="324"/>
        <v>1.98</v>
      </c>
      <c r="AJ276">
        <f t="shared" si="299"/>
        <v>0</v>
      </c>
      <c r="AK276">
        <v>3323.23</v>
      </c>
      <c r="AL276">
        <v>1019.17</v>
      </c>
      <c r="AM276">
        <v>185.15</v>
      </c>
      <c r="AN276">
        <v>24.85</v>
      </c>
      <c r="AO276">
        <v>2118.91</v>
      </c>
      <c r="AP276">
        <v>0</v>
      </c>
      <c r="AQ276">
        <v>213.6</v>
      </c>
      <c r="AR276">
        <v>1.98</v>
      </c>
      <c r="AS276">
        <v>0</v>
      </c>
      <c r="AT276">
        <v>95</v>
      </c>
      <c r="AU276">
        <v>65</v>
      </c>
      <c r="AV276">
        <v>1</v>
      </c>
      <c r="AW276">
        <v>1</v>
      </c>
      <c r="AZ276">
        <v>6.4</v>
      </c>
      <c r="BA276">
        <v>6.4</v>
      </c>
      <c r="BB276">
        <v>6.4</v>
      </c>
      <c r="BC276">
        <v>6.4</v>
      </c>
      <c r="BD276" t="s">
        <v>6</v>
      </c>
      <c r="BE276" t="s">
        <v>6</v>
      </c>
      <c r="BF276" t="s">
        <v>6</v>
      </c>
      <c r="BG276" t="s">
        <v>6</v>
      </c>
      <c r="BH276">
        <v>0</v>
      </c>
      <c r="BI276">
        <v>2</v>
      </c>
      <c r="BJ276" t="s">
        <v>514</v>
      </c>
      <c r="BM276">
        <v>108001</v>
      </c>
      <c r="BN276">
        <v>0</v>
      </c>
      <c r="BO276" t="s">
        <v>6</v>
      </c>
      <c r="BP276">
        <v>0</v>
      </c>
      <c r="BQ276">
        <v>3</v>
      </c>
      <c r="BR276">
        <v>0</v>
      </c>
      <c r="BS276">
        <v>6.4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6</v>
      </c>
      <c r="BZ276">
        <v>95</v>
      </c>
      <c r="CA276">
        <v>65</v>
      </c>
      <c r="CF276">
        <v>0</v>
      </c>
      <c r="CG276">
        <v>0</v>
      </c>
      <c r="CM276">
        <v>0</v>
      </c>
      <c r="CN276" t="s">
        <v>6</v>
      </c>
      <c r="CO276">
        <v>0</v>
      </c>
      <c r="CP276">
        <f t="shared" si="300"/>
        <v>15738.82</v>
      </c>
      <c r="CQ276">
        <f t="shared" si="301"/>
        <v>6522.6880000000001</v>
      </c>
      <c r="CR276">
        <f t="shared" si="302"/>
        <v>1184.96</v>
      </c>
      <c r="CS276">
        <f t="shared" si="303"/>
        <v>159.04000000000002</v>
      </c>
      <c r="CT276">
        <f t="shared" si="304"/>
        <v>13561.023999999999</v>
      </c>
      <c r="CU276">
        <f t="shared" si="305"/>
        <v>0</v>
      </c>
      <c r="CV276">
        <f t="shared" si="306"/>
        <v>213.6</v>
      </c>
      <c r="CW276">
        <f t="shared" si="307"/>
        <v>1.98</v>
      </c>
      <c r="CX276">
        <f t="shared" si="308"/>
        <v>0</v>
      </c>
      <c r="CY276">
        <f t="shared" si="309"/>
        <v>9645.2075000000004</v>
      </c>
      <c r="CZ276">
        <f t="shared" si="310"/>
        <v>6599.3525</v>
      </c>
      <c r="DC276" t="s">
        <v>6</v>
      </c>
      <c r="DD276" t="s">
        <v>6</v>
      </c>
      <c r="DE276" t="s">
        <v>6</v>
      </c>
      <c r="DF276" t="s">
        <v>6</v>
      </c>
      <c r="DG276" t="s">
        <v>6</v>
      </c>
      <c r="DH276" t="s">
        <v>6</v>
      </c>
      <c r="DI276" t="s">
        <v>6</v>
      </c>
      <c r="DJ276" t="s">
        <v>6</v>
      </c>
      <c r="DK276" t="s">
        <v>6</v>
      </c>
      <c r="DL276" t="s">
        <v>6</v>
      </c>
      <c r="DM276" t="s">
        <v>6</v>
      </c>
      <c r="DN276">
        <v>0</v>
      </c>
      <c r="DO276">
        <v>0</v>
      </c>
      <c r="DP276">
        <v>1</v>
      </c>
      <c r="DQ276">
        <v>1</v>
      </c>
      <c r="DU276">
        <v>1013</v>
      </c>
      <c r="DV276" t="s">
        <v>330</v>
      </c>
      <c r="DW276" t="s">
        <v>330</v>
      </c>
      <c r="DX276">
        <v>1</v>
      </c>
      <c r="EE276">
        <v>26548943</v>
      </c>
      <c r="EF276">
        <v>3</v>
      </c>
      <c r="EG276" t="s">
        <v>414</v>
      </c>
      <c r="EH276">
        <v>0</v>
      </c>
      <c r="EI276" t="s">
        <v>6</v>
      </c>
      <c r="EJ276">
        <v>2</v>
      </c>
      <c r="EK276">
        <v>108001</v>
      </c>
      <c r="EL276" t="s">
        <v>422</v>
      </c>
      <c r="EM276" t="s">
        <v>423</v>
      </c>
      <c r="EO276" t="s">
        <v>6</v>
      </c>
      <c r="EQ276">
        <v>0</v>
      </c>
      <c r="ER276">
        <v>3323.23</v>
      </c>
      <c r="ES276">
        <v>1019.17</v>
      </c>
      <c r="ET276">
        <v>185.15</v>
      </c>
      <c r="EU276">
        <v>24.85</v>
      </c>
      <c r="EV276">
        <v>2118.91</v>
      </c>
      <c r="EW276">
        <v>213.6</v>
      </c>
      <c r="EX276">
        <v>1.98</v>
      </c>
      <c r="EY276">
        <v>0</v>
      </c>
      <c r="FQ276">
        <v>0</v>
      </c>
      <c r="FR276">
        <f t="shared" si="311"/>
        <v>0</v>
      </c>
      <c r="FS276">
        <v>0</v>
      </c>
      <c r="FX276">
        <v>95</v>
      </c>
      <c r="FY276">
        <v>65</v>
      </c>
      <c r="GA276" t="s">
        <v>6</v>
      </c>
      <c r="GD276">
        <v>0</v>
      </c>
      <c r="GF276">
        <v>-1708631688</v>
      </c>
      <c r="GG276">
        <v>1</v>
      </c>
      <c r="GH276">
        <v>1</v>
      </c>
      <c r="GI276">
        <v>4</v>
      </c>
      <c r="GJ276">
        <v>0</v>
      </c>
      <c r="GK276">
        <f>ROUND(R276*(S12)/100,2)</f>
        <v>0</v>
      </c>
      <c r="GL276">
        <f t="shared" si="312"/>
        <v>0</v>
      </c>
      <c r="GM276">
        <f t="shared" si="313"/>
        <v>31983.38</v>
      </c>
      <c r="GN276">
        <f t="shared" si="314"/>
        <v>0</v>
      </c>
      <c r="GO276">
        <f t="shared" si="315"/>
        <v>31983.38</v>
      </c>
      <c r="GP276">
        <f t="shared" si="316"/>
        <v>0</v>
      </c>
      <c r="GR276">
        <v>0</v>
      </c>
      <c r="GS276">
        <v>3</v>
      </c>
      <c r="GT276">
        <v>0</v>
      </c>
      <c r="GU276" t="s">
        <v>6</v>
      </c>
      <c r="GV276">
        <f t="shared" si="317"/>
        <v>0</v>
      </c>
      <c r="GW276">
        <v>1</v>
      </c>
      <c r="GX276">
        <f t="shared" si="318"/>
        <v>0</v>
      </c>
      <c r="HA276">
        <v>0</v>
      </c>
      <c r="HB276">
        <v>0</v>
      </c>
      <c r="IK276">
        <v>0</v>
      </c>
    </row>
    <row r="277" spans="1:255" x14ac:dyDescent="0.2">
      <c r="A277" s="2">
        <v>17</v>
      </c>
      <c r="B277" s="2">
        <v>1</v>
      </c>
      <c r="C277" s="2">
        <f>ROW(SmtRes!A778)</f>
        <v>778</v>
      </c>
      <c r="D277" s="2">
        <f>ROW(EtalonRes!A774)</f>
        <v>774</v>
      </c>
      <c r="E277" s="2" t="s">
        <v>515</v>
      </c>
      <c r="F277" s="2" t="s">
        <v>516</v>
      </c>
      <c r="G277" s="2" t="s">
        <v>517</v>
      </c>
      <c r="H277" s="2" t="s">
        <v>518</v>
      </c>
      <c r="I277" s="2">
        <f>ROUND(I265,9)</f>
        <v>26</v>
      </c>
      <c r="J277" s="2">
        <v>0</v>
      </c>
      <c r="K277" s="2"/>
      <c r="L277" s="2"/>
      <c r="M277" s="2"/>
      <c r="N277" s="2"/>
      <c r="O277" s="2">
        <f t="shared" si="286"/>
        <v>510.38</v>
      </c>
      <c r="P277" s="2">
        <f t="shared" si="287"/>
        <v>0</v>
      </c>
      <c r="Q277" s="2">
        <f t="shared" si="288"/>
        <v>0</v>
      </c>
      <c r="R277" s="2">
        <f t="shared" si="289"/>
        <v>0</v>
      </c>
      <c r="S277" s="2">
        <f t="shared" si="290"/>
        <v>510.38</v>
      </c>
      <c r="T277" s="2">
        <f t="shared" si="291"/>
        <v>0</v>
      </c>
      <c r="U277" s="2">
        <f t="shared" si="292"/>
        <v>42.120000000000005</v>
      </c>
      <c r="V277" s="2">
        <f t="shared" si="293"/>
        <v>0</v>
      </c>
      <c r="W277" s="2">
        <f t="shared" si="294"/>
        <v>0</v>
      </c>
      <c r="X277" s="2">
        <f t="shared" si="295"/>
        <v>331.75</v>
      </c>
      <c r="Y277" s="2">
        <f t="shared" si="296"/>
        <v>204.15</v>
      </c>
      <c r="Z277" s="2"/>
      <c r="AA277" s="2">
        <v>26834263</v>
      </c>
      <c r="AB277" s="2">
        <f t="shared" si="297"/>
        <v>19.63</v>
      </c>
      <c r="AC277" s="2">
        <f t="shared" si="319"/>
        <v>0</v>
      </c>
      <c r="AD277" s="2">
        <f t="shared" si="320"/>
        <v>0</v>
      </c>
      <c r="AE277" s="2">
        <f t="shared" si="321"/>
        <v>0</v>
      </c>
      <c r="AF277" s="2">
        <f t="shared" si="322"/>
        <v>19.63</v>
      </c>
      <c r="AG277" s="2">
        <f t="shared" si="298"/>
        <v>0</v>
      </c>
      <c r="AH277" s="2">
        <f t="shared" si="323"/>
        <v>1.62</v>
      </c>
      <c r="AI277" s="2">
        <f t="shared" si="324"/>
        <v>0</v>
      </c>
      <c r="AJ277" s="2">
        <f t="shared" si="299"/>
        <v>0</v>
      </c>
      <c r="AK277" s="2">
        <v>19.63</v>
      </c>
      <c r="AL277" s="2">
        <v>0</v>
      </c>
      <c r="AM277" s="2">
        <v>0</v>
      </c>
      <c r="AN277" s="2">
        <v>0</v>
      </c>
      <c r="AO277" s="2">
        <v>19.63</v>
      </c>
      <c r="AP277" s="2">
        <v>0</v>
      </c>
      <c r="AQ277" s="2">
        <v>1.62</v>
      </c>
      <c r="AR277" s="2">
        <v>0</v>
      </c>
      <c r="AS277" s="2">
        <v>0</v>
      </c>
      <c r="AT277" s="2">
        <v>65</v>
      </c>
      <c r="AU277" s="2">
        <v>40</v>
      </c>
      <c r="AV277" s="2">
        <v>1</v>
      </c>
      <c r="AW277" s="2">
        <v>1</v>
      </c>
      <c r="AX277" s="2"/>
      <c r="AY277" s="2"/>
      <c r="AZ277" s="2">
        <v>1</v>
      </c>
      <c r="BA277" s="2">
        <v>1</v>
      </c>
      <c r="BB277" s="2">
        <v>1</v>
      </c>
      <c r="BC277" s="2">
        <v>1</v>
      </c>
      <c r="BD277" s="2" t="s">
        <v>6</v>
      </c>
      <c r="BE277" s="2" t="s">
        <v>6</v>
      </c>
      <c r="BF277" s="2" t="s">
        <v>6</v>
      </c>
      <c r="BG277" s="2" t="s">
        <v>6</v>
      </c>
      <c r="BH277" s="2">
        <v>0</v>
      </c>
      <c r="BI277" s="2">
        <v>4</v>
      </c>
      <c r="BJ277" s="2" t="s">
        <v>519</v>
      </c>
      <c r="BK277" s="2"/>
      <c r="BL277" s="2"/>
      <c r="BM277" s="2">
        <v>200001</v>
      </c>
      <c r="BN277" s="2">
        <v>0</v>
      </c>
      <c r="BO277" s="2" t="s">
        <v>6</v>
      </c>
      <c r="BP277" s="2">
        <v>0</v>
      </c>
      <c r="BQ277" s="2">
        <v>4</v>
      </c>
      <c r="BR277" s="2">
        <v>0</v>
      </c>
      <c r="BS277" s="2">
        <v>1</v>
      </c>
      <c r="BT277" s="2">
        <v>1</v>
      </c>
      <c r="BU277" s="2">
        <v>1</v>
      </c>
      <c r="BV277" s="2">
        <v>1</v>
      </c>
      <c r="BW277" s="2">
        <v>1</v>
      </c>
      <c r="BX277" s="2">
        <v>1</v>
      </c>
      <c r="BY277" s="2" t="s">
        <v>6</v>
      </c>
      <c r="BZ277" s="2">
        <v>65</v>
      </c>
      <c r="CA277" s="2">
        <v>40</v>
      </c>
      <c r="CB277" s="2"/>
      <c r="CC277" s="2"/>
      <c r="CD277" s="2"/>
      <c r="CE277" s="2"/>
      <c r="CF277" s="2">
        <v>0</v>
      </c>
      <c r="CG277" s="2">
        <v>0</v>
      </c>
      <c r="CH277" s="2"/>
      <c r="CI277" s="2"/>
      <c r="CJ277" s="2"/>
      <c r="CK277" s="2"/>
      <c r="CL277" s="2"/>
      <c r="CM277" s="2">
        <v>0</v>
      </c>
      <c r="CN277" s="2" t="s">
        <v>6</v>
      </c>
      <c r="CO277" s="2">
        <v>0</v>
      </c>
      <c r="CP277" s="2">
        <f t="shared" si="300"/>
        <v>510.38</v>
      </c>
      <c r="CQ277" s="2">
        <f t="shared" si="301"/>
        <v>0</v>
      </c>
      <c r="CR277" s="2">
        <f t="shared" si="302"/>
        <v>0</v>
      </c>
      <c r="CS277" s="2">
        <f t="shared" si="303"/>
        <v>0</v>
      </c>
      <c r="CT277" s="2">
        <f t="shared" si="304"/>
        <v>19.63</v>
      </c>
      <c r="CU277" s="2">
        <f t="shared" si="305"/>
        <v>0</v>
      </c>
      <c r="CV277" s="2">
        <f t="shared" si="306"/>
        <v>1.62</v>
      </c>
      <c r="CW277" s="2">
        <f t="shared" si="307"/>
        <v>0</v>
      </c>
      <c r="CX277" s="2">
        <f t="shared" si="308"/>
        <v>0</v>
      </c>
      <c r="CY277" s="2">
        <f t="shared" si="309"/>
        <v>331.74699999999996</v>
      </c>
      <c r="CZ277" s="2">
        <f t="shared" si="310"/>
        <v>204.15200000000002</v>
      </c>
      <c r="DA277" s="2"/>
      <c r="DB277" s="2"/>
      <c r="DC277" s="2" t="s">
        <v>6</v>
      </c>
      <c r="DD277" s="2" t="s">
        <v>6</v>
      </c>
      <c r="DE277" s="2" t="s">
        <v>6</v>
      </c>
      <c r="DF277" s="2" t="s">
        <v>6</v>
      </c>
      <c r="DG277" s="2" t="s">
        <v>6</v>
      </c>
      <c r="DH277" s="2" t="s">
        <v>6</v>
      </c>
      <c r="DI277" s="2" t="s">
        <v>6</v>
      </c>
      <c r="DJ277" s="2" t="s">
        <v>6</v>
      </c>
      <c r="DK277" s="2" t="s">
        <v>6</v>
      </c>
      <c r="DL277" s="2" t="s">
        <v>6</v>
      </c>
      <c r="DM277" s="2" t="s">
        <v>6</v>
      </c>
      <c r="DN277" s="2">
        <v>0</v>
      </c>
      <c r="DO277" s="2">
        <v>0</v>
      </c>
      <c r="DP277" s="2">
        <v>1</v>
      </c>
      <c r="DQ277" s="2">
        <v>1</v>
      </c>
      <c r="DR277" s="2"/>
      <c r="DS277" s="2"/>
      <c r="DT277" s="2"/>
      <c r="DU277" s="2">
        <v>1013</v>
      </c>
      <c r="DV277" s="2" t="s">
        <v>518</v>
      </c>
      <c r="DW277" s="2" t="s">
        <v>518</v>
      </c>
      <c r="DX277" s="2">
        <v>1</v>
      </c>
      <c r="DY277" s="2"/>
      <c r="DZ277" s="2"/>
      <c r="EA277" s="2"/>
      <c r="EB277" s="2"/>
      <c r="EC277" s="2"/>
      <c r="ED277" s="2"/>
      <c r="EE277" s="2">
        <v>26548985</v>
      </c>
      <c r="EF277" s="2">
        <v>4</v>
      </c>
      <c r="EG277" s="2" t="s">
        <v>520</v>
      </c>
      <c r="EH277" s="2">
        <v>0</v>
      </c>
      <c r="EI277" s="2" t="s">
        <v>6</v>
      </c>
      <c r="EJ277" s="2">
        <v>4</v>
      </c>
      <c r="EK277" s="2">
        <v>200001</v>
      </c>
      <c r="EL277" s="2" t="s">
        <v>521</v>
      </c>
      <c r="EM277" s="2" t="s">
        <v>522</v>
      </c>
      <c r="EN277" s="2"/>
      <c r="EO277" s="2" t="s">
        <v>6</v>
      </c>
      <c r="EP277" s="2"/>
      <c r="EQ277" s="2">
        <v>0</v>
      </c>
      <c r="ER277" s="2">
        <v>19.63</v>
      </c>
      <c r="ES277" s="2">
        <v>0</v>
      </c>
      <c r="ET277" s="2">
        <v>0</v>
      </c>
      <c r="EU277" s="2">
        <v>0</v>
      </c>
      <c r="EV277" s="2">
        <v>19.63</v>
      </c>
      <c r="EW277" s="2">
        <v>1.62</v>
      </c>
      <c r="EX277" s="2">
        <v>0</v>
      </c>
      <c r="EY277" s="2">
        <v>0</v>
      </c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>
        <v>0</v>
      </c>
      <c r="FR277" s="2">
        <f t="shared" si="311"/>
        <v>0</v>
      </c>
      <c r="FS277" s="2">
        <v>0</v>
      </c>
      <c r="FT277" s="2"/>
      <c r="FU277" s="2"/>
      <c r="FV277" s="2"/>
      <c r="FW277" s="2"/>
      <c r="FX277" s="2">
        <v>65</v>
      </c>
      <c r="FY277" s="2">
        <v>40</v>
      </c>
      <c r="FZ277" s="2"/>
      <c r="GA277" s="2" t="s">
        <v>6</v>
      </c>
      <c r="GB277" s="2"/>
      <c r="GC277" s="2"/>
      <c r="GD277" s="2">
        <v>0</v>
      </c>
      <c r="GE277" s="2"/>
      <c r="GF277" s="2">
        <v>-648667348</v>
      </c>
      <c r="GG277" s="2">
        <v>2</v>
      </c>
      <c r="GH277" s="2">
        <v>1</v>
      </c>
      <c r="GI277" s="2">
        <v>-2</v>
      </c>
      <c r="GJ277" s="2">
        <v>0</v>
      </c>
      <c r="GK277" s="2">
        <f>ROUND(R277*(R12)/100,2)</f>
        <v>0</v>
      </c>
      <c r="GL277" s="2">
        <f t="shared" si="312"/>
        <v>0</v>
      </c>
      <c r="GM277" s="2">
        <f t="shared" si="313"/>
        <v>1046.28</v>
      </c>
      <c r="GN277" s="2">
        <f t="shared" si="314"/>
        <v>0</v>
      </c>
      <c r="GO277" s="2">
        <f t="shared" si="315"/>
        <v>0</v>
      </c>
      <c r="GP277" s="2">
        <f t="shared" si="316"/>
        <v>1046.28</v>
      </c>
      <c r="GQ277" s="2"/>
      <c r="GR277" s="2">
        <v>0</v>
      </c>
      <c r="GS277" s="2">
        <v>3</v>
      </c>
      <c r="GT277" s="2">
        <v>0</v>
      </c>
      <c r="GU277" s="2" t="s">
        <v>6</v>
      </c>
      <c r="GV277" s="2">
        <f t="shared" si="317"/>
        <v>0</v>
      </c>
      <c r="GW277" s="2">
        <v>1</v>
      </c>
      <c r="GX277" s="2">
        <f t="shared" si="318"/>
        <v>0</v>
      </c>
      <c r="GY277" s="2"/>
      <c r="GZ277" s="2"/>
      <c r="HA277" s="2">
        <v>0</v>
      </c>
      <c r="HB277" s="2">
        <v>0</v>
      </c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>
        <v>0</v>
      </c>
      <c r="IL277" s="2"/>
      <c r="IM277" s="2"/>
      <c r="IN277" s="2"/>
      <c r="IO277" s="2"/>
      <c r="IP277" s="2"/>
      <c r="IQ277" s="2"/>
      <c r="IR277" s="2"/>
      <c r="IS277" s="2"/>
      <c r="IT277" s="2"/>
      <c r="IU277" s="2"/>
    </row>
    <row r="278" spans="1:255" x14ac:dyDescent="0.2">
      <c r="A278">
        <v>17</v>
      </c>
      <c r="B278">
        <v>1</v>
      </c>
      <c r="C278">
        <f>ROW(SmtRes!A780)</f>
        <v>780</v>
      </c>
      <c r="D278">
        <f>ROW(EtalonRes!A776)</f>
        <v>776</v>
      </c>
      <c r="E278" t="s">
        <v>515</v>
      </c>
      <c r="F278" t="s">
        <v>516</v>
      </c>
      <c r="G278" t="s">
        <v>517</v>
      </c>
      <c r="H278" t="s">
        <v>518</v>
      </c>
      <c r="I278">
        <f>ROUND(I266,9)</f>
        <v>26</v>
      </c>
      <c r="J278">
        <v>0</v>
      </c>
      <c r="O278">
        <f t="shared" si="286"/>
        <v>9421.61</v>
      </c>
      <c r="P278">
        <f t="shared" si="287"/>
        <v>0</v>
      </c>
      <c r="Q278">
        <f t="shared" si="288"/>
        <v>0</v>
      </c>
      <c r="R278">
        <f t="shared" si="289"/>
        <v>0</v>
      </c>
      <c r="S278">
        <f t="shared" si="290"/>
        <v>9421.61</v>
      </c>
      <c r="T278">
        <f t="shared" si="291"/>
        <v>0</v>
      </c>
      <c r="U278">
        <f t="shared" si="292"/>
        <v>42.120000000000005</v>
      </c>
      <c r="V278">
        <f t="shared" si="293"/>
        <v>0</v>
      </c>
      <c r="W278">
        <f t="shared" si="294"/>
        <v>0</v>
      </c>
      <c r="X278">
        <f t="shared" si="295"/>
        <v>6124.05</v>
      </c>
      <c r="Y278">
        <f t="shared" si="296"/>
        <v>3768.64</v>
      </c>
      <c r="AA278">
        <v>26834277</v>
      </c>
      <c r="AB278">
        <f t="shared" si="297"/>
        <v>19.63</v>
      </c>
      <c r="AC278">
        <f t="shared" si="319"/>
        <v>0</v>
      </c>
      <c r="AD278">
        <f t="shared" si="320"/>
        <v>0</v>
      </c>
      <c r="AE278">
        <f t="shared" si="321"/>
        <v>0</v>
      </c>
      <c r="AF278">
        <f t="shared" si="322"/>
        <v>19.63</v>
      </c>
      <c r="AG278">
        <f t="shared" si="298"/>
        <v>0</v>
      </c>
      <c r="AH278">
        <f t="shared" si="323"/>
        <v>1.62</v>
      </c>
      <c r="AI278">
        <f t="shared" si="324"/>
        <v>0</v>
      </c>
      <c r="AJ278">
        <f t="shared" si="299"/>
        <v>0</v>
      </c>
      <c r="AK278">
        <v>19.63</v>
      </c>
      <c r="AL278">
        <v>0</v>
      </c>
      <c r="AM278">
        <v>0</v>
      </c>
      <c r="AN278">
        <v>0</v>
      </c>
      <c r="AO278">
        <v>19.63</v>
      </c>
      <c r="AP278">
        <v>0</v>
      </c>
      <c r="AQ278">
        <v>1.62</v>
      </c>
      <c r="AR278">
        <v>0</v>
      </c>
      <c r="AS278">
        <v>0</v>
      </c>
      <c r="AT278">
        <v>65</v>
      </c>
      <c r="AU278">
        <v>40</v>
      </c>
      <c r="AV278">
        <v>1</v>
      </c>
      <c r="AW278">
        <v>1</v>
      </c>
      <c r="AZ278">
        <v>18.46</v>
      </c>
      <c r="BA278">
        <v>18.46</v>
      </c>
      <c r="BB278">
        <v>1</v>
      </c>
      <c r="BC278">
        <v>1</v>
      </c>
      <c r="BD278" t="s">
        <v>6</v>
      </c>
      <c r="BE278" t="s">
        <v>6</v>
      </c>
      <c r="BF278" t="s">
        <v>6</v>
      </c>
      <c r="BG278" t="s">
        <v>6</v>
      </c>
      <c r="BH278">
        <v>0</v>
      </c>
      <c r="BI278">
        <v>4</v>
      </c>
      <c r="BJ278" t="s">
        <v>519</v>
      </c>
      <c r="BM278">
        <v>200001</v>
      </c>
      <c r="BN278">
        <v>0</v>
      </c>
      <c r="BO278" t="s">
        <v>6</v>
      </c>
      <c r="BP278">
        <v>0</v>
      </c>
      <c r="BQ278">
        <v>4</v>
      </c>
      <c r="BR278">
        <v>0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6</v>
      </c>
      <c r="BZ278">
        <v>65</v>
      </c>
      <c r="CA278">
        <v>40</v>
      </c>
      <c r="CF278">
        <v>0</v>
      </c>
      <c r="CG278">
        <v>0</v>
      </c>
      <c r="CM278">
        <v>0</v>
      </c>
      <c r="CN278" t="s">
        <v>6</v>
      </c>
      <c r="CO278">
        <v>0</v>
      </c>
      <c r="CP278">
        <f t="shared" si="300"/>
        <v>9421.61</v>
      </c>
      <c r="CQ278">
        <f t="shared" si="301"/>
        <v>0</v>
      </c>
      <c r="CR278">
        <f t="shared" si="302"/>
        <v>0</v>
      </c>
      <c r="CS278">
        <f t="shared" si="303"/>
        <v>0</v>
      </c>
      <c r="CT278">
        <f t="shared" si="304"/>
        <v>362.3698</v>
      </c>
      <c r="CU278">
        <f t="shared" si="305"/>
        <v>0</v>
      </c>
      <c r="CV278">
        <f t="shared" si="306"/>
        <v>1.62</v>
      </c>
      <c r="CW278">
        <f t="shared" si="307"/>
        <v>0</v>
      </c>
      <c r="CX278">
        <f t="shared" si="308"/>
        <v>0</v>
      </c>
      <c r="CY278">
        <f t="shared" si="309"/>
        <v>6124.0465000000004</v>
      </c>
      <c r="CZ278">
        <f t="shared" si="310"/>
        <v>3768.6440000000002</v>
      </c>
      <c r="DC278" t="s">
        <v>6</v>
      </c>
      <c r="DD278" t="s">
        <v>6</v>
      </c>
      <c r="DE278" t="s">
        <v>6</v>
      </c>
      <c r="DF278" t="s">
        <v>6</v>
      </c>
      <c r="DG278" t="s">
        <v>6</v>
      </c>
      <c r="DH278" t="s">
        <v>6</v>
      </c>
      <c r="DI278" t="s">
        <v>6</v>
      </c>
      <c r="DJ278" t="s">
        <v>6</v>
      </c>
      <c r="DK278" t="s">
        <v>6</v>
      </c>
      <c r="DL278" t="s">
        <v>6</v>
      </c>
      <c r="DM278" t="s">
        <v>6</v>
      </c>
      <c r="DN278">
        <v>0</v>
      </c>
      <c r="DO278">
        <v>0</v>
      </c>
      <c r="DP278">
        <v>1</v>
      </c>
      <c r="DQ278">
        <v>1</v>
      </c>
      <c r="DU278">
        <v>1013</v>
      </c>
      <c r="DV278" t="s">
        <v>518</v>
      </c>
      <c r="DW278" t="s">
        <v>518</v>
      </c>
      <c r="DX278">
        <v>1</v>
      </c>
      <c r="EE278">
        <v>26548985</v>
      </c>
      <c r="EF278">
        <v>4</v>
      </c>
      <c r="EG278" t="s">
        <v>520</v>
      </c>
      <c r="EH278">
        <v>0</v>
      </c>
      <c r="EI278" t="s">
        <v>6</v>
      </c>
      <c r="EJ278">
        <v>4</v>
      </c>
      <c r="EK278">
        <v>200001</v>
      </c>
      <c r="EL278" t="s">
        <v>521</v>
      </c>
      <c r="EM278" t="s">
        <v>522</v>
      </c>
      <c r="EO278" t="s">
        <v>6</v>
      </c>
      <c r="EQ278">
        <v>0</v>
      </c>
      <c r="ER278">
        <v>19.63</v>
      </c>
      <c r="ES278">
        <v>0</v>
      </c>
      <c r="ET278">
        <v>0</v>
      </c>
      <c r="EU278">
        <v>0</v>
      </c>
      <c r="EV278">
        <v>19.63</v>
      </c>
      <c r="EW278">
        <v>1.62</v>
      </c>
      <c r="EX278">
        <v>0</v>
      </c>
      <c r="EY278">
        <v>0</v>
      </c>
      <c r="FQ278">
        <v>0</v>
      </c>
      <c r="FR278">
        <f t="shared" si="311"/>
        <v>0</v>
      </c>
      <c r="FS278">
        <v>0</v>
      </c>
      <c r="FX278">
        <v>65</v>
      </c>
      <c r="FY278">
        <v>40</v>
      </c>
      <c r="GA278" t="s">
        <v>6</v>
      </c>
      <c r="GD278">
        <v>0</v>
      </c>
      <c r="GF278">
        <v>-648667348</v>
      </c>
      <c r="GG278">
        <v>1</v>
      </c>
      <c r="GH278">
        <v>1</v>
      </c>
      <c r="GI278">
        <v>4</v>
      </c>
      <c r="GJ278">
        <v>0</v>
      </c>
      <c r="GK278">
        <f>ROUND(R278*(S12)/100,2)</f>
        <v>0</v>
      </c>
      <c r="GL278">
        <f t="shared" si="312"/>
        <v>0</v>
      </c>
      <c r="GM278">
        <f t="shared" si="313"/>
        <v>19314.3</v>
      </c>
      <c r="GN278">
        <f t="shared" si="314"/>
        <v>0</v>
      </c>
      <c r="GO278">
        <f t="shared" si="315"/>
        <v>0</v>
      </c>
      <c r="GP278">
        <f t="shared" si="316"/>
        <v>19314.3</v>
      </c>
      <c r="GR278">
        <v>0</v>
      </c>
      <c r="GS278">
        <v>0</v>
      </c>
      <c r="GT278">
        <v>0</v>
      </c>
      <c r="GU278" t="s">
        <v>6</v>
      </c>
      <c r="GV278">
        <f t="shared" si="317"/>
        <v>0</v>
      </c>
      <c r="GW278">
        <v>1</v>
      </c>
      <c r="GX278">
        <f t="shared" si="318"/>
        <v>0</v>
      </c>
      <c r="HA278">
        <v>0</v>
      </c>
      <c r="HB278">
        <v>0</v>
      </c>
      <c r="IK278">
        <v>0</v>
      </c>
    </row>
    <row r="279" spans="1:255" x14ac:dyDescent="0.2">
      <c r="A279" s="2">
        <v>17</v>
      </c>
      <c r="B279" s="2">
        <v>1</v>
      </c>
      <c r="C279" s="2">
        <f>ROW(SmtRes!A782)</f>
        <v>782</v>
      </c>
      <c r="D279" s="2">
        <f>ROW(EtalonRes!A778)</f>
        <v>778</v>
      </c>
      <c r="E279" s="2" t="s">
        <v>523</v>
      </c>
      <c r="F279" s="2" t="s">
        <v>524</v>
      </c>
      <c r="G279" s="2" t="s">
        <v>525</v>
      </c>
      <c r="H279" s="2" t="s">
        <v>526</v>
      </c>
      <c r="I279" s="2">
        <v>26</v>
      </c>
      <c r="J279" s="2">
        <v>0</v>
      </c>
      <c r="K279" s="2"/>
      <c r="L279" s="2"/>
      <c r="M279" s="2"/>
      <c r="N279" s="2"/>
      <c r="O279" s="2">
        <f t="shared" si="286"/>
        <v>106.6</v>
      </c>
      <c r="P279" s="2">
        <f t="shared" si="287"/>
        <v>0</v>
      </c>
      <c r="Q279" s="2">
        <f t="shared" si="288"/>
        <v>0</v>
      </c>
      <c r="R279" s="2">
        <f t="shared" si="289"/>
        <v>0</v>
      </c>
      <c r="S279" s="2">
        <f t="shared" si="290"/>
        <v>106.6</v>
      </c>
      <c r="T279" s="2">
        <f t="shared" si="291"/>
        <v>0</v>
      </c>
      <c r="U279" s="2">
        <f t="shared" si="292"/>
        <v>8.32</v>
      </c>
      <c r="V279" s="2">
        <f t="shared" si="293"/>
        <v>0</v>
      </c>
      <c r="W279" s="2">
        <f t="shared" si="294"/>
        <v>0</v>
      </c>
      <c r="X279" s="2">
        <f t="shared" si="295"/>
        <v>69.290000000000006</v>
      </c>
      <c r="Y279" s="2">
        <f t="shared" si="296"/>
        <v>42.64</v>
      </c>
      <c r="Z279" s="2"/>
      <c r="AA279" s="2">
        <v>26834263</v>
      </c>
      <c r="AB279" s="2">
        <f t="shared" si="297"/>
        <v>4.0999999999999996</v>
      </c>
      <c r="AC279" s="2">
        <f t="shared" si="319"/>
        <v>0</v>
      </c>
      <c r="AD279" s="2">
        <f t="shared" si="320"/>
        <v>0</v>
      </c>
      <c r="AE279" s="2">
        <f t="shared" si="321"/>
        <v>0</v>
      </c>
      <c r="AF279" s="2">
        <f t="shared" si="322"/>
        <v>4.0999999999999996</v>
      </c>
      <c r="AG279" s="2">
        <f t="shared" si="298"/>
        <v>0</v>
      </c>
      <c r="AH279" s="2">
        <f t="shared" si="323"/>
        <v>0.32</v>
      </c>
      <c r="AI279" s="2">
        <f t="shared" si="324"/>
        <v>0</v>
      </c>
      <c r="AJ279" s="2">
        <f t="shared" si="299"/>
        <v>0</v>
      </c>
      <c r="AK279" s="2">
        <v>4.0999999999999996</v>
      </c>
      <c r="AL279" s="2">
        <v>0</v>
      </c>
      <c r="AM279" s="2">
        <v>0</v>
      </c>
      <c r="AN279" s="2">
        <v>0</v>
      </c>
      <c r="AO279" s="2">
        <v>4.0999999999999996</v>
      </c>
      <c r="AP279" s="2">
        <v>0</v>
      </c>
      <c r="AQ279" s="2">
        <v>0.32</v>
      </c>
      <c r="AR279" s="2">
        <v>0</v>
      </c>
      <c r="AS279" s="2">
        <v>0</v>
      </c>
      <c r="AT279" s="2">
        <v>65</v>
      </c>
      <c r="AU279" s="2">
        <v>40</v>
      </c>
      <c r="AV279" s="2">
        <v>1</v>
      </c>
      <c r="AW279" s="2">
        <v>1</v>
      </c>
      <c r="AX279" s="2"/>
      <c r="AY279" s="2"/>
      <c r="AZ279" s="2">
        <v>1</v>
      </c>
      <c r="BA279" s="2">
        <v>1</v>
      </c>
      <c r="BB279" s="2">
        <v>1</v>
      </c>
      <c r="BC279" s="2">
        <v>1</v>
      </c>
      <c r="BD279" s="2" t="s">
        <v>6</v>
      </c>
      <c r="BE279" s="2" t="s">
        <v>6</v>
      </c>
      <c r="BF279" s="2" t="s">
        <v>6</v>
      </c>
      <c r="BG279" s="2" t="s">
        <v>6</v>
      </c>
      <c r="BH279" s="2">
        <v>0</v>
      </c>
      <c r="BI279" s="2">
        <v>4</v>
      </c>
      <c r="BJ279" s="2" t="s">
        <v>527</v>
      </c>
      <c r="BK279" s="2"/>
      <c r="BL279" s="2"/>
      <c r="BM279" s="2">
        <v>200001</v>
      </c>
      <c r="BN279" s="2">
        <v>0</v>
      </c>
      <c r="BO279" s="2" t="s">
        <v>6</v>
      </c>
      <c r="BP279" s="2">
        <v>0</v>
      </c>
      <c r="BQ279" s="2">
        <v>4</v>
      </c>
      <c r="BR279" s="2">
        <v>0</v>
      </c>
      <c r="BS279" s="2">
        <v>1</v>
      </c>
      <c r="BT279" s="2">
        <v>1</v>
      </c>
      <c r="BU279" s="2">
        <v>1</v>
      </c>
      <c r="BV279" s="2">
        <v>1</v>
      </c>
      <c r="BW279" s="2">
        <v>1</v>
      </c>
      <c r="BX279" s="2">
        <v>1</v>
      </c>
      <c r="BY279" s="2" t="s">
        <v>6</v>
      </c>
      <c r="BZ279" s="2">
        <v>65</v>
      </c>
      <c r="CA279" s="2">
        <v>40</v>
      </c>
      <c r="CB279" s="2"/>
      <c r="CC279" s="2"/>
      <c r="CD279" s="2"/>
      <c r="CE279" s="2"/>
      <c r="CF279" s="2">
        <v>0</v>
      </c>
      <c r="CG279" s="2">
        <v>0</v>
      </c>
      <c r="CH279" s="2"/>
      <c r="CI279" s="2"/>
      <c r="CJ279" s="2"/>
      <c r="CK279" s="2"/>
      <c r="CL279" s="2"/>
      <c r="CM279" s="2">
        <v>0</v>
      </c>
      <c r="CN279" s="2" t="s">
        <v>6</v>
      </c>
      <c r="CO279" s="2">
        <v>0</v>
      </c>
      <c r="CP279" s="2">
        <f t="shared" si="300"/>
        <v>106.6</v>
      </c>
      <c r="CQ279" s="2">
        <f t="shared" si="301"/>
        <v>0</v>
      </c>
      <c r="CR279" s="2">
        <f t="shared" si="302"/>
        <v>0</v>
      </c>
      <c r="CS279" s="2">
        <f t="shared" si="303"/>
        <v>0</v>
      </c>
      <c r="CT279" s="2">
        <f t="shared" si="304"/>
        <v>4.0999999999999996</v>
      </c>
      <c r="CU279" s="2">
        <f t="shared" si="305"/>
        <v>0</v>
      </c>
      <c r="CV279" s="2">
        <f t="shared" si="306"/>
        <v>0.32</v>
      </c>
      <c r="CW279" s="2">
        <f t="shared" si="307"/>
        <v>0</v>
      </c>
      <c r="CX279" s="2">
        <f t="shared" si="308"/>
        <v>0</v>
      </c>
      <c r="CY279" s="2">
        <f t="shared" si="309"/>
        <v>69.290000000000006</v>
      </c>
      <c r="CZ279" s="2">
        <f t="shared" si="310"/>
        <v>42.64</v>
      </c>
      <c r="DA279" s="2"/>
      <c r="DB279" s="2"/>
      <c r="DC279" s="2" t="s">
        <v>6</v>
      </c>
      <c r="DD279" s="2" t="s">
        <v>6</v>
      </c>
      <c r="DE279" s="2" t="s">
        <v>6</v>
      </c>
      <c r="DF279" s="2" t="s">
        <v>6</v>
      </c>
      <c r="DG279" s="2" t="s">
        <v>6</v>
      </c>
      <c r="DH279" s="2" t="s">
        <v>6</v>
      </c>
      <c r="DI279" s="2" t="s">
        <v>6</v>
      </c>
      <c r="DJ279" s="2" t="s">
        <v>6</v>
      </c>
      <c r="DK279" s="2" t="s">
        <v>6</v>
      </c>
      <c r="DL279" s="2" t="s">
        <v>6</v>
      </c>
      <c r="DM279" s="2" t="s">
        <v>6</v>
      </c>
      <c r="DN279" s="2">
        <v>0</v>
      </c>
      <c r="DO279" s="2">
        <v>0</v>
      </c>
      <c r="DP279" s="2">
        <v>1</v>
      </c>
      <c r="DQ279" s="2">
        <v>1</v>
      </c>
      <c r="DR279" s="2"/>
      <c r="DS279" s="2"/>
      <c r="DT279" s="2"/>
      <c r="DU279" s="2">
        <v>1013</v>
      </c>
      <c r="DV279" s="2" t="s">
        <v>526</v>
      </c>
      <c r="DW279" s="2" t="s">
        <v>526</v>
      </c>
      <c r="DX279" s="2">
        <v>1</v>
      </c>
      <c r="DY279" s="2"/>
      <c r="DZ279" s="2"/>
      <c r="EA279" s="2"/>
      <c r="EB279" s="2"/>
      <c r="EC279" s="2"/>
      <c r="ED279" s="2"/>
      <c r="EE279" s="2">
        <v>26548985</v>
      </c>
      <c r="EF279" s="2">
        <v>4</v>
      </c>
      <c r="EG279" s="2" t="s">
        <v>520</v>
      </c>
      <c r="EH279" s="2">
        <v>0</v>
      </c>
      <c r="EI279" s="2" t="s">
        <v>6</v>
      </c>
      <c r="EJ279" s="2">
        <v>4</v>
      </c>
      <c r="EK279" s="2">
        <v>200001</v>
      </c>
      <c r="EL279" s="2" t="s">
        <v>521</v>
      </c>
      <c r="EM279" s="2" t="s">
        <v>522</v>
      </c>
      <c r="EN279" s="2"/>
      <c r="EO279" s="2" t="s">
        <v>6</v>
      </c>
      <c r="EP279" s="2"/>
      <c r="EQ279" s="2">
        <v>0</v>
      </c>
      <c r="ER279" s="2">
        <v>4.0999999999999996</v>
      </c>
      <c r="ES279" s="2">
        <v>0</v>
      </c>
      <c r="ET279" s="2">
        <v>0</v>
      </c>
      <c r="EU279" s="2">
        <v>0</v>
      </c>
      <c r="EV279" s="2">
        <v>4.0999999999999996</v>
      </c>
      <c r="EW279" s="2">
        <v>0.32</v>
      </c>
      <c r="EX279" s="2">
        <v>0</v>
      </c>
      <c r="EY279" s="2">
        <v>0</v>
      </c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>
        <v>0</v>
      </c>
      <c r="FR279" s="2">
        <f t="shared" si="311"/>
        <v>0</v>
      </c>
      <c r="FS279" s="2">
        <v>0</v>
      </c>
      <c r="FT279" s="2"/>
      <c r="FU279" s="2"/>
      <c r="FV279" s="2"/>
      <c r="FW279" s="2"/>
      <c r="FX279" s="2">
        <v>65</v>
      </c>
      <c r="FY279" s="2">
        <v>40</v>
      </c>
      <c r="FZ279" s="2"/>
      <c r="GA279" s="2" t="s">
        <v>6</v>
      </c>
      <c r="GB279" s="2"/>
      <c r="GC279" s="2"/>
      <c r="GD279" s="2">
        <v>0</v>
      </c>
      <c r="GE279" s="2"/>
      <c r="GF279" s="2">
        <v>-650110502</v>
      </c>
      <c r="GG279" s="2">
        <v>2</v>
      </c>
      <c r="GH279" s="2">
        <v>1</v>
      </c>
      <c r="GI279" s="2">
        <v>-2</v>
      </c>
      <c r="GJ279" s="2">
        <v>0</v>
      </c>
      <c r="GK279" s="2">
        <f>ROUND(R279*(R12)/100,2)</f>
        <v>0</v>
      </c>
      <c r="GL279" s="2">
        <f t="shared" si="312"/>
        <v>0</v>
      </c>
      <c r="GM279" s="2">
        <f t="shared" si="313"/>
        <v>218.53</v>
      </c>
      <c r="GN279" s="2">
        <f t="shared" si="314"/>
        <v>0</v>
      </c>
      <c r="GO279" s="2">
        <f t="shared" si="315"/>
        <v>0</v>
      </c>
      <c r="GP279" s="2">
        <f t="shared" si="316"/>
        <v>218.53</v>
      </c>
      <c r="GQ279" s="2"/>
      <c r="GR279" s="2">
        <v>0</v>
      </c>
      <c r="GS279" s="2">
        <v>0</v>
      </c>
      <c r="GT279" s="2">
        <v>0</v>
      </c>
      <c r="GU279" s="2" t="s">
        <v>6</v>
      </c>
      <c r="GV279" s="2">
        <f t="shared" si="317"/>
        <v>0</v>
      </c>
      <c r="GW279" s="2">
        <v>1</v>
      </c>
      <c r="GX279" s="2">
        <f t="shared" si="318"/>
        <v>0</v>
      </c>
      <c r="GY279" s="2"/>
      <c r="GZ279" s="2"/>
      <c r="HA279" s="2">
        <v>0</v>
      </c>
      <c r="HB279" s="2">
        <v>0</v>
      </c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>
        <v>0</v>
      </c>
      <c r="IL279" s="2"/>
      <c r="IM279" s="2"/>
      <c r="IN279" s="2"/>
      <c r="IO279" s="2"/>
      <c r="IP279" s="2"/>
      <c r="IQ279" s="2"/>
      <c r="IR279" s="2"/>
      <c r="IS279" s="2"/>
      <c r="IT279" s="2"/>
      <c r="IU279" s="2"/>
    </row>
    <row r="280" spans="1:255" x14ac:dyDescent="0.2">
      <c r="A280">
        <v>17</v>
      </c>
      <c r="B280">
        <v>1</v>
      </c>
      <c r="C280">
        <f>ROW(SmtRes!A784)</f>
        <v>784</v>
      </c>
      <c r="D280">
        <f>ROW(EtalonRes!A780)</f>
        <v>780</v>
      </c>
      <c r="E280" t="s">
        <v>523</v>
      </c>
      <c r="F280" t="s">
        <v>524</v>
      </c>
      <c r="G280" t="s">
        <v>525</v>
      </c>
      <c r="H280" t="s">
        <v>526</v>
      </c>
      <c r="I280">
        <v>26</v>
      </c>
      <c r="J280">
        <v>0</v>
      </c>
      <c r="O280">
        <f t="shared" si="286"/>
        <v>1967.84</v>
      </c>
      <c r="P280">
        <f t="shared" si="287"/>
        <v>0</v>
      </c>
      <c r="Q280">
        <f t="shared" si="288"/>
        <v>0</v>
      </c>
      <c r="R280">
        <f t="shared" si="289"/>
        <v>0</v>
      </c>
      <c r="S280">
        <f t="shared" si="290"/>
        <v>1967.84</v>
      </c>
      <c r="T280">
        <f t="shared" si="291"/>
        <v>0</v>
      </c>
      <c r="U280">
        <f t="shared" si="292"/>
        <v>8.32</v>
      </c>
      <c r="V280">
        <f t="shared" si="293"/>
        <v>0</v>
      </c>
      <c r="W280">
        <f t="shared" si="294"/>
        <v>0</v>
      </c>
      <c r="X280">
        <f t="shared" si="295"/>
        <v>1279.0999999999999</v>
      </c>
      <c r="Y280">
        <f t="shared" si="296"/>
        <v>787.14</v>
      </c>
      <c r="AA280">
        <v>26834277</v>
      </c>
      <c r="AB280">
        <f t="shared" si="297"/>
        <v>4.0999999999999996</v>
      </c>
      <c r="AC280">
        <f t="shared" si="319"/>
        <v>0</v>
      </c>
      <c r="AD280">
        <f t="shared" si="320"/>
        <v>0</v>
      </c>
      <c r="AE280">
        <f t="shared" si="321"/>
        <v>0</v>
      </c>
      <c r="AF280">
        <f t="shared" si="322"/>
        <v>4.0999999999999996</v>
      </c>
      <c r="AG280">
        <f t="shared" si="298"/>
        <v>0</v>
      </c>
      <c r="AH280">
        <f t="shared" si="323"/>
        <v>0.32</v>
      </c>
      <c r="AI280">
        <f t="shared" si="324"/>
        <v>0</v>
      </c>
      <c r="AJ280">
        <f t="shared" si="299"/>
        <v>0</v>
      </c>
      <c r="AK280">
        <v>4.0999999999999996</v>
      </c>
      <c r="AL280">
        <v>0</v>
      </c>
      <c r="AM280">
        <v>0</v>
      </c>
      <c r="AN280">
        <v>0</v>
      </c>
      <c r="AO280">
        <v>4.0999999999999996</v>
      </c>
      <c r="AP280">
        <v>0</v>
      </c>
      <c r="AQ280">
        <v>0.32</v>
      </c>
      <c r="AR280">
        <v>0</v>
      </c>
      <c r="AS280">
        <v>0</v>
      </c>
      <c r="AT280">
        <v>65</v>
      </c>
      <c r="AU280">
        <v>40</v>
      </c>
      <c r="AV280">
        <v>1</v>
      </c>
      <c r="AW280">
        <v>1</v>
      </c>
      <c r="AZ280">
        <v>18.46</v>
      </c>
      <c r="BA280">
        <v>18.46</v>
      </c>
      <c r="BB280">
        <v>1</v>
      </c>
      <c r="BC280">
        <v>1</v>
      </c>
      <c r="BD280" t="s">
        <v>6</v>
      </c>
      <c r="BE280" t="s">
        <v>6</v>
      </c>
      <c r="BF280" t="s">
        <v>6</v>
      </c>
      <c r="BG280" t="s">
        <v>6</v>
      </c>
      <c r="BH280">
        <v>0</v>
      </c>
      <c r="BI280">
        <v>4</v>
      </c>
      <c r="BJ280" t="s">
        <v>527</v>
      </c>
      <c r="BM280">
        <v>200001</v>
      </c>
      <c r="BN280">
        <v>0</v>
      </c>
      <c r="BO280" t="s">
        <v>6</v>
      </c>
      <c r="BP280">
        <v>0</v>
      </c>
      <c r="BQ280">
        <v>4</v>
      </c>
      <c r="BR280">
        <v>0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6</v>
      </c>
      <c r="BZ280">
        <v>65</v>
      </c>
      <c r="CA280">
        <v>40</v>
      </c>
      <c r="CF280">
        <v>0</v>
      </c>
      <c r="CG280">
        <v>0</v>
      </c>
      <c r="CM280">
        <v>0</v>
      </c>
      <c r="CN280" t="s">
        <v>6</v>
      </c>
      <c r="CO280">
        <v>0</v>
      </c>
      <c r="CP280">
        <f t="shared" si="300"/>
        <v>1967.84</v>
      </c>
      <c r="CQ280">
        <f t="shared" si="301"/>
        <v>0</v>
      </c>
      <c r="CR280">
        <f t="shared" si="302"/>
        <v>0</v>
      </c>
      <c r="CS280">
        <f t="shared" si="303"/>
        <v>0</v>
      </c>
      <c r="CT280">
        <f t="shared" si="304"/>
        <v>75.685999999999993</v>
      </c>
      <c r="CU280">
        <f t="shared" si="305"/>
        <v>0</v>
      </c>
      <c r="CV280">
        <f t="shared" si="306"/>
        <v>0.32</v>
      </c>
      <c r="CW280">
        <f t="shared" si="307"/>
        <v>0</v>
      </c>
      <c r="CX280">
        <f t="shared" si="308"/>
        <v>0</v>
      </c>
      <c r="CY280">
        <f t="shared" si="309"/>
        <v>1279.096</v>
      </c>
      <c r="CZ280">
        <f t="shared" si="310"/>
        <v>787.13599999999997</v>
      </c>
      <c r="DC280" t="s">
        <v>6</v>
      </c>
      <c r="DD280" t="s">
        <v>6</v>
      </c>
      <c r="DE280" t="s">
        <v>6</v>
      </c>
      <c r="DF280" t="s">
        <v>6</v>
      </c>
      <c r="DG280" t="s">
        <v>6</v>
      </c>
      <c r="DH280" t="s">
        <v>6</v>
      </c>
      <c r="DI280" t="s">
        <v>6</v>
      </c>
      <c r="DJ280" t="s">
        <v>6</v>
      </c>
      <c r="DK280" t="s">
        <v>6</v>
      </c>
      <c r="DL280" t="s">
        <v>6</v>
      </c>
      <c r="DM280" t="s">
        <v>6</v>
      </c>
      <c r="DN280">
        <v>0</v>
      </c>
      <c r="DO280">
        <v>0</v>
      </c>
      <c r="DP280">
        <v>1</v>
      </c>
      <c r="DQ280">
        <v>1</v>
      </c>
      <c r="DU280">
        <v>1013</v>
      </c>
      <c r="DV280" t="s">
        <v>526</v>
      </c>
      <c r="DW280" t="s">
        <v>526</v>
      </c>
      <c r="DX280">
        <v>1</v>
      </c>
      <c r="EE280">
        <v>26548985</v>
      </c>
      <c r="EF280">
        <v>4</v>
      </c>
      <c r="EG280" t="s">
        <v>520</v>
      </c>
      <c r="EH280">
        <v>0</v>
      </c>
      <c r="EI280" t="s">
        <v>6</v>
      </c>
      <c r="EJ280">
        <v>4</v>
      </c>
      <c r="EK280">
        <v>200001</v>
      </c>
      <c r="EL280" t="s">
        <v>521</v>
      </c>
      <c r="EM280" t="s">
        <v>522</v>
      </c>
      <c r="EO280" t="s">
        <v>6</v>
      </c>
      <c r="EQ280">
        <v>0</v>
      </c>
      <c r="ER280">
        <v>4.0999999999999996</v>
      </c>
      <c r="ES280">
        <v>0</v>
      </c>
      <c r="ET280">
        <v>0</v>
      </c>
      <c r="EU280">
        <v>0</v>
      </c>
      <c r="EV280">
        <v>4.0999999999999996</v>
      </c>
      <c r="EW280">
        <v>0.32</v>
      </c>
      <c r="EX280">
        <v>0</v>
      </c>
      <c r="EY280">
        <v>0</v>
      </c>
      <c r="FQ280">
        <v>0</v>
      </c>
      <c r="FR280">
        <f t="shared" si="311"/>
        <v>0</v>
      </c>
      <c r="FS280">
        <v>0</v>
      </c>
      <c r="FX280">
        <v>65</v>
      </c>
      <c r="FY280">
        <v>40</v>
      </c>
      <c r="GA280" t="s">
        <v>6</v>
      </c>
      <c r="GD280">
        <v>0</v>
      </c>
      <c r="GF280">
        <v>-650110502</v>
      </c>
      <c r="GG280">
        <v>1</v>
      </c>
      <c r="GH280">
        <v>1</v>
      </c>
      <c r="GI280">
        <v>4</v>
      </c>
      <c r="GJ280">
        <v>0</v>
      </c>
      <c r="GK280">
        <f>ROUND(R280*(S12)/100,2)</f>
        <v>0</v>
      </c>
      <c r="GL280">
        <f t="shared" si="312"/>
        <v>0</v>
      </c>
      <c r="GM280">
        <f t="shared" si="313"/>
        <v>4034.08</v>
      </c>
      <c r="GN280">
        <f t="shared" si="314"/>
        <v>0</v>
      </c>
      <c r="GO280">
        <f t="shared" si="315"/>
        <v>0</v>
      </c>
      <c r="GP280">
        <f t="shared" si="316"/>
        <v>4034.08</v>
      </c>
      <c r="GR280">
        <v>0</v>
      </c>
      <c r="GS280">
        <v>0</v>
      </c>
      <c r="GT280">
        <v>0</v>
      </c>
      <c r="GU280" t="s">
        <v>6</v>
      </c>
      <c r="GV280">
        <f t="shared" si="317"/>
        <v>0</v>
      </c>
      <c r="GW280">
        <v>1</v>
      </c>
      <c r="GX280">
        <f t="shared" si="318"/>
        <v>0</v>
      </c>
      <c r="HA280">
        <v>0</v>
      </c>
      <c r="HB280">
        <v>0</v>
      </c>
      <c r="IK280">
        <v>0</v>
      </c>
    </row>
    <row r="281" spans="1:255" x14ac:dyDescent="0.2">
      <c r="A281" s="2">
        <v>17</v>
      </c>
      <c r="B281" s="2">
        <v>1</v>
      </c>
      <c r="C281" s="2">
        <f>ROW(SmtRes!A786)</f>
        <v>786</v>
      </c>
      <c r="D281" s="2">
        <f>ROW(EtalonRes!A782)</f>
        <v>782</v>
      </c>
      <c r="E281" s="2" t="s">
        <v>528</v>
      </c>
      <c r="F281" s="2" t="s">
        <v>529</v>
      </c>
      <c r="G281" s="2" t="s">
        <v>530</v>
      </c>
      <c r="H281" s="2" t="s">
        <v>121</v>
      </c>
      <c r="I281" s="2">
        <v>76</v>
      </c>
      <c r="J281" s="2">
        <v>0</v>
      </c>
      <c r="K281" s="2"/>
      <c r="L281" s="2"/>
      <c r="M281" s="2"/>
      <c r="N281" s="2"/>
      <c r="O281" s="2">
        <f t="shared" si="286"/>
        <v>1187.1199999999999</v>
      </c>
      <c r="P281" s="2">
        <f t="shared" si="287"/>
        <v>0</v>
      </c>
      <c r="Q281" s="2">
        <f t="shared" si="288"/>
        <v>0</v>
      </c>
      <c r="R281" s="2">
        <f t="shared" si="289"/>
        <v>0</v>
      </c>
      <c r="S281" s="2">
        <f t="shared" si="290"/>
        <v>1187.1199999999999</v>
      </c>
      <c r="T281" s="2">
        <f t="shared" si="291"/>
        <v>0</v>
      </c>
      <c r="U281" s="2">
        <f t="shared" si="292"/>
        <v>92.72</v>
      </c>
      <c r="V281" s="2">
        <f t="shared" si="293"/>
        <v>0</v>
      </c>
      <c r="W281" s="2">
        <f t="shared" si="294"/>
        <v>0</v>
      </c>
      <c r="X281" s="2">
        <f t="shared" si="295"/>
        <v>771.63</v>
      </c>
      <c r="Y281" s="2">
        <f t="shared" si="296"/>
        <v>474.85</v>
      </c>
      <c r="Z281" s="2"/>
      <c r="AA281" s="2">
        <v>26834263</v>
      </c>
      <c r="AB281" s="2">
        <f t="shared" si="297"/>
        <v>15.62</v>
      </c>
      <c r="AC281" s="2">
        <f t="shared" si="319"/>
        <v>0</v>
      </c>
      <c r="AD281" s="2">
        <f t="shared" si="320"/>
        <v>0</v>
      </c>
      <c r="AE281" s="2">
        <f t="shared" si="321"/>
        <v>0</v>
      </c>
      <c r="AF281" s="2">
        <f t="shared" si="322"/>
        <v>15.62</v>
      </c>
      <c r="AG281" s="2">
        <f t="shared" si="298"/>
        <v>0</v>
      </c>
      <c r="AH281" s="2">
        <f t="shared" si="323"/>
        <v>1.22</v>
      </c>
      <c r="AI281" s="2">
        <f t="shared" si="324"/>
        <v>0</v>
      </c>
      <c r="AJ281" s="2">
        <f t="shared" si="299"/>
        <v>0</v>
      </c>
      <c r="AK281" s="2">
        <v>15.62</v>
      </c>
      <c r="AL281" s="2">
        <v>0</v>
      </c>
      <c r="AM281" s="2">
        <v>0</v>
      </c>
      <c r="AN281" s="2">
        <v>0</v>
      </c>
      <c r="AO281" s="2">
        <v>15.62</v>
      </c>
      <c r="AP281" s="2">
        <v>0</v>
      </c>
      <c r="AQ281" s="2">
        <v>1.22</v>
      </c>
      <c r="AR281" s="2">
        <v>0</v>
      </c>
      <c r="AS281" s="2">
        <v>0</v>
      </c>
      <c r="AT281" s="2">
        <v>65</v>
      </c>
      <c r="AU281" s="2">
        <v>40</v>
      </c>
      <c r="AV281" s="2">
        <v>1</v>
      </c>
      <c r="AW281" s="2">
        <v>1</v>
      </c>
      <c r="AX281" s="2"/>
      <c r="AY281" s="2"/>
      <c r="AZ281" s="2">
        <v>1</v>
      </c>
      <c r="BA281" s="2">
        <v>1</v>
      </c>
      <c r="BB281" s="2">
        <v>1</v>
      </c>
      <c r="BC281" s="2">
        <v>1</v>
      </c>
      <c r="BD281" s="2" t="s">
        <v>6</v>
      </c>
      <c r="BE281" s="2" t="s">
        <v>6</v>
      </c>
      <c r="BF281" s="2" t="s">
        <v>6</v>
      </c>
      <c r="BG281" s="2" t="s">
        <v>6</v>
      </c>
      <c r="BH281" s="2">
        <v>0</v>
      </c>
      <c r="BI281" s="2">
        <v>4</v>
      </c>
      <c r="BJ281" s="2" t="s">
        <v>531</v>
      </c>
      <c r="BK281" s="2"/>
      <c r="BL281" s="2"/>
      <c r="BM281" s="2">
        <v>200001</v>
      </c>
      <c r="BN281" s="2">
        <v>0</v>
      </c>
      <c r="BO281" s="2" t="s">
        <v>6</v>
      </c>
      <c r="BP281" s="2">
        <v>0</v>
      </c>
      <c r="BQ281" s="2">
        <v>4</v>
      </c>
      <c r="BR281" s="2">
        <v>0</v>
      </c>
      <c r="BS281" s="2">
        <v>1</v>
      </c>
      <c r="BT281" s="2">
        <v>1</v>
      </c>
      <c r="BU281" s="2">
        <v>1</v>
      </c>
      <c r="BV281" s="2">
        <v>1</v>
      </c>
      <c r="BW281" s="2">
        <v>1</v>
      </c>
      <c r="BX281" s="2">
        <v>1</v>
      </c>
      <c r="BY281" s="2" t="s">
        <v>6</v>
      </c>
      <c r="BZ281" s="2">
        <v>65</v>
      </c>
      <c r="CA281" s="2">
        <v>40</v>
      </c>
      <c r="CB281" s="2"/>
      <c r="CC281" s="2"/>
      <c r="CD281" s="2"/>
      <c r="CE281" s="2"/>
      <c r="CF281" s="2">
        <v>0</v>
      </c>
      <c r="CG281" s="2">
        <v>0</v>
      </c>
      <c r="CH281" s="2"/>
      <c r="CI281" s="2"/>
      <c r="CJ281" s="2"/>
      <c r="CK281" s="2"/>
      <c r="CL281" s="2"/>
      <c r="CM281" s="2">
        <v>0</v>
      </c>
      <c r="CN281" s="2" t="s">
        <v>6</v>
      </c>
      <c r="CO281" s="2">
        <v>0</v>
      </c>
      <c r="CP281" s="2">
        <f t="shared" si="300"/>
        <v>1187.1199999999999</v>
      </c>
      <c r="CQ281" s="2">
        <f t="shared" si="301"/>
        <v>0</v>
      </c>
      <c r="CR281" s="2">
        <f t="shared" si="302"/>
        <v>0</v>
      </c>
      <c r="CS281" s="2">
        <f t="shared" si="303"/>
        <v>0</v>
      </c>
      <c r="CT281" s="2">
        <f t="shared" si="304"/>
        <v>15.62</v>
      </c>
      <c r="CU281" s="2">
        <f t="shared" si="305"/>
        <v>0</v>
      </c>
      <c r="CV281" s="2">
        <f t="shared" si="306"/>
        <v>1.22</v>
      </c>
      <c r="CW281" s="2">
        <f t="shared" si="307"/>
        <v>0</v>
      </c>
      <c r="CX281" s="2">
        <f t="shared" si="308"/>
        <v>0</v>
      </c>
      <c r="CY281" s="2">
        <f t="shared" si="309"/>
        <v>771.62799999999993</v>
      </c>
      <c r="CZ281" s="2">
        <f t="shared" si="310"/>
        <v>474.84799999999996</v>
      </c>
      <c r="DA281" s="2"/>
      <c r="DB281" s="2"/>
      <c r="DC281" s="2" t="s">
        <v>6</v>
      </c>
      <c r="DD281" s="2" t="s">
        <v>6</v>
      </c>
      <c r="DE281" s="2" t="s">
        <v>6</v>
      </c>
      <c r="DF281" s="2" t="s">
        <v>6</v>
      </c>
      <c r="DG281" s="2" t="s">
        <v>6</v>
      </c>
      <c r="DH281" s="2" t="s">
        <v>6</v>
      </c>
      <c r="DI281" s="2" t="s">
        <v>6</v>
      </c>
      <c r="DJ281" s="2" t="s">
        <v>6</v>
      </c>
      <c r="DK281" s="2" t="s">
        <v>6</v>
      </c>
      <c r="DL281" s="2" t="s">
        <v>6</v>
      </c>
      <c r="DM281" s="2" t="s">
        <v>6</v>
      </c>
      <c r="DN281" s="2">
        <v>0</v>
      </c>
      <c r="DO281" s="2">
        <v>0</v>
      </c>
      <c r="DP281" s="2">
        <v>1</v>
      </c>
      <c r="DQ281" s="2">
        <v>1</v>
      </c>
      <c r="DR281" s="2"/>
      <c r="DS281" s="2"/>
      <c r="DT281" s="2"/>
      <c r="DU281" s="2">
        <v>1013</v>
      </c>
      <c r="DV281" s="2" t="s">
        <v>121</v>
      </c>
      <c r="DW281" s="2" t="s">
        <v>121</v>
      </c>
      <c r="DX281" s="2">
        <v>1</v>
      </c>
      <c r="DY281" s="2"/>
      <c r="DZ281" s="2"/>
      <c r="EA281" s="2"/>
      <c r="EB281" s="2"/>
      <c r="EC281" s="2"/>
      <c r="ED281" s="2"/>
      <c r="EE281" s="2">
        <v>26548985</v>
      </c>
      <c r="EF281" s="2">
        <v>4</v>
      </c>
      <c r="EG281" s="2" t="s">
        <v>520</v>
      </c>
      <c r="EH281" s="2">
        <v>0</v>
      </c>
      <c r="EI281" s="2" t="s">
        <v>6</v>
      </c>
      <c r="EJ281" s="2">
        <v>4</v>
      </c>
      <c r="EK281" s="2">
        <v>200001</v>
      </c>
      <c r="EL281" s="2" t="s">
        <v>521</v>
      </c>
      <c r="EM281" s="2" t="s">
        <v>522</v>
      </c>
      <c r="EN281" s="2"/>
      <c r="EO281" s="2" t="s">
        <v>6</v>
      </c>
      <c r="EP281" s="2"/>
      <c r="EQ281" s="2">
        <v>0</v>
      </c>
      <c r="ER281" s="2">
        <v>15.62</v>
      </c>
      <c r="ES281" s="2">
        <v>0</v>
      </c>
      <c r="ET281" s="2">
        <v>0</v>
      </c>
      <c r="EU281" s="2">
        <v>0</v>
      </c>
      <c r="EV281" s="2">
        <v>15.62</v>
      </c>
      <c r="EW281" s="2">
        <v>1.22</v>
      </c>
      <c r="EX281" s="2">
        <v>0</v>
      </c>
      <c r="EY281" s="2">
        <v>0</v>
      </c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>
        <v>0</v>
      </c>
      <c r="FR281" s="2">
        <f t="shared" si="311"/>
        <v>0</v>
      </c>
      <c r="FS281" s="2">
        <v>0</v>
      </c>
      <c r="FT281" s="2"/>
      <c r="FU281" s="2"/>
      <c r="FV281" s="2"/>
      <c r="FW281" s="2"/>
      <c r="FX281" s="2">
        <v>65</v>
      </c>
      <c r="FY281" s="2">
        <v>40</v>
      </c>
      <c r="FZ281" s="2"/>
      <c r="GA281" s="2" t="s">
        <v>6</v>
      </c>
      <c r="GB281" s="2"/>
      <c r="GC281" s="2"/>
      <c r="GD281" s="2">
        <v>0</v>
      </c>
      <c r="GE281" s="2"/>
      <c r="GF281" s="2">
        <v>-829332442</v>
      </c>
      <c r="GG281" s="2">
        <v>2</v>
      </c>
      <c r="GH281" s="2">
        <v>1</v>
      </c>
      <c r="GI281" s="2">
        <v>-2</v>
      </c>
      <c r="GJ281" s="2">
        <v>0</v>
      </c>
      <c r="GK281" s="2">
        <f>ROUND(R281*(R12)/100,2)</f>
        <v>0</v>
      </c>
      <c r="GL281" s="2">
        <f t="shared" si="312"/>
        <v>0</v>
      </c>
      <c r="GM281" s="2">
        <f t="shared" si="313"/>
        <v>2433.6</v>
      </c>
      <c r="GN281" s="2">
        <f t="shared" si="314"/>
        <v>0</v>
      </c>
      <c r="GO281" s="2">
        <f t="shared" si="315"/>
        <v>0</v>
      </c>
      <c r="GP281" s="2">
        <f t="shared" si="316"/>
        <v>2433.6</v>
      </c>
      <c r="GQ281" s="2"/>
      <c r="GR281" s="2">
        <v>0</v>
      </c>
      <c r="GS281" s="2">
        <v>3</v>
      </c>
      <c r="GT281" s="2">
        <v>0</v>
      </c>
      <c r="GU281" s="2" t="s">
        <v>6</v>
      </c>
      <c r="GV281" s="2">
        <f t="shared" si="317"/>
        <v>0</v>
      </c>
      <c r="GW281" s="2">
        <v>1</v>
      </c>
      <c r="GX281" s="2">
        <f t="shared" si="318"/>
        <v>0</v>
      </c>
      <c r="GY281" s="2"/>
      <c r="GZ281" s="2"/>
      <c r="HA281" s="2">
        <v>0</v>
      </c>
      <c r="HB281" s="2">
        <v>0</v>
      </c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>
        <v>0</v>
      </c>
      <c r="IL281" s="2"/>
      <c r="IM281" s="2"/>
      <c r="IN281" s="2"/>
      <c r="IO281" s="2"/>
      <c r="IP281" s="2"/>
      <c r="IQ281" s="2"/>
      <c r="IR281" s="2"/>
      <c r="IS281" s="2"/>
      <c r="IT281" s="2"/>
      <c r="IU281" s="2"/>
    </row>
    <row r="282" spans="1:255" x14ac:dyDescent="0.2">
      <c r="A282">
        <v>17</v>
      </c>
      <c r="B282">
        <v>1</v>
      </c>
      <c r="C282">
        <f>ROW(SmtRes!A788)</f>
        <v>788</v>
      </c>
      <c r="D282">
        <f>ROW(EtalonRes!A784)</f>
        <v>784</v>
      </c>
      <c r="E282" t="s">
        <v>528</v>
      </c>
      <c r="F282" t="s">
        <v>529</v>
      </c>
      <c r="G282" t="s">
        <v>530</v>
      </c>
      <c r="H282" t="s">
        <v>121</v>
      </c>
      <c r="I282">
        <v>76</v>
      </c>
      <c r="J282">
        <v>0</v>
      </c>
      <c r="O282">
        <f t="shared" si="286"/>
        <v>21914.240000000002</v>
      </c>
      <c r="P282">
        <f t="shared" si="287"/>
        <v>0</v>
      </c>
      <c r="Q282">
        <f t="shared" si="288"/>
        <v>0</v>
      </c>
      <c r="R282">
        <f t="shared" si="289"/>
        <v>0</v>
      </c>
      <c r="S282">
        <f t="shared" si="290"/>
        <v>21914.240000000002</v>
      </c>
      <c r="T282">
        <f t="shared" si="291"/>
        <v>0</v>
      </c>
      <c r="U282">
        <f t="shared" si="292"/>
        <v>92.72</v>
      </c>
      <c r="V282">
        <f t="shared" si="293"/>
        <v>0</v>
      </c>
      <c r="W282">
        <f t="shared" si="294"/>
        <v>0</v>
      </c>
      <c r="X282">
        <f t="shared" si="295"/>
        <v>14244.26</v>
      </c>
      <c r="Y282">
        <f t="shared" si="296"/>
        <v>8765.7000000000007</v>
      </c>
      <c r="AA282">
        <v>26834277</v>
      </c>
      <c r="AB282">
        <f t="shared" si="297"/>
        <v>15.62</v>
      </c>
      <c r="AC282">
        <f t="shared" si="319"/>
        <v>0</v>
      </c>
      <c r="AD282">
        <f t="shared" si="320"/>
        <v>0</v>
      </c>
      <c r="AE282">
        <f t="shared" si="321"/>
        <v>0</v>
      </c>
      <c r="AF282">
        <f t="shared" si="322"/>
        <v>15.62</v>
      </c>
      <c r="AG282">
        <f t="shared" si="298"/>
        <v>0</v>
      </c>
      <c r="AH282">
        <f t="shared" si="323"/>
        <v>1.22</v>
      </c>
      <c r="AI282">
        <f t="shared" si="324"/>
        <v>0</v>
      </c>
      <c r="AJ282">
        <f t="shared" si="299"/>
        <v>0</v>
      </c>
      <c r="AK282">
        <v>15.62</v>
      </c>
      <c r="AL282">
        <v>0</v>
      </c>
      <c r="AM282">
        <v>0</v>
      </c>
      <c r="AN282">
        <v>0</v>
      </c>
      <c r="AO282">
        <v>15.62</v>
      </c>
      <c r="AP282">
        <v>0</v>
      </c>
      <c r="AQ282">
        <v>1.22</v>
      </c>
      <c r="AR282">
        <v>0</v>
      </c>
      <c r="AS282">
        <v>0</v>
      </c>
      <c r="AT282">
        <v>65</v>
      </c>
      <c r="AU282">
        <v>40</v>
      </c>
      <c r="AV282">
        <v>1</v>
      </c>
      <c r="AW282">
        <v>1</v>
      </c>
      <c r="AZ282">
        <v>18.46</v>
      </c>
      <c r="BA282">
        <v>18.46</v>
      </c>
      <c r="BB282">
        <v>1</v>
      </c>
      <c r="BC282">
        <v>1</v>
      </c>
      <c r="BD282" t="s">
        <v>6</v>
      </c>
      <c r="BE282" t="s">
        <v>6</v>
      </c>
      <c r="BF282" t="s">
        <v>6</v>
      </c>
      <c r="BG282" t="s">
        <v>6</v>
      </c>
      <c r="BH282">
        <v>0</v>
      </c>
      <c r="BI282">
        <v>4</v>
      </c>
      <c r="BJ282" t="s">
        <v>531</v>
      </c>
      <c r="BM282">
        <v>200001</v>
      </c>
      <c r="BN282">
        <v>0</v>
      </c>
      <c r="BO282" t="s">
        <v>6</v>
      </c>
      <c r="BP282">
        <v>0</v>
      </c>
      <c r="BQ282">
        <v>4</v>
      </c>
      <c r="BR282">
        <v>0</v>
      </c>
      <c r="BS282">
        <v>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6</v>
      </c>
      <c r="BZ282">
        <v>65</v>
      </c>
      <c r="CA282">
        <v>40</v>
      </c>
      <c r="CF282">
        <v>0</v>
      </c>
      <c r="CG282">
        <v>0</v>
      </c>
      <c r="CM282">
        <v>0</v>
      </c>
      <c r="CN282" t="s">
        <v>6</v>
      </c>
      <c r="CO282">
        <v>0</v>
      </c>
      <c r="CP282">
        <f t="shared" si="300"/>
        <v>21914.240000000002</v>
      </c>
      <c r="CQ282">
        <f t="shared" si="301"/>
        <v>0</v>
      </c>
      <c r="CR282">
        <f t="shared" si="302"/>
        <v>0</v>
      </c>
      <c r="CS282">
        <f t="shared" si="303"/>
        <v>0</v>
      </c>
      <c r="CT282">
        <f t="shared" si="304"/>
        <v>288.34519999999998</v>
      </c>
      <c r="CU282">
        <f t="shared" si="305"/>
        <v>0</v>
      </c>
      <c r="CV282">
        <f t="shared" si="306"/>
        <v>1.22</v>
      </c>
      <c r="CW282">
        <f t="shared" si="307"/>
        <v>0</v>
      </c>
      <c r="CX282">
        <f t="shared" si="308"/>
        <v>0</v>
      </c>
      <c r="CY282">
        <f t="shared" si="309"/>
        <v>14244.256000000001</v>
      </c>
      <c r="CZ282">
        <f t="shared" si="310"/>
        <v>8765.6960000000017</v>
      </c>
      <c r="DC282" t="s">
        <v>6</v>
      </c>
      <c r="DD282" t="s">
        <v>6</v>
      </c>
      <c r="DE282" t="s">
        <v>6</v>
      </c>
      <c r="DF282" t="s">
        <v>6</v>
      </c>
      <c r="DG282" t="s">
        <v>6</v>
      </c>
      <c r="DH282" t="s">
        <v>6</v>
      </c>
      <c r="DI282" t="s">
        <v>6</v>
      </c>
      <c r="DJ282" t="s">
        <v>6</v>
      </c>
      <c r="DK282" t="s">
        <v>6</v>
      </c>
      <c r="DL282" t="s">
        <v>6</v>
      </c>
      <c r="DM282" t="s">
        <v>6</v>
      </c>
      <c r="DN282">
        <v>0</v>
      </c>
      <c r="DO282">
        <v>0</v>
      </c>
      <c r="DP282">
        <v>1</v>
      </c>
      <c r="DQ282">
        <v>1</v>
      </c>
      <c r="DU282">
        <v>1013</v>
      </c>
      <c r="DV282" t="s">
        <v>121</v>
      </c>
      <c r="DW282" t="s">
        <v>121</v>
      </c>
      <c r="DX282">
        <v>1</v>
      </c>
      <c r="EE282">
        <v>26548985</v>
      </c>
      <c r="EF282">
        <v>4</v>
      </c>
      <c r="EG282" t="s">
        <v>520</v>
      </c>
      <c r="EH282">
        <v>0</v>
      </c>
      <c r="EI282" t="s">
        <v>6</v>
      </c>
      <c r="EJ282">
        <v>4</v>
      </c>
      <c r="EK282">
        <v>200001</v>
      </c>
      <c r="EL282" t="s">
        <v>521</v>
      </c>
      <c r="EM282" t="s">
        <v>522</v>
      </c>
      <c r="EO282" t="s">
        <v>6</v>
      </c>
      <c r="EQ282">
        <v>0</v>
      </c>
      <c r="ER282">
        <v>15.62</v>
      </c>
      <c r="ES282">
        <v>0</v>
      </c>
      <c r="ET282">
        <v>0</v>
      </c>
      <c r="EU282">
        <v>0</v>
      </c>
      <c r="EV282">
        <v>15.62</v>
      </c>
      <c r="EW282">
        <v>1.22</v>
      </c>
      <c r="EX282">
        <v>0</v>
      </c>
      <c r="EY282">
        <v>0</v>
      </c>
      <c r="FQ282">
        <v>0</v>
      </c>
      <c r="FR282">
        <f t="shared" si="311"/>
        <v>0</v>
      </c>
      <c r="FS282">
        <v>0</v>
      </c>
      <c r="FX282">
        <v>65</v>
      </c>
      <c r="FY282">
        <v>40</v>
      </c>
      <c r="GA282" t="s">
        <v>6</v>
      </c>
      <c r="GD282">
        <v>0</v>
      </c>
      <c r="GF282">
        <v>-829332442</v>
      </c>
      <c r="GG282">
        <v>1</v>
      </c>
      <c r="GH282">
        <v>1</v>
      </c>
      <c r="GI282">
        <v>4</v>
      </c>
      <c r="GJ282">
        <v>0</v>
      </c>
      <c r="GK282">
        <f>ROUND(R282*(S12)/100,2)</f>
        <v>0</v>
      </c>
      <c r="GL282">
        <f t="shared" si="312"/>
        <v>0</v>
      </c>
      <c r="GM282">
        <f t="shared" si="313"/>
        <v>44924.2</v>
      </c>
      <c r="GN282">
        <f t="shared" si="314"/>
        <v>0</v>
      </c>
      <c r="GO282">
        <f t="shared" si="315"/>
        <v>0</v>
      </c>
      <c r="GP282">
        <f t="shared" si="316"/>
        <v>44924.2</v>
      </c>
      <c r="GR282">
        <v>0</v>
      </c>
      <c r="GS282">
        <v>3</v>
      </c>
      <c r="GT282">
        <v>0</v>
      </c>
      <c r="GU282" t="s">
        <v>6</v>
      </c>
      <c r="GV282">
        <f t="shared" si="317"/>
        <v>0</v>
      </c>
      <c r="GW282">
        <v>1</v>
      </c>
      <c r="GX282">
        <f t="shared" si="318"/>
        <v>0</v>
      </c>
      <c r="HA282">
        <v>0</v>
      </c>
      <c r="HB282">
        <v>0</v>
      </c>
      <c r="IK282">
        <v>0</v>
      </c>
    </row>
    <row r="284" spans="1:255" x14ac:dyDescent="0.2">
      <c r="A284" s="3">
        <v>51</v>
      </c>
      <c r="B284" s="3">
        <f>B219</f>
        <v>1</v>
      </c>
      <c r="C284" s="3">
        <f>A219</f>
        <v>4</v>
      </c>
      <c r="D284" s="3">
        <f>ROW(A219)</f>
        <v>219</v>
      </c>
      <c r="E284" s="3"/>
      <c r="F284" s="3" t="str">
        <f>IF(F219&lt;&gt;"",F219,"")</f>
        <v>Новый раздел</v>
      </c>
      <c r="G284" s="3" t="str">
        <f>IF(G219&lt;&gt;"",G219,"")</f>
        <v>Электромонтажные работы</v>
      </c>
      <c r="H284" s="3">
        <v>0</v>
      </c>
      <c r="I284" s="3"/>
      <c r="J284" s="3"/>
      <c r="K284" s="3"/>
      <c r="L284" s="3"/>
      <c r="M284" s="3"/>
      <c r="N284" s="3"/>
      <c r="O284" s="3">
        <f t="shared" ref="O284:T284" si="325">ROUND(AB284,2)</f>
        <v>12719.48</v>
      </c>
      <c r="P284" s="3">
        <f t="shared" si="325"/>
        <v>7579.33</v>
      </c>
      <c r="Q284" s="3">
        <f t="shared" si="325"/>
        <v>189.31</v>
      </c>
      <c r="R284" s="3">
        <f t="shared" si="325"/>
        <v>22.7</v>
      </c>
      <c r="S284" s="3">
        <f t="shared" si="325"/>
        <v>4950.84</v>
      </c>
      <c r="T284" s="3">
        <f t="shared" si="325"/>
        <v>0</v>
      </c>
      <c r="U284" s="3">
        <f>AH284</f>
        <v>464.7011</v>
      </c>
      <c r="V284" s="3">
        <f>AI284</f>
        <v>1.7941</v>
      </c>
      <c r="W284" s="3">
        <f>ROUND(AJ284,2)</f>
        <v>0</v>
      </c>
      <c r="X284" s="3">
        <f>ROUND(AK284,2)</f>
        <v>4141.79</v>
      </c>
      <c r="Y284" s="3">
        <f>ROUND(AL284,2)</f>
        <v>2772.26</v>
      </c>
      <c r="Z284" s="3"/>
      <c r="AA284" s="3"/>
      <c r="AB284" s="3">
        <f>ROUND(SUMIF(AA223:AA282,"=26834263",O223:O282),2)</f>
        <v>12719.48</v>
      </c>
      <c r="AC284" s="3">
        <f>ROUND(SUMIF(AA223:AA282,"=26834263",P223:P282),2)</f>
        <v>7579.33</v>
      </c>
      <c r="AD284" s="3">
        <f>ROUND(SUMIF(AA223:AA282,"=26834263",Q223:Q282),2)</f>
        <v>189.31</v>
      </c>
      <c r="AE284" s="3">
        <f>ROUND(SUMIF(AA223:AA282,"=26834263",R223:R282),2)</f>
        <v>22.7</v>
      </c>
      <c r="AF284" s="3">
        <f>ROUND(SUMIF(AA223:AA282,"=26834263",S223:S282),2)</f>
        <v>4950.84</v>
      </c>
      <c r="AG284" s="3">
        <f>ROUND(SUMIF(AA223:AA282,"=26834263",T223:T282),2)</f>
        <v>0</v>
      </c>
      <c r="AH284" s="3">
        <f>SUMIF(AA223:AA282,"=26834263",U223:U282)</f>
        <v>464.7011</v>
      </c>
      <c r="AI284" s="3">
        <f>SUMIF(AA223:AA282,"=26834263",V223:V282)</f>
        <v>1.7941</v>
      </c>
      <c r="AJ284" s="3">
        <f>ROUND(SUMIF(AA223:AA282,"=26834263",W223:W282),2)</f>
        <v>0</v>
      </c>
      <c r="AK284" s="3">
        <f>ROUND(SUMIF(AA223:AA282,"=26834263",X223:X282),2)</f>
        <v>4141.79</v>
      </c>
      <c r="AL284" s="3">
        <f>ROUND(SUMIF(AA223:AA282,"=26834263",Y223:Y282),2)</f>
        <v>2772.26</v>
      </c>
      <c r="AM284" s="3"/>
      <c r="AN284" s="3"/>
      <c r="AO284" s="3">
        <f t="shared" ref="AO284:BC284" si="326">ROUND(BX284,2)</f>
        <v>0</v>
      </c>
      <c r="AP284" s="3">
        <f t="shared" si="326"/>
        <v>0</v>
      </c>
      <c r="AQ284" s="3">
        <f t="shared" si="326"/>
        <v>0</v>
      </c>
      <c r="AR284" s="3">
        <f t="shared" si="326"/>
        <v>19633.53</v>
      </c>
      <c r="AS284" s="3">
        <f t="shared" si="326"/>
        <v>332.27</v>
      </c>
      <c r="AT284" s="3">
        <f t="shared" si="326"/>
        <v>15602.85</v>
      </c>
      <c r="AU284" s="3">
        <f t="shared" si="326"/>
        <v>3698.41</v>
      </c>
      <c r="AV284" s="3">
        <f t="shared" si="326"/>
        <v>7579.33</v>
      </c>
      <c r="AW284" s="3">
        <f t="shared" si="326"/>
        <v>7579.33</v>
      </c>
      <c r="AX284" s="3">
        <f t="shared" si="326"/>
        <v>0</v>
      </c>
      <c r="AY284" s="3">
        <f t="shared" si="326"/>
        <v>7579.33</v>
      </c>
      <c r="AZ284" s="3">
        <f t="shared" si="326"/>
        <v>0</v>
      </c>
      <c r="BA284" s="3">
        <f t="shared" si="326"/>
        <v>0</v>
      </c>
      <c r="BB284" s="3">
        <f t="shared" si="326"/>
        <v>0</v>
      </c>
      <c r="BC284" s="3">
        <f t="shared" si="326"/>
        <v>0</v>
      </c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>
        <f>ROUND(SUMIF(AA223:AA282,"=26834263",FQ223:FQ282),2)</f>
        <v>0</v>
      </c>
      <c r="BY284" s="3">
        <f>ROUND(SUMIF(AA223:AA282,"=26834263",FR223:FR282),2)</f>
        <v>0</v>
      </c>
      <c r="BZ284" s="3">
        <f>ROUND(SUMIF(AA223:AA282,"=26834263",GL223:GL282),2)</f>
        <v>0</v>
      </c>
      <c r="CA284" s="3">
        <f>ROUND(SUMIF(AA223:AA282,"=26834263",GM223:GM282),2)</f>
        <v>19633.53</v>
      </c>
      <c r="CB284" s="3">
        <f>ROUND(SUMIF(AA223:AA282,"=26834263",GN223:GN282),2)</f>
        <v>332.27</v>
      </c>
      <c r="CC284" s="3">
        <f>ROUND(SUMIF(AA223:AA282,"=26834263",GO223:GO282),2)</f>
        <v>15602.85</v>
      </c>
      <c r="CD284" s="3">
        <f>ROUND(SUMIF(AA223:AA282,"=26834263",GP223:GP282),2)</f>
        <v>3698.41</v>
      </c>
      <c r="CE284" s="3">
        <f>AC284-BX284</f>
        <v>7579.33</v>
      </c>
      <c r="CF284" s="3">
        <f>AC284-BY284</f>
        <v>7579.33</v>
      </c>
      <c r="CG284" s="3">
        <f>BX284-BZ284</f>
        <v>0</v>
      </c>
      <c r="CH284" s="3">
        <f>AC284-BX284-BY284+BZ284</f>
        <v>7579.33</v>
      </c>
      <c r="CI284" s="3">
        <f>BY284-BZ284</f>
        <v>0</v>
      </c>
      <c r="CJ284" s="3">
        <f>ROUND(SUMIF(AA223:AA282,"=26834263",GX223:GX282),2)</f>
        <v>0</v>
      </c>
      <c r="CK284" s="3">
        <f>ROUND(SUMIF(AA223:AA282,"=26834263",GY223:GY282),2)</f>
        <v>0</v>
      </c>
      <c r="CL284" s="3">
        <f>ROUND(SUMIF(AA223:AA282,"=26834263",GZ223:GZ282),2)</f>
        <v>0</v>
      </c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4">
        <f t="shared" ref="DG284:DL284" si="327">ROUND(DT284,2)</f>
        <v>103162.03</v>
      </c>
      <c r="DH284" s="4">
        <f t="shared" si="327"/>
        <v>48507.59</v>
      </c>
      <c r="DI284" s="4">
        <f t="shared" si="327"/>
        <v>1211.56</v>
      </c>
      <c r="DJ284" s="4">
        <f t="shared" si="327"/>
        <v>145.25</v>
      </c>
      <c r="DK284" s="4">
        <f t="shared" si="327"/>
        <v>53442.879999999997</v>
      </c>
      <c r="DL284" s="4">
        <f t="shared" si="327"/>
        <v>0</v>
      </c>
      <c r="DM284" s="4">
        <f>DZ284</f>
        <v>464.7011</v>
      </c>
      <c r="DN284" s="4">
        <f>EA284</f>
        <v>1.7941</v>
      </c>
      <c r="DO284" s="4">
        <f>ROUND(EB284,2)</f>
        <v>0</v>
      </c>
      <c r="DP284" s="4">
        <f>ROUND(EC284,2)</f>
        <v>40649.83</v>
      </c>
      <c r="DQ284" s="4">
        <f>ROUND(ED284,2)</f>
        <v>26445.34</v>
      </c>
      <c r="DR284" s="4"/>
      <c r="DS284" s="4"/>
      <c r="DT284" s="4">
        <f>ROUND(SUMIF(AA223:AA282,"=26834277",O223:O282),2)</f>
        <v>103162.03</v>
      </c>
      <c r="DU284" s="4">
        <f>ROUND(SUMIF(AA223:AA282,"=26834277",P223:P282),2)</f>
        <v>48507.59</v>
      </c>
      <c r="DV284" s="4">
        <f>ROUND(SUMIF(AA223:AA282,"=26834277",Q223:Q282),2)</f>
        <v>1211.56</v>
      </c>
      <c r="DW284" s="4">
        <f>ROUND(SUMIF(AA223:AA282,"=26834277",R223:R282),2)</f>
        <v>145.25</v>
      </c>
      <c r="DX284" s="4">
        <f>ROUND(SUMIF(AA223:AA282,"=26834277",S223:S282),2)</f>
        <v>53442.879999999997</v>
      </c>
      <c r="DY284" s="4">
        <f>ROUND(SUMIF(AA223:AA282,"=26834277",T223:T282),2)</f>
        <v>0</v>
      </c>
      <c r="DZ284" s="4">
        <f>SUMIF(AA223:AA282,"=26834277",U223:U282)</f>
        <v>464.7011</v>
      </c>
      <c r="EA284" s="4">
        <f>SUMIF(AA223:AA282,"=26834277",V223:V282)</f>
        <v>1.7941</v>
      </c>
      <c r="EB284" s="4">
        <f>ROUND(SUMIF(AA223:AA282,"=26834277",W223:W282),2)</f>
        <v>0</v>
      </c>
      <c r="EC284" s="4">
        <f>ROUND(SUMIF(AA223:AA282,"=26834277",X223:X282),2)</f>
        <v>40649.83</v>
      </c>
      <c r="ED284" s="4">
        <f>ROUND(SUMIF(AA223:AA282,"=26834277",Y223:Y282),2)</f>
        <v>26445.34</v>
      </c>
      <c r="EE284" s="4"/>
      <c r="EF284" s="4"/>
      <c r="EG284" s="4">
        <f t="shared" ref="EG284:EU284" si="328">ROUND(FP284,2)</f>
        <v>0</v>
      </c>
      <c r="EH284" s="4">
        <f t="shared" si="328"/>
        <v>0</v>
      </c>
      <c r="EI284" s="4">
        <f t="shared" si="328"/>
        <v>0</v>
      </c>
      <c r="EJ284" s="4">
        <f t="shared" si="328"/>
        <v>170257.2</v>
      </c>
      <c r="EK284" s="4">
        <f t="shared" si="328"/>
        <v>2126.4299999999998</v>
      </c>
      <c r="EL284" s="4">
        <f t="shared" si="328"/>
        <v>99858.19</v>
      </c>
      <c r="EM284" s="4">
        <f t="shared" si="328"/>
        <v>68272.58</v>
      </c>
      <c r="EN284" s="4">
        <f t="shared" si="328"/>
        <v>48507.59</v>
      </c>
      <c r="EO284" s="4">
        <f t="shared" si="328"/>
        <v>48507.59</v>
      </c>
      <c r="EP284" s="4">
        <f t="shared" si="328"/>
        <v>0</v>
      </c>
      <c r="EQ284" s="4">
        <f t="shared" si="328"/>
        <v>48507.59</v>
      </c>
      <c r="ER284" s="4">
        <f t="shared" si="328"/>
        <v>0</v>
      </c>
      <c r="ES284" s="4">
        <f t="shared" si="328"/>
        <v>0</v>
      </c>
      <c r="ET284" s="4">
        <f t="shared" si="328"/>
        <v>0</v>
      </c>
      <c r="EU284" s="4">
        <f t="shared" si="328"/>
        <v>0</v>
      </c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>
        <f>ROUND(SUMIF(AA223:AA282,"=26834277",FQ223:FQ282),2)</f>
        <v>0</v>
      </c>
      <c r="FQ284" s="4">
        <f>ROUND(SUMIF(AA223:AA282,"=26834277",FR223:FR282),2)</f>
        <v>0</v>
      </c>
      <c r="FR284" s="4">
        <f>ROUND(SUMIF(AA223:AA282,"=26834277",GL223:GL282),2)</f>
        <v>0</v>
      </c>
      <c r="FS284" s="4">
        <f>ROUND(SUMIF(AA223:AA282,"=26834277",GM223:GM282),2)</f>
        <v>170257.2</v>
      </c>
      <c r="FT284" s="4">
        <f>ROUND(SUMIF(AA223:AA282,"=26834277",GN223:GN282),2)</f>
        <v>2126.4299999999998</v>
      </c>
      <c r="FU284" s="4">
        <f>ROUND(SUMIF(AA223:AA282,"=26834277",GO223:GO282),2)</f>
        <v>99858.19</v>
      </c>
      <c r="FV284" s="4">
        <f>ROUND(SUMIF(AA223:AA282,"=26834277",GP223:GP282),2)</f>
        <v>68272.58</v>
      </c>
      <c r="FW284" s="4">
        <f>DU284-FP284</f>
        <v>48507.59</v>
      </c>
      <c r="FX284" s="4">
        <f>DU284-FQ284</f>
        <v>48507.59</v>
      </c>
      <c r="FY284" s="4">
        <f>FP284-FR284</f>
        <v>0</v>
      </c>
      <c r="FZ284" s="4">
        <f>DU284-FP284-FQ284+FR284</f>
        <v>48507.59</v>
      </c>
      <c r="GA284" s="4">
        <f>FQ284-FR284</f>
        <v>0</v>
      </c>
      <c r="GB284" s="4">
        <f>ROUND(SUMIF(AA223:AA282,"=26834277",GX223:GX282),2)</f>
        <v>0</v>
      </c>
      <c r="GC284" s="4">
        <f>ROUND(SUMIF(AA223:AA282,"=26834277",GY223:GY282),2)</f>
        <v>0</v>
      </c>
      <c r="GD284" s="4">
        <f>ROUND(SUMIF(AA223:AA282,"=26834277",GZ223:GZ282),2)</f>
        <v>0</v>
      </c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>
        <v>0</v>
      </c>
    </row>
    <row r="286" spans="1:255" x14ac:dyDescent="0.2">
      <c r="A286" s="5">
        <v>50</v>
      </c>
      <c r="B286" s="5">
        <v>0</v>
      </c>
      <c r="C286" s="5">
        <v>0</v>
      </c>
      <c r="D286" s="5">
        <v>1</v>
      </c>
      <c r="E286" s="5">
        <v>201</v>
      </c>
      <c r="F286" s="5">
        <f>ROUND(Source!O284,O286)</f>
        <v>12719.48</v>
      </c>
      <c r="G286" s="5" t="s">
        <v>342</v>
      </c>
      <c r="H286" s="5" t="s">
        <v>343</v>
      </c>
      <c r="I286" s="5"/>
      <c r="J286" s="5"/>
      <c r="K286" s="5">
        <v>201</v>
      </c>
      <c r="L286" s="5">
        <v>1</v>
      </c>
      <c r="M286" s="5">
        <v>3</v>
      </c>
      <c r="N286" s="5" t="s">
        <v>6</v>
      </c>
      <c r="O286" s="5">
        <v>2</v>
      </c>
      <c r="P286" s="5">
        <f>ROUND(Source!DG284,O286)</f>
        <v>103162.03</v>
      </c>
      <c r="Q286" s="5"/>
      <c r="R286" s="5"/>
      <c r="S286" s="5"/>
      <c r="T286" s="5"/>
      <c r="U286" s="5"/>
      <c r="V286" s="5"/>
      <c r="W286" s="5"/>
    </row>
    <row r="287" spans="1:255" x14ac:dyDescent="0.2">
      <c r="A287" s="5">
        <v>50</v>
      </c>
      <c r="B287" s="5">
        <v>0</v>
      </c>
      <c r="C287" s="5">
        <v>0</v>
      </c>
      <c r="D287" s="5">
        <v>1</v>
      </c>
      <c r="E287" s="5">
        <v>202</v>
      </c>
      <c r="F287" s="5">
        <f>ROUND(Source!P284,O287)</f>
        <v>7579.33</v>
      </c>
      <c r="G287" s="5" t="s">
        <v>344</v>
      </c>
      <c r="H287" s="5" t="s">
        <v>345</v>
      </c>
      <c r="I287" s="5"/>
      <c r="J287" s="5"/>
      <c r="K287" s="5">
        <v>202</v>
      </c>
      <c r="L287" s="5">
        <v>2</v>
      </c>
      <c r="M287" s="5">
        <v>3</v>
      </c>
      <c r="N287" s="5" t="s">
        <v>6</v>
      </c>
      <c r="O287" s="5">
        <v>2</v>
      </c>
      <c r="P287" s="5">
        <f>ROUND(Source!DH284,O287)</f>
        <v>48507.59</v>
      </c>
      <c r="Q287" s="5"/>
      <c r="R287" s="5"/>
      <c r="S287" s="5"/>
      <c r="T287" s="5"/>
      <c r="U287" s="5"/>
      <c r="V287" s="5"/>
      <c r="W287" s="5"/>
    </row>
    <row r="288" spans="1:255" x14ac:dyDescent="0.2">
      <c r="A288" s="5">
        <v>50</v>
      </c>
      <c r="B288" s="5">
        <v>0</v>
      </c>
      <c r="C288" s="5">
        <v>0</v>
      </c>
      <c r="D288" s="5">
        <v>1</v>
      </c>
      <c r="E288" s="5">
        <v>222</v>
      </c>
      <c r="F288" s="5">
        <f>ROUND(Source!AO284,O288)</f>
        <v>0</v>
      </c>
      <c r="G288" s="5" t="s">
        <v>346</v>
      </c>
      <c r="H288" s="5" t="s">
        <v>347</v>
      </c>
      <c r="I288" s="5"/>
      <c r="J288" s="5"/>
      <c r="K288" s="5">
        <v>222</v>
      </c>
      <c r="L288" s="5">
        <v>3</v>
      </c>
      <c r="M288" s="5">
        <v>3</v>
      </c>
      <c r="N288" s="5" t="s">
        <v>6</v>
      </c>
      <c r="O288" s="5">
        <v>2</v>
      </c>
      <c r="P288" s="5">
        <f>ROUND(Source!EG284,O288)</f>
        <v>0</v>
      </c>
      <c r="Q288" s="5"/>
      <c r="R288" s="5"/>
      <c r="S288" s="5"/>
      <c r="T288" s="5"/>
      <c r="U288" s="5"/>
      <c r="V288" s="5"/>
      <c r="W288" s="5"/>
    </row>
    <row r="289" spans="1:23" x14ac:dyDescent="0.2">
      <c r="A289" s="5">
        <v>50</v>
      </c>
      <c r="B289" s="5">
        <v>0</v>
      </c>
      <c r="C289" s="5">
        <v>0</v>
      </c>
      <c r="D289" s="5">
        <v>1</v>
      </c>
      <c r="E289" s="5">
        <v>225</v>
      </c>
      <c r="F289" s="5">
        <f>ROUND(Source!AV284,O289)</f>
        <v>7579.33</v>
      </c>
      <c r="G289" s="5" t="s">
        <v>348</v>
      </c>
      <c r="H289" s="5" t="s">
        <v>349</v>
      </c>
      <c r="I289" s="5"/>
      <c r="J289" s="5"/>
      <c r="K289" s="5">
        <v>225</v>
      </c>
      <c r="L289" s="5">
        <v>4</v>
      </c>
      <c r="M289" s="5">
        <v>3</v>
      </c>
      <c r="N289" s="5" t="s">
        <v>6</v>
      </c>
      <c r="O289" s="5">
        <v>2</v>
      </c>
      <c r="P289" s="5">
        <f>ROUND(Source!EN284,O289)</f>
        <v>48507.59</v>
      </c>
      <c r="Q289" s="5"/>
      <c r="R289" s="5"/>
      <c r="S289" s="5"/>
      <c r="T289" s="5"/>
      <c r="U289" s="5"/>
      <c r="V289" s="5"/>
      <c r="W289" s="5"/>
    </row>
    <row r="290" spans="1:23" x14ac:dyDescent="0.2">
      <c r="A290" s="5">
        <v>50</v>
      </c>
      <c r="B290" s="5">
        <v>0</v>
      </c>
      <c r="C290" s="5">
        <v>0</v>
      </c>
      <c r="D290" s="5">
        <v>1</v>
      </c>
      <c r="E290" s="5">
        <v>226</v>
      </c>
      <c r="F290" s="5">
        <f>ROUND(Source!AW284,O290)</f>
        <v>7579.33</v>
      </c>
      <c r="G290" s="5" t="s">
        <v>350</v>
      </c>
      <c r="H290" s="5" t="s">
        <v>351</v>
      </c>
      <c r="I290" s="5"/>
      <c r="J290" s="5"/>
      <c r="K290" s="5">
        <v>226</v>
      </c>
      <c r="L290" s="5">
        <v>5</v>
      </c>
      <c r="M290" s="5">
        <v>3</v>
      </c>
      <c r="N290" s="5" t="s">
        <v>6</v>
      </c>
      <c r="O290" s="5">
        <v>2</v>
      </c>
      <c r="P290" s="5">
        <f>ROUND(Source!EO284,O290)</f>
        <v>48507.59</v>
      </c>
      <c r="Q290" s="5"/>
      <c r="R290" s="5"/>
      <c r="S290" s="5"/>
      <c r="T290" s="5"/>
      <c r="U290" s="5"/>
      <c r="V290" s="5"/>
      <c r="W290" s="5"/>
    </row>
    <row r="291" spans="1:23" x14ac:dyDescent="0.2">
      <c r="A291" s="5">
        <v>50</v>
      </c>
      <c r="B291" s="5">
        <v>0</v>
      </c>
      <c r="C291" s="5">
        <v>0</v>
      </c>
      <c r="D291" s="5">
        <v>1</v>
      </c>
      <c r="E291" s="5">
        <v>227</v>
      </c>
      <c r="F291" s="5">
        <f>ROUND(Source!AX284,O291)</f>
        <v>0</v>
      </c>
      <c r="G291" s="5" t="s">
        <v>352</v>
      </c>
      <c r="H291" s="5" t="s">
        <v>353</v>
      </c>
      <c r="I291" s="5"/>
      <c r="J291" s="5"/>
      <c r="K291" s="5">
        <v>227</v>
      </c>
      <c r="L291" s="5">
        <v>6</v>
      </c>
      <c r="M291" s="5">
        <v>3</v>
      </c>
      <c r="N291" s="5" t="s">
        <v>6</v>
      </c>
      <c r="O291" s="5">
        <v>2</v>
      </c>
      <c r="P291" s="5">
        <f>ROUND(Source!EP284,O291)</f>
        <v>0</v>
      </c>
      <c r="Q291" s="5"/>
      <c r="R291" s="5"/>
      <c r="S291" s="5"/>
      <c r="T291" s="5"/>
      <c r="U291" s="5"/>
      <c r="V291" s="5"/>
      <c r="W291" s="5"/>
    </row>
    <row r="292" spans="1:23" x14ac:dyDescent="0.2">
      <c r="A292" s="5">
        <v>50</v>
      </c>
      <c r="B292" s="5">
        <v>0</v>
      </c>
      <c r="C292" s="5">
        <v>0</v>
      </c>
      <c r="D292" s="5">
        <v>1</v>
      </c>
      <c r="E292" s="5">
        <v>228</v>
      </c>
      <c r="F292" s="5">
        <f>ROUND(Source!AY284,O292)</f>
        <v>7579.33</v>
      </c>
      <c r="G292" s="5" t="s">
        <v>354</v>
      </c>
      <c r="H292" s="5" t="s">
        <v>355</v>
      </c>
      <c r="I292" s="5"/>
      <c r="J292" s="5"/>
      <c r="K292" s="5">
        <v>228</v>
      </c>
      <c r="L292" s="5">
        <v>7</v>
      </c>
      <c r="M292" s="5">
        <v>3</v>
      </c>
      <c r="N292" s="5" t="s">
        <v>6</v>
      </c>
      <c r="O292" s="5">
        <v>2</v>
      </c>
      <c r="P292" s="5">
        <f>ROUND(Source!EQ284,O292)</f>
        <v>48507.59</v>
      </c>
      <c r="Q292" s="5"/>
      <c r="R292" s="5"/>
      <c r="S292" s="5"/>
      <c r="T292" s="5"/>
      <c r="U292" s="5"/>
      <c r="V292" s="5"/>
      <c r="W292" s="5"/>
    </row>
    <row r="293" spans="1:23" x14ac:dyDescent="0.2">
      <c r="A293" s="5">
        <v>50</v>
      </c>
      <c r="B293" s="5">
        <v>0</v>
      </c>
      <c r="C293" s="5">
        <v>0</v>
      </c>
      <c r="D293" s="5">
        <v>1</v>
      </c>
      <c r="E293" s="5">
        <v>216</v>
      </c>
      <c r="F293" s="5">
        <f>ROUND(Source!AP284,O293)</f>
        <v>0</v>
      </c>
      <c r="G293" s="5" t="s">
        <v>356</v>
      </c>
      <c r="H293" s="5" t="s">
        <v>357</v>
      </c>
      <c r="I293" s="5"/>
      <c r="J293" s="5"/>
      <c r="K293" s="5">
        <v>216</v>
      </c>
      <c r="L293" s="5">
        <v>8</v>
      </c>
      <c r="M293" s="5">
        <v>3</v>
      </c>
      <c r="N293" s="5" t="s">
        <v>6</v>
      </c>
      <c r="O293" s="5">
        <v>2</v>
      </c>
      <c r="P293" s="5">
        <f>ROUND(Source!EH284,O293)</f>
        <v>0</v>
      </c>
      <c r="Q293" s="5"/>
      <c r="R293" s="5"/>
      <c r="S293" s="5"/>
      <c r="T293" s="5"/>
      <c r="U293" s="5"/>
      <c r="V293" s="5"/>
      <c r="W293" s="5"/>
    </row>
    <row r="294" spans="1:23" x14ac:dyDescent="0.2">
      <c r="A294" s="5">
        <v>50</v>
      </c>
      <c r="B294" s="5">
        <v>0</v>
      </c>
      <c r="C294" s="5">
        <v>0</v>
      </c>
      <c r="D294" s="5">
        <v>1</v>
      </c>
      <c r="E294" s="5">
        <v>223</v>
      </c>
      <c r="F294" s="5">
        <f>ROUND(Source!AQ284,O294)</f>
        <v>0</v>
      </c>
      <c r="G294" s="5" t="s">
        <v>358</v>
      </c>
      <c r="H294" s="5" t="s">
        <v>359</v>
      </c>
      <c r="I294" s="5"/>
      <c r="J294" s="5"/>
      <c r="K294" s="5">
        <v>223</v>
      </c>
      <c r="L294" s="5">
        <v>9</v>
      </c>
      <c r="M294" s="5">
        <v>3</v>
      </c>
      <c r="N294" s="5" t="s">
        <v>6</v>
      </c>
      <c r="O294" s="5">
        <v>2</v>
      </c>
      <c r="P294" s="5">
        <f>ROUND(Source!EI284,O294)</f>
        <v>0</v>
      </c>
      <c r="Q294" s="5"/>
      <c r="R294" s="5"/>
      <c r="S294" s="5"/>
      <c r="T294" s="5"/>
      <c r="U294" s="5"/>
      <c r="V294" s="5"/>
      <c r="W294" s="5"/>
    </row>
    <row r="295" spans="1:23" x14ac:dyDescent="0.2">
      <c r="A295" s="5">
        <v>50</v>
      </c>
      <c r="B295" s="5">
        <v>0</v>
      </c>
      <c r="C295" s="5">
        <v>0</v>
      </c>
      <c r="D295" s="5">
        <v>1</v>
      </c>
      <c r="E295" s="5">
        <v>229</v>
      </c>
      <c r="F295" s="5">
        <f>ROUND(Source!AZ284,O295)</f>
        <v>0</v>
      </c>
      <c r="G295" s="5" t="s">
        <v>360</v>
      </c>
      <c r="H295" s="5" t="s">
        <v>361</v>
      </c>
      <c r="I295" s="5"/>
      <c r="J295" s="5"/>
      <c r="K295" s="5">
        <v>229</v>
      </c>
      <c r="L295" s="5">
        <v>10</v>
      </c>
      <c r="M295" s="5">
        <v>3</v>
      </c>
      <c r="N295" s="5" t="s">
        <v>6</v>
      </c>
      <c r="O295" s="5">
        <v>2</v>
      </c>
      <c r="P295" s="5">
        <f>ROUND(Source!ER284,O295)</f>
        <v>0</v>
      </c>
      <c r="Q295" s="5"/>
      <c r="R295" s="5"/>
      <c r="S295" s="5"/>
      <c r="T295" s="5"/>
      <c r="U295" s="5"/>
      <c r="V295" s="5"/>
      <c r="W295" s="5"/>
    </row>
    <row r="296" spans="1:23" x14ac:dyDescent="0.2">
      <c r="A296" s="5">
        <v>50</v>
      </c>
      <c r="B296" s="5">
        <v>0</v>
      </c>
      <c r="C296" s="5">
        <v>0</v>
      </c>
      <c r="D296" s="5">
        <v>1</v>
      </c>
      <c r="E296" s="5">
        <v>203</v>
      </c>
      <c r="F296" s="5">
        <f>ROUND(Source!Q284,O296)</f>
        <v>189.31</v>
      </c>
      <c r="G296" s="5" t="s">
        <v>362</v>
      </c>
      <c r="H296" s="5" t="s">
        <v>363</v>
      </c>
      <c r="I296" s="5"/>
      <c r="J296" s="5"/>
      <c r="K296" s="5">
        <v>203</v>
      </c>
      <c r="L296" s="5">
        <v>11</v>
      </c>
      <c r="M296" s="5">
        <v>3</v>
      </c>
      <c r="N296" s="5" t="s">
        <v>6</v>
      </c>
      <c r="O296" s="5">
        <v>2</v>
      </c>
      <c r="P296" s="5">
        <f>ROUND(Source!DI284,O296)</f>
        <v>1211.56</v>
      </c>
      <c r="Q296" s="5"/>
      <c r="R296" s="5"/>
      <c r="S296" s="5"/>
      <c r="T296" s="5"/>
      <c r="U296" s="5"/>
      <c r="V296" s="5"/>
      <c r="W296" s="5"/>
    </row>
    <row r="297" spans="1:23" x14ac:dyDescent="0.2">
      <c r="A297" s="5">
        <v>50</v>
      </c>
      <c r="B297" s="5">
        <v>0</v>
      </c>
      <c r="C297" s="5">
        <v>0</v>
      </c>
      <c r="D297" s="5">
        <v>1</v>
      </c>
      <c r="E297" s="5">
        <v>231</v>
      </c>
      <c r="F297" s="5">
        <f>ROUND(Source!BB284,O297)</f>
        <v>0</v>
      </c>
      <c r="G297" s="5" t="s">
        <v>364</v>
      </c>
      <c r="H297" s="5" t="s">
        <v>365</v>
      </c>
      <c r="I297" s="5"/>
      <c r="J297" s="5"/>
      <c r="K297" s="5">
        <v>231</v>
      </c>
      <c r="L297" s="5">
        <v>12</v>
      </c>
      <c r="M297" s="5">
        <v>3</v>
      </c>
      <c r="N297" s="5" t="s">
        <v>6</v>
      </c>
      <c r="O297" s="5">
        <v>2</v>
      </c>
      <c r="P297" s="5">
        <f>ROUND(Source!ET284,O297)</f>
        <v>0</v>
      </c>
      <c r="Q297" s="5"/>
      <c r="R297" s="5"/>
      <c r="S297" s="5"/>
      <c r="T297" s="5"/>
      <c r="U297" s="5"/>
      <c r="V297" s="5"/>
      <c r="W297" s="5"/>
    </row>
    <row r="298" spans="1:23" x14ac:dyDescent="0.2">
      <c r="A298" s="5">
        <v>50</v>
      </c>
      <c r="B298" s="5">
        <v>0</v>
      </c>
      <c r="C298" s="5">
        <v>0</v>
      </c>
      <c r="D298" s="5">
        <v>1</v>
      </c>
      <c r="E298" s="5">
        <v>204</v>
      </c>
      <c r="F298" s="5">
        <f>ROUND(Source!R284,O298)</f>
        <v>22.7</v>
      </c>
      <c r="G298" s="5" t="s">
        <v>366</v>
      </c>
      <c r="H298" s="5" t="s">
        <v>367</v>
      </c>
      <c r="I298" s="5"/>
      <c r="J298" s="5"/>
      <c r="K298" s="5">
        <v>204</v>
      </c>
      <c r="L298" s="5">
        <v>13</v>
      </c>
      <c r="M298" s="5">
        <v>3</v>
      </c>
      <c r="N298" s="5" t="s">
        <v>6</v>
      </c>
      <c r="O298" s="5">
        <v>2</v>
      </c>
      <c r="P298" s="5">
        <f>ROUND(Source!DJ284,O298)</f>
        <v>145.25</v>
      </c>
      <c r="Q298" s="5"/>
      <c r="R298" s="5"/>
      <c r="S298" s="5"/>
      <c r="T298" s="5"/>
      <c r="U298" s="5"/>
      <c r="V298" s="5"/>
      <c r="W298" s="5"/>
    </row>
    <row r="299" spans="1:23" x14ac:dyDescent="0.2">
      <c r="A299" s="5">
        <v>50</v>
      </c>
      <c r="B299" s="5">
        <v>0</v>
      </c>
      <c r="C299" s="5">
        <v>0</v>
      </c>
      <c r="D299" s="5">
        <v>1</v>
      </c>
      <c r="E299" s="5">
        <v>205</v>
      </c>
      <c r="F299" s="5">
        <f>ROUND(Source!S284,O299)</f>
        <v>4950.84</v>
      </c>
      <c r="G299" s="5" t="s">
        <v>368</v>
      </c>
      <c r="H299" s="5" t="s">
        <v>369</v>
      </c>
      <c r="I299" s="5"/>
      <c r="J299" s="5"/>
      <c r="K299" s="5">
        <v>205</v>
      </c>
      <c r="L299" s="5">
        <v>14</v>
      </c>
      <c r="M299" s="5">
        <v>3</v>
      </c>
      <c r="N299" s="5" t="s">
        <v>6</v>
      </c>
      <c r="O299" s="5">
        <v>2</v>
      </c>
      <c r="P299" s="5">
        <f>ROUND(Source!DK284,O299)</f>
        <v>53442.879999999997</v>
      </c>
      <c r="Q299" s="5"/>
      <c r="R299" s="5"/>
      <c r="S299" s="5"/>
      <c r="T299" s="5"/>
      <c r="U299" s="5"/>
      <c r="V299" s="5"/>
      <c r="W299" s="5"/>
    </row>
    <row r="300" spans="1:23" x14ac:dyDescent="0.2">
      <c r="A300" s="5">
        <v>50</v>
      </c>
      <c r="B300" s="5">
        <v>0</v>
      </c>
      <c r="C300" s="5">
        <v>0</v>
      </c>
      <c r="D300" s="5">
        <v>1</v>
      </c>
      <c r="E300" s="5">
        <v>232</v>
      </c>
      <c r="F300" s="5">
        <f>ROUND(Source!BC284,O300)</f>
        <v>0</v>
      </c>
      <c r="G300" s="5" t="s">
        <v>370</v>
      </c>
      <c r="H300" s="5" t="s">
        <v>371</v>
      </c>
      <c r="I300" s="5"/>
      <c r="J300" s="5"/>
      <c r="K300" s="5">
        <v>232</v>
      </c>
      <c r="L300" s="5">
        <v>15</v>
      </c>
      <c r="M300" s="5">
        <v>3</v>
      </c>
      <c r="N300" s="5" t="s">
        <v>6</v>
      </c>
      <c r="O300" s="5">
        <v>2</v>
      </c>
      <c r="P300" s="5">
        <f>ROUND(Source!EU284,O300)</f>
        <v>0</v>
      </c>
      <c r="Q300" s="5"/>
      <c r="R300" s="5"/>
      <c r="S300" s="5"/>
      <c r="T300" s="5"/>
      <c r="U300" s="5"/>
      <c r="V300" s="5"/>
      <c r="W300" s="5"/>
    </row>
    <row r="301" spans="1:23" x14ac:dyDescent="0.2">
      <c r="A301" s="5">
        <v>50</v>
      </c>
      <c r="B301" s="5">
        <v>0</v>
      </c>
      <c r="C301" s="5">
        <v>0</v>
      </c>
      <c r="D301" s="5">
        <v>1</v>
      </c>
      <c r="E301" s="5">
        <v>214</v>
      </c>
      <c r="F301" s="5">
        <f>ROUND(Source!AS284,O301)</f>
        <v>332.27</v>
      </c>
      <c r="G301" s="5" t="s">
        <v>372</v>
      </c>
      <c r="H301" s="5" t="s">
        <v>373</v>
      </c>
      <c r="I301" s="5"/>
      <c r="J301" s="5"/>
      <c r="K301" s="5">
        <v>214</v>
      </c>
      <c r="L301" s="5">
        <v>16</v>
      </c>
      <c r="M301" s="5">
        <v>3</v>
      </c>
      <c r="N301" s="5" t="s">
        <v>6</v>
      </c>
      <c r="O301" s="5">
        <v>2</v>
      </c>
      <c r="P301" s="5">
        <f>ROUND(Source!EK284,O301)</f>
        <v>2126.4299999999998</v>
      </c>
      <c r="Q301" s="5"/>
      <c r="R301" s="5"/>
      <c r="S301" s="5"/>
      <c r="T301" s="5"/>
      <c r="U301" s="5"/>
      <c r="V301" s="5"/>
      <c r="W301" s="5"/>
    </row>
    <row r="302" spans="1:23" x14ac:dyDescent="0.2">
      <c r="A302" s="5">
        <v>50</v>
      </c>
      <c r="B302" s="5">
        <v>0</v>
      </c>
      <c r="C302" s="5">
        <v>0</v>
      </c>
      <c r="D302" s="5">
        <v>1</v>
      </c>
      <c r="E302" s="5">
        <v>215</v>
      </c>
      <c r="F302" s="5">
        <f>ROUND(Source!AT284,O302)</f>
        <v>15602.85</v>
      </c>
      <c r="G302" s="5" t="s">
        <v>374</v>
      </c>
      <c r="H302" s="5" t="s">
        <v>375</v>
      </c>
      <c r="I302" s="5"/>
      <c r="J302" s="5"/>
      <c r="K302" s="5">
        <v>215</v>
      </c>
      <c r="L302" s="5">
        <v>17</v>
      </c>
      <c r="M302" s="5">
        <v>3</v>
      </c>
      <c r="N302" s="5" t="s">
        <v>6</v>
      </c>
      <c r="O302" s="5">
        <v>2</v>
      </c>
      <c r="P302" s="5">
        <f>ROUND(Source!EL284,O302)</f>
        <v>99858.19</v>
      </c>
      <c r="Q302" s="5"/>
      <c r="R302" s="5"/>
      <c r="S302" s="5"/>
      <c r="T302" s="5"/>
      <c r="U302" s="5"/>
      <c r="V302" s="5"/>
      <c r="W302" s="5"/>
    </row>
    <row r="303" spans="1:23" x14ac:dyDescent="0.2">
      <c r="A303" s="5">
        <v>50</v>
      </c>
      <c r="B303" s="5">
        <v>0</v>
      </c>
      <c r="C303" s="5">
        <v>0</v>
      </c>
      <c r="D303" s="5">
        <v>1</v>
      </c>
      <c r="E303" s="5">
        <v>217</v>
      </c>
      <c r="F303" s="5">
        <f>ROUND(Source!AU284,O303)</f>
        <v>3698.41</v>
      </c>
      <c r="G303" s="5" t="s">
        <v>376</v>
      </c>
      <c r="H303" s="5" t="s">
        <v>377</v>
      </c>
      <c r="I303" s="5"/>
      <c r="J303" s="5"/>
      <c r="K303" s="5">
        <v>217</v>
      </c>
      <c r="L303" s="5">
        <v>18</v>
      </c>
      <c r="M303" s="5">
        <v>3</v>
      </c>
      <c r="N303" s="5" t="s">
        <v>6</v>
      </c>
      <c r="O303" s="5">
        <v>2</v>
      </c>
      <c r="P303" s="5">
        <f>ROUND(Source!EM284,O303)</f>
        <v>68272.58</v>
      </c>
      <c r="Q303" s="5"/>
      <c r="R303" s="5"/>
      <c r="S303" s="5"/>
      <c r="T303" s="5"/>
      <c r="U303" s="5"/>
      <c r="V303" s="5"/>
      <c r="W303" s="5"/>
    </row>
    <row r="304" spans="1:23" x14ac:dyDescent="0.2">
      <c r="A304" s="5">
        <v>50</v>
      </c>
      <c r="B304" s="5">
        <v>0</v>
      </c>
      <c r="C304" s="5">
        <v>0</v>
      </c>
      <c r="D304" s="5">
        <v>1</v>
      </c>
      <c r="E304" s="5">
        <v>230</v>
      </c>
      <c r="F304" s="5">
        <f>ROUND(Source!BA284,O304)</f>
        <v>0</v>
      </c>
      <c r="G304" s="5" t="s">
        <v>378</v>
      </c>
      <c r="H304" s="5" t="s">
        <v>379</v>
      </c>
      <c r="I304" s="5"/>
      <c r="J304" s="5"/>
      <c r="K304" s="5">
        <v>230</v>
      </c>
      <c r="L304" s="5">
        <v>19</v>
      </c>
      <c r="M304" s="5">
        <v>3</v>
      </c>
      <c r="N304" s="5" t="s">
        <v>6</v>
      </c>
      <c r="O304" s="5">
        <v>2</v>
      </c>
      <c r="P304" s="5">
        <f>ROUND(Source!ES284,O304)</f>
        <v>0</v>
      </c>
      <c r="Q304" s="5"/>
      <c r="R304" s="5"/>
      <c r="S304" s="5"/>
      <c r="T304" s="5"/>
      <c r="U304" s="5"/>
      <c r="V304" s="5"/>
      <c r="W304" s="5"/>
    </row>
    <row r="305" spans="1:206" x14ac:dyDescent="0.2">
      <c r="A305" s="5">
        <v>50</v>
      </c>
      <c r="B305" s="5">
        <v>0</v>
      </c>
      <c r="C305" s="5">
        <v>0</v>
      </c>
      <c r="D305" s="5">
        <v>1</v>
      </c>
      <c r="E305" s="5">
        <v>206</v>
      </c>
      <c r="F305" s="5">
        <f>ROUND(Source!T284,O305)</f>
        <v>0</v>
      </c>
      <c r="G305" s="5" t="s">
        <v>380</v>
      </c>
      <c r="H305" s="5" t="s">
        <v>381</v>
      </c>
      <c r="I305" s="5"/>
      <c r="J305" s="5"/>
      <c r="K305" s="5">
        <v>206</v>
      </c>
      <c r="L305" s="5">
        <v>20</v>
      </c>
      <c r="M305" s="5">
        <v>3</v>
      </c>
      <c r="N305" s="5" t="s">
        <v>6</v>
      </c>
      <c r="O305" s="5">
        <v>2</v>
      </c>
      <c r="P305" s="5">
        <f>ROUND(Source!DL284,O305)</f>
        <v>0</v>
      </c>
      <c r="Q305" s="5"/>
      <c r="R305" s="5"/>
      <c r="S305" s="5"/>
      <c r="T305" s="5"/>
      <c r="U305" s="5"/>
      <c r="V305" s="5"/>
      <c r="W305" s="5"/>
    </row>
    <row r="306" spans="1:206" x14ac:dyDescent="0.2">
      <c r="A306" s="5">
        <v>50</v>
      </c>
      <c r="B306" s="5">
        <v>0</v>
      </c>
      <c r="C306" s="5">
        <v>0</v>
      </c>
      <c r="D306" s="5">
        <v>1</v>
      </c>
      <c r="E306" s="5">
        <v>207</v>
      </c>
      <c r="F306" s="5">
        <f>Source!U284</f>
        <v>464.7011</v>
      </c>
      <c r="G306" s="5" t="s">
        <v>382</v>
      </c>
      <c r="H306" s="5" t="s">
        <v>383</v>
      </c>
      <c r="I306" s="5"/>
      <c r="J306" s="5"/>
      <c r="K306" s="5">
        <v>207</v>
      </c>
      <c r="L306" s="5">
        <v>21</v>
      </c>
      <c r="M306" s="5">
        <v>3</v>
      </c>
      <c r="N306" s="5" t="s">
        <v>6</v>
      </c>
      <c r="O306" s="5">
        <v>-1</v>
      </c>
      <c r="P306" s="5">
        <f>Source!DM284</f>
        <v>464.7011</v>
      </c>
      <c r="Q306" s="5"/>
      <c r="R306" s="5"/>
      <c r="S306" s="5"/>
      <c r="T306" s="5"/>
      <c r="U306" s="5"/>
      <c r="V306" s="5"/>
      <c r="W306" s="5"/>
    </row>
    <row r="307" spans="1:206" x14ac:dyDescent="0.2">
      <c r="A307" s="5">
        <v>50</v>
      </c>
      <c r="B307" s="5">
        <v>0</v>
      </c>
      <c r="C307" s="5">
        <v>0</v>
      </c>
      <c r="D307" s="5">
        <v>1</v>
      </c>
      <c r="E307" s="5">
        <v>208</v>
      </c>
      <c r="F307" s="5">
        <f>Source!V284</f>
        <v>1.7941</v>
      </c>
      <c r="G307" s="5" t="s">
        <v>384</v>
      </c>
      <c r="H307" s="5" t="s">
        <v>385</v>
      </c>
      <c r="I307" s="5"/>
      <c r="J307" s="5"/>
      <c r="K307" s="5">
        <v>208</v>
      </c>
      <c r="L307" s="5">
        <v>22</v>
      </c>
      <c r="M307" s="5">
        <v>3</v>
      </c>
      <c r="N307" s="5" t="s">
        <v>6</v>
      </c>
      <c r="O307" s="5">
        <v>-1</v>
      </c>
      <c r="P307" s="5">
        <f>Source!DN284</f>
        <v>1.7941</v>
      </c>
      <c r="Q307" s="5"/>
      <c r="R307" s="5"/>
      <c r="S307" s="5"/>
      <c r="T307" s="5"/>
      <c r="U307" s="5"/>
      <c r="V307" s="5"/>
      <c r="W307" s="5"/>
    </row>
    <row r="308" spans="1:206" x14ac:dyDescent="0.2">
      <c r="A308" s="5">
        <v>50</v>
      </c>
      <c r="B308" s="5">
        <v>0</v>
      </c>
      <c r="C308" s="5">
        <v>0</v>
      </c>
      <c r="D308" s="5">
        <v>1</v>
      </c>
      <c r="E308" s="5">
        <v>209</v>
      </c>
      <c r="F308" s="5">
        <f>ROUND(Source!W284,O308)</f>
        <v>0</v>
      </c>
      <c r="G308" s="5" t="s">
        <v>386</v>
      </c>
      <c r="H308" s="5" t="s">
        <v>387</v>
      </c>
      <c r="I308" s="5"/>
      <c r="J308" s="5"/>
      <c r="K308" s="5">
        <v>209</v>
      </c>
      <c r="L308" s="5">
        <v>23</v>
      </c>
      <c r="M308" s="5">
        <v>3</v>
      </c>
      <c r="N308" s="5" t="s">
        <v>6</v>
      </c>
      <c r="O308" s="5">
        <v>2</v>
      </c>
      <c r="P308" s="5">
        <f>ROUND(Source!DO284,O308)</f>
        <v>0</v>
      </c>
      <c r="Q308" s="5"/>
      <c r="R308" s="5"/>
      <c r="S308" s="5"/>
      <c r="T308" s="5"/>
      <c r="U308" s="5"/>
      <c r="V308" s="5"/>
      <c r="W308" s="5"/>
    </row>
    <row r="309" spans="1:206" x14ac:dyDescent="0.2">
      <c r="A309" s="5">
        <v>50</v>
      </c>
      <c r="B309" s="5">
        <v>0</v>
      </c>
      <c r="C309" s="5">
        <v>0</v>
      </c>
      <c r="D309" s="5">
        <v>1</v>
      </c>
      <c r="E309" s="5">
        <v>210</v>
      </c>
      <c r="F309" s="5">
        <f>ROUND(Source!X284,O309)</f>
        <v>4141.79</v>
      </c>
      <c r="G309" s="5" t="s">
        <v>388</v>
      </c>
      <c r="H309" s="5" t="s">
        <v>389</v>
      </c>
      <c r="I309" s="5"/>
      <c r="J309" s="5"/>
      <c r="K309" s="5">
        <v>210</v>
      </c>
      <c r="L309" s="5">
        <v>24</v>
      </c>
      <c r="M309" s="5">
        <v>3</v>
      </c>
      <c r="N309" s="5" t="s">
        <v>6</v>
      </c>
      <c r="O309" s="5">
        <v>2</v>
      </c>
      <c r="P309" s="5">
        <f>ROUND(Source!DP284,O309)</f>
        <v>40649.83</v>
      </c>
      <c r="Q309" s="5"/>
      <c r="R309" s="5"/>
      <c r="S309" s="5"/>
      <c r="T309" s="5"/>
      <c r="U309" s="5"/>
      <c r="V309" s="5"/>
      <c r="W309" s="5"/>
    </row>
    <row r="310" spans="1:206" x14ac:dyDescent="0.2">
      <c r="A310" s="5">
        <v>50</v>
      </c>
      <c r="B310" s="5">
        <v>0</v>
      </c>
      <c r="C310" s="5">
        <v>0</v>
      </c>
      <c r="D310" s="5">
        <v>1</v>
      </c>
      <c r="E310" s="5">
        <v>211</v>
      </c>
      <c r="F310" s="5">
        <f>ROUND(Source!Y284,O310)</f>
        <v>2772.26</v>
      </c>
      <c r="G310" s="5" t="s">
        <v>390</v>
      </c>
      <c r="H310" s="5" t="s">
        <v>391</v>
      </c>
      <c r="I310" s="5"/>
      <c r="J310" s="5"/>
      <c r="K310" s="5">
        <v>211</v>
      </c>
      <c r="L310" s="5">
        <v>25</v>
      </c>
      <c r="M310" s="5">
        <v>3</v>
      </c>
      <c r="N310" s="5" t="s">
        <v>6</v>
      </c>
      <c r="O310" s="5">
        <v>2</v>
      </c>
      <c r="P310" s="5">
        <f>ROUND(Source!DQ284,O310)</f>
        <v>26445.34</v>
      </c>
      <c r="Q310" s="5"/>
      <c r="R310" s="5"/>
      <c r="S310" s="5"/>
      <c r="T310" s="5"/>
      <c r="U310" s="5"/>
      <c r="V310" s="5"/>
      <c r="W310" s="5"/>
    </row>
    <row r="311" spans="1:206" x14ac:dyDescent="0.2">
      <c r="A311" s="5">
        <v>50</v>
      </c>
      <c r="B311" s="5">
        <v>0</v>
      </c>
      <c r="C311" s="5">
        <v>0</v>
      </c>
      <c r="D311" s="5">
        <v>1</v>
      </c>
      <c r="E311" s="5">
        <v>224</v>
      </c>
      <c r="F311" s="5">
        <f>ROUND(Source!AR284,O311)</f>
        <v>19633.53</v>
      </c>
      <c r="G311" s="5" t="s">
        <v>392</v>
      </c>
      <c r="H311" s="5" t="s">
        <v>393</v>
      </c>
      <c r="I311" s="5"/>
      <c r="J311" s="5"/>
      <c r="K311" s="5">
        <v>224</v>
      </c>
      <c r="L311" s="5">
        <v>26</v>
      </c>
      <c r="M311" s="5">
        <v>3</v>
      </c>
      <c r="N311" s="5" t="s">
        <v>6</v>
      </c>
      <c r="O311" s="5">
        <v>2</v>
      </c>
      <c r="P311" s="5">
        <f>ROUND(Source!EJ284,O311)</f>
        <v>170257.2</v>
      </c>
      <c r="Q311" s="5"/>
      <c r="R311" s="5"/>
      <c r="S311" s="5"/>
      <c r="T311" s="5"/>
      <c r="U311" s="5"/>
      <c r="V311" s="5"/>
      <c r="W311" s="5"/>
    </row>
    <row r="312" spans="1:206" x14ac:dyDescent="0.2">
      <c r="A312" s="5">
        <v>50</v>
      </c>
      <c r="B312" s="5">
        <v>1</v>
      </c>
      <c r="C312" s="5">
        <v>0</v>
      </c>
      <c r="D312" s="5">
        <v>2</v>
      </c>
      <c r="E312" s="5">
        <v>0</v>
      </c>
      <c r="F312" s="5">
        <f>ROUND(F311,O312)</f>
        <v>19633.53</v>
      </c>
      <c r="G312" s="5" t="s">
        <v>394</v>
      </c>
      <c r="H312" s="5" t="s">
        <v>393</v>
      </c>
      <c r="I312" s="5"/>
      <c r="J312" s="5"/>
      <c r="K312" s="5">
        <v>212</v>
      </c>
      <c r="L312" s="5">
        <v>27</v>
      </c>
      <c r="M312" s="5">
        <v>0</v>
      </c>
      <c r="N312" s="5" t="s">
        <v>6</v>
      </c>
      <c r="O312" s="5">
        <v>2</v>
      </c>
      <c r="P312" s="5">
        <f>ROUND(P311,O312)</f>
        <v>170257.2</v>
      </c>
      <c r="Q312" s="5"/>
      <c r="R312" s="5"/>
      <c r="S312" s="5"/>
      <c r="T312" s="5"/>
      <c r="U312" s="5"/>
      <c r="V312" s="5"/>
      <c r="W312" s="5"/>
    </row>
    <row r="313" spans="1:206" x14ac:dyDescent="0.2">
      <c r="A313" s="5">
        <v>50</v>
      </c>
      <c r="B313" s="5">
        <v>1</v>
      </c>
      <c r="C313" s="5">
        <v>0</v>
      </c>
      <c r="D313" s="5">
        <v>2</v>
      </c>
      <c r="E313" s="5">
        <v>0</v>
      </c>
      <c r="F313" s="5">
        <f>ROUND(F312*18/100,O313)</f>
        <v>3534.04</v>
      </c>
      <c r="G313" s="5" t="s">
        <v>395</v>
      </c>
      <c r="H313" s="5" t="s">
        <v>396</v>
      </c>
      <c r="I313" s="5"/>
      <c r="J313" s="5"/>
      <c r="K313" s="5">
        <v>212</v>
      </c>
      <c r="L313" s="5">
        <v>28</v>
      </c>
      <c r="M313" s="5">
        <v>0</v>
      </c>
      <c r="N313" s="5" t="s">
        <v>6</v>
      </c>
      <c r="O313" s="5">
        <v>2</v>
      </c>
      <c r="P313" s="5">
        <f>ROUND(P312*18/100,O313)</f>
        <v>30646.3</v>
      </c>
      <c r="Q313" s="5"/>
      <c r="R313" s="5"/>
      <c r="S313" s="5"/>
      <c r="T313" s="5"/>
      <c r="U313" s="5"/>
      <c r="V313" s="5"/>
      <c r="W313" s="5"/>
    </row>
    <row r="314" spans="1:206" x14ac:dyDescent="0.2">
      <c r="A314" s="5">
        <v>50</v>
      </c>
      <c r="B314" s="5">
        <v>1</v>
      </c>
      <c r="C314" s="5">
        <v>0</v>
      </c>
      <c r="D314" s="5">
        <v>2</v>
      </c>
      <c r="E314" s="5">
        <v>213</v>
      </c>
      <c r="F314" s="5">
        <f>ROUND(F312+F313,O314)</f>
        <v>23167.57</v>
      </c>
      <c r="G314" s="5" t="s">
        <v>397</v>
      </c>
      <c r="H314" s="5" t="s">
        <v>398</v>
      </c>
      <c r="I314" s="5"/>
      <c r="J314" s="5"/>
      <c r="K314" s="5">
        <v>212</v>
      </c>
      <c r="L314" s="5">
        <v>29</v>
      </c>
      <c r="M314" s="5">
        <v>0</v>
      </c>
      <c r="N314" s="5" t="s">
        <v>6</v>
      </c>
      <c r="O314" s="5">
        <v>2</v>
      </c>
      <c r="P314" s="5">
        <f>ROUND(P312+P313,O314)</f>
        <v>200903.5</v>
      </c>
      <c r="Q314" s="5"/>
      <c r="R314" s="5"/>
      <c r="S314" s="5"/>
      <c r="T314" s="5"/>
      <c r="U314" s="5"/>
      <c r="V314" s="5"/>
      <c r="W314" s="5"/>
    </row>
    <row r="316" spans="1:206" x14ac:dyDescent="0.2">
      <c r="A316" s="3">
        <v>51</v>
      </c>
      <c r="B316" s="3">
        <f>B20</f>
        <v>1</v>
      </c>
      <c r="C316" s="3">
        <f>A20</f>
        <v>3</v>
      </c>
      <c r="D316" s="3">
        <f>ROW(A20)</f>
        <v>20</v>
      </c>
      <c r="E316" s="3"/>
      <c r="F316" s="3" t="str">
        <f>IF(F20&lt;&gt;"",F20,"")</f>
        <v>Новая локальная смета</v>
      </c>
      <c r="G316" s="3" t="str">
        <f>IF(G20&lt;&gt;"",G20,"")</f>
        <v>Новая локальная смета</v>
      </c>
      <c r="H316" s="3">
        <v>0</v>
      </c>
      <c r="I316" s="3"/>
      <c r="J316" s="3"/>
      <c r="K316" s="3"/>
      <c r="L316" s="3"/>
      <c r="M316" s="3"/>
      <c r="N316" s="3"/>
      <c r="O316" s="3">
        <f t="shared" ref="O316:T316" si="329">ROUND(O187+O284+AB316,2)</f>
        <v>219542.96</v>
      </c>
      <c r="P316" s="3">
        <f t="shared" si="329"/>
        <v>190935.12</v>
      </c>
      <c r="Q316" s="3">
        <f t="shared" si="329"/>
        <v>2003.83</v>
      </c>
      <c r="R316" s="3">
        <f t="shared" si="329"/>
        <v>399.66</v>
      </c>
      <c r="S316" s="3">
        <f t="shared" si="329"/>
        <v>26604.01</v>
      </c>
      <c r="T316" s="3">
        <f t="shared" si="329"/>
        <v>0</v>
      </c>
      <c r="U316" s="3">
        <f>U187+U284+AH316</f>
        <v>2926.5480664000006</v>
      </c>
      <c r="V316" s="3">
        <f>V187+V284+AI316</f>
        <v>33.403963149999996</v>
      </c>
      <c r="W316" s="3">
        <f>ROUND(W187+W284+AJ316,2)</f>
        <v>0</v>
      </c>
      <c r="X316" s="3">
        <f>ROUND(X187+X284+AK316,2)</f>
        <v>25885.279999999999</v>
      </c>
      <c r="Y316" s="3">
        <f>ROUND(Y187+Y284+AL316,2)</f>
        <v>15912.68</v>
      </c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>
        <f t="shared" ref="AO316:BC316" si="330">ROUND(AO187+AO284+BX316,2)</f>
        <v>0</v>
      </c>
      <c r="AP316" s="3">
        <f t="shared" si="330"/>
        <v>0</v>
      </c>
      <c r="AQ316" s="3">
        <f t="shared" si="330"/>
        <v>0</v>
      </c>
      <c r="AR316" s="3">
        <f t="shared" si="330"/>
        <v>261340.92</v>
      </c>
      <c r="AS316" s="3">
        <f t="shared" si="330"/>
        <v>242039.66</v>
      </c>
      <c r="AT316" s="3">
        <f t="shared" si="330"/>
        <v>15602.85</v>
      </c>
      <c r="AU316" s="3">
        <f t="shared" si="330"/>
        <v>3698.41</v>
      </c>
      <c r="AV316" s="3">
        <f t="shared" si="330"/>
        <v>190935.12</v>
      </c>
      <c r="AW316" s="3">
        <f t="shared" si="330"/>
        <v>190935.12</v>
      </c>
      <c r="AX316" s="3">
        <f t="shared" si="330"/>
        <v>0</v>
      </c>
      <c r="AY316" s="3">
        <f t="shared" si="330"/>
        <v>190935.12</v>
      </c>
      <c r="AZ316" s="3">
        <f t="shared" si="330"/>
        <v>0</v>
      </c>
      <c r="BA316" s="3">
        <f t="shared" si="330"/>
        <v>0</v>
      </c>
      <c r="BB316" s="3">
        <f t="shared" si="330"/>
        <v>0</v>
      </c>
      <c r="BC316" s="3">
        <f t="shared" si="330"/>
        <v>0</v>
      </c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4">
        <f t="shared" ref="DG316:DL316" si="331">ROUND(DG187+DG284+DT316,2)</f>
        <v>1426832.32</v>
      </c>
      <c r="DH316" s="4">
        <f t="shared" si="331"/>
        <v>1221984.6000000001</v>
      </c>
      <c r="DI316" s="4">
        <f t="shared" si="331"/>
        <v>12824.42</v>
      </c>
      <c r="DJ316" s="4">
        <f t="shared" si="331"/>
        <v>2557.61</v>
      </c>
      <c r="DK316" s="4">
        <f t="shared" si="331"/>
        <v>192023.3</v>
      </c>
      <c r="DL316" s="4">
        <f t="shared" si="331"/>
        <v>0</v>
      </c>
      <c r="DM316" s="4">
        <f>DM187+DM284+DZ316</f>
        <v>2926.5480664000006</v>
      </c>
      <c r="DN316" s="4">
        <f>DN187+DN284+EA316</f>
        <v>33.403963149999996</v>
      </c>
      <c r="DO316" s="4">
        <f>ROUND(DO187+DO284+EB316,2)</f>
        <v>0</v>
      </c>
      <c r="DP316" s="4">
        <f>ROUND(DP187+DP284+EC316,2)</f>
        <v>179807.96</v>
      </c>
      <c r="DQ316" s="4">
        <f>ROUND(DQ187+DQ284+ED316,2)</f>
        <v>110543.82</v>
      </c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>
        <f t="shared" ref="EG316:EU316" si="332">ROUND(EG187+EG284+FP316,2)</f>
        <v>0</v>
      </c>
      <c r="EH316" s="4">
        <f t="shared" si="332"/>
        <v>0</v>
      </c>
      <c r="EI316" s="4">
        <f t="shared" si="332"/>
        <v>0</v>
      </c>
      <c r="EJ316" s="4">
        <f t="shared" si="332"/>
        <v>1717184.1</v>
      </c>
      <c r="EK316" s="4">
        <f t="shared" si="332"/>
        <v>1549053.33</v>
      </c>
      <c r="EL316" s="4">
        <f t="shared" si="332"/>
        <v>99858.19</v>
      </c>
      <c r="EM316" s="4">
        <f t="shared" si="332"/>
        <v>68272.58</v>
      </c>
      <c r="EN316" s="4">
        <f t="shared" si="332"/>
        <v>1221984.6000000001</v>
      </c>
      <c r="EO316" s="4">
        <f t="shared" si="332"/>
        <v>1221984.6000000001</v>
      </c>
      <c r="EP316" s="4">
        <f t="shared" si="332"/>
        <v>0</v>
      </c>
      <c r="EQ316" s="4">
        <f t="shared" si="332"/>
        <v>1221984.6000000001</v>
      </c>
      <c r="ER316" s="4">
        <f t="shared" si="332"/>
        <v>0</v>
      </c>
      <c r="ES316" s="4">
        <f t="shared" si="332"/>
        <v>0</v>
      </c>
      <c r="ET316" s="4">
        <f t="shared" si="332"/>
        <v>0</v>
      </c>
      <c r="EU316" s="4">
        <f t="shared" si="332"/>
        <v>0</v>
      </c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>
        <v>0</v>
      </c>
    </row>
    <row r="318" spans="1:206" x14ac:dyDescent="0.2">
      <c r="A318" s="5">
        <v>50</v>
      </c>
      <c r="B318" s="5">
        <v>0</v>
      </c>
      <c r="C318" s="5">
        <v>0</v>
      </c>
      <c r="D318" s="5">
        <v>1</v>
      </c>
      <c r="E318" s="5">
        <v>201</v>
      </c>
      <c r="F318" s="5">
        <f>ROUND(Source!O316,O318)</f>
        <v>219542.96</v>
      </c>
      <c r="G318" s="5" t="s">
        <v>342</v>
      </c>
      <c r="H318" s="5" t="s">
        <v>343</v>
      </c>
      <c r="I318" s="5"/>
      <c r="J318" s="5"/>
      <c r="K318" s="5">
        <v>201</v>
      </c>
      <c r="L318" s="5">
        <v>1</v>
      </c>
      <c r="M318" s="5">
        <v>3</v>
      </c>
      <c r="N318" s="5" t="s">
        <v>6</v>
      </c>
      <c r="O318" s="5">
        <v>2</v>
      </c>
      <c r="P318" s="5">
        <f>ROUND(Source!DG316,O318)</f>
        <v>1426832.32</v>
      </c>
      <c r="Q318" s="5"/>
      <c r="R318" s="5"/>
      <c r="S318" s="5"/>
      <c r="T318" s="5"/>
      <c r="U318" s="5"/>
      <c r="V318" s="5"/>
      <c r="W318" s="5"/>
    </row>
    <row r="319" spans="1:206" x14ac:dyDescent="0.2">
      <c r="A319" s="5">
        <v>50</v>
      </c>
      <c r="B319" s="5">
        <v>0</v>
      </c>
      <c r="C319" s="5">
        <v>0</v>
      </c>
      <c r="D319" s="5">
        <v>1</v>
      </c>
      <c r="E319" s="5">
        <v>202</v>
      </c>
      <c r="F319" s="5">
        <f>ROUND(Source!P316,O319)</f>
        <v>190935.12</v>
      </c>
      <c r="G319" s="5" t="s">
        <v>344</v>
      </c>
      <c r="H319" s="5" t="s">
        <v>345</v>
      </c>
      <c r="I319" s="5"/>
      <c r="J319" s="5"/>
      <c r="K319" s="5">
        <v>202</v>
      </c>
      <c r="L319" s="5">
        <v>2</v>
      </c>
      <c r="M319" s="5">
        <v>3</v>
      </c>
      <c r="N319" s="5" t="s">
        <v>6</v>
      </c>
      <c r="O319" s="5">
        <v>2</v>
      </c>
      <c r="P319" s="5">
        <f>ROUND(Source!DH316,O319)</f>
        <v>1221984.6000000001</v>
      </c>
      <c r="Q319" s="5"/>
      <c r="R319" s="5"/>
      <c r="S319" s="5"/>
      <c r="T319" s="5"/>
      <c r="U319" s="5"/>
      <c r="V319" s="5"/>
      <c r="W319" s="5"/>
    </row>
    <row r="320" spans="1:206" x14ac:dyDescent="0.2">
      <c r="A320" s="5">
        <v>50</v>
      </c>
      <c r="B320" s="5">
        <v>0</v>
      </c>
      <c r="C320" s="5">
        <v>0</v>
      </c>
      <c r="D320" s="5">
        <v>1</v>
      </c>
      <c r="E320" s="5">
        <v>222</v>
      </c>
      <c r="F320" s="5">
        <f>ROUND(Source!AO316,O320)</f>
        <v>0</v>
      </c>
      <c r="G320" s="5" t="s">
        <v>346</v>
      </c>
      <c r="H320" s="5" t="s">
        <v>347</v>
      </c>
      <c r="I320" s="5"/>
      <c r="J320" s="5"/>
      <c r="K320" s="5">
        <v>222</v>
      </c>
      <c r="L320" s="5">
        <v>3</v>
      </c>
      <c r="M320" s="5">
        <v>3</v>
      </c>
      <c r="N320" s="5" t="s">
        <v>6</v>
      </c>
      <c r="O320" s="5">
        <v>2</v>
      </c>
      <c r="P320" s="5">
        <f>ROUND(Source!EG316,O320)</f>
        <v>0</v>
      </c>
      <c r="Q320" s="5"/>
      <c r="R320" s="5"/>
      <c r="S320" s="5"/>
      <c r="T320" s="5"/>
      <c r="U320" s="5"/>
      <c r="V320" s="5"/>
      <c r="W320" s="5"/>
    </row>
    <row r="321" spans="1:23" x14ac:dyDescent="0.2">
      <c r="A321" s="5">
        <v>50</v>
      </c>
      <c r="B321" s="5">
        <v>0</v>
      </c>
      <c r="C321" s="5">
        <v>0</v>
      </c>
      <c r="D321" s="5">
        <v>1</v>
      </c>
      <c r="E321" s="5">
        <v>225</v>
      </c>
      <c r="F321" s="5">
        <f>ROUND(Source!AV316,O321)</f>
        <v>190935.12</v>
      </c>
      <c r="G321" s="5" t="s">
        <v>348</v>
      </c>
      <c r="H321" s="5" t="s">
        <v>349</v>
      </c>
      <c r="I321" s="5"/>
      <c r="J321" s="5"/>
      <c r="K321" s="5">
        <v>225</v>
      </c>
      <c r="L321" s="5">
        <v>4</v>
      </c>
      <c r="M321" s="5">
        <v>3</v>
      </c>
      <c r="N321" s="5" t="s">
        <v>6</v>
      </c>
      <c r="O321" s="5">
        <v>2</v>
      </c>
      <c r="P321" s="5">
        <f>ROUND(Source!EN316,O321)</f>
        <v>1221984.6000000001</v>
      </c>
      <c r="Q321" s="5"/>
      <c r="R321" s="5"/>
      <c r="S321" s="5"/>
      <c r="T321" s="5"/>
      <c r="U321" s="5"/>
      <c r="V321" s="5"/>
      <c r="W321" s="5"/>
    </row>
    <row r="322" spans="1:23" x14ac:dyDescent="0.2">
      <c r="A322" s="5">
        <v>50</v>
      </c>
      <c r="B322" s="5">
        <v>0</v>
      </c>
      <c r="C322" s="5">
        <v>0</v>
      </c>
      <c r="D322" s="5">
        <v>1</v>
      </c>
      <c r="E322" s="5">
        <v>226</v>
      </c>
      <c r="F322" s="5">
        <f>ROUND(Source!AW316,O322)</f>
        <v>190935.12</v>
      </c>
      <c r="G322" s="5" t="s">
        <v>350</v>
      </c>
      <c r="H322" s="5" t="s">
        <v>351</v>
      </c>
      <c r="I322" s="5"/>
      <c r="J322" s="5"/>
      <c r="K322" s="5">
        <v>226</v>
      </c>
      <c r="L322" s="5">
        <v>5</v>
      </c>
      <c r="M322" s="5">
        <v>3</v>
      </c>
      <c r="N322" s="5" t="s">
        <v>6</v>
      </c>
      <c r="O322" s="5">
        <v>2</v>
      </c>
      <c r="P322" s="5">
        <f>ROUND(Source!EO316,O322)</f>
        <v>1221984.6000000001</v>
      </c>
      <c r="Q322" s="5"/>
      <c r="R322" s="5"/>
      <c r="S322" s="5"/>
      <c r="T322" s="5"/>
      <c r="U322" s="5"/>
      <c r="V322" s="5"/>
      <c r="W322" s="5"/>
    </row>
    <row r="323" spans="1:23" x14ac:dyDescent="0.2">
      <c r="A323" s="5">
        <v>50</v>
      </c>
      <c r="B323" s="5">
        <v>0</v>
      </c>
      <c r="C323" s="5">
        <v>0</v>
      </c>
      <c r="D323" s="5">
        <v>1</v>
      </c>
      <c r="E323" s="5">
        <v>227</v>
      </c>
      <c r="F323" s="5">
        <f>ROUND(Source!AX316,O323)</f>
        <v>0</v>
      </c>
      <c r="G323" s="5" t="s">
        <v>352</v>
      </c>
      <c r="H323" s="5" t="s">
        <v>353</v>
      </c>
      <c r="I323" s="5"/>
      <c r="J323" s="5"/>
      <c r="K323" s="5">
        <v>227</v>
      </c>
      <c r="L323" s="5">
        <v>6</v>
      </c>
      <c r="M323" s="5">
        <v>3</v>
      </c>
      <c r="N323" s="5" t="s">
        <v>6</v>
      </c>
      <c r="O323" s="5">
        <v>2</v>
      </c>
      <c r="P323" s="5">
        <f>ROUND(Source!EP316,O323)</f>
        <v>0</v>
      </c>
      <c r="Q323" s="5"/>
      <c r="R323" s="5"/>
      <c r="S323" s="5"/>
      <c r="T323" s="5"/>
      <c r="U323" s="5"/>
      <c r="V323" s="5"/>
      <c r="W323" s="5"/>
    </row>
    <row r="324" spans="1:23" x14ac:dyDescent="0.2">
      <c r="A324" s="5">
        <v>50</v>
      </c>
      <c r="B324" s="5">
        <v>0</v>
      </c>
      <c r="C324" s="5">
        <v>0</v>
      </c>
      <c r="D324" s="5">
        <v>1</v>
      </c>
      <c r="E324" s="5">
        <v>228</v>
      </c>
      <c r="F324" s="5">
        <f>ROUND(Source!AY316,O324)</f>
        <v>190935.12</v>
      </c>
      <c r="G324" s="5" t="s">
        <v>354</v>
      </c>
      <c r="H324" s="5" t="s">
        <v>355</v>
      </c>
      <c r="I324" s="5"/>
      <c r="J324" s="5"/>
      <c r="K324" s="5">
        <v>228</v>
      </c>
      <c r="L324" s="5">
        <v>7</v>
      </c>
      <c r="M324" s="5">
        <v>3</v>
      </c>
      <c r="N324" s="5" t="s">
        <v>6</v>
      </c>
      <c r="O324" s="5">
        <v>2</v>
      </c>
      <c r="P324" s="5">
        <f>ROUND(Source!EQ316,O324)</f>
        <v>1221984.6000000001</v>
      </c>
      <c r="Q324" s="5"/>
      <c r="R324" s="5"/>
      <c r="S324" s="5"/>
      <c r="T324" s="5"/>
      <c r="U324" s="5"/>
      <c r="V324" s="5"/>
      <c r="W324" s="5"/>
    </row>
    <row r="325" spans="1:23" x14ac:dyDescent="0.2">
      <c r="A325" s="5">
        <v>50</v>
      </c>
      <c r="B325" s="5">
        <v>0</v>
      </c>
      <c r="C325" s="5">
        <v>0</v>
      </c>
      <c r="D325" s="5">
        <v>1</v>
      </c>
      <c r="E325" s="5">
        <v>216</v>
      </c>
      <c r="F325" s="5">
        <f>ROUND(Source!AP316,O325)</f>
        <v>0</v>
      </c>
      <c r="G325" s="5" t="s">
        <v>356</v>
      </c>
      <c r="H325" s="5" t="s">
        <v>357</v>
      </c>
      <c r="I325" s="5"/>
      <c r="J325" s="5"/>
      <c r="K325" s="5">
        <v>216</v>
      </c>
      <c r="L325" s="5">
        <v>8</v>
      </c>
      <c r="M325" s="5">
        <v>3</v>
      </c>
      <c r="N325" s="5" t="s">
        <v>6</v>
      </c>
      <c r="O325" s="5">
        <v>2</v>
      </c>
      <c r="P325" s="5">
        <f>ROUND(Source!EH316,O325)</f>
        <v>0</v>
      </c>
      <c r="Q325" s="5"/>
      <c r="R325" s="5"/>
      <c r="S325" s="5"/>
      <c r="T325" s="5"/>
      <c r="U325" s="5"/>
      <c r="V325" s="5"/>
      <c r="W325" s="5"/>
    </row>
    <row r="326" spans="1:23" x14ac:dyDescent="0.2">
      <c r="A326" s="5">
        <v>50</v>
      </c>
      <c r="B326" s="5">
        <v>0</v>
      </c>
      <c r="C326" s="5">
        <v>0</v>
      </c>
      <c r="D326" s="5">
        <v>1</v>
      </c>
      <c r="E326" s="5">
        <v>223</v>
      </c>
      <c r="F326" s="5">
        <f>ROUND(Source!AQ316,O326)</f>
        <v>0</v>
      </c>
      <c r="G326" s="5" t="s">
        <v>358</v>
      </c>
      <c r="H326" s="5" t="s">
        <v>359</v>
      </c>
      <c r="I326" s="5"/>
      <c r="J326" s="5"/>
      <c r="K326" s="5">
        <v>223</v>
      </c>
      <c r="L326" s="5">
        <v>9</v>
      </c>
      <c r="M326" s="5">
        <v>3</v>
      </c>
      <c r="N326" s="5" t="s">
        <v>6</v>
      </c>
      <c r="O326" s="5">
        <v>2</v>
      </c>
      <c r="P326" s="5">
        <f>ROUND(Source!EI316,O326)</f>
        <v>0</v>
      </c>
      <c r="Q326" s="5"/>
      <c r="R326" s="5"/>
      <c r="S326" s="5"/>
      <c r="T326" s="5"/>
      <c r="U326" s="5"/>
      <c r="V326" s="5"/>
      <c r="W326" s="5"/>
    </row>
    <row r="327" spans="1:23" x14ac:dyDescent="0.2">
      <c r="A327" s="5">
        <v>50</v>
      </c>
      <c r="B327" s="5">
        <v>0</v>
      </c>
      <c r="C327" s="5">
        <v>0</v>
      </c>
      <c r="D327" s="5">
        <v>1</v>
      </c>
      <c r="E327" s="5">
        <v>229</v>
      </c>
      <c r="F327" s="5">
        <f>ROUND(Source!AZ316,O327)</f>
        <v>0</v>
      </c>
      <c r="G327" s="5" t="s">
        <v>360</v>
      </c>
      <c r="H327" s="5" t="s">
        <v>361</v>
      </c>
      <c r="I327" s="5"/>
      <c r="J327" s="5"/>
      <c r="K327" s="5">
        <v>229</v>
      </c>
      <c r="L327" s="5">
        <v>10</v>
      </c>
      <c r="M327" s="5">
        <v>3</v>
      </c>
      <c r="N327" s="5" t="s">
        <v>6</v>
      </c>
      <c r="O327" s="5">
        <v>2</v>
      </c>
      <c r="P327" s="5">
        <f>ROUND(Source!ER316,O327)</f>
        <v>0</v>
      </c>
      <c r="Q327" s="5"/>
      <c r="R327" s="5"/>
      <c r="S327" s="5"/>
      <c r="T327" s="5"/>
      <c r="U327" s="5"/>
      <c r="V327" s="5"/>
      <c r="W327" s="5"/>
    </row>
    <row r="328" spans="1:23" x14ac:dyDescent="0.2">
      <c r="A328" s="5">
        <v>50</v>
      </c>
      <c r="B328" s="5">
        <v>0</v>
      </c>
      <c r="C328" s="5">
        <v>0</v>
      </c>
      <c r="D328" s="5">
        <v>1</v>
      </c>
      <c r="E328" s="5">
        <v>203</v>
      </c>
      <c r="F328" s="5">
        <f>ROUND(Source!Q316,O328)</f>
        <v>2003.83</v>
      </c>
      <c r="G328" s="5" t="s">
        <v>362</v>
      </c>
      <c r="H328" s="5" t="s">
        <v>363</v>
      </c>
      <c r="I328" s="5"/>
      <c r="J328" s="5"/>
      <c r="K328" s="5">
        <v>203</v>
      </c>
      <c r="L328" s="5">
        <v>11</v>
      </c>
      <c r="M328" s="5">
        <v>3</v>
      </c>
      <c r="N328" s="5" t="s">
        <v>6</v>
      </c>
      <c r="O328" s="5">
        <v>2</v>
      </c>
      <c r="P328" s="5">
        <f>ROUND(Source!DI316,O328)</f>
        <v>12824.42</v>
      </c>
      <c r="Q328" s="5"/>
      <c r="R328" s="5"/>
      <c r="S328" s="5"/>
      <c r="T328" s="5"/>
      <c r="U328" s="5"/>
      <c r="V328" s="5"/>
      <c r="W328" s="5"/>
    </row>
    <row r="329" spans="1:23" x14ac:dyDescent="0.2">
      <c r="A329" s="5">
        <v>50</v>
      </c>
      <c r="B329" s="5">
        <v>0</v>
      </c>
      <c r="C329" s="5">
        <v>0</v>
      </c>
      <c r="D329" s="5">
        <v>1</v>
      </c>
      <c r="E329" s="5">
        <v>231</v>
      </c>
      <c r="F329" s="5">
        <f>ROUND(Source!BB316,O329)</f>
        <v>0</v>
      </c>
      <c r="G329" s="5" t="s">
        <v>364</v>
      </c>
      <c r="H329" s="5" t="s">
        <v>365</v>
      </c>
      <c r="I329" s="5"/>
      <c r="J329" s="5"/>
      <c r="K329" s="5">
        <v>231</v>
      </c>
      <c r="L329" s="5">
        <v>12</v>
      </c>
      <c r="M329" s="5">
        <v>3</v>
      </c>
      <c r="N329" s="5" t="s">
        <v>6</v>
      </c>
      <c r="O329" s="5">
        <v>2</v>
      </c>
      <c r="P329" s="5">
        <f>ROUND(Source!ET316,O329)</f>
        <v>0</v>
      </c>
      <c r="Q329" s="5"/>
      <c r="R329" s="5"/>
      <c r="S329" s="5"/>
      <c r="T329" s="5"/>
      <c r="U329" s="5"/>
      <c r="V329" s="5"/>
      <c r="W329" s="5"/>
    </row>
    <row r="330" spans="1:23" x14ac:dyDescent="0.2">
      <c r="A330" s="5">
        <v>50</v>
      </c>
      <c r="B330" s="5">
        <v>0</v>
      </c>
      <c r="C330" s="5">
        <v>0</v>
      </c>
      <c r="D330" s="5">
        <v>1</v>
      </c>
      <c r="E330" s="5">
        <v>204</v>
      </c>
      <c r="F330" s="5">
        <f>ROUND(Source!R316,O330)</f>
        <v>399.66</v>
      </c>
      <c r="G330" s="5" t="s">
        <v>366</v>
      </c>
      <c r="H330" s="5" t="s">
        <v>367</v>
      </c>
      <c r="I330" s="5"/>
      <c r="J330" s="5"/>
      <c r="K330" s="5">
        <v>204</v>
      </c>
      <c r="L330" s="5">
        <v>13</v>
      </c>
      <c r="M330" s="5">
        <v>3</v>
      </c>
      <c r="N330" s="5" t="s">
        <v>6</v>
      </c>
      <c r="O330" s="5">
        <v>2</v>
      </c>
      <c r="P330" s="5">
        <f>ROUND(Source!DJ316,O330)</f>
        <v>2557.61</v>
      </c>
      <c r="Q330" s="5"/>
      <c r="R330" s="5"/>
      <c r="S330" s="5"/>
      <c r="T330" s="5"/>
      <c r="U330" s="5"/>
      <c r="V330" s="5"/>
      <c r="W330" s="5"/>
    </row>
    <row r="331" spans="1:23" x14ac:dyDescent="0.2">
      <c r="A331" s="5">
        <v>50</v>
      </c>
      <c r="B331" s="5">
        <v>0</v>
      </c>
      <c r="C331" s="5">
        <v>0</v>
      </c>
      <c r="D331" s="5">
        <v>1</v>
      </c>
      <c r="E331" s="5">
        <v>205</v>
      </c>
      <c r="F331" s="5">
        <f>ROUND(Source!S316,O331)</f>
        <v>26604.01</v>
      </c>
      <c r="G331" s="5" t="s">
        <v>368</v>
      </c>
      <c r="H331" s="5" t="s">
        <v>369</v>
      </c>
      <c r="I331" s="5"/>
      <c r="J331" s="5"/>
      <c r="K331" s="5">
        <v>205</v>
      </c>
      <c r="L331" s="5">
        <v>14</v>
      </c>
      <c r="M331" s="5">
        <v>3</v>
      </c>
      <c r="N331" s="5" t="s">
        <v>6</v>
      </c>
      <c r="O331" s="5">
        <v>2</v>
      </c>
      <c r="P331" s="5">
        <f>ROUND(Source!DK316,O331)</f>
        <v>192023.3</v>
      </c>
      <c r="Q331" s="5"/>
      <c r="R331" s="5"/>
      <c r="S331" s="5"/>
      <c r="T331" s="5"/>
      <c r="U331" s="5"/>
      <c r="V331" s="5"/>
      <c r="W331" s="5"/>
    </row>
    <row r="332" spans="1:23" x14ac:dyDescent="0.2">
      <c r="A332" s="5">
        <v>50</v>
      </c>
      <c r="B332" s="5">
        <v>0</v>
      </c>
      <c r="C332" s="5">
        <v>0</v>
      </c>
      <c r="D332" s="5">
        <v>1</v>
      </c>
      <c r="E332" s="5">
        <v>232</v>
      </c>
      <c r="F332" s="5">
        <f>ROUND(Source!BC316,O332)</f>
        <v>0</v>
      </c>
      <c r="G332" s="5" t="s">
        <v>370</v>
      </c>
      <c r="H332" s="5" t="s">
        <v>371</v>
      </c>
      <c r="I332" s="5"/>
      <c r="J332" s="5"/>
      <c r="K332" s="5">
        <v>232</v>
      </c>
      <c r="L332" s="5">
        <v>15</v>
      </c>
      <c r="M332" s="5">
        <v>3</v>
      </c>
      <c r="N332" s="5" t="s">
        <v>6</v>
      </c>
      <c r="O332" s="5">
        <v>2</v>
      </c>
      <c r="P332" s="5">
        <f>ROUND(Source!EU316,O332)</f>
        <v>0</v>
      </c>
      <c r="Q332" s="5"/>
      <c r="R332" s="5"/>
      <c r="S332" s="5"/>
      <c r="T332" s="5"/>
      <c r="U332" s="5"/>
      <c r="V332" s="5"/>
      <c r="W332" s="5"/>
    </row>
    <row r="333" spans="1:23" x14ac:dyDescent="0.2">
      <c r="A333" s="5">
        <v>50</v>
      </c>
      <c r="B333" s="5">
        <v>0</v>
      </c>
      <c r="C333" s="5">
        <v>0</v>
      </c>
      <c r="D333" s="5">
        <v>1</v>
      </c>
      <c r="E333" s="5">
        <v>214</v>
      </c>
      <c r="F333" s="5">
        <f>ROUND(Source!AS316,O333)</f>
        <v>242039.66</v>
      </c>
      <c r="G333" s="5" t="s">
        <v>372</v>
      </c>
      <c r="H333" s="5" t="s">
        <v>373</v>
      </c>
      <c r="I333" s="5"/>
      <c r="J333" s="5"/>
      <c r="K333" s="5">
        <v>214</v>
      </c>
      <c r="L333" s="5">
        <v>16</v>
      </c>
      <c r="M333" s="5">
        <v>3</v>
      </c>
      <c r="N333" s="5" t="s">
        <v>6</v>
      </c>
      <c r="O333" s="5">
        <v>2</v>
      </c>
      <c r="P333" s="5">
        <f>ROUND(Source!EK316,O333)</f>
        <v>1549053.33</v>
      </c>
      <c r="Q333" s="5"/>
      <c r="R333" s="5"/>
      <c r="S333" s="5"/>
      <c r="T333" s="5"/>
      <c r="U333" s="5"/>
      <c r="V333" s="5"/>
      <c r="W333" s="5"/>
    </row>
    <row r="334" spans="1:23" x14ac:dyDescent="0.2">
      <c r="A334" s="5">
        <v>50</v>
      </c>
      <c r="B334" s="5">
        <v>0</v>
      </c>
      <c r="C334" s="5">
        <v>0</v>
      </c>
      <c r="D334" s="5">
        <v>1</v>
      </c>
      <c r="E334" s="5">
        <v>215</v>
      </c>
      <c r="F334" s="5">
        <f>ROUND(Source!AT316,O334)</f>
        <v>15602.85</v>
      </c>
      <c r="G334" s="5" t="s">
        <v>374</v>
      </c>
      <c r="H334" s="5" t="s">
        <v>375</v>
      </c>
      <c r="I334" s="5"/>
      <c r="J334" s="5"/>
      <c r="K334" s="5">
        <v>215</v>
      </c>
      <c r="L334" s="5">
        <v>17</v>
      </c>
      <c r="M334" s="5">
        <v>3</v>
      </c>
      <c r="N334" s="5" t="s">
        <v>6</v>
      </c>
      <c r="O334" s="5">
        <v>2</v>
      </c>
      <c r="P334" s="5">
        <f>ROUND(Source!EL316,O334)</f>
        <v>99858.19</v>
      </c>
      <c r="Q334" s="5"/>
      <c r="R334" s="5"/>
      <c r="S334" s="5"/>
      <c r="T334" s="5"/>
      <c r="U334" s="5"/>
      <c r="V334" s="5"/>
      <c r="W334" s="5"/>
    </row>
    <row r="335" spans="1:23" x14ac:dyDescent="0.2">
      <c r="A335" s="5">
        <v>50</v>
      </c>
      <c r="B335" s="5">
        <v>0</v>
      </c>
      <c r="C335" s="5">
        <v>0</v>
      </c>
      <c r="D335" s="5">
        <v>1</v>
      </c>
      <c r="E335" s="5">
        <v>217</v>
      </c>
      <c r="F335" s="5">
        <f>ROUND(Source!AU316,O335)</f>
        <v>3698.41</v>
      </c>
      <c r="G335" s="5" t="s">
        <v>376</v>
      </c>
      <c r="H335" s="5" t="s">
        <v>377</v>
      </c>
      <c r="I335" s="5"/>
      <c r="J335" s="5"/>
      <c r="K335" s="5">
        <v>217</v>
      </c>
      <c r="L335" s="5">
        <v>18</v>
      </c>
      <c r="M335" s="5">
        <v>3</v>
      </c>
      <c r="N335" s="5" t="s">
        <v>6</v>
      </c>
      <c r="O335" s="5">
        <v>2</v>
      </c>
      <c r="P335" s="5">
        <f>ROUND(Source!EM316,O335)</f>
        <v>68272.58</v>
      </c>
      <c r="Q335" s="5"/>
      <c r="R335" s="5"/>
      <c r="S335" s="5"/>
      <c r="T335" s="5"/>
      <c r="U335" s="5"/>
      <c r="V335" s="5"/>
      <c r="W335" s="5"/>
    </row>
    <row r="336" spans="1:23" x14ac:dyDescent="0.2">
      <c r="A336" s="5">
        <v>50</v>
      </c>
      <c r="B336" s="5">
        <v>0</v>
      </c>
      <c r="C336" s="5">
        <v>0</v>
      </c>
      <c r="D336" s="5">
        <v>1</v>
      </c>
      <c r="E336" s="5">
        <v>230</v>
      </c>
      <c r="F336" s="5">
        <f>ROUND(Source!BA316,O336)</f>
        <v>0</v>
      </c>
      <c r="G336" s="5" t="s">
        <v>378</v>
      </c>
      <c r="H336" s="5" t="s">
        <v>379</v>
      </c>
      <c r="I336" s="5"/>
      <c r="J336" s="5"/>
      <c r="K336" s="5">
        <v>230</v>
      </c>
      <c r="L336" s="5">
        <v>19</v>
      </c>
      <c r="M336" s="5">
        <v>3</v>
      </c>
      <c r="N336" s="5" t="s">
        <v>6</v>
      </c>
      <c r="O336" s="5">
        <v>2</v>
      </c>
      <c r="P336" s="5">
        <f>ROUND(Source!ES316,O336)</f>
        <v>0</v>
      </c>
      <c r="Q336" s="5"/>
      <c r="R336" s="5"/>
      <c r="S336" s="5"/>
      <c r="T336" s="5"/>
      <c r="U336" s="5"/>
      <c r="V336" s="5"/>
      <c r="W336" s="5"/>
    </row>
    <row r="337" spans="1:206" x14ac:dyDescent="0.2">
      <c r="A337" s="5">
        <v>50</v>
      </c>
      <c r="B337" s="5">
        <v>0</v>
      </c>
      <c r="C337" s="5">
        <v>0</v>
      </c>
      <c r="D337" s="5">
        <v>1</v>
      </c>
      <c r="E337" s="5">
        <v>206</v>
      </c>
      <c r="F337" s="5">
        <f>ROUND(Source!T316,O337)</f>
        <v>0</v>
      </c>
      <c r="G337" s="5" t="s">
        <v>380</v>
      </c>
      <c r="H337" s="5" t="s">
        <v>381</v>
      </c>
      <c r="I337" s="5"/>
      <c r="J337" s="5"/>
      <c r="K337" s="5">
        <v>206</v>
      </c>
      <c r="L337" s="5">
        <v>20</v>
      </c>
      <c r="M337" s="5">
        <v>3</v>
      </c>
      <c r="N337" s="5" t="s">
        <v>6</v>
      </c>
      <c r="O337" s="5">
        <v>2</v>
      </c>
      <c r="P337" s="5">
        <f>ROUND(Source!DL316,O337)</f>
        <v>0</v>
      </c>
      <c r="Q337" s="5"/>
      <c r="R337" s="5"/>
      <c r="S337" s="5"/>
      <c r="T337" s="5"/>
      <c r="U337" s="5"/>
      <c r="V337" s="5"/>
      <c r="W337" s="5"/>
    </row>
    <row r="338" spans="1:206" x14ac:dyDescent="0.2">
      <c r="A338" s="5">
        <v>50</v>
      </c>
      <c r="B338" s="5">
        <v>0</v>
      </c>
      <c r="C338" s="5">
        <v>0</v>
      </c>
      <c r="D338" s="5">
        <v>1</v>
      </c>
      <c r="E338" s="5">
        <v>207</v>
      </c>
      <c r="F338" s="5">
        <f>Source!U316</f>
        <v>2926.5480664000006</v>
      </c>
      <c r="G338" s="5" t="s">
        <v>382</v>
      </c>
      <c r="H338" s="5" t="s">
        <v>383</v>
      </c>
      <c r="I338" s="5"/>
      <c r="J338" s="5"/>
      <c r="K338" s="5">
        <v>207</v>
      </c>
      <c r="L338" s="5">
        <v>21</v>
      </c>
      <c r="M338" s="5">
        <v>3</v>
      </c>
      <c r="N338" s="5" t="s">
        <v>6</v>
      </c>
      <c r="O338" s="5">
        <v>-1</v>
      </c>
      <c r="P338" s="5">
        <f>Source!DM316</f>
        <v>2926.5480664000006</v>
      </c>
      <c r="Q338" s="5"/>
      <c r="R338" s="5"/>
      <c r="S338" s="5"/>
      <c r="T338" s="5"/>
      <c r="U338" s="5"/>
      <c r="V338" s="5"/>
      <c r="W338" s="5"/>
    </row>
    <row r="339" spans="1:206" x14ac:dyDescent="0.2">
      <c r="A339" s="5">
        <v>50</v>
      </c>
      <c r="B339" s="5">
        <v>0</v>
      </c>
      <c r="C339" s="5">
        <v>0</v>
      </c>
      <c r="D339" s="5">
        <v>1</v>
      </c>
      <c r="E339" s="5">
        <v>208</v>
      </c>
      <c r="F339" s="5">
        <f>Source!V316</f>
        <v>33.403963149999996</v>
      </c>
      <c r="G339" s="5" t="s">
        <v>384</v>
      </c>
      <c r="H339" s="5" t="s">
        <v>385</v>
      </c>
      <c r="I339" s="5"/>
      <c r="J339" s="5"/>
      <c r="K339" s="5">
        <v>208</v>
      </c>
      <c r="L339" s="5">
        <v>22</v>
      </c>
      <c r="M339" s="5">
        <v>3</v>
      </c>
      <c r="N339" s="5" t="s">
        <v>6</v>
      </c>
      <c r="O339" s="5">
        <v>-1</v>
      </c>
      <c r="P339" s="5">
        <f>Source!DN316</f>
        <v>33.403963149999996</v>
      </c>
      <c r="Q339" s="5"/>
      <c r="R339" s="5"/>
      <c r="S339" s="5"/>
      <c r="T339" s="5"/>
      <c r="U339" s="5"/>
      <c r="V339" s="5"/>
      <c r="W339" s="5"/>
    </row>
    <row r="340" spans="1:206" x14ac:dyDescent="0.2">
      <c r="A340" s="5">
        <v>50</v>
      </c>
      <c r="B340" s="5">
        <v>0</v>
      </c>
      <c r="C340" s="5">
        <v>0</v>
      </c>
      <c r="D340" s="5">
        <v>1</v>
      </c>
      <c r="E340" s="5">
        <v>209</v>
      </c>
      <c r="F340" s="5">
        <f>ROUND(Source!W316,O340)</f>
        <v>0</v>
      </c>
      <c r="G340" s="5" t="s">
        <v>386</v>
      </c>
      <c r="H340" s="5" t="s">
        <v>387</v>
      </c>
      <c r="I340" s="5"/>
      <c r="J340" s="5"/>
      <c r="K340" s="5">
        <v>209</v>
      </c>
      <c r="L340" s="5">
        <v>23</v>
      </c>
      <c r="M340" s="5">
        <v>3</v>
      </c>
      <c r="N340" s="5" t="s">
        <v>6</v>
      </c>
      <c r="O340" s="5">
        <v>2</v>
      </c>
      <c r="P340" s="5">
        <f>ROUND(Source!DO316,O340)</f>
        <v>0</v>
      </c>
      <c r="Q340" s="5"/>
      <c r="R340" s="5"/>
      <c r="S340" s="5"/>
      <c r="T340" s="5"/>
      <c r="U340" s="5"/>
      <c r="V340" s="5"/>
      <c r="W340" s="5"/>
    </row>
    <row r="341" spans="1:206" x14ac:dyDescent="0.2">
      <c r="A341" s="5">
        <v>50</v>
      </c>
      <c r="B341" s="5">
        <v>0</v>
      </c>
      <c r="C341" s="5">
        <v>0</v>
      </c>
      <c r="D341" s="5">
        <v>1</v>
      </c>
      <c r="E341" s="5">
        <v>210</v>
      </c>
      <c r="F341" s="5">
        <f>ROUND(Source!X316,O341)</f>
        <v>25885.279999999999</v>
      </c>
      <c r="G341" s="5" t="s">
        <v>388</v>
      </c>
      <c r="H341" s="5" t="s">
        <v>389</v>
      </c>
      <c r="I341" s="5"/>
      <c r="J341" s="5"/>
      <c r="K341" s="5">
        <v>210</v>
      </c>
      <c r="L341" s="5">
        <v>24</v>
      </c>
      <c r="M341" s="5">
        <v>3</v>
      </c>
      <c r="N341" s="5" t="s">
        <v>6</v>
      </c>
      <c r="O341" s="5">
        <v>2</v>
      </c>
      <c r="P341" s="5">
        <f>ROUND(Source!DP316,O341)</f>
        <v>179807.96</v>
      </c>
      <c r="Q341" s="5"/>
      <c r="R341" s="5"/>
      <c r="S341" s="5"/>
      <c r="T341" s="5"/>
      <c r="U341" s="5"/>
      <c r="V341" s="5"/>
      <c r="W341" s="5"/>
    </row>
    <row r="342" spans="1:206" x14ac:dyDescent="0.2">
      <c r="A342" s="5">
        <v>50</v>
      </c>
      <c r="B342" s="5">
        <v>0</v>
      </c>
      <c r="C342" s="5">
        <v>0</v>
      </c>
      <c r="D342" s="5">
        <v>1</v>
      </c>
      <c r="E342" s="5">
        <v>211</v>
      </c>
      <c r="F342" s="5">
        <f>ROUND(Source!Y316,O342)</f>
        <v>15912.68</v>
      </c>
      <c r="G342" s="5" t="s">
        <v>390</v>
      </c>
      <c r="H342" s="5" t="s">
        <v>391</v>
      </c>
      <c r="I342" s="5"/>
      <c r="J342" s="5"/>
      <c r="K342" s="5">
        <v>211</v>
      </c>
      <c r="L342" s="5">
        <v>25</v>
      </c>
      <c r="M342" s="5">
        <v>3</v>
      </c>
      <c r="N342" s="5" t="s">
        <v>6</v>
      </c>
      <c r="O342" s="5">
        <v>2</v>
      </c>
      <c r="P342" s="5">
        <f>ROUND(Source!DQ316,O342)</f>
        <v>110543.82</v>
      </c>
      <c r="Q342" s="5"/>
      <c r="R342" s="5"/>
      <c r="S342" s="5"/>
      <c r="T342" s="5"/>
      <c r="U342" s="5"/>
      <c r="V342" s="5"/>
      <c r="W342" s="5"/>
    </row>
    <row r="343" spans="1:206" x14ac:dyDescent="0.2">
      <c r="A343" s="5">
        <v>50</v>
      </c>
      <c r="B343" s="5">
        <v>0</v>
      </c>
      <c r="C343" s="5">
        <v>0</v>
      </c>
      <c r="D343" s="5">
        <v>1</v>
      </c>
      <c r="E343" s="5">
        <v>224</v>
      </c>
      <c r="F343" s="5">
        <f>ROUND(Source!AR316,O343)</f>
        <v>261340.92</v>
      </c>
      <c r="G343" s="5" t="s">
        <v>392</v>
      </c>
      <c r="H343" s="5" t="s">
        <v>393</v>
      </c>
      <c r="I343" s="5"/>
      <c r="J343" s="5"/>
      <c r="K343" s="5">
        <v>224</v>
      </c>
      <c r="L343" s="5">
        <v>26</v>
      </c>
      <c r="M343" s="5">
        <v>3</v>
      </c>
      <c r="N343" s="5" t="s">
        <v>6</v>
      </c>
      <c r="O343" s="5">
        <v>2</v>
      </c>
      <c r="P343" s="5">
        <f>ROUND(Source!EJ316,O343)</f>
        <v>1717184.1</v>
      </c>
      <c r="Q343" s="5"/>
      <c r="R343" s="5"/>
      <c r="S343" s="5"/>
      <c r="T343" s="5"/>
      <c r="U343" s="5"/>
      <c r="V343" s="5"/>
      <c r="W343" s="5"/>
    </row>
    <row r="344" spans="1:206" x14ac:dyDescent="0.2">
      <c r="A344" s="5">
        <v>50</v>
      </c>
      <c r="B344" s="5">
        <v>1</v>
      </c>
      <c r="C344" s="5">
        <v>0</v>
      </c>
      <c r="D344" s="5">
        <v>2</v>
      </c>
      <c r="E344" s="5">
        <v>0</v>
      </c>
      <c r="F344" s="5">
        <f>ROUND(F343,O344)</f>
        <v>261340.92</v>
      </c>
      <c r="G344" s="5" t="s">
        <v>394</v>
      </c>
      <c r="H344" s="5" t="s">
        <v>393</v>
      </c>
      <c r="I344" s="5"/>
      <c r="J344" s="5"/>
      <c r="K344" s="5">
        <v>212</v>
      </c>
      <c r="L344" s="5">
        <v>27</v>
      </c>
      <c r="M344" s="5">
        <v>0</v>
      </c>
      <c r="N344" s="5" t="s">
        <v>6</v>
      </c>
      <c r="O344" s="5">
        <v>2</v>
      </c>
      <c r="P344" s="5">
        <f>ROUND(P343,O344)</f>
        <v>1717184.1</v>
      </c>
      <c r="Q344" s="5"/>
      <c r="R344" s="5"/>
      <c r="S344" s="5"/>
      <c r="T344" s="5"/>
      <c r="U344" s="5"/>
      <c r="V344" s="5"/>
      <c r="W344" s="5"/>
    </row>
    <row r="345" spans="1:206" x14ac:dyDescent="0.2">
      <c r="A345" s="5">
        <v>50</v>
      </c>
      <c r="B345" s="5">
        <v>1</v>
      </c>
      <c r="C345" s="5">
        <v>0</v>
      </c>
      <c r="D345" s="5">
        <v>2</v>
      </c>
      <c r="E345" s="5">
        <v>0</v>
      </c>
      <c r="F345" s="5">
        <f>ROUND(F344*18/100,O345)</f>
        <v>47041.37</v>
      </c>
      <c r="G345" s="5" t="s">
        <v>395</v>
      </c>
      <c r="H345" s="5" t="s">
        <v>396</v>
      </c>
      <c r="I345" s="5"/>
      <c r="J345" s="5"/>
      <c r="K345" s="5">
        <v>212</v>
      </c>
      <c r="L345" s="5">
        <v>28</v>
      </c>
      <c r="M345" s="5">
        <v>0</v>
      </c>
      <c r="N345" s="5" t="s">
        <v>6</v>
      </c>
      <c r="O345" s="5">
        <v>2</v>
      </c>
      <c r="P345" s="5">
        <f>ROUND(P344*18/100,O345)</f>
        <v>309093.14</v>
      </c>
      <c r="Q345" s="5"/>
      <c r="R345" s="5"/>
      <c r="S345" s="5"/>
      <c r="T345" s="5"/>
      <c r="U345" s="5"/>
      <c r="V345" s="5"/>
      <c r="W345" s="5"/>
    </row>
    <row r="346" spans="1:206" x14ac:dyDescent="0.2">
      <c r="A346" s="5">
        <v>50</v>
      </c>
      <c r="B346" s="5">
        <v>1</v>
      </c>
      <c r="C346" s="5">
        <v>0</v>
      </c>
      <c r="D346" s="5">
        <v>2</v>
      </c>
      <c r="E346" s="5">
        <v>213</v>
      </c>
      <c r="F346" s="5">
        <f>ROUND(F344+F345,O346)</f>
        <v>308382.28999999998</v>
      </c>
      <c r="G346" s="5" t="s">
        <v>397</v>
      </c>
      <c r="H346" s="5" t="s">
        <v>398</v>
      </c>
      <c r="I346" s="5"/>
      <c r="J346" s="5"/>
      <c r="K346" s="5">
        <v>212</v>
      </c>
      <c r="L346" s="5">
        <v>29</v>
      </c>
      <c r="M346" s="5">
        <v>0</v>
      </c>
      <c r="N346" s="5" t="s">
        <v>6</v>
      </c>
      <c r="O346" s="5">
        <v>2</v>
      </c>
      <c r="P346" s="5">
        <f>ROUND(P344+P345,O346)</f>
        <v>2026277.24</v>
      </c>
      <c r="Q346" s="5"/>
      <c r="R346" s="5"/>
      <c r="S346" s="5"/>
      <c r="T346" s="5"/>
      <c r="U346" s="5"/>
      <c r="V346" s="5"/>
      <c r="W346" s="5"/>
    </row>
    <row r="348" spans="1:206" x14ac:dyDescent="0.2">
      <c r="A348" s="3">
        <v>51</v>
      </c>
      <c r="B348" s="3">
        <f>B12</f>
        <v>409</v>
      </c>
      <c r="C348" s="3">
        <f>A12</f>
        <v>1</v>
      </c>
      <c r="D348" s="3">
        <f>ROW(A12)</f>
        <v>12</v>
      </c>
      <c r="E348" s="3"/>
      <c r="F348" s="3" t="str">
        <f>IF(F12&lt;&gt;"",F12,"")</f>
        <v>Новый объект</v>
      </c>
      <c r="G348" s="3" t="str">
        <f>IF(G12&lt;&gt;"",G12,"")</f>
        <v>На ремонт помещений 2-го этажа №№2,3,4,5,6,12,13,14 и 4-го этажа, лабораторного корпуса Р-17 по адресу: г. Москва, Каширское шоссе, д. 31, стр. 12</v>
      </c>
      <c r="H348" s="3">
        <v>0</v>
      </c>
      <c r="I348" s="3"/>
      <c r="J348" s="3"/>
      <c r="K348" s="3"/>
      <c r="L348" s="3"/>
      <c r="M348" s="3"/>
      <c r="N348" s="3"/>
      <c r="O348" s="3">
        <f t="shared" ref="O348:T348" si="333">ROUND(O316,2)</f>
        <v>219542.96</v>
      </c>
      <c r="P348" s="3">
        <f t="shared" si="333"/>
        <v>190935.12</v>
      </c>
      <c r="Q348" s="3">
        <f t="shared" si="333"/>
        <v>2003.83</v>
      </c>
      <c r="R348" s="3">
        <f t="shared" si="333"/>
        <v>399.66</v>
      </c>
      <c r="S348" s="3">
        <f t="shared" si="333"/>
        <v>26604.01</v>
      </c>
      <c r="T348" s="3">
        <f t="shared" si="333"/>
        <v>0</v>
      </c>
      <c r="U348" s="3">
        <f>U316</f>
        <v>2926.5480664000006</v>
      </c>
      <c r="V348" s="3">
        <f>V316</f>
        <v>33.403963149999996</v>
      </c>
      <c r="W348" s="3">
        <f>ROUND(W316,2)</f>
        <v>0</v>
      </c>
      <c r="X348" s="3">
        <f>ROUND(X316,2)</f>
        <v>25885.279999999999</v>
      </c>
      <c r="Y348" s="3">
        <f>ROUND(Y316,2)</f>
        <v>15912.68</v>
      </c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>
        <f t="shared" ref="AO348:BC348" si="334">ROUND(AO316,2)</f>
        <v>0</v>
      </c>
      <c r="AP348" s="3">
        <f t="shared" si="334"/>
        <v>0</v>
      </c>
      <c r="AQ348" s="3">
        <f t="shared" si="334"/>
        <v>0</v>
      </c>
      <c r="AR348" s="3">
        <f t="shared" si="334"/>
        <v>261340.92</v>
      </c>
      <c r="AS348" s="3">
        <f t="shared" si="334"/>
        <v>242039.66</v>
      </c>
      <c r="AT348" s="3">
        <f t="shared" si="334"/>
        <v>15602.85</v>
      </c>
      <c r="AU348" s="3">
        <f t="shared" si="334"/>
        <v>3698.41</v>
      </c>
      <c r="AV348" s="3">
        <f t="shared" si="334"/>
        <v>190935.12</v>
      </c>
      <c r="AW348" s="3">
        <f t="shared" si="334"/>
        <v>190935.12</v>
      </c>
      <c r="AX348" s="3">
        <f t="shared" si="334"/>
        <v>0</v>
      </c>
      <c r="AY348" s="3">
        <f t="shared" si="334"/>
        <v>190935.12</v>
      </c>
      <c r="AZ348" s="3">
        <f t="shared" si="334"/>
        <v>0</v>
      </c>
      <c r="BA348" s="3">
        <f t="shared" si="334"/>
        <v>0</v>
      </c>
      <c r="BB348" s="3">
        <f t="shared" si="334"/>
        <v>0</v>
      </c>
      <c r="BC348" s="3">
        <f t="shared" si="334"/>
        <v>0</v>
      </c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4">
        <f t="shared" ref="DG348:DL348" si="335">ROUND(DG316,2)</f>
        <v>1426832.32</v>
      </c>
      <c r="DH348" s="4">
        <f t="shared" si="335"/>
        <v>1221984.6000000001</v>
      </c>
      <c r="DI348" s="4">
        <f t="shared" si="335"/>
        <v>12824.42</v>
      </c>
      <c r="DJ348" s="4">
        <f t="shared" si="335"/>
        <v>2557.61</v>
      </c>
      <c r="DK348" s="4">
        <f t="shared" si="335"/>
        <v>192023.3</v>
      </c>
      <c r="DL348" s="4">
        <f t="shared" si="335"/>
        <v>0</v>
      </c>
      <c r="DM348" s="4">
        <f>DM316</f>
        <v>2926.5480664000006</v>
      </c>
      <c r="DN348" s="4">
        <f>DN316</f>
        <v>33.403963149999996</v>
      </c>
      <c r="DO348" s="4">
        <f>ROUND(DO316,2)</f>
        <v>0</v>
      </c>
      <c r="DP348" s="4">
        <f>ROUND(DP316,2)</f>
        <v>179807.96</v>
      </c>
      <c r="DQ348" s="4">
        <f>ROUND(DQ316,2)</f>
        <v>110543.82</v>
      </c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>
        <f t="shared" ref="EG348:EU348" si="336">ROUND(EG316,2)</f>
        <v>0</v>
      </c>
      <c r="EH348" s="4">
        <f t="shared" si="336"/>
        <v>0</v>
      </c>
      <c r="EI348" s="4">
        <f t="shared" si="336"/>
        <v>0</v>
      </c>
      <c r="EJ348" s="4">
        <f t="shared" si="336"/>
        <v>1717184.1</v>
      </c>
      <c r="EK348" s="4">
        <f t="shared" si="336"/>
        <v>1549053.33</v>
      </c>
      <c r="EL348" s="4">
        <f t="shared" si="336"/>
        <v>99858.19</v>
      </c>
      <c r="EM348" s="4">
        <f t="shared" si="336"/>
        <v>68272.58</v>
      </c>
      <c r="EN348" s="4">
        <f t="shared" si="336"/>
        <v>1221984.6000000001</v>
      </c>
      <c r="EO348" s="4">
        <f t="shared" si="336"/>
        <v>1221984.6000000001</v>
      </c>
      <c r="EP348" s="4">
        <f t="shared" si="336"/>
        <v>0</v>
      </c>
      <c r="EQ348" s="4">
        <f t="shared" si="336"/>
        <v>1221984.6000000001</v>
      </c>
      <c r="ER348" s="4">
        <f t="shared" si="336"/>
        <v>0</v>
      </c>
      <c r="ES348" s="4">
        <f t="shared" si="336"/>
        <v>0</v>
      </c>
      <c r="ET348" s="4">
        <f t="shared" si="336"/>
        <v>0</v>
      </c>
      <c r="EU348" s="4">
        <f t="shared" si="336"/>
        <v>0</v>
      </c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"/>
      <c r="GW348" s="4"/>
      <c r="GX348" s="4">
        <v>0</v>
      </c>
    </row>
    <row r="350" spans="1:206" x14ac:dyDescent="0.2">
      <c r="A350" s="5">
        <v>50</v>
      </c>
      <c r="B350" s="5">
        <v>0</v>
      </c>
      <c r="C350" s="5">
        <v>0</v>
      </c>
      <c r="D350" s="5">
        <v>1</v>
      </c>
      <c r="E350" s="5">
        <v>201</v>
      </c>
      <c r="F350" s="5">
        <f>ROUND(Source!O348,O350)</f>
        <v>219542.96</v>
      </c>
      <c r="G350" s="5" t="s">
        <v>342</v>
      </c>
      <c r="H350" s="5" t="s">
        <v>343</v>
      </c>
      <c r="I350" s="5"/>
      <c r="J350" s="5"/>
      <c r="K350" s="5">
        <v>201</v>
      </c>
      <c r="L350" s="5">
        <v>1</v>
      </c>
      <c r="M350" s="5">
        <v>3</v>
      </c>
      <c r="N350" s="5" t="s">
        <v>6</v>
      </c>
      <c r="O350" s="5">
        <v>2</v>
      </c>
      <c r="P350" s="5">
        <f>ROUND(Source!DG348,O350)</f>
        <v>1426832.32</v>
      </c>
      <c r="Q350" s="5"/>
      <c r="R350" s="5"/>
      <c r="S350" s="5"/>
      <c r="T350" s="5"/>
      <c r="U350" s="5"/>
      <c r="V350" s="5"/>
      <c r="W350" s="5"/>
    </row>
    <row r="351" spans="1:206" x14ac:dyDescent="0.2">
      <c r="A351" s="5">
        <v>50</v>
      </c>
      <c r="B351" s="5">
        <v>0</v>
      </c>
      <c r="C351" s="5">
        <v>0</v>
      </c>
      <c r="D351" s="5">
        <v>1</v>
      </c>
      <c r="E351" s="5">
        <v>202</v>
      </c>
      <c r="F351" s="5">
        <f>ROUND(Source!P348,O351)</f>
        <v>190935.12</v>
      </c>
      <c r="G351" s="5" t="s">
        <v>344</v>
      </c>
      <c r="H351" s="5" t="s">
        <v>345</v>
      </c>
      <c r="I351" s="5"/>
      <c r="J351" s="5"/>
      <c r="K351" s="5">
        <v>202</v>
      </c>
      <c r="L351" s="5">
        <v>2</v>
      </c>
      <c r="M351" s="5">
        <v>3</v>
      </c>
      <c r="N351" s="5" t="s">
        <v>6</v>
      </c>
      <c r="O351" s="5">
        <v>2</v>
      </c>
      <c r="P351" s="5">
        <f>ROUND(Source!DH348,O351)</f>
        <v>1221984.6000000001</v>
      </c>
      <c r="Q351" s="5"/>
      <c r="R351" s="5"/>
      <c r="S351" s="5"/>
      <c r="T351" s="5"/>
      <c r="U351" s="5"/>
      <c r="V351" s="5"/>
      <c r="W351" s="5"/>
    </row>
    <row r="352" spans="1:206" x14ac:dyDescent="0.2">
      <c r="A352" s="5">
        <v>50</v>
      </c>
      <c r="B352" s="5">
        <v>0</v>
      </c>
      <c r="C352" s="5">
        <v>0</v>
      </c>
      <c r="D352" s="5">
        <v>1</v>
      </c>
      <c r="E352" s="5">
        <v>222</v>
      </c>
      <c r="F352" s="5">
        <f>ROUND(Source!AO348,O352)</f>
        <v>0</v>
      </c>
      <c r="G352" s="5" t="s">
        <v>346</v>
      </c>
      <c r="H352" s="5" t="s">
        <v>347</v>
      </c>
      <c r="I352" s="5"/>
      <c r="J352" s="5"/>
      <c r="K352" s="5">
        <v>222</v>
      </c>
      <c r="L352" s="5">
        <v>3</v>
      </c>
      <c r="M352" s="5">
        <v>3</v>
      </c>
      <c r="N352" s="5" t="s">
        <v>6</v>
      </c>
      <c r="O352" s="5">
        <v>2</v>
      </c>
      <c r="P352" s="5">
        <f>ROUND(Source!EG348,O352)</f>
        <v>0</v>
      </c>
      <c r="Q352" s="5"/>
      <c r="R352" s="5"/>
      <c r="S352" s="5"/>
      <c r="T352" s="5"/>
      <c r="U352" s="5"/>
      <c r="V352" s="5"/>
      <c r="W352" s="5"/>
    </row>
    <row r="353" spans="1:23" x14ac:dyDescent="0.2">
      <c r="A353" s="5">
        <v>50</v>
      </c>
      <c r="B353" s="5">
        <v>0</v>
      </c>
      <c r="C353" s="5">
        <v>0</v>
      </c>
      <c r="D353" s="5">
        <v>1</v>
      </c>
      <c r="E353" s="5">
        <v>225</v>
      </c>
      <c r="F353" s="5">
        <f>ROUND(Source!AV348,O353)</f>
        <v>190935.12</v>
      </c>
      <c r="G353" s="5" t="s">
        <v>348</v>
      </c>
      <c r="H353" s="5" t="s">
        <v>349</v>
      </c>
      <c r="I353" s="5"/>
      <c r="J353" s="5"/>
      <c r="K353" s="5">
        <v>225</v>
      </c>
      <c r="L353" s="5">
        <v>4</v>
      </c>
      <c r="M353" s="5">
        <v>3</v>
      </c>
      <c r="N353" s="5" t="s">
        <v>6</v>
      </c>
      <c r="O353" s="5">
        <v>2</v>
      </c>
      <c r="P353" s="5">
        <f>ROUND(Source!EN348,O353)</f>
        <v>1221984.6000000001</v>
      </c>
      <c r="Q353" s="5"/>
      <c r="R353" s="5"/>
      <c r="S353" s="5"/>
      <c r="T353" s="5"/>
      <c r="U353" s="5"/>
      <c r="V353" s="5"/>
      <c r="W353" s="5"/>
    </row>
    <row r="354" spans="1:23" x14ac:dyDescent="0.2">
      <c r="A354" s="5">
        <v>50</v>
      </c>
      <c r="B354" s="5">
        <v>0</v>
      </c>
      <c r="C354" s="5">
        <v>0</v>
      </c>
      <c r="D354" s="5">
        <v>1</v>
      </c>
      <c r="E354" s="5">
        <v>226</v>
      </c>
      <c r="F354" s="5">
        <f>ROUND(Source!AW348,O354)</f>
        <v>190935.12</v>
      </c>
      <c r="G354" s="5" t="s">
        <v>350</v>
      </c>
      <c r="H354" s="5" t="s">
        <v>351</v>
      </c>
      <c r="I354" s="5"/>
      <c r="J354" s="5"/>
      <c r="K354" s="5">
        <v>226</v>
      </c>
      <c r="L354" s="5">
        <v>5</v>
      </c>
      <c r="M354" s="5">
        <v>3</v>
      </c>
      <c r="N354" s="5" t="s">
        <v>6</v>
      </c>
      <c r="O354" s="5">
        <v>2</v>
      </c>
      <c r="P354" s="5">
        <f>ROUND(Source!EO348,O354)</f>
        <v>1221984.6000000001</v>
      </c>
      <c r="Q354" s="5"/>
      <c r="R354" s="5"/>
      <c r="S354" s="5"/>
      <c r="T354" s="5"/>
      <c r="U354" s="5"/>
      <c r="V354" s="5"/>
      <c r="W354" s="5"/>
    </row>
    <row r="355" spans="1:23" x14ac:dyDescent="0.2">
      <c r="A355" s="5">
        <v>50</v>
      </c>
      <c r="B355" s="5">
        <v>0</v>
      </c>
      <c r="C355" s="5">
        <v>0</v>
      </c>
      <c r="D355" s="5">
        <v>1</v>
      </c>
      <c r="E355" s="5">
        <v>227</v>
      </c>
      <c r="F355" s="5">
        <f>ROUND(Source!AX348,O355)</f>
        <v>0</v>
      </c>
      <c r="G355" s="5" t="s">
        <v>352</v>
      </c>
      <c r="H355" s="5" t="s">
        <v>353</v>
      </c>
      <c r="I355" s="5"/>
      <c r="J355" s="5"/>
      <c r="K355" s="5">
        <v>227</v>
      </c>
      <c r="L355" s="5">
        <v>6</v>
      </c>
      <c r="M355" s="5">
        <v>3</v>
      </c>
      <c r="N355" s="5" t="s">
        <v>6</v>
      </c>
      <c r="O355" s="5">
        <v>2</v>
      </c>
      <c r="P355" s="5">
        <f>ROUND(Source!EP348,O355)</f>
        <v>0</v>
      </c>
      <c r="Q355" s="5"/>
      <c r="R355" s="5"/>
      <c r="S355" s="5"/>
      <c r="T355" s="5"/>
      <c r="U355" s="5"/>
      <c r="V355" s="5"/>
      <c r="W355" s="5"/>
    </row>
    <row r="356" spans="1:23" x14ac:dyDescent="0.2">
      <c r="A356" s="5">
        <v>50</v>
      </c>
      <c r="B356" s="5">
        <v>0</v>
      </c>
      <c r="C356" s="5">
        <v>0</v>
      </c>
      <c r="D356" s="5">
        <v>1</v>
      </c>
      <c r="E356" s="5">
        <v>228</v>
      </c>
      <c r="F356" s="5">
        <f>ROUND(Source!AY348,O356)</f>
        <v>190935.12</v>
      </c>
      <c r="G356" s="5" t="s">
        <v>354</v>
      </c>
      <c r="H356" s="5" t="s">
        <v>355</v>
      </c>
      <c r="I356" s="5"/>
      <c r="J356" s="5"/>
      <c r="K356" s="5">
        <v>228</v>
      </c>
      <c r="L356" s="5">
        <v>7</v>
      </c>
      <c r="M356" s="5">
        <v>3</v>
      </c>
      <c r="N356" s="5" t="s">
        <v>6</v>
      </c>
      <c r="O356" s="5">
        <v>2</v>
      </c>
      <c r="P356" s="5">
        <f>ROUND(Source!EQ348,O356)</f>
        <v>1221984.6000000001</v>
      </c>
      <c r="Q356" s="5"/>
      <c r="R356" s="5"/>
      <c r="S356" s="5"/>
      <c r="T356" s="5"/>
      <c r="U356" s="5"/>
      <c r="V356" s="5"/>
      <c r="W356" s="5"/>
    </row>
    <row r="357" spans="1:23" x14ac:dyDescent="0.2">
      <c r="A357" s="5">
        <v>50</v>
      </c>
      <c r="B357" s="5">
        <v>0</v>
      </c>
      <c r="C357" s="5">
        <v>0</v>
      </c>
      <c r="D357" s="5">
        <v>1</v>
      </c>
      <c r="E357" s="5">
        <v>216</v>
      </c>
      <c r="F357" s="5">
        <f>ROUND(Source!AP348,O357)</f>
        <v>0</v>
      </c>
      <c r="G357" s="5" t="s">
        <v>356</v>
      </c>
      <c r="H357" s="5" t="s">
        <v>357</v>
      </c>
      <c r="I357" s="5"/>
      <c r="J357" s="5"/>
      <c r="K357" s="5">
        <v>216</v>
      </c>
      <c r="L357" s="5">
        <v>8</v>
      </c>
      <c r="M357" s="5">
        <v>3</v>
      </c>
      <c r="N357" s="5" t="s">
        <v>6</v>
      </c>
      <c r="O357" s="5">
        <v>2</v>
      </c>
      <c r="P357" s="5">
        <f>ROUND(Source!EH348,O357)</f>
        <v>0</v>
      </c>
      <c r="Q357" s="5"/>
      <c r="R357" s="5"/>
      <c r="S357" s="5"/>
      <c r="T357" s="5"/>
      <c r="U357" s="5"/>
      <c r="V357" s="5"/>
      <c r="W357" s="5"/>
    </row>
    <row r="358" spans="1:23" x14ac:dyDescent="0.2">
      <c r="A358" s="5">
        <v>50</v>
      </c>
      <c r="B358" s="5">
        <v>0</v>
      </c>
      <c r="C358" s="5">
        <v>0</v>
      </c>
      <c r="D358" s="5">
        <v>1</v>
      </c>
      <c r="E358" s="5">
        <v>223</v>
      </c>
      <c r="F358" s="5">
        <f>ROUND(Source!AQ348,O358)</f>
        <v>0</v>
      </c>
      <c r="G358" s="5" t="s">
        <v>358</v>
      </c>
      <c r="H358" s="5" t="s">
        <v>359</v>
      </c>
      <c r="I358" s="5"/>
      <c r="J358" s="5"/>
      <c r="K358" s="5">
        <v>223</v>
      </c>
      <c r="L358" s="5">
        <v>9</v>
      </c>
      <c r="M358" s="5">
        <v>3</v>
      </c>
      <c r="N358" s="5" t="s">
        <v>6</v>
      </c>
      <c r="O358" s="5">
        <v>2</v>
      </c>
      <c r="P358" s="5">
        <f>ROUND(Source!EI348,O358)</f>
        <v>0</v>
      </c>
      <c r="Q358" s="5"/>
      <c r="R358" s="5"/>
      <c r="S358" s="5"/>
      <c r="T358" s="5"/>
      <c r="U358" s="5"/>
      <c r="V358" s="5"/>
      <c r="W358" s="5"/>
    </row>
    <row r="359" spans="1:23" x14ac:dyDescent="0.2">
      <c r="A359" s="5">
        <v>50</v>
      </c>
      <c r="B359" s="5">
        <v>0</v>
      </c>
      <c r="C359" s="5">
        <v>0</v>
      </c>
      <c r="D359" s="5">
        <v>1</v>
      </c>
      <c r="E359" s="5">
        <v>229</v>
      </c>
      <c r="F359" s="5">
        <f>ROUND(Source!AZ348,O359)</f>
        <v>0</v>
      </c>
      <c r="G359" s="5" t="s">
        <v>360</v>
      </c>
      <c r="H359" s="5" t="s">
        <v>361</v>
      </c>
      <c r="I359" s="5"/>
      <c r="J359" s="5"/>
      <c r="K359" s="5">
        <v>229</v>
      </c>
      <c r="L359" s="5">
        <v>10</v>
      </c>
      <c r="M359" s="5">
        <v>3</v>
      </c>
      <c r="N359" s="5" t="s">
        <v>6</v>
      </c>
      <c r="O359" s="5">
        <v>2</v>
      </c>
      <c r="P359" s="5">
        <f>ROUND(Source!ER348,O359)</f>
        <v>0</v>
      </c>
      <c r="Q359" s="5"/>
      <c r="R359" s="5"/>
      <c r="S359" s="5"/>
      <c r="T359" s="5"/>
      <c r="U359" s="5"/>
      <c r="V359" s="5"/>
      <c r="W359" s="5"/>
    </row>
    <row r="360" spans="1:23" x14ac:dyDescent="0.2">
      <c r="A360" s="5">
        <v>50</v>
      </c>
      <c r="B360" s="5">
        <v>0</v>
      </c>
      <c r="C360" s="5">
        <v>0</v>
      </c>
      <c r="D360" s="5">
        <v>1</v>
      </c>
      <c r="E360" s="5">
        <v>203</v>
      </c>
      <c r="F360" s="5">
        <f>ROUND(Source!Q348,O360)</f>
        <v>2003.83</v>
      </c>
      <c r="G360" s="5" t="s">
        <v>362</v>
      </c>
      <c r="H360" s="5" t="s">
        <v>363</v>
      </c>
      <c r="I360" s="5"/>
      <c r="J360" s="5"/>
      <c r="K360" s="5">
        <v>203</v>
      </c>
      <c r="L360" s="5">
        <v>11</v>
      </c>
      <c r="M360" s="5">
        <v>3</v>
      </c>
      <c r="N360" s="5" t="s">
        <v>6</v>
      </c>
      <c r="O360" s="5">
        <v>2</v>
      </c>
      <c r="P360" s="5">
        <f>ROUND(Source!DI348,O360)</f>
        <v>12824.42</v>
      </c>
      <c r="Q360" s="5"/>
      <c r="R360" s="5"/>
      <c r="S360" s="5"/>
      <c r="T360" s="5"/>
      <c r="U360" s="5"/>
      <c r="V360" s="5"/>
      <c r="W360" s="5"/>
    </row>
    <row r="361" spans="1:23" x14ac:dyDescent="0.2">
      <c r="A361" s="5">
        <v>50</v>
      </c>
      <c r="B361" s="5">
        <v>0</v>
      </c>
      <c r="C361" s="5">
        <v>0</v>
      </c>
      <c r="D361" s="5">
        <v>1</v>
      </c>
      <c r="E361" s="5">
        <v>231</v>
      </c>
      <c r="F361" s="5">
        <f>ROUND(Source!BB348,O361)</f>
        <v>0</v>
      </c>
      <c r="G361" s="5" t="s">
        <v>364</v>
      </c>
      <c r="H361" s="5" t="s">
        <v>365</v>
      </c>
      <c r="I361" s="5"/>
      <c r="J361" s="5"/>
      <c r="K361" s="5">
        <v>231</v>
      </c>
      <c r="L361" s="5">
        <v>12</v>
      </c>
      <c r="M361" s="5">
        <v>3</v>
      </c>
      <c r="N361" s="5" t="s">
        <v>6</v>
      </c>
      <c r="O361" s="5">
        <v>2</v>
      </c>
      <c r="P361" s="5">
        <f>ROUND(Source!ET348,O361)</f>
        <v>0</v>
      </c>
      <c r="Q361" s="5"/>
      <c r="R361" s="5"/>
      <c r="S361" s="5"/>
      <c r="T361" s="5"/>
      <c r="U361" s="5"/>
      <c r="V361" s="5"/>
      <c r="W361" s="5"/>
    </row>
    <row r="362" spans="1:23" x14ac:dyDescent="0.2">
      <c r="A362" s="5">
        <v>50</v>
      </c>
      <c r="B362" s="5">
        <v>0</v>
      </c>
      <c r="C362" s="5">
        <v>0</v>
      </c>
      <c r="D362" s="5">
        <v>1</v>
      </c>
      <c r="E362" s="5">
        <v>204</v>
      </c>
      <c r="F362" s="5">
        <f>ROUND(Source!R348,O362)</f>
        <v>399.66</v>
      </c>
      <c r="G362" s="5" t="s">
        <v>366</v>
      </c>
      <c r="H362" s="5" t="s">
        <v>367</v>
      </c>
      <c r="I362" s="5"/>
      <c r="J362" s="5"/>
      <c r="K362" s="5">
        <v>204</v>
      </c>
      <c r="L362" s="5">
        <v>13</v>
      </c>
      <c r="M362" s="5">
        <v>3</v>
      </c>
      <c r="N362" s="5" t="s">
        <v>6</v>
      </c>
      <c r="O362" s="5">
        <v>2</v>
      </c>
      <c r="P362" s="5">
        <f>ROUND(Source!DJ348,O362)</f>
        <v>2557.61</v>
      </c>
      <c r="Q362" s="5"/>
      <c r="R362" s="5"/>
      <c r="S362" s="5"/>
      <c r="T362" s="5"/>
      <c r="U362" s="5"/>
      <c r="V362" s="5"/>
      <c r="W362" s="5"/>
    </row>
    <row r="363" spans="1:23" x14ac:dyDescent="0.2">
      <c r="A363" s="5">
        <v>50</v>
      </c>
      <c r="B363" s="5">
        <v>0</v>
      </c>
      <c r="C363" s="5">
        <v>0</v>
      </c>
      <c r="D363" s="5">
        <v>1</v>
      </c>
      <c r="E363" s="5">
        <v>205</v>
      </c>
      <c r="F363" s="5">
        <f>ROUND(Source!S348,O363)</f>
        <v>26604.01</v>
      </c>
      <c r="G363" s="5" t="s">
        <v>368</v>
      </c>
      <c r="H363" s="5" t="s">
        <v>369</v>
      </c>
      <c r="I363" s="5"/>
      <c r="J363" s="5"/>
      <c r="K363" s="5">
        <v>205</v>
      </c>
      <c r="L363" s="5">
        <v>14</v>
      </c>
      <c r="M363" s="5">
        <v>3</v>
      </c>
      <c r="N363" s="5" t="s">
        <v>6</v>
      </c>
      <c r="O363" s="5">
        <v>2</v>
      </c>
      <c r="P363" s="5">
        <f>ROUND(Source!DK348,O363)</f>
        <v>192023.3</v>
      </c>
      <c r="Q363" s="5"/>
      <c r="R363" s="5"/>
      <c r="S363" s="5"/>
      <c r="T363" s="5"/>
      <c r="U363" s="5"/>
      <c r="V363" s="5"/>
      <c r="W363" s="5"/>
    </row>
    <row r="364" spans="1:23" x14ac:dyDescent="0.2">
      <c r="A364" s="5">
        <v>50</v>
      </c>
      <c r="B364" s="5">
        <v>0</v>
      </c>
      <c r="C364" s="5">
        <v>0</v>
      </c>
      <c r="D364" s="5">
        <v>1</v>
      </c>
      <c r="E364" s="5">
        <v>232</v>
      </c>
      <c r="F364" s="5">
        <f>ROUND(Source!BC348,O364)</f>
        <v>0</v>
      </c>
      <c r="G364" s="5" t="s">
        <v>370</v>
      </c>
      <c r="H364" s="5" t="s">
        <v>371</v>
      </c>
      <c r="I364" s="5"/>
      <c r="J364" s="5"/>
      <c r="K364" s="5">
        <v>232</v>
      </c>
      <c r="L364" s="5">
        <v>15</v>
      </c>
      <c r="M364" s="5">
        <v>3</v>
      </c>
      <c r="N364" s="5" t="s">
        <v>6</v>
      </c>
      <c r="O364" s="5">
        <v>2</v>
      </c>
      <c r="P364" s="5">
        <f>ROUND(Source!EU348,O364)</f>
        <v>0</v>
      </c>
      <c r="Q364" s="5"/>
      <c r="R364" s="5"/>
      <c r="S364" s="5"/>
      <c r="T364" s="5"/>
      <c r="U364" s="5"/>
      <c r="V364" s="5"/>
      <c r="W364" s="5"/>
    </row>
    <row r="365" spans="1:23" x14ac:dyDescent="0.2">
      <c r="A365" s="5">
        <v>50</v>
      </c>
      <c r="B365" s="5">
        <v>0</v>
      </c>
      <c r="C365" s="5">
        <v>0</v>
      </c>
      <c r="D365" s="5">
        <v>1</v>
      </c>
      <c r="E365" s="5">
        <v>214</v>
      </c>
      <c r="F365" s="5">
        <f>ROUND(Source!AS348,O365)</f>
        <v>242039.66</v>
      </c>
      <c r="G365" s="5" t="s">
        <v>372</v>
      </c>
      <c r="H365" s="5" t="s">
        <v>373</v>
      </c>
      <c r="I365" s="5"/>
      <c r="J365" s="5"/>
      <c r="K365" s="5">
        <v>214</v>
      </c>
      <c r="L365" s="5">
        <v>16</v>
      </c>
      <c r="M365" s="5">
        <v>3</v>
      </c>
      <c r="N365" s="5" t="s">
        <v>6</v>
      </c>
      <c r="O365" s="5">
        <v>2</v>
      </c>
      <c r="P365" s="5">
        <f>ROUND(Source!EK348,O365)</f>
        <v>1549053.33</v>
      </c>
      <c r="Q365" s="5"/>
      <c r="R365" s="5"/>
      <c r="S365" s="5"/>
      <c r="T365" s="5"/>
      <c r="U365" s="5"/>
      <c r="V365" s="5"/>
      <c r="W365" s="5"/>
    </row>
    <row r="366" spans="1:23" x14ac:dyDescent="0.2">
      <c r="A366" s="5">
        <v>50</v>
      </c>
      <c r="B366" s="5">
        <v>0</v>
      </c>
      <c r="C366" s="5">
        <v>0</v>
      </c>
      <c r="D366" s="5">
        <v>1</v>
      </c>
      <c r="E366" s="5">
        <v>215</v>
      </c>
      <c r="F366" s="5">
        <f>ROUND(Source!AT348,O366)</f>
        <v>15602.85</v>
      </c>
      <c r="G366" s="5" t="s">
        <v>374</v>
      </c>
      <c r="H366" s="5" t="s">
        <v>375</v>
      </c>
      <c r="I366" s="5"/>
      <c r="J366" s="5"/>
      <c r="K366" s="5">
        <v>215</v>
      </c>
      <c r="L366" s="5">
        <v>17</v>
      </c>
      <c r="M366" s="5">
        <v>3</v>
      </c>
      <c r="N366" s="5" t="s">
        <v>6</v>
      </c>
      <c r="O366" s="5">
        <v>2</v>
      </c>
      <c r="P366" s="5">
        <f>ROUND(Source!EL348,O366)</f>
        <v>99858.19</v>
      </c>
      <c r="Q366" s="5"/>
      <c r="R366" s="5"/>
      <c r="S366" s="5"/>
      <c r="T366" s="5"/>
      <c r="U366" s="5"/>
      <c r="V366" s="5"/>
      <c r="W366" s="5"/>
    </row>
    <row r="367" spans="1:23" x14ac:dyDescent="0.2">
      <c r="A367" s="5">
        <v>50</v>
      </c>
      <c r="B367" s="5">
        <v>0</v>
      </c>
      <c r="C367" s="5">
        <v>0</v>
      </c>
      <c r="D367" s="5">
        <v>1</v>
      </c>
      <c r="E367" s="5">
        <v>217</v>
      </c>
      <c r="F367" s="5">
        <f>ROUND(Source!AU348,O367)</f>
        <v>3698.41</v>
      </c>
      <c r="G367" s="5" t="s">
        <v>376</v>
      </c>
      <c r="H367" s="5" t="s">
        <v>377</v>
      </c>
      <c r="I367" s="5"/>
      <c r="J367" s="5"/>
      <c r="K367" s="5">
        <v>217</v>
      </c>
      <c r="L367" s="5">
        <v>18</v>
      </c>
      <c r="M367" s="5">
        <v>3</v>
      </c>
      <c r="N367" s="5" t="s">
        <v>6</v>
      </c>
      <c r="O367" s="5">
        <v>2</v>
      </c>
      <c r="P367" s="5">
        <f>ROUND(Source!EM348,O367)</f>
        <v>68272.58</v>
      </c>
      <c r="Q367" s="5"/>
      <c r="R367" s="5"/>
      <c r="S367" s="5"/>
      <c r="T367" s="5"/>
      <c r="U367" s="5"/>
      <c r="V367" s="5"/>
      <c r="W367" s="5"/>
    </row>
    <row r="368" spans="1:23" x14ac:dyDescent="0.2">
      <c r="A368" s="5">
        <v>50</v>
      </c>
      <c r="B368" s="5">
        <v>0</v>
      </c>
      <c r="C368" s="5">
        <v>0</v>
      </c>
      <c r="D368" s="5">
        <v>1</v>
      </c>
      <c r="E368" s="5">
        <v>230</v>
      </c>
      <c r="F368" s="5">
        <f>ROUND(Source!BA348,O368)</f>
        <v>0</v>
      </c>
      <c r="G368" s="5" t="s">
        <v>378</v>
      </c>
      <c r="H368" s="5" t="s">
        <v>379</v>
      </c>
      <c r="I368" s="5"/>
      <c r="J368" s="5"/>
      <c r="K368" s="5">
        <v>230</v>
      </c>
      <c r="L368" s="5">
        <v>19</v>
      </c>
      <c r="M368" s="5">
        <v>3</v>
      </c>
      <c r="N368" s="5" t="s">
        <v>6</v>
      </c>
      <c r="O368" s="5">
        <v>2</v>
      </c>
      <c r="P368" s="5">
        <f>ROUND(Source!ES348,O368)</f>
        <v>0</v>
      </c>
      <c r="Q368" s="5"/>
      <c r="R368" s="5"/>
      <c r="S368" s="5"/>
      <c r="T368" s="5"/>
      <c r="U368" s="5"/>
      <c r="V368" s="5"/>
      <c r="W368" s="5"/>
    </row>
    <row r="369" spans="1:23" x14ac:dyDescent="0.2">
      <c r="A369" s="5">
        <v>50</v>
      </c>
      <c r="B369" s="5">
        <v>0</v>
      </c>
      <c r="C369" s="5">
        <v>0</v>
      </c>
      <c r="D369" s="5">
        <v>1</v>
      </c>
      <c r="E369" s="5">
        <v>206</v>
      </c>
      <c r="F369" s="5">
        <f>ROUND(Source!T348,O369)</f>
        <v>0</v>
      </c>
      <c r="G369" s="5" t="s">
        <v>380</v>
      </c>
      <c r="H369" s="5" t="s">
        <v>381</v>
      </c>
      <c r="I369" s="5"/>
      <c r="J369" s="5"/>
      <c r="K369" s="5">
        <v>206</v>
      </c>
      <c r="L369" s="5">
        <v>20</v>
      </c>
      <c r="M369" s="5">
        <v>3</v>
      </c>
      <c r="N369" s="5" t="s">
        <v>6</v>
      </c>
      <c r="O369" s="5">
        <v>2</v>
      </c>
      <c r="P369" s="5">
        <f>ROUND(Source!DL348,O369)</f>
        <v>0</v>
      </c>
      <c r="Q369" s="5"/>
      <c r="R369" s="5"/>
      <c r="S369" s="5"/>
      <c r="T369" s="5"/>
      <c r="U369" s="5"/>
      <c r="V369" s="5"/>
      <c r="W369" s="5"/>
    </row>
    <row r="370" spans="1:23" x14ac:dyDescent="0.2">
      <c r="A370" s="5">
        <v>50</v>
      </c>
      <c r="B370" s="5">
        <v>0</v>
      </c>
      <c r="C370" s="5">
        <v>0</v>
      </c>
      <c r="D370" s="5">
        <v>1</v>
      </c>
      <c r="E370" s="5">
        <v>207</v>
      </c>
      <c r="F370" s="5">
        <f>Source!U348</f>
        <v>2926.5480664000006</v>
      </c>
      <c r="G370" s="5" t="s">
        <v>382</v>
      </c>
      <c r="H370" s="5" t="s">
        <v>383</v>
      </c>
      <c r="I370" s="5"/>
      <c r="J370" s="5"/>
      <c r="K370" s="5">
        <v>207</v>
      </c>
      <c r="L370" s="5">
        <v>21</v>
      </c>
      <c r="M370" s="5">
        <v>3</v>
      </c>
      <c r="N370" s="5" t="s">
        <v>6</v>
      </c>
      <c r="O370" s="5">
        <v>-1</v>
      </c>
      <c r="P370" s="5">
        <f>Source!DM348</f>
        <v>2926.5480664000006</v>
      </c>
      <c r="Q370" s="5"/>
      <c r="R370" s="5"/>
      <c r="S370" s="5"/>
      <c r="T370" s="5"/>
      <c r="U370" s="5"/>
      <c r="V370" s="5"/>
      <c r="W370" s="5"/>
    </row>
    <row r="371" spans="1:23" x14ac:dyDescent="0.2">
      <c r="A371" s="5">
        <v>50</v>
      </c>
      <c r="B371" s="5">
        <v>0</v>
      </c>
      <c r="C371" s="5">
        <v>0</v>
      </c>
      <c r="D371" s="5">
        <v>1</v>
      </c>
      <c r="E371" s="5">
        <v>208</v>
      </c>
      <c r="F371" s="5">
        <f>Source!V348</f>
        <v>33.403963149999996</v>
      </c>
      <c r="G371" s="5" t="s">
        <v>384</v>
      </c>
      <c r="H371" s="5" t="s">
        <v>385</v>
      </c>
      <c r="I371" s="5"/>
      <c r="J371" s="5"/>
      <c r="K371" s="5">
        <v>208</v>
      </c>
      <c r="L371" s="5">
        <v>22</v>
      </c>
      <c r="M371" s="5">
        <v>3</v>
      </c>
      <c r="N371" s="5" t="s">
        <v>6</v>
      </c>
      <c r="O371" s="5">
        <v>-1</v>
      </c>
      <c r="P371" s="5">
        <f>Source!DN348</f>
        <v>33.403963149999996</v>
      </c>
      <c r="Q371" s="5"/>
      <c r="R371" s="5"/>
      <c r="S371" s="5"/>
      <c r="T371" s="5"/>
      <c r="U371" s="5"/>
      <c r="V371" s="5"/>
      <c r="W371" s="5"/>
    </row>
    <row r="372" spans="1:23" x14ac:dyDescent="0.2">
      <c r="A372" s="5">
        <v>50</v>
      </c>
      <c r="B372" s="5">
        <v>0</v>
      </c>
      <c r="C372" s="5">
        <v>0</v>
      </c>
      <c r="D372" s="5">
        <v>1</v>
      </c>
      <c r="E372" s="5">
        <v>209</v>
      </c>
      <c r="F372" s="5">
        <f>ROUND(Source!W348,O372)</f>
        <v>0</v>
      </c>
      <c r="G372" s="5" t="s">
        <v>386</v>
      </c>
      <c r="H372" s="5" t="s">
        <v>387</v>
      </c>
      <c r="I372" s="5"/>
      <c r="J372" s="5"/>
      <c r="K372" s="5">
        <v>209</v>
      </c>
      <c r="L372" s="5">
        <v>23</v>
      </c>
      <c r="M372" s="5">
        <v>3</v>
      </c>
      <c r="N372" s="5" t="s">
        <v>6</v>
      </c>
      <c r="O372" s="5">
        <v>2</v>
      </c>
      <c r="P372" s="5">
        <f>ROUND(Source!DO348,O372)</f>
        <v>0</v>
      </c>
      <c r="Q372" s="5"/>
      <c r="R372" s="5"/>
      <c r="S372" s="5"/>
      <c r="T372" s="5"/>
      <c r="U372" s="5"/>
      <c r="V372" s="5"/>
      <c r="W372" s="5"/>
    </row>
    <row r="373" spans="1:23" x14ac:dyDescent="0.2">
      <c r="A373" s="5">
        <v>50</v>
      </c>
      <c r="B373" s="5">
        <v>0</v>
      </c>
      <c r="C373" s="5">
        <v>0</v>
      </c>
      <c r="D373" s="5">
        <v>1</v>
      </c>
      <c r="E373" s="5">
        <v>210</v>
      </c>
      <c r="F373" s="5">
        <f>ROUND(Source!X348,O373)</f>
        <v>25885.279999999999</v>
      </c>
      <c r="G373" s="5" t="s">
        <v>388</v>
      </c>
      <c r="H373" s="5" t="s">
        <v>389</v>
      </c>
      <c r="I373" s="5"/>
      <c r="J373" s="5"/>
      <c r="K373" s="5">
        <v>210</v>
      </c>
      <c r="L373" s="5">
        <v>24</v>
      </c>
      <c r="M373" s="5">
        <v>3</v>
      </c>
      <c r="N373" s="5" t="s">
        <v>6</v>
      </c>
      <c r="O373" s="5">
        <v>2</v>
      </c>
      <c r="P373" s="5">
        <f>ROUND(Source!DP348,O373)</f>
        <v>179807.96</v>
      </c>
      <c r="Q373" s="5"/>
      <c r="R373" s="5"/>
      <c r="S373" s="5"/>
      <c r="T373" s="5"/>
      <c r="U373" s="5"/>
      <c r="V373" s="5"/>
      <c r="W373" s="5"/>
    </row>
    <row r="374" spans="1:23" x14ac:dyDescent="0.2">
      <c r="A374" s="5">
        <v>50</v>
      </c>
      <c r="B374" s="5">
        <v>0</v>
      </c>
      <c r="C374" s="5">
        <v>0</v>
      </c>
      <c r="D374" s="5">
        <v>1</v>
      </c>
      <c r="E374" s="5">
        <v>211</v>
      </c>
      <c r="F374" s="5">
        <f>ROUND(Source!Y348,O374)</f>
        <v>15912.68</v>
      </c>
      <c r="G374" s="5" t="s">
        <v>390</v>
      </c>
      <c r="H374" s="5" t="s">
        <v>391</v>
      </c>
      <c r="I374" s="5"/>
      <c r="J374" s="5"/>
      <c r="K374" s="5">
        <v>211</v>
      </c>
      <c r="L374" s="5">
        <v>25</v>
      </c>
      <c r="M374" s="5">
        <v>3</v>
      </c>
      <c r="N374" s="5" t="s">
        <v>6</v>
      </c>
      <c r="O374" s="5">
        <v>2</v>
      </c>
      <c r="P374" s="5">
        <f>ROUND(Source!DQ348,O374)</f>
        <v>110543.82</v>
      </c>
      <c r="Q374" s="5"/>
      <c r="R374" s="5"/>
      <c r="S374" s="5"/>
      <c r="T374" s="5"/>
      <c r="U374" s="5"/>
      <c r="V374" s="5"/>
      <c r="W374" s="5"/>
    </row>
    <row r="375" spans="1:23" x14ac:dyDescent="0.2">
      <c r="A375" s="5">
        <v>50</v>
      </c>
      <c r="B375" s="5">
        <v>0</v>
      </c>
      <c r="C375" s="5">
        <v>0</v>
      </c>
      <c r="D375" s="5">
        <v>1</v>
      </c>
      <c r="E375" s="5">
        <v>224</v>
      </c>
      <c r="F375" s="5">
        <f>ROUND(Source!AR348,O375)</f>
        <v>261340.92</v>
      </c>
      <c r="G375" s="5" t="s">
        <v>392</v>
      </c>
      <c r="H375" s="5" t="s">
        <v>393</v>
      </c>
      <c r="I375" s="5"/>
      <c r="J375" s="5"/>
      <c r="K375" s="5">
        <v>224</v>
      </c>
      <c r="L375" s="5">
        <v>26</v>
      </c>
      <c r="M375" s="5">
        <v>3</v>
      </c>
      <c r="N375" s="5" t="s">
        <v>6</v>
      </c>
      <c r="O375" s="5">
        <v>2</v>
      </c>
      <c r="P375" s="5">
        <f>ROUND(Source!EJ348,O375)</f>
        <v>1717184.1</v>
      </c>
      <c r="Q375" s="5"/>
      <c r="R375" s="5"/>
      <c r="S375" s="5"/>
      <c r="T375" s="5"/>
      <c r="U375" s="5"/>
      <c r="V375" s="5"/>
      <c r="W375" s="5"/>
    </row>
    <row r="376" spans="1:23" x14ac:dyDescent="0.2">
      <c r="A376" s="5">
        <v>50</v>
      </c>
      <c r="B376" s="5">
        <v>1</v>
      </c>
      <c r="C376" s="5">
        <v>0</v>
      </c>
      <c r="D376" s="5">
        <v>2</v>
      </c>
      <c r="E376" s="5">
        <v>0</v>
      </c>
      <c r="F376" s="5">
        <f>ROUND(F375,O376)</f>
        <v>261340.92</v>
      </c>
      <c r="G376" s="5" t="s">
        <v>394</v>
      </c>
      <c r="H376" s="5" t="s">
        <v>393</v>
      </c>
      <c r="I376" s="5"/>
      <c r="J376" s="5"/>
      <c r="K376" s="5">
        <v>212</v>
      </c>
      <c r="L376" s="5">
        <v>27</v>
      </c>
      <c r="M376" s="5">
        <v>0</v>
      </c>
      <c r="N376" s="5" t="s">
        <v>6</v>
      </c>
      <c r="O376" s="5">
        <v>2</v>
      </c>
      <c r="P376" s="5">
        <f>ROUND(P375,O376)</f>
        <v>1717184.1</v>
      </c>
      <c r="Q376" s="5"/>
      <c r="R376" s="5"/>
      <c r="S376" s="5"/>
      <c r="T376" s="5"/>
      <c r="U376" s="5"/>
      <c r="V376" s="5"/>
      <c r="W376" s="5"/>
    </row>
    <row r="377" spans="1:23" x14ac:dyDescent="0.2">
      <c r="A377" s="5">
        <v>50</v>
      </c>
      <c r="B377" s="5">
        <v>1</v>
      </c>
      <c r="C377" s="5">
        <v>0</v>
      </c>
      <c r="D377" s="5">
        <v>2</v>
      </c>
      <c r="E377" s="5">
        <v>0</v>
      </c>
      <c r="F377" s="5">
        <f>ROUND(F376*18/100,O377)</f>
        <v>47041.37</v>
      </c>
      <c r="G377" s="5" t="s">
        <v>395</v>
      </c>
      <c r="H377" s="5" t="s">
        <v>396</v>
      </c>
      <c r="I377" s="5"/>
      <c r="J377" s="5"/>
      <c r="K377" s="5">
        <v>212</v>
      </c>
      <c r="L377" s="5">
        <v>28</v>
      </c>
      <c r="M377" s="5">
        <v>0</v>
      </c>
      <c r="N377" s="5" t="s">
        <v>6</v>
      </c>
      <c r="O377" s="5">
        <v>2</v>
      </c>
      <c r="P377" s="5">
        <f>ROUND(P376*18/100,O377)</f>
        <v>309093.14</v>
      </c>
      <c r="Q377" s="5"/>
      <c r="R377" s="5"/>
      <c r="S377" s="5"/>
      <c r="T377" s="5"/>
      <c r="U377" s="5"/>
      <c r="V377" s="5"/>
      <c r="W377" s="5"/>
    </row>
    <row r="378" spans="1:23" x14ac:dyDescent="0.2">
      <c r="A378" s="5">
        <v>50</v>
      </c>
      <c r="B378" s="5">
        <v>1</v>
      </c>
      <c r="C378" s="5">
        <v>0</v>
      </c>
      <c r="D378" s="5">
        <v>2</v>
      </c>
      <c r="E378" s="5">
        <v>213</v>
      </c>
      <c r="F378" s="5">
        <f>ROUND(F376+F377,O378)</f>
        <v>308382.28999999998</v>
      </c>
      <c r="G378" s="5" t="s">
        <v>397</v>
      </c>
      <c r="H378" s="5" t="s">
        <v>398</v>
      </c>
      <c r="I378" s="5"/>
      <c r="J378" s="5"/>
      <c r="K378" s="5">
        <v>212</v>
      </c>
      <c r="L378" s="5">
        <v>29</v>
      </c>
      <c r="M378" s="5">
        <v>0</v>
      </c>
      <c r="N378" s="5" t="s">
        <v>6</v>
      </c>
      <c r="O378" s="5">
        <v>2</v>
      </c>
      <c r="P378" s="5">
        <f>ROUND(P376+P377,O378)</f>
        <v>2026277.24</v>
      </c>
      <c r="Q378" s="5"/>
      <c r="R378" s="5"/>
      <c r="S378" s="5"/>
      <c r="T378" s="5"/>
      <c r="U378" s="5"/>
      <c r="V378" s="5"/>
      <c r="W378" s="5"/>
    </row>
    <row r="381" spans="1:23" x14ac:dyDescent="0.2">
      <c r="A381">
        <v>70</v>
      </c>
      <c r="B381">
        <v>1</v>
      </c>
      <c r="D381">
        <v>1</v>
      </c>
      <c r="E381" t="s">
        <v>532</v>
      </c>
      <c r="F381" t="s">
        <v>533</v>
      </c>
      <c r="G381">
        <v>0</v>
      </c>
      <c r="H381">
        <v>0</v>
      </c>
      <c r="I381" t="s">
        <v>6</v>
      </c>
      <c r="J381">
        <v>1</v>
      </c>
      <c r="K381">
        <v>0</v>
      </c>
      <c r="L381" t="s">
        <v>6</v>
      </c>
      <c r="M381" t="s">
        <v>6</v>
      </c>
      <c r="N381">
        <v>0</v>
      </c>
      <c r="O381">
        <v>0</v>
      </c>
    </row>
    <row r="382" spans="1:23" x14ac:dyDescent="0.2">
      <c r="A382">
        <v>70</v>
      </c>
      <c r="B382">
        <v>1</v>
      </c>
      <c r="D382">
        <v>2</v>
      </c>
      <c r="E382" t="s">
        <v>534</v>
      </c>
      <c r="F382" t="s">
        <v>535</v>
      </c>
      <c r="G382">
        <v>1</v>
      </c>
      <c r="H382">
        <v>0</v>
      </c>
      <c r="I382" t="s">
        <v>6</v>
      </c>
      <c r="J382">
        <v>1</v>
      </c>
      <c r="K382">
        <v>0</v>
      </c>
      <c r="L382" t="s">
        <v>6</v>
      </c>
      <c r="M382" t="s">
        <v>6</v>
      </c>
      <c r="N382">
        <v>0</v>
      </c>
      <c r="O382">
        <v>1</v>
      </c>
    </row>
    <row r="383" spans="1:23" x14ac:dyDescent="0.2">
      <c r="A383">
        <v>70</v>
      </c>
      <c r="B383">
        <v>1</v>
      </c>
      <c r="D383">
        <v>3</v>
      </c>
      <c r="E383" t="s">
        <v>536</v>
      </c>
      <c r="F383" t="s">
        <v>537</v>
      </c>
      <c r="G383">
        <v>0</v>
      </c>
      <c r="H383">
        <v>0</v>
      </c>
      <c r="I383" t="s">
        <v>6</v>
      </c>
      <c r="J383">
        <v>1</v>
      </c>
      <c r="K383">
        <v>0</v>
      </c>
      <c r="L383" t="s">
        <v>6</v>
      </c>
      <c r="M383" t="s">
        <v>6</v>
      </c>
      <c r="N383">
        <v>0</v>
      </c>
      <c r="O383">
        <v>0</v>
      </c>
    </row>
    <row r="384" spans="1:23" x14ac:dyDescent="0.2">
      <c r="A384">
        <v>70</v>
      </c>
      <c r="B384">
        <v>1</v>
      </c>
      <c r="D384">
        <v>4</v>
      </c>
      <c r="E384" t="s">
        <v>538</v>
      </c>
      <c r="F384" t="s">
        <v>539</v>
      </c>
      <c r="G384">
        <v>0</v>
      </c>
      <c r="H384">
        <v>0</v>
      </c>
      <c r="I384" t="s">
        <v>540</v>
      </c>
      <c r="J384">
        <v>0</v>
      </c>
      <c r="K384">
        <v>0</v>
      </c>
      <c r="L384" t="s">
        <v>6</v>
      </c>
      <c r="M384" t="s">
        <v>6</v>
      </c>
      <c r="N384">
        <v>0</v>
      </c>
      <c r="O384">
        <v>0</v>
      </c>
    </row>
    <row r="385" spans="1:15" x14ac:dyDescent="0.2">
      <c r="A385">
        <v>70</v>
      </c>
      <c r="B385">
        <v>1</v>
      </c>
      <c r="D385">
        <v>5</v>
      </c>
      <c r="E385" t="s">
        <v>541</v>
      </c>
      <c r="F385" t="s">
        <v>542</v>
      </c>
      <c r="G385">
        <v>0</v>
      </c>
      <c r="H385">
        <v>0</v>
      </c>
      <c r="I385" t="s">
        <v>543</v>
      </c>
      <c r="J385">
        <v>0</v>
      </c>
      <c r="K385">
        <v>0</v>
      </c>
      <c r="L385" t="s">
        <v>6</v>
      </c>
      <c r="M385" t="s">
        <v>6</v>
      </c>
      <c r="N385">
        <v>0</v>
      </c>
      <c r="O385">
        <v>0</v>
      </c>
    </row>
    <row r="386" spans="1:15" x14ac:dyDescent="0.2">
      <c r="A386">
        <v>70</v>
      </c>
      <c r="B386">
        <v>1</v>
      </c>
      <c r="D386">
        <v>6</v>
      </c>
      <c r="E386" t="s">
        <v>544</v>
      </c>
      <c r="F386" t="s">
        <v>545</v>
      </c>
      <c r="G386">
        <v>0</v>
      </c>
      <c r="H386">
        <v>0</v>
      </c>
      <c r="I386" t="s">
        <v>546</v>
      </c>
      <c r="J386">
        <v>0</v>
      </c>
      <c r="K386">
        <v>0</v>
      </c>
      <c r="L386" t="s">
        <v>6</v>
      </c>
      <c r="M386" t="s">
        <v>6</v>
      </c>
      <c r="N386">
        <v>0</v>
      </c>
      <c r="O386">
        <v>0</v>
      </c>
    </row>
    <row r="387" spans="1:15" x14ac:dyDescent="0.2">
      <c r="A387">
        <v>70</v>
      </c>
      <c r="B387">
        <v>1</v>
      </c>
      <c r="D387">
        <v>7</v>
      </c>
      <c r="E387" t="s">
        <v>547</v>
      </c>
      <c r="F387" t="s">
        <v>548</v>
      </c>
      <c r="G387">
        <v>0</v>
      </c>
      <c r="H387">
        <v>0</v>
      </c>
      <c r="I387" t="s">
        <v>6</v>
      </c>
      <c r="J387">
        <v>0</v>
      </c>
      <c r="K387">
        <v>0</v>
      </c>
      <c r="L387" t="s">
        <v>6</v>
      </c>
      <c r="M387" t="s">
        <v>6</v>
      </c>
      <c r="N387">
        <v>0</v>
      </c>
      <c r="O387">
        <v>0</v>
      </c>
    </row>
    <row r="388" spans="1:15" x14ac:dyDescent="0.2">
      <c r="A388">
        <v>70</v>
      </c>
      <c r="B388">
        <v>1</v>
      </c>
      <c r="D388">
        <v>8</v>
      </c>
      <c r="E388" t="s">
        <v>549</v>
      </c>
      <c r="F388" t="s">
        <v>550</v>
      </c>
      <c r="G388">
        <v>0</v>
      </c>
      <c r="H388">
        <v>0</v>
      </c>
      <c r="I388" t="s">
        <v>551</v>
      </c>
      <c r="J388">
        <v>0</v>
      </c>
      <c r="K388">
        <v>0</v>
      </c>
      <c r="L388" t="s">
        <v>6</v>
      </c>
      <c r="M388" t="s">
        <v>6</v>
      </c>
      <c r="N388">
        <v>0</v>
      </c>
      <c r="O388">
        <v>0</v>
      </c>
    </row>
    <row r="389" spans="1:15" x14ac:dyDescent="0.2">
      <c r="A389">
        <v>70</v>
      </c>
      <c r="B389">
        <v>1</v>
      </c>
      <c r="D389">
        <v>9</v>
      </c>
      <c r="E389" t="s">
        <v>552</v>
      </c>
      <c r="F389" t="s">
        <v>553</v>
      </c>
      <c r="G389">
        <v>0</v>
      </c>
      <c r="H389">
        <v>0</v>
      </c>
      <c r="I389" t="s">
        <v>554</v>
      </c>
      <c r="J389">
        <v>0</v>
      </c>
      <c r="K389">
        <v>0</v>
      </c>
      <c r="L389" t="s">
        <v>6</v>
      </c>
      <c r="M389" t="s">
        <v>6</v>
      </c>
      <c r="N389">
        <v>0</v>
      </c>
      <c r="O389">
        <v>0</v>
      </c>
    </row>
    <row r="390" spans="1:15" x14ac:dyDescent="0.2">
      <c r="A390">
        <v>70</v>
      </c>
      <c r="B390">
        <v>1</v>
      </c>
      <c r="D390">
        <v>10</v>
      </c>
      <c r="E390" t="s">
        <v>555</v>
      </c>
      <c r="F390" t="s">
        <v>556</v>
      </c>
      <c r="G390">
        <v>0</v>
      </c>
      <c r="H390">
        <v>0</v>
      </c>
      <c r="I390" t="s">
        <v>557</v>
      </c>
      <c r="J390">
        <v>0</v>
      </c>
      <c r="K390">
        <v>0</v>
      </c>
      <c r="L390" t="s">
        <v>6</v>
      </c>
      <c r="M390" t="s">
        <v>6</v>
      </c>
      <c r="N390">
        <v>0</v>
      </c>
      <c r="O390">
        <v>0</v>
      </c>
    </row>
    <row r="391" spans="1:15" x14ac:dyDescent="0.2">
      <c r="A391">
        <v>70</v>
      </c>
      <c r="B391">
        <v>1</v>
      </c>
      <c r="D391">
        <v>11</v>
      </c>
      <c r="E391" t="s">
        <v>558</v>
      </c>
      <c r="F391" t="s">
        <v>559</v>
      </c>
      <c r="G391">
        <v>0</v>
      </c>
      <c r="H391">
        <v>0</v>
      </c>
      <c r="I391" t="s">
        <v>560</v>
      </c>
      <c r="J391">
        <v>0</v>
      </c>
      <c r="K391">
        <v>0</v>
      </c>
      <c r="L391" t="s">
        <v>6</v>
      </c>
      <c r="M391" t="s">
        <v>6</v>
      </c>
      <c r="N391">
        <v>0</v>
      </c>
      <c r="O391">
        <v>0</v>
      </c>
    </row>
    <row r="392" spans="1:15" x14ac:dyDescent="0.2">
      <c r="A392">
        <v>70</v>
      </c>
      <c r="B392">
        <v>1</v>
      </c>
      <c r="D392">
        <v>12</v>
      </c>
      <c r="E392" t="s">
        <v>561</v>
      </c>
      <c r="F392" t="s">
        <v>562</v>
      </c>
      <c r="G392">
        <v>0</v>
      </c>
      <c r="H392">
        <v>0</v>
      </c>
      <c r="I392" t="s">
        <v>6</v>
      </c>
      <c r="J392">
        <v>0</v>
      </c>
      <c r="K392">
        <v>0</v>
      </c>
      <c r="L392" t="s">
        <v>6</v>
      </c>
      <c r="M392" t="s">
        <v>6</v>
      </c>
      <c r="N392">
        <v>0</v>
      </c>
      <c r="O392">
        <v>0</v>
      </c>
    </row>
    <row r="393" spans="1:15" x14ac:dyDescent="0.2">
      <c r="A393">
        <v>70</v>
      </c>
      <c r="B393">
        <v>1</v>
      </c>
      <c r="D393">
        <v>1</v>
      </c>
      <c r="E393" t="s">
        <v>563</v>
      </c>
      <c r="F393" t="s">
        <v>564</v>
      </c>
      <c r="G393">
        <v>0.9</v>
      </c>
      <c r="H393">
        <v>1</v>
      </c>
      <c r="I393" t="s">
        <v>565</v>
      </c>
      <c r="J393">
        <v>0</v>
      </c>
      <c r="K393">
        <v>0</v>
      </c>
      <c r="L393" t="s">
        <v>6</v>
      </c>
      <c r="M393" t="s">
        <v>6</v>
      </c>
      <c r="N393">
        <v>0</v>
      </c>
      <c r="O393">
        <v>0.9</v>
      </c>
    </row>
    <row r="394" spans="1:15" x14ac:dyDescent="0.2">
      <c r="A394">
        <v>70</v>
      </c>
      <c r="B394">
        <v>1</v>
      </c>
      <c r="D394">
        <v>2</v>
      </c>
      <c r="E394" t="s">
        <v>566</v>
      </c>
      <c r="F394" t="s">
        <v>567</v>
      </c>
      <c r="G394">
        <v>0.85</v>
      </c>
      <c r="H394">
        <v>1</v>
      </c>
      <c r="I394" t="s">
        <v>568</v>
      </c>
      <c r="J394">
        <v>0</v>
      </c>
      <c r="K394">
        <v>0</v>
      </c>
      <c r="L394" t="s">
        <v>6</v>
      </c>
      <c r="M394" t="s">
        <v>6</v>
      </c>
      <c r="N394">
        <v>0</v>
      </c>
      <c r="O394">
        <v>0.85</v>
      </c>
    </row>
    <row r="395" spans="1:15" x14ac:dyDescent="0.2">
      <c r="A395">
        <v>70</v>
      </c>
      <c r="B395">
        <v>1</v>
      </c>
      <c r="D395">
        <v>3</v>
      </c>
      <c r="E395" t="s">
        <v>569</v>
      </c>
      <c r="F395" t="s">
        <v>570</v>
      </c>
      <c r="G395">
        <v>1</v>
      </c>
      <c r="H395">
        <v>0.85</v>
      </c>
      <c r="I395" t="s">
        <v>571</v>
      </c>
      <c r="J395">
        <v>0</v>
      </c>
      <c r="K395">
        <v>0</v>
      </c>
      <c r="L395" t="s">
        <v>6</v>
      </c>
      <c r="M395" t="s">
        <v>6</v>
      </c>
      <c r="N395">
        <v>0</v>
      </c>
      <c r="O395">
        <v>1</v>
      </c>
    </row>
    <row r="396" spans="1:15" x14ac:dyDescent="0.2">
      <c r="A396">
        <v>70</v>
      </c>
      <c r="B396">
        <v>1</v>
      </c>
      <c r="D396">
        <v>4</v>
      </c>
      <c r="E396" t="s">
        <v>572</v>
      </c>
      <c r="F396" t="s">
        <v>573</v>
      </c>
      <c r="G396">
        <v>1</v>
      </c>
      <c r="H396">
        <v>0</v>
      </c>
      <c r="I396" t="s">
        <v>6</v>
      </c>
      <c r="J396">
        <v>0</v>
      </c>
      <c r="K396">
        <v>0</v>
      </c>
      <c r="L396" t="s">
        <v>6</v>
      </c>
      <c r="M396" t="s">
        <v>6</v>
      </c>
      <c r="N396">
        <v>0</v>
      </c>
      <c r="O396">
        <v>1</v>
      </c>
    </row>
    <row r="397" spans="1:15" x14ac:dyDescent="0.2">
      <c r="A397">
        <v>70</v>
      </c>
      <c r="B397">
        <v>1</v>
      </c>
      <c r="D397">
        <v>5</v>
      </c>
      <c r="E397" t="s">
        <v>574</v>
      </c>
      <c r="F397" t="s">
        <v>575</v>
      </c>
      <c r="G397">
        <v>1</v>
      </c>
      <c r="H397">
        <v>0.8</v>
      </c>
      <c r="I397" t="s">
        <v>576</v>
      </c>
      <c r="J397">
        <v>0</v>
      </c>
      <c r="K397">
        <v>0</v>
      </c>
      <c r="L397" t="s">
        <v>6</v>
      </c>
      <c r="M397" t="s">
        <v>6</v>
      </c>
      <c r="N397">
        <v>0</v>
      </c>
      <c r="O397">
        <v>1</v>
      </c>
    </row>
    <row r="398" spans="1:15" x14ac:dyDescent="0.2">
      <c r="A398">
        <v>70</v>
      </c>
      <c r="B398">
        <v>1</v>
      </c>
      <c r="D398">
        <v>6</v>
      </c>
      <c r="E398" t="s">
        <v>577</v>
      </c>
      <c r="F398" t="s">
        <v>578</v>
      </c>
      <c r="G398">
        <v>1</v>
      </c>
      <c r="H398">
        <v>0</v>
      </c>
      <c r="I398" t="s">
        <v>6</v>
      </c>
      <c r="J398">
        <v>0</v>
      </c>
      <c r="K398">
        <v>0</v>
      </c>
      <c r="L398" t="s">
        <v>6</v>
      </c>
      <c r="M398" t="s">
        <v>6</v>
      </c>
      <c r="N398">
        <v>0</v>
      </c>
      <c r="O398">
        <v>0.85</v>
      </c>
    </row>
    <row r="399" spans="1:15" x14ac:dyDescent="0.2">
      <c r="A399">
        <v>70</v>
      </c>
      <c r="B399">
        <v>1</v>
      </c>
      <c r="D399">
        <v>7</v>
      </c>
      <c r="E399" t="s">
        <v>579</v>
      </c>
      <c r="F399" t="s">
        <v>580</v>
      </c>
      <c r="G399">
        <v>1</v>
      </c>
      <c r="H399">
        <v>0</v>
      </c>
      <c r="I399" t="s">
        <v>6</v>
      </c>
      <c r="J399">
        <v>0</v>
      </c>
      <c r="K399">
        <v>0</v>
      </c>
      <c r="L399" t="s">
        <v>6</v>
      </c>
      <c r="M399" t="s">
        <v>6</v>
      </c>
      <c r="N399">
        <v>0</v>
      </c>
      <c r="O399">
        <v>0.8</v>
      </c>
    </row>
    <row r="400" spans="1:15" x14ac:dyDescent="0.2">
      <c r="A400">
        <v>70</v>
      </c>
      <c r="B400">
        <v>1</v>
      </c>
      <c r="D400">
        <v>8</v>
      </c>
      <c r="E400" t="s">
        <v>581</v>
      </c>
      <c r="F400" t="s">
        <v>582</v>
      </c>
      <c r="G400">
        <v>0.7</v>
      </c>
      <c r="H400">
        <v>0</v>
      </c>
      <c r="I400" t="s">
        <v>6</v>
      </c>
      <c r="J400">
        <v>0</v>
      </c>
      <c r="K400">
        <v>0</v>
      </c>
      <c r="L400" t="s">
        <v>6</v>
      </c>
      <c r="M400" t="s">
        <v>6</v>
      </c>
      <c r="N400">
        <v>0</v>
      </c>
      <c r="O400">
        <v>0.94</v>
      </c>
    </row>
    <row r="401" spans="1:34" x14ac:dyDescent="0.2">
      <c r="A401">
        <v>70</v>
      </c>
      <c r="B401">
        <v>1</v>
      </c>
      <c r="D401">
        <v>9</v>
      </c>
      <c r="E401" t="s">
        <v>583</v>
      </c>
      <c r="F401" t="s">
        <v>584</v>
      </c>
      <c r="G401">
        <v>0.9</v>
      </c>
      <c r="H401">
        <v>0</v>
      </c>
      <c r="I401" t="s">
        <v>6</v>
      </c>
      <c r="J401">
        <v>0</v>
      </c>
      <c r="K401">
        <v>0</v>
      </c>
      <c r="L401" t="s">
        <v>6</v>
      </c>
      <c r="M401" t="s">
        <v>6</v>
      </c>
      <c r="N401">
        <v>0</v>
      </c>
      <c r="O401">
        <v>0.9</v>
      </c>
    </row>
    <row r="402" spans="1:34" x14ac:dyDescent="0.2">
      <c r="A402">
        <v>70</v>
      </c>
      <c r="B402">
        <v>1</v>
      </c>
      <c r="D402">
        <v>10</v>
      </c>
      <c r="E402" t="s">
        <v>585</v>
      </c>
      <c r="F402" t="s">
        <v>586</v>
      </c>
      <c r="G402">
        <v>0.6</v>
      </c>
      <c r="H402">
        <v>0</v>
      </c>
      <c r="I402" t="s">
        <v>6</v>
      </c>
      <c r="J402">
        <v>0</v>
      </c>
      <c r="K402">
        <v>0</v>
      </c>
      <c r="L402" t="s">
        <v>6</v>
      </c>
      <c r="M402" t="s">
        <v>6</v>
      </c>
      <c r="N402">
        <v>0</v>
      </c>
      <c r="O402">
        <v>0.6</v>
      </c>
    </row>
    <row r="403" spans="1:34" x14ac:dyDescent="0.2">
      <c r="A403">
        <v>70</v>
      </c>
      <c r="B403">
        <v>1</v>
      </c>
      <c r="D403">
        <v>11</v>
      </c>
      <c r="E403" t="s">
        <v>587</v>
      </c>
      <c r="F403" t="s">
        <v>588</v>
      </c>
      <c r="G403">
        <v>1.2</v>
      </c>
      <c r="H403">
        <v>0</v>
      </c>
      <c r="I403" t="s">
        <v>6</v>
      </c>
      <c r="J403">
        <v>0</v>
      </c>
      <c r="K403">
        <v>0</v>
      </c>
      <c r="L403" t="s">
        <v>6</v>
      </c>
      <c r="M403" t="s">
        <v>6</v>
      </c>
      <c r="N403">
        <v>0</v>
      </c>
      <c r="O403">
        <v>1.2</v>
      </c>
    </row>
    <row r="404" spans="1:34" x14ac:dyDescent="0.2">
      <c r="A404">
        <v>70</v>
      </c>
      <c r="B404">
        <v>1</v>
      </c>
      <c r="D404">
        <v>12</v>
      </c>
      <c r="E404" t="s">
        <v>589</v>
      </c>
      <c r="F404" t="s">
        <v>590</v>
      </c>
      <c r="G404">
        <v>0</v>
      </c>
      <c r="H404">
        <v>0</v>
      </c>
      <c r="I404" t="s">
        <v>6</v>
      </c>
      <c r="J404">
        <v>0</v>
      </c>
      <c r="K404">
        <v>0</v>
      </c>
      <c r="L404" t="s">
        <v>6</v>
      </c>
      <c r="M404" t="s">
        <v>6</v>
      </c>
      <c r="N404">
        <v>0</v>
      </c>
      <c r="O404">
        <v>0</v>
      </c>
    </row>
    <row r="405" spans="1:34" x14ac:dyDescent="0.2">
      <c r="A405">
        <v>70</v>
      </c>
      <c r="B405">
        <v>1</v>
      </c>
      <c r="D405">
        <v>13</v>
      </c>
      <c r="E405" t="s">
        <v>591</v>
      </c>
      <c r="F405" t="s">
        <v>592</v>
      </c>
      <c r="G405">
        <v>1</v>
      </c>
      <c r="H405">
        <v>0</v>
      </c>
      <c r="I405" t="s">
        <v>6</v>
      </c>
      <c r="J405">
        <v>0</v>
      </c>
      <c r="K405">
        <v>0</v>
      </c>
      <c r="L405" t="s">
        <v>6</v>
      </c>
      <c r="M405" t="s">
        <v>6</v>
      </c>
      <c r="N405">
        <v>0</v>
      </c>
      <c r="O405">
        <v>0.94</v>
      </c>
    </row>
    <row r="407" spans="1:34" x14ac:dyDescent="0.2">
      <c r="A407">
        <v>-1</v>
      </c>
    </row>
    <row r="409" spans="1:34" x14ac:dyDescent="0.2">
      <c r="A409" s="4">
        <v>75</v>
      </c>
      <c r="B409" s="4" t="s">
        <v>593</v>
      </c>
      <c r="C409" s="4">
        <v>2000</v>
      </c>
      <c r="D409" s="4">
        <v>0</v>
      </c>
      <c r="E409" s="4">
        <v>1</v>
      </c>
      <c r="F409" s="4"/>
      <c r="G409" s="4">
        <v>0</v>
      </c>
      <c r="H409" s="4">
        <v>1</v>
      </c>
      <c r="I409" s="4">
        <v>0</v>
      </c>
      <c r="J409" s="4">
        <v>1</v>
      </c>
      <c r="K409" s="4">
        <v>0</v>
      </c>
      <c r="L409" s="4">
        <v>0</v>
      </c>
      <c r="M409" s="4">
        <v>0</v>
      </c>
      <c r="N409" s="4">
        <v>26834263</v>
      </c>
      <c r="O409" s="4">
        <v>1</v>
      </c>
    </row>
    <row r="410" spans="1:34" x14ac:dyDescent="0.2">
      <c r="A410" s="4">
        <v>75</v>
      </c>
      <c r="B410" s="4" t="s">
        <v>594</v>
      </c>
      <c r="C410" s="4">
        <v>2017</v>
      </c>
      <c r="D410" s="4">
        <v>3</v>
      </c>
      <c r="E410" s="4">
        <v>0</v>
      </c>
      <c r="F410" s="4"/>
      <c r="G410" s="4">
        <v>0</v>
      </c>
      <c r="H410" s="4">
        <v>1</v>
      </c>
      <c r="I410" s="4">
        <v>0</v>
      </c>
      <c r="J410" s="4">
        <v>1</v>
      </c>
      <c r="K410" s="4">
        <v>0</v>
      </c>
      <c r="L410" s="4">
        <v>0</v>
      </c>
      <c r="M410" s="4">
        <v>1</v>
      </c>
      <c r="N410" s="4">
        <v>26834277</v>
      </c>
      <c r="O410" s="4">
        <v>2</v>
      </c>
    </row>
    <row r="411" spans="1:34" x14ac:dyDescent="0.2">
      <c r="A411" s="6">
        <v>3</v>
      </c>
      <c r="B411" s="6" t="s">
        <v>595</v>
      </c>
      <c r="C411" s="6">
        <v>6.4</v>
      </c>
      <c r="D411" s="6">
        <v>1</v>
      </c>
      <c r="E411" s="6">
        <v>1</v>
      </c>
      <c r="F411" s="6">
        <v>1</v>
      </c>
      <c r="G411" s="6">
        <v>1</v>
      </c>
      <c r="H411" s="6">
        <v>1</v>
      </c>
      <c r="I411" s="6">
        <v>1</v>
      </c>
      <c r="J411" s="6">
        <v>1</v>
      </c>
      <c r="K411" s="6">
        <v>18.46</v>
      </c>
      <c r="L411" s="6">
        <v>1</v>
      </c>
      <c r="M411" s="6">
        <v>6.4</v>
      </c>
      <c r="N411" s="6">
        <v>1</v>
      </c>
      <c r="O411" s="6">
        <v>1</v>
      </c>
      <c r="P411" s="6">
        <v>1</v>
      </c>
      <c r="Q411" s="6">
        <v>18.46</v>
      </c>
      <c r="R411" s="6">
        <v>1</v>
      </c>
      <c r="S411" s="6" t="s">
        <v>6</v>
      </c>
      <c r="T411" s="6" t="s">
        <v>6</v>
      </c>
      <c r="U411" s="6" t="s">
        <v>6</v>
      </c>
      <c r="V411" s="6" t="s">
        <v>6</v>
      </c>
      <c r="W411" s="6" t="s">
        <v>6</v>
      </c>
      <c r="X411" s="6" t="s">
        <v>6</v>
      </c>
      <c r="Y411" s="6" t="s">
        <v>6</v>
      </c>
      <c r="Z411" s="6" t="s">
        <v>6</v>
      </c>
      <c r="AA411" s="6" t="s">
        <v>6</v>
      </c>
      <c r="AB411" s="6" t="s">
        <v>6</v>
      </c>
      <c r="AC411" s="6" t="s">
        <v>6</v>
      </c>
      <c r="AD411" s="6" t="s">
        <v>6</v>
      </c>
      <c r="AE411" s="6" t="s">
        <v>6</v>
      </c>
      <c r="AF411" s="6" t="s">
        <v>6</v>
      </c>
      <c r="AG411" s="6" t="s">
        <v>6</v>
      </c>
      <c r="AH411" s="6" t="s">
        <v>6</v>
      </c>
    </row>
    <row r="415" spans="1:34" x14ac:dyDescent="0.2">
      <c r="A415">
        <v>65</v>
      </c>
      <c r="C415">
        <v>1</v>
      </c>
      <c r="D415">
        <v>0</v>
      </c>
      <c r="E415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596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26834263</v>
      </c>
      <c r="E14" s="1">
        <v>26834277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(Source!F333)/1000</f>
        <v>242.03966</v>
      </c>
      <c r="F16" s="8">
        <f>(Source!F334)/1000</f>
        <v>15.60285</v>
      </c>
      <c r="G16" s="8">
        <f>(Source!F325)/1000</f>
        <v>0</v>
      </c>
      <c r="H16" s="8">
        <f>(Source!F335)/1000+(Source!F336)/1000</f>
        <v>3.69841</v>
      </c>
      <c r="I16" s="8">
        <f>E16+F16+G16+H16</f>
        <v>261.34092000000004</v>
      </c>
      <c r="J16" s="8">
        <f>(Source!F331)/1000</f>
        <v>26.604009999999999</v>
      </c>
      <c r="T16" s="9">
        <f>(Source!P333)/1000</f>
        <v>1549.0533300000002</v>
      </c>
      <c r="U16" s="9">
        <f>(Source!P334)/1000</f>
        <v>99.858190000000008</v>
      </c>
      <c r="V16" s="9">
        <f>(Source!P325)/1000</f>
        <v>0</v>
      </c>
      <c r="W16" s="9">
        <f>(Source!P335)/1000+(Source!P336)/1000</f>
        <v>68.272580000000005</v>
      </c>
      <c r="X16" s="9">
        <f>T16+U16+V16+W16</f>
        <v>1717.1841000000002</v>
      </c>
      <c r="Y16" s="9">
        <f>(Source!P331)/1000</f>
        <v>192.02329999999998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219542.96</v>
      </c>
      <c r="AU16" s="8">
        <v>190935.12</v>
      </c>
      <c r="AV16" s="8">
        <v>0</v>
      </c>
      <c r="AW16" s="8">
        <v>0</v>
      </c>
      <c r="AX16" s="8">
        <v>0</v>
      </c>
      <c r="AY16" s="8">
        <v>2003.83</v>
      </c>
      <c r="AZ16" s="8">
        <v>399.66</v>
      </c>
      <c r="BA16" s="8">
        <v>26604.01</v>
      </c>
      <c r="BB16" s="8">
        <v>242039.66</v>
      </c>
      <c r="BC16" s="8">
        <v>15602.85</v>
      </c>
      <c r="BD16" s="8">
        <v>3698.41</v>
      </c>
      <c r="BE16" s="8">
        <v>0</v>
      </c>
      <c r="BF16" s="8">
        <v>2926.5480663999997</v>
      </c>
      <c r="BG16" s="8">
        <v>33.403963150000003</v>
      </c>
      <c r="BH16" s="8">
        <v>0</v>
      </c>
      <c r="BI16" s="8">
        <v>25885.279999999999</v>
      </c>
      <c r="BJ16" s="8">
        <v>15912.68</v>
      </c>
      <c r="BK16" s="8">
        <v>261340.92</v>
      </c>
      <c r="BR16" s="9">
        <v>1426832.32</v>
      </c>
      <c r="BS16" s="9">
        <v>1221984.6000000001</v>
      </c>
      <c r="BT16" s="9">
        <v>0</v>
      </c>
      <c r="BU16" s="9">
        <v>0</v>
      </c>
      <c r="BV16" s="9">
        <v>0</v>
      </c>
      <c r="BW16" s="9">
        <v>12824.42</v>
      </c>
      <c r="BX16" s="9">
        <v>2557.61</v>
      </c>
      <c r="BY16" s="9">
        <v>192023.3</v>
      </c>
      <c r="BZ16" s="9">
        <v>1549053.33</v>
      </c>
      <c r="CA16" s="9">
        <v>99858.19</v>
      </c>
      <c r="CB16" s="9">
        <v>68272.58</v>
      </c>
      <c r="CC16" s="9">
        <v>0</v>
      </c>
      <c r="CD16" s="9">
        <v>2926.5480663999997</v>
      </c>
      <c r="CE16" s="9">
        <v>33.403963150000003</v>
      </c>
      <c r="CF16" s="9">
        <v>0</v>
      </c>
      <c r="CG16" s="9">
        <v>179807.96</v>
      </c>
      <c r="CH16" s="9">
        <v>110543.82</v>
      </c>
      <c r="CI16" s="9">
        <v>1717184.1</v>
      </c>
    </row>
    <row r="18" spans="1:40" x14ac:dyDescent="0.2">
      <c r="A18">
        <v>51</v>
      </c>
      <c r="E18" s="10">
        <f>SUMIF(A16:A17,3,E16:E17)</f>
        <v>242.03966</v>
      </c>
      <c r="F18" s="10">
        <f>SUMIF(A16:A17,3,F16:F17)</f>
        <v>15.60285</v>
      </c>
      <c r="G18" s="10">
        <f>SUMIF(A16:A17,3,G16:G17)</f>
        <v>0</v>
      </c>
      <c r="H18" s="10">
        <f>SUMIF(A16:A17,3,H16:H17)</f>
        <v>3.69841</v>
      </c>
      <c r="I18" s="10">
        <f>SUMIF(A16:A17,3,I16:I17)</f>
        <v>261.34092000000004</v>
      </c>
      <c r="J18" s="10">
        <f>SUMIF(A16:A17,3,J16:J17)</f>
        <v>26.604009999999999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1549.0533300000002</v>
      </c>
      <c r="U18" s="3">
        <f>SUMIF(A16:A17,3,U16:U17)</f>
        <v>99.858190000000008</v>
      </c>
      <c r="V18" s="3">
        <f>SUMIF(A16:A17,3,V16:V17)</f>
        <v>0</v>
      </c>
      <c r="W18" s="3">
        <f>SUMIF(A16:A17,3,W16:W17)</f>
        <v>68.272580000000005</v>
      </c>
      <c r="X18" s="3">
        <f>SUMIF(A16:A17,3,X16:X17)</f>
        <v>1717.1841000000002</v>
      </c>
      <c r="Y18" s="3">
        <f>SUMIF(A16:A17,3,Y16:Y17)</f>
        <v>192.02329999999998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219542.96</v>
      </c>
      <c r="G20" s="5" t="s">
        <v>342</v>
      </c>
      <c r="H20" s="5" t="s">
        <v>343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1426832.32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190935.12</v>
      </c>
      <c r="G21" s="5" t="s">
        <v>344</v>
      </c>
      <c r="H21" s="5" t="s">
        <v>345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1221984.6000000001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346</v>
      </c>
      <c r="H22" s="5" t="s">
        <v>347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190935.12</v>
      </c>
      <c r="G23" s="5" t="s">
        <v>348</v>
      </c>
      <c r="H23" s="5" t="s">
        <v>349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1221984.6000000001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190935.12</v>
      </c>
      <c r="G24" s="5" t="s">
        <v>350</v>
      </c>
      <c r="H24" s="5" t="s">
        <v>351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1221984.6000000001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352</v>
      </c>
      <c r="H25" s="5" t="s">
        <v>353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190935.12</v>
      </c>
      <c r="G26" s="5" t="s">
        <v>354</v>
      </c>
      <c r="H26" s="5" t="s">
        <v>355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1221984.6000000001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356</v>
      </c>
      <c r="H27" s="5" t="s">
        <v>357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358</v>
      </c>
      <c r="H28" s="5" t="s">
        <v>359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360</v>
      </c>
      <c r="H29" s="5" t="s">
        <v>361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2003.83</v>
      </c>
      <c r="G30" s="5" t="s">
        <v>362</v>
      </c>
      <c r="H30" s="5" t="s">
        <v>363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12824.42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364</v>
      </c>
      <c r="H31" s="5" t="s">
        <v>365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399.66</v>
      </c>
      <c r="G32" s="5" t="s">
        <v>366</v>
      </c>
      <c r="H32" s="5" t="s">
        <v>367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2557.61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26604.01</v>
      </c>
      <c r="G33" s="5" t="s">
        <v>368</v>
      </c>
      <c r="H33" s="5" t="s">
        <v>369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192023.3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370</v>
      </c>
      <c r="H34" s="5" t="s">
        <v>371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242039.66</v>
      </c>
      <c r="G35" s="5" t="s">
        <v>372</v>
      </c>
      <c r="H35" s="5" t="s">
        <v>373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1549053.33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15602.85</v>
      </c>
      <c r="G36" s="5" t="s">
        <v>374</v>
      </c>
      <c r="H36" s="5" t="s">
        <v>375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99858.19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3698.41</v>
      </c>
      <c r="G37" s="5" t="s">
        <v>376</v>
      </c>
      <c r="H37" s="5" t="s">
        <v>377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68272.58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378</v>
      </c>
      <c r="H38" s="5" t="s">
        <v>379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380</v>
      </c>
      <c r="H39" s="5" t="s">
        <v>381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2926.5480663999997</v>
      </c>
      <c r="G40" s="5" t="s">
        <v>382</v>
      </c>
      <c r="H40" s="5" t="s">
        <v>383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2926.5480663999997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33.403963150000003</v>
      </c>
      <c r="G41" s="5" t="s">
        <v>384</v>
      </c>
      <c r="H41" s="5" t="s">
        <v>385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33.403963150000003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386</v>
      </c>
      <c r="H42" s="5" t="s">
        <v>387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25885.279999999999</v>
      </c>
      <c r="G43" s="5" t="s">
        <v>388</v>
      </c>
      <c r="H43" s="5" t="s">
        <v>389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179807.96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15912.68</v>
      </c>
      <c r="G44" s="5" t="s">
        <v>390</v>
      </c>
      <c r="H44" s="5" t="s">
        <v>391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110543.82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261340.92</v>
      </c>
      <c r="G45" s="5" t="s">
        <v>392</v>
      </c>
      <c r="H45" s="5" t="s">
        <v>393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1717184.1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261340.92</v>
      </c>
      <c r="G46" s="5" t="s">
        <v>394</v>
      </c>
      <c r="H46" s="5" t="s">
        <v>393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1717184.1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47041.37</v>
      </c>
      <c r="G47" s="5" t="s">
        <v>395</v>
      </c>
      <c r="H47" s="5" t="s">
        <v>396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309093.14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308382.28999999998</v>
      </c>
      <c r="G48" s="5" t="s">
        <v>397</v>
      </c>
      <c r="H48" s="5" t="s">
        <v>398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2026277.24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593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26834263</v>
      </c>
      <c r="O53" s="4">
        <v>1</v>
      </c>
    </row>
    <row r="54" spans="1:34" x14ac:dyDescent="0.2">
      <c r="A54" s="4">
        <v>75</v>
      </c>
      <c r="B54" s="4" t="s">
        <v>594</v>
      </c>
      <c r="C54" s="4">
        <v>2017</v>
      </c>
      <c r="D54" s="4">
        <v>3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26834277</v>
      </c>
      <c r="O54" s="4">
        <v>2</v>
      </c>
    </row>
    <row r="55" spans="1:34" x14ac:dyDescent="0.2">
      <c r="A55" s="6">
        <v>3</v>
      </c>
      <c r="B55" s="6" t="s">
        <v>595</v>
      </c>
      <c r="C55" s="6">
        <v>6.4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18.46</v>
      </c>
      <c r="L55" s="6">
        <v>1</v>
      </c>
      <c r="M55" s="6">
        <v>6.4</v>
      </c>
      <c r="N55" s="6">
        <v>1</v>
      </c>
      <c r="O55" s="6">
        <v>1</v>
      </c>
      <c r="P55" s="6">
        <v>1</v>
      </c>
      <c r="Q55" s="6">
        <v>18.46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78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26834263</v>
      </c>
      <c r="C1">
        <v>26834297</v>
      </c>
      <c r="D1">
        <v>25416200</v>
      </c>
      <c r="E1">
        <v>1</v>
      </c>
      <c r="F1">
        <v>1</v>
      </c>
      <c r="G1">
        <v>1</v>
      </c>
      <c r="H1">
        <v>1</v>
      </c>
      <c r="I1" t="s">
        <v>597</v>
      </c>
      <c r="J1" t="s">
        <v>6</v>
      </c>
      <c r="K1" t="s">
        <v>598</v>
      </c>
      <c r="L1">
        <v>1191</v>
      </c>
      <c r="N1">
        <v>1013</v>
      </c>
      <c r="O1" t="s">
        <v>599</v>
      </c>
      <c r="P1" t="s">
        <v>599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103.91</v>
      </c>
      <c r="AU1" t="s">
        <v>6</v>
      </c>
      <c r="AV1">
        <v>1</v>
      </c>
      <c r="AW1">
        <v>2</v>
      </c>
      <c r="AX1">
        <v>26834298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16.698337000000002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26834263</v>
      </c>
      <c r="C2">
        <v>26834297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600</v>
      </c>
      <c r="J2" t="s">
        <v>6</v>
      </c>
      <c r="K2" t="s">
        <v>601</v>
      </c>
      <c r="L2">
        <v>1191</v>
      </c>
      <c r="N2">
        <v>1013</v>
      </c>
      <c r="O2" t="s">
        <v>599</v>
      </c>
      <c r="P2" t="s">
        <v>599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26834299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1.2438180000000001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26834263</v>
      </c>
      <c r="C3">
        <v>26834297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602</v>
      </c>
      <c r="J3" t="s">
        <v>603</v>
      </c>
      <c r="K3" t="s">
        <v>604</v>
      </c>
      <c r="L3">
        <v>1368</v>
      </c>
      <c r="N3">
        <v>1011</v>
      </c>
      <c r="O3" t="s">
        <v>605</v>
      </c>
      <c r="P3" t="s">
        <v>605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26834300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1.2438180000000001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ROW(Source!A29)</f>
        <v>29</v>
      </c>
      <c r="B4">
        <v>26834277</v>
      </c>
      <c r="C4">
        <v>26834297</v>
      </c>
      <c r="D4">
        <v>25416200</v>
      </c>
      <c r="E4">
        <v>1</v>
      </c>
      <c r="F4">
        <v>1</v>
      </c>
      <c r="G4">
        <v>1</v>
      </c>
      <c r="H4">
        <v>1</v>
      </c>
      <c r="I4" t="s">
        <v>597</v>
      </c>
      <c r="J4" t="s">
        <v>6</v>
      </c>
      <c r="K4" t="s">
        <v>598</v>
      </c>
      <c r="L4">
        <v>1191</v>
      </c>
      <c r="N4">
        <v>1013</v>
      </c>
      <c r="O4" t="s">
        <v>599</v>
      </c>
      <c r="P4" t="s">
        <v>599</v>
      </c>
      <c r="Q4">
        <v>1</v>
      </c>
      <c r="W4">
        <v>0</v>
      </c>
      <c r="X4">
        <v>371339561</v>
      </c>
      <c r="Y4">
        <v>103.91</v>
      </c>
      <c r="AA4">
        <v>0</v>
      </c>
      <c r="AB4">
        <v>0</v>
      </c>
      <c r="AC4">
        <v>0</v>
      </c>
      <c r="AD4">
        <v>51.78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6.4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103.91</v>
      </c>
      <c r="AU4" t="s">
        <v>6</v>
      </c>
      <c r="AV4">
        <v>1</v>
      </c>
      <c r="AW4">
        <v>2</v>
      </c>
      <c r="AX4">
        <v>26834298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16.698337000000002</v>
      </c>
      <c r="CY4">
        <f>AD4</f>
        <v>51.78</v>
      </c>
      <c r="CZ4">
        <f>AH4</f>
        <v>8.09</v>
      </c>
      <c r="DA4">
        <f>AL4</f>
        <v>6.4</v>
      </c>
      <c r="DB4">
        <v>0</v>
      </c>
    </row>
    <row r="5" spans="1:106" x14ac:dyDescent="0.2">
      <c r="A5">
        <f>ROW(Source!A29)</f>
        <v>29</v>
      </c>
      <c r="B5">
        <v>26834277</v>
      </c>
      <c r="C5">
        <v>26834297</v>
      </c>
      <c r="D5">
        <v>25412928</v>
      </c>
      <c r="E5">
        <v>1</v>
      </c>
      <c r="F5">
        <v>1</v>
      </c>
      <c r="G5">
        <v>1</v>
      </c>
      <c r="H5">
        <v>1</v>
      </c>
      <c r="I5" t="s">
        <v>600</v>
      </c>
      <c r="J5" t="s">
        <v>6</v>
      </c>
      <c r="K5" t="s">
        <v>601</v>
      </c>
      <c r="L5">
        <v>1191</v>
      </c>
      <c r="N5">
        <v>1013</v>
      </c>
      <c r="O5" t="s">
        <v>599</v>
      </c>
      <c r="P5" t="s">
        <v>599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6.4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26834299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1.2438180000000001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26834277</v>
      </c>
      <c r="C6">
        <v>26834297</v>
      </c>
      <c r="D6">
        <v>25230514</v>
      </c>
      <c r="E6">
        <v>1</v>
      </c>
      <c r="F6">
        <v>1</v>
      </c>
      <c r="G6">
        <v>1</v>
      </c>
      <c r="H6">
        <v>2</v>
      </c>
      <c r="I6" t="s">
        <v>602</v>
      </c>
      <c r="J6" t="s">
        <v>603</v>
      </c>
      <c r="K6" t="s">
        <v>604</v>
      </c>
      <c r="L6">
        <v>1368</v>
      </c>
      <c r="N6">
        <v>1011</v>
      </c>
      <c r="O6" t="s">
        <v>605</v>
      </c>
      <c r="P6" t="s">
        <v>605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200.06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6.4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26834300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1.2438180000000001</v>
      </c>
      <c r="CY6">
        <f>AB6</f>
        <v>200.06</v>
      </c>
      <c r="CZ6">
        <f>AF6</f>
        <v>31.26</v>
      </c>
      <c r="DA6">
        <f>AJ6</f>
        <v>6.4</v>
      </c>
      <c r="DB6">
        <v>0</v>
      </c>
    </row>
    <row r="7" spans="1:106" x14ac:dyDescent="0.2">
      <c r="A7">
        <f>ROW(Source!A30)</f>
        <v>30</v>
      </c>
      <c r="B7">
        <v>26834263</v>
      </c>
      <c r="C7">
        <v>26834301</v>
      </c>
      <c r="D7">
        <v>25428833</v>
      </c>
      <c r="E7">
        <v>1</v>
      </c>
      <c r="F7">
        <v>1</v>
      </c>
      <c r="G7">
        <v>1</v>
      </c>
      <c r="H7">
        <v>1</v>
      </c>
      <c r="I7" t="s">
        <v>606</v>
      </c>
      <c r="J7" t="s">
        <v>6</v>
      </c>
      <c r="K7" t="s">
        <v>607</v>
      </c>
      <c r="L7">
        <v>1191</v>
      </c>
      <c r="N7">
        <v>1013</v>
      </c>
      <c r="O7" t="s">
        <v>599</v>
      </c>
      <c r="P7" t="s">
        <v>599</v>
      </c>
      <c r="Q7">
        <v>1</v>
      </c>
      <c r="W7">
        <v>0</v>
      </c>
      <c r="X7">
        <v>912892513</v>
      </c>
      <c r="Y7">
        <v>1.68</v>
      </c>
      <c r="AA7">
        <v>0</v>
      </c>
      <c r="AB7">
        <v>0</v>
      </c>
      <c r="AC7">
        <v>0</v>
      </c>
      <c r="AD7">
        <v>9.92</v>
      </c>
      <c r="AE7">
        <v>0</v>
      </c>
      <c r="AF7">
        <v>0</v>
      </c>
      <c r="AG7">
        <v>0</v>
      </c>
      <c r="AH7">
        <v>9.92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2.4</v>
      </c>
      <c r="AU7" t="s">
        <v>31</v>
      </c>
      <c r="AV7">
        <v>1</v>
      </c>
      <c r="AW7">
        <v>2</v>
      </c>
      <c r="AX7">
        <v>26834302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18.547199999999997</v>
      </c>
      <c r="CY7">
        <f>AD7</f>
        <v>9.92</v>
      </c>
      <c r="CZ7">
        <f>AH7</f>
        <v>9.92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26834263</v>
      </c>
      <c r="C8">
        <v>26834301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600</v>
      </c>
      <c r="J8" t="s">
        <v>6</v>
      </c>
      <c r="K8" t="s">
        <v>601</v>
      </c>
      <c r="L8">
        <v>1191</v>
      </c>
      <c r="N8">
        <v>1013</v>
      </c>
      <c r="O8" t="s">
        <v>599</v>
      </c>
      <c r="P8" t="s">
        <v>599</v>
      </c>
      <c r="Q8">
        <v>1</v>
      </c>
      <c r="W8">
        <v>0</v>
      </c>
      <c r="X8">
        <v>-1417349443</v>
      </c>
      <c r="Y8">
        <v>0.17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0.17</v>
      </c>
      <c r="AU8" t="s">
        <v>6</v>
      </c>
      <c r="AV8">
        <v>2</v>
      </c>
      <c r="AW8">
        <v>2</v>
      </c>
      <c r="AX8">
        <v>26834303</v>
      </c>
      <c r="AY8">
        <v>1</v>
      </c>
      <c r="AZ8">
        <v>2048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1.8768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26834263</v>
      </c>
      <c r="C9">
        <v>26834301</v>
      </c>
      <c r="D9">
        <v>25231607</v>
      </c>
      <c r="E9">
        <v>1</v>
      </c>
      <c r="F9">
        <v>1</v>
      </c>
      <c r="G9">
        <v>1</v>
      </c>
      <c r="H9">
        <v>2</v>
      </c>
      <c r="I9" t="s">
        <v>608</v>
      </c>
      <c r="J9" t="s">
        <v>609</v>
      </c>
      <c r="K9" t="s">
        <v>610</v>
      </c>
      <c r="L9">
        <v>1368</v>
      </c>
      <c r="N9">
        <v>1011</v>
      </c>
      <c r="O9" t="s">
        <v>605</v>
      </c>
      <c r="P9" t="s">
        <v>605</v>
      </c>
      <c r="Q9">
        <v>1</v>
      </c>
      <c r="W9">
        <v>0</v>
      </c>
      <c r="X9">
        <v>1372534845</v>
      </c>
      <c r="Y9">
        <v>0.11899999999999999</v>
      </c>
      <c r="AA9">
        <v>0</v>
      </c>
      <c r="AB9">
        <v>65.709999999999994</v>
      </c>
      <c r="AC9">
        <v>11.6</v>
      </c>
      <c r="AD9">
        <v>0</v>
      </c>
      <c r="AE9">
        <v>0</v>
      </c>
      <c r="AF9">
        <v>65.709999999999994</v>
      </c>
      <c r="AG9">
        <v>11.6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0.17</v>
      </c>
      <c r="AU9" t="s">
        <v>31</v>
      </c>
      <c r="AV9">
        <v>0</v>
      </c>
      <c r="AW9">
        <v>2</v>
      </c>
      <c r="AX9">
        <v>26834304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1.3137599999999998</v>
      </c>
      <c r="CY9">
        <f>AB9</f>
        <v>65.709999999999994</v>
      </c>
      <c r="CZ9">
        <f>AF9</f>
        <v>65.709999999999994</v>
      </c>
      <c r="DA9">
        <f>AJ9</f>
        <v>1</v>
      </c>
      <c r="DB9">
        <v>0</v>
      </c>
    </row>
    <row r="10" spans="1:106" x14ac:dyDescent="0.2">
      <c r="A10">
        <f>ROW(Source!A30)</f>
        <v>30</v>
      </c>
      <c r="B10">
        <v>26834263</v>
      </c>
      <c r="C10">
        <v>26834301</v>
      </c>
      <c r="D10">
        <v>25231911</v>
      </c>
      <c r="E10">
        <v>1</v>
      </c>
      <c r="F10">
        <v>1</v>
      </c>
      <c r="G10">
        <v>1</v>
      </c>
      <c r="H10">
        <v>2</v>
      </c>
      <c r="I10" t="s">
        <v>611</v>
      </c>
      <c r="J10" t="s">
        <v>612</v>
      </c>
      <c r="K10" t="s">
        <v>613</v>
      </c>
      <c r="L10">
        <v>1368</v>
      </c>
      <c r="N10">
        <v>1011</v>
      </c>
      <c r="O10" t="s">
        <v>605</v>
      </c>
      <c r="P10" t="s">
        <v>605</v>
      </c>
      <c r="Q10">
        <v>1</v>
      </c>
      <c r="W10">
        <v>0</v>
      </c>
      <c r="X10">
        <v>-353815937</v>
      </c>
      <c r="Y10">
        <v>0.27999999999999997</v>
      </c>
      <c r="AA10">
        <v>0</v>
      </c>
      <c r="AB10">
        <v>8.1</v>
      </c>
      <c r="AC10">
        <v>0</v>
      </c>
      <c r="AD10">
        <v>0</v>
      </c>
      <c r="AE10">
        <v>0</v>
      </c>
      <c r="AF10">
        <v>8.1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0.4</v>
      </c>
      <c r="AU10" t="s">
        <v>31</v>
      </c>
      <c r="AV10">
        <v>0</v>
      </c>
      <c r="AW10">
        <v>2</v>
      </c>
      <c r="AX10">
        <v>26834305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3.0911999999999993</v>
      </c>
      <c r="CY10">
        <f>AB10</f>
        <v>8.1</v>
      </c>
      <c r="CZ10">
        <f>AF10</f>
        <v>8.1</v>
      </c>
      <c r="DA10">
        <f>AJ10</f>
        <v>1</v>
      </c>
      <c r="DB10">
        <v>0</v>
      </c>
    </row>
    <row r="11" spans="1:106" x14ac:dyDescent="0.2">
      <c r="A11">
        <f>ROW(Source!A30)</f>
        <v>30</v>
      </c>
      <c r="B11">
        <v>26834263</v>
      </c>
      <c r="C11">
        <v>26834301</v>
      </c>
      <c r="D11">
        <v>25151425</v>
      </c>
      <c r="E11">
        <v>1</v>
      </c>
      <c r="F11">
        <v>1</v>
      </c>
      <c r="G11">
        <v>1</v>
      </c>
      <c r="H11">
        <v>3</v>
      </c>
      <c r="I11" t="s">
        <v>614</v>
      </c>
      <c r="J11" t="s">
        <v>615</v>
      </c>
      <c r="K11" t="s">
        <v>616</v>
      </c>
      <c r="L11">
        <v>1348</v>
      </c>
      <c r="N11">
        <v>1009</v>
      </c>
      <c r="O11" t="s">
        <v>38</v>
      </c>
      <c r="P11" t="s">
        <v>38</v>
      </c>
      <c r="Q11">
        <v>1000</v>
      </c>
      <c r="W11">
        <v>0</v>
      </c>
      <c r="X11">
        <v>-714836380</v>
      </c>
      <c r="Y11">
        <v>0</v>
      </c>
      <c r="AA11">
        <v>10315.01</v>
      </c>
      <c r="AB11">
        <v>0</v>
      </c>
      <c r="AC11">
        <v>0</v>
      </c>
      <c r="AD11">
        <v>0</v>
      </c>
      <c r="AE11">
        <v>10315.01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1E-4</v>
      </c>
      <c r="AU11" t="s">
        <v>30</v>
      </c>
      <c r="AV11">
        <v>0</v>
      </c>
      <c r="AW11">
        <v>2</v>
      </c>
      <c r="AX11">
        <v>26834307</v>
      </c>
      <c r="AY11">
        <v>1</v>
      </c>
      <c r="AZ11">
        <v>0</v>
      </c>
      <c r="BA11">
        <v>12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0</v>
      </c>
      <c r="CY11">
        <f>AA11</f>
        <v>10315.01</v>
      </c>
      <c r="CZ11">
        <f>AE11</f>
        <v>10315.01</v>
      </c>
      <c r="DA11">
        <f>AI11</f>
        <v>1</v>
      </c>
      <c r="DB11">
        <v>0</v>
      </c>
    </row>
    <row r="12" spans="1:106" x14ac:dyDescent="0.2">
      <c r="A12">
        <f>ROW(Source!A30)</f>
        <v>30</v>
      </c>
      <c r="B12">
        <v>26834263</v>
      </c>
      <c r="C12">
        <v>26834301</v>
      </c>
      <c r="D12">
        <v>25174666</v>
      </c>
      <c r="E12">
        <v>1</v>
      </c>
      <c r="F12">
        <v>1</v>
      </c>
      <c r="G12">
        <v>1</v>
      </c>
      <c r="H12">
        <v>3</v>
      </c>
      <c r="I12" t="s">
        <v>617</v>
      </c>
      <c r="J12" t="s">
        <v>618</v>
      </c>
      <c r="K12" t="s">
        <v>619</v>
      </c>
      <c r="L12">
        <v>1348</v>
      </c>
      <c r="N12">
        <v>1009</v>
      </c>
      <c r="O12" t="s">
        <v>38</v>
      </c>
      <c r="P12" t="s">
        <v>38</v>
      </c>
      <c r="Q12">
        <v>1000</v>
      </c>
      <c r="W12">
        <v>0</v>
      </c>
      <c r="X12">
        <v>-751617735</v>
      </c>
      <c r="Y12">
        <v>0</v>
      </c>
      <c r="AA12">
        <v>5804</v>
      </c>
      <c r="AB12">
        <v>0</v>
      </c>
      <c r="AC12">
        <v>0</v>
      </c>
      <c r="AD12">
        <v>0</v>
      </c>
      <c r="AE12">
        <v>5804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3.0000000000000001E-3</v>
      </c>
      <c r="AU12" t="s">
        <v>30</v>
      </c>
      <c r="AV12">
        <v>0</v>
      </c>
      <c r="AW12">
        <v>2</v>
      </c>
      <c r="AX12">
        <v>26834309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Y12*Source!I30</f>
        <v>0</v>
      </c>
      <c r="CY12">
        <f>AA12</f>
        <v>5804</v>
      </c>
      <c r="CZ12">
        <f>AE12</f>
        <v>5804</v>
      </c>
      <c r="DA12">
        <f>AI12</f>
        <v>1</v>
      </c>
      <c r="DB12">
        <v>0</v>
      </c>
    </row>
    <row r="13" spans="1:106" x14ac:dyDescent="0.2">
      <c r="A13">
        <f>ROW(Source!A30)</f>
        <v>30</v>
      </c>
      <c r="B13">
        <v>26834263</v>
      </c>
      <c r="C13">
        <v>26834301</v>
      </c>
      <c r="D13">
        <v>25186953</v>
      </c>
      <c r="E13">
        <v>1</v>
      </c>
      <c r="F13">
        <v>1</v>
      </c>
      <c r="G13">
        <v>1</v>
      </c>
      <c r="H13">
        <v>3</v>
      </c>
      <c r="I13" t="s">
        <v>620</v>
      </c>
      <c r="J13" t="s">
        <v>621</v>
      </c>
      <c r="K13" t="s">
        <v>622</v>
      </c>
      <c r="L13">
        <v>1354</v>
      </c>
      <c r="N13">
        <v>1010</v>
      </c>
      <c r="O13" t="s">
        <v>145</v>
      </c>
      <c r="P13" t="s">
        <v>145</v>
      </c>
      <c r="Q13">
        <v>1</v>
      </c>
      <c r="W13">
        <v>0</v>
      </c>
      <c r="X13">
        <v>-1075270488</v>
      </c>
      <c r="Y13">
        <v>0</v>
      </c>
      <c r="AA13">
        <v>72.8</v>
      </c>
      <c r="AB13">
        <v>0</v>
      </c>
      <c r="AC13">
        <v>0</v>
      </c>
      <c r="AD13">
        <v>0</v>
      </c>
      <c r="AE13">
        <v>72.8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0.1</v>
      </c>
      <c r="AU13" t="s">
        <v>30</v>
      </c>
      <c r="AV13">
        <v>0</v>
      </c>
      <c r="AW13">
        <v>2</v>
      </c>
      <c r="AX13">
        <v>26834310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0</v>
      </c>
      <c r="CY13">
        <f>AA13</f>
        <v>72.8</v>
      </c>
      <c r="CZ13">
        <f>AE13</f>
        <v>72.8</v>
      </c>
      <c r="DA13">
        <f>AI13</f>
        <v>1</v>
      </c>
      <c r="DB13">
        <v>0</v>
      </c>
    </row>
    <row r="14" spans="1:106" x14ac:dyDescent="0.2">
      <c r="A14">
        <f>ROW(Source!A31)</f>
        <v>31</v>
      </c>
      <c r="B14">
        <v>26834277</v>
      </c>
      <c r="C14">
        <v>26834301</v>
      </c>
      <c r="D14">
        <v>25428833</v>
      </c>
      <c r="E14">
        <v>1</v>
      </c>
      <c r="F14">
        <v>1</v>
      </c>
      <c r="G14">
        <v>1</v>
      </c>
      <c r="H14">
        <v>1</v>
      </c>
      <c r="I14" t="s">
        <v>606</v>
      </c>
      <c r="J14" t="s">
        <v>6</v>
      </c>
      <c r="K14" t="s">
        <v>607</v>
      </c>
      <c r="L14">
        <v>1191</v>
      </c>
      <c r="N14">
        <v>1013</v>
      </c>
      <c r="O14" t="s">
        <v>599</v>
      </c>
      <c r="P14" t="s">
        <v>599</v>
      </c>
      <c r="Q14">
        <v>1</v>
      </c>
      <c r="W14">
        <v>0</v>
      </c>
      <c r="X14">
        <v>912892513</v>
      </c>
      <c r="Y14">
        <v>1.68</v>
      </c>
      <c r="AA14">
        <v>0</v>
      </c>
      <c r="AB14">
        <v>0</v>
      </c>
      <c r="AC14">
        <v>0</v>
      </c>
      <c r="AD14">
        <v>63.49</v>
      </c>
      <c r="AE14">
        <v>0</v>
      </c>
      <c r="AF14">
        <v>0</v>
      </c>
      <c r="AG14">
        <v>0</v>
      </c>
      <c r="AH14">
        <v>9.92</v>
      </c>
      <c r="AI14">
        <v>1</v>
      </c>
      <c r="AJ14">
        <v>1</v>
      </c>
      <c r="AK14">
        <v>1</v>
      </c>
      <c r="AL14">
        <v>6.4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2.4</v>
      </c>
      <c r="AU14" t="s">
        <v>31</v>
      </c>
      <c r="AV14">
        <v>1</v>
      </c>
      <c r="AW14">
        <v>2</v>
      </c>
      <c r="AX14">
        <v>26834302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Y14*Source!I31</f>
        <v>18.547199999999997</v>
      </c>
      <c r="CY14">
        <f>AD14</f>
        <v>63.49</v>
      </c>
      <c r="CZ14">
        <f>AH14</f>
        <v>9.92</v>
      </c>
      <c r="DA14">
        <f>AL14</f>
        <v>6.4</v>
      </c>
      <c r="DB14">
        <v>0</v>
      </c>
    </row>
    <row r="15" spans="1:106" x14ac:dyDescent="0.2">
      <c r="A15">
        <f>ROW(Source!A31)</f>
        <v>31</v>
      </c>
      <c r="B15">
        <v>26834277</v>
      </c>
      <c r="C15">
        <v>26834301</v>
      </c>
      <c r="D15">
        <v>25412928</v>
      </c>
      <c r="E15">
        <v>1</v>
      </c>
      <c r="F15">
        <v>1</v>
      </c>
      <c r="G15">
        <v>1</v>
      </c>
      <c r="H15">
        <v>1</v>
      </c>
      <c r="I15" t="s">
        <v>600</v>
      </c>
      <c r="J15" t="s">
        <v>6</v>
      </c>
      <c r="K15" t="s">
        <v>601</v>
      </c>
      <c r="L15">
        <v>1191</v>
      </c>
      <c r="N15">
        <v>1013</v>
      </c>
      <c r="O15" t="s">
        <v>599</v>
      </c>
      <c r="P15" t="s">
        <v>599</v>
      </c>
      <c r="Q15">
        <v>1</v>
      </c>
      <c r="W15">
        <v>0</v>
      </c>
      <c r="X15">
        <v>-1417349443</v>
      </c>
      <c r="Y15">
        <v>0.17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6.4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0.17</v>
      </c>
      <c r="AU15" t="s">
        <v>6</v>
      </c>
      <c r="AV15">
        <v>2</v>
      </c>
      <c r="AW15">
        <v>2</v>
      </c>
      <c r="AX15">
        <v>26834303</v>
      </c>
      <c r="AY15">
        <v>1</v>
      </c>
      <c r="AZ15">
        <v>2048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Y15*Source!I31</f>
        <v>1.8768</v>
      </c>
      <c r="CY15">
        <f>AD15</f>
        <v>0</v>
      </c>
      <c r="CZ15">
        <f>AH15</f>
        <v>0</v>
      </c>
      <c r="DA15">
        <f>AL15</f>
        <v>1</v>
      </c>
      <c r="DB15">
        <v>0</v>
      </c>
    </row>
    <row r="16" spans="1:106" x14ac:dyDescent="0.2">
      <c r="A16">
        <f>ROW(Source!A31)</f>
        <v>31</v>
      </c>
      <c r="B16">
        <v>26834277</v>
      </c>
      <c r="C16">
        <v>26834301</v>
      </c>
      <c r="D16">
        <v>25231607</v>
      </c>
      <c r="E16">
        <v>1</v>
      </c>
      <c r="F16">
        <v>1</v>
      </c>
      <c r="G16">
        <v>1</v>
      </c>
      <c r="H16">
        <v>2</v>
      </c>
      <c r="I16" t="s">
        <v>608</v>
      </c>
      <c r="J16" t="s">
        <v>609</v>
      </c>
      <c r="K16" t="s">
        <v>610</v>
      </c>
      <c r="L16">
        <v>1368</v>
      </c>
      <c r="N16">
        <v>1011</v>
      </c>
      <c r="O16" t="s">
        <v>605</v>
      </c>
      <c r="P16" t="s">
        <v>605</v>
      </c>
      <c r="Q16">
        <v>1</v>
      </c>
      <c r="W16">
        <v>0</v>
      </c>
      <c r="X16">
        <v>1372534845</v>
      </c>
      <c r="Y16">
        <v>0.11899999999999999</v>
      </c>
      <c r="AA16">
        <v>0</v>
      </c>
      <c r="AB16">
        <v>420.54</v>
      </c>
      <c r="AC16">
        <v>11.6</v>
      </c>
      <c r="AD16">
        <v>0</v>
      </c>
      <c r="AE16">
        <v>0</v>
      </c>
      <c r="AF16">
        <v>65.709999999999994</v>
      </c>
      <c r="AG16">
        <v>11.6</v>
      </c>
      <c r="AH16">
        <v>0</v>
      </c>
      <c r="AI16">
        <v>1</v>
      </c>
      <c r="AJ16">
        <v>6.4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0.17</v>
      </c>
      <c r="AU16" t="s">
        <v>31</v>
      </c>
      <c r="AV16">
        <v>0</v>
      </c>
      <c r="AW16">
        <v>2</v>
      </c>
      <c r="AX16">
        <v>26834304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Y16*Source!I31</f>
        <v>1.3137599999999998</v>
      </c>
      <c r="CY16">
        <f>AB16</f>
        <v>420.54</v>
      </c>
      <c r="CZ16">
        <f>AF16</f>
        <v>65.709999999999994</v>
      </c>
      <c r="DA16">
        <f>AJ16</f>
        <v>6.4</v>
      </c>
      <c r="DB16">
        <v>0</v>
      </c>
    </row>
    <row r="17" spans="1:106" x14ac:dyDescent="0.2">
      <c r="A17">
        <f>ROW(Source!A31)</f>
        <v>31</v>
      </c>
      <c r="B17">
        <v>26834277</v>
      </c>
      <c r="C17">
        <v>26834301</v>
      </c>
      <c r="D17">
        <v>25231911</v>
      </c>
      <c r="E17">
        <v>1</v>
      </c>
      <c r="F17">
        <v>1</v>
      </c>
      <c r="G17">
        <v>1</v>
      </c>
      <c r="H17">
        <v>2</v>
      </c>
      <c r="I17" t="s">
        <v>611</v>
      </c>
      <c r="J17" t="s">
        <v>612</v>
      </c>
      <c r="K17" t="s">
        <v>613</v>
      </c>
      <c r="L17">
        <v>1368</v>
      </c>
      <c r="N17">
        <v>1011</v>
      </c>
      <c r="O17" t="s">
        <v>605</v>
      </c>
      <c r="P17" t="s">
        <v>605</v>
      </c>
      <c r="Q17">
        <v>1</v>
      </c>
      <c r="W17">
        <v>0</v>
      </c>
      <c r="X17">
        <v>-353815937</v>
      </c>
      <c r="Y17">
        <v>0.27999999999999997</v>
      </c>
      <c r="AA17">
        <v>0</v>
      </c>
      <c r="AB17">
        <v>51.84</v>
      </c>
      <c r="AC17">
        <v>0</v>
      </c>
      <c r="AD17">
        <v>0</v>
      </c>
      <c r="AE17">
        <v>0</v>
      </c>
      <c r="AF17">
        <v>8.1</v>
      </c>
      <c r="AG17">
        <v>0</v>
      </c>
      <c r="AH17">
        <v>0</v>
      </c>
      <c r="AI17">
        <v>1</v>
      </c>
      <c r="AJ17">
        <v>6.4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0.4</v>
      </c>
      <c r="AU17" t="s">
        <v>31</v>
      </c>
      <c r="AV17">
        <v>0</v>
      </c>
      <c r="AW17">
        <v>2</v>
      </c>
      <c r="AX17">
        <v>26834305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Y17*Source!I31</f>
        <v>3.0911999999999993</v>
      </c>
      <c r="CY17">
        <f>AB17</f>
        <v>51.84</v>
      </c>
      <c r="CZ17">
        <f>AF17</f>
        <v>8.1</v>
      </c>
      <c r="DA17">
        <f>AJ17</f>
        <v>6.4</v>
      </c>
      <c r="DB17">
        <v>0</v>
      </c>
    </row>
    <row r="18" spans="1:106" x14ac:dyDescent="0.2">
      <c r="A18">
        <f>ROW(Source!A31)</f>
        <v>31</v>
      </c>
      <c r="B18">
        <v>26834277</v>
      </c>
      <c r="C18">
        <v>26834301</v>
      </c>
      <c r="D18">
        <v>25151425</v>
      </c>
      <c r="E18">
        <v>1</v>
      </c>
      <c r="F18">
        <v>1</v>
      </c>
      <c r="G18">
        <v>1</v>
      </c>
      <c r="H18">
        <v>3</v>
      </c>
      <c r="I18" t="s">
        <v>614</v>
      </c>
      <c r="J18" t="s">
        <v>615</v>
      </c>
      <c r="K18" t="s">
        <v>616</v>
      </c>
      <c r="L18">
        <v>1348</v>
      </c>
      <c r="N18">
        <v>1009</v>
      </c>
      <c r="O18" t="s">
        <v>38</v>
      </c>
      <c r="P18" t="s">
        <v>38</v>
      </c>
      <c r="Q18">
        <v>1000</v>
      </c>
      <c r="W18">
        <v>0</v>
      </c>
      <c r="X18">
        <v>-714836380</v>
      </c>
      <c r="Y18">
        <v>0</v>
      </c>
      <c r="AA18">
        <v>66016.06</v>
      </c>
      <c r="AB18">
        <v>0</v>
      </c>
      <c r="AC18">
        <v>0</v>
      </c>
      <c r="AD18">
        <v>0</v>
      </c>
      <c r="AE18">
        <v>10315.01</v>
      </c>
      <c r="AF18">
        <v>0</v>
      </c>
      <c r="AG18">
        <v>0</v>
      </c>
      <c r="AH18">
        <v>0</v>
      </c>
      <c r="AI18">
        <v>6.4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1E-4</v>
      </c>
      <c r="AU18" t="s">
        <v>30</v>
      </c>
      <c r="AV18">
        <v>0</v>
      </c>
      <c r="AW18">
        <v>2</v>
      </c>
      <c r="AX18">
        <v>26834307</v>
      </c>
      <c r="AY18">
        <v>1</v>
      </c>
      <c r="AZ18">
        <v>0</v>
      </c>
      <c r="BA18">
        <v>21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Y18*Source!I31</f>
        <v>0</v>
      </c>
      <c r="CY18">
        <f>AA18</f>
        <v>66016.06</v>
      </c>
      <c r="CZ18">
        <f>AE18</f>
        <v>10315.01</v>
      </c>
      <c r="DA18">
        <f>AI18</f>
        <v>6.4</v>
      </c>
      <c r="DB18">
        <v>0</v>
      </c>
    </row>
    <row r="19" spans="1:106" x14ac:dyDescent="0.2">
      <c r="A19">
        <f>ROW(Source!A31)</f>
        <v>31</v>
      </c>
      <c r="B19">
        <v>26834277</v>
      </c>
      <c r="C19">
        <v>26834301</v>
      </c>
      <c r="D19">
        <v>25174666</v>
      </c>
      <c r="E19">
        <v>1</v>
      </c>
      <c r="F19">
        <v>1</v>
      </c>
      <c r="G19">
        <v>1</v>
      </c>
      <c r="H19">
        <v>3</v>
      </c>
      <c r="I19" t="s">
        <v>617</v>
      </c>
      <c r="J19" t="s">
        <v>618</v>
      </c>
      <c r="K19" t="s">
        <v>619</v>
      </c>
      <c r="L19">
        <v>1348</v>
      </c>
      <c r="N19">
        <v>1009</v>
      </c>
      <c r="O19" t="s">
        <v>38</v>
      </c>
      <c r="P19" t="s">
        <v>38</v>
      </c>
      <c r="Q19">
        <v>1000</v>
      </c>
      <c r="W19">
        <v>0</v>
      </c>
      <c r="X19">
        <v>-751617735</v>
      </c>
      <c r="Y19">
        <v>0</v>
      </c>
      <c r="AA19">
        <v>37145.599999999999</v>
      </c>
      <c r="AB19">
        <v>0</v>
      </c>
      <c r="AC19">
        <v>0</v>
      </c>
      <c r="AD19">
        <v>0</v>
      </c>
      <c r="AE19">
        <v>5804</v>
      </c>
      <c r="AF19">
        <v>0</v>
      </c>
      <c r="AG19">
        <v>0</v>
      </c>
      <c r="AH19">
        <v>0</v>
      </c>
      <c r="AI19">
        <v>6.4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3.0000000000000001E-3</v>
      </c>
      <c r="AU19" t="s">
        <v>30</v>
      </c>
      <c r="AV19">
        <v>0</v>
      </c>
      <c r="AW19">
        <v>2</v>
      </c>
      <c r="AX19">
        <v>26834309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Y19*Source!I31</f>
        <v>0</v>
      </c>
      <c r="CY19">
        <f>AA19</f>
        <v>37145.599999999999</v>
      </c>
      <c r="CZ19">
        <f>AE19</f>
        <v>5804</v>
      </c>
      <c r="DA19">
        <f>AI19</f>
        <v>6.4</v>
      </c>
      <c r="DB19">
        <v>0</v>
      </c>
    </row>
    <row r="20" spans="1:106" x14ac:dyDescent="0.2">
      <c r="A20">
        <f>ROW(Source!A31)</f>
        <v>31</v>
      </c>
      <c r="B20">
        <v>26834277</v>
      </c>
      <c r="C20">
        <v>26834301</v>
      </c>
      <c r="D20">
        <v>25186953</v>
      </c>
      <c r="E20">
        <v>1</v>
      </c>
      <c r="F20">
        <v>1</v>
      </c>
      <c r="G20">
        <v>1</v>
      </c>
      <c r="H20">
        <v>3</v>
      </c>
      <c r="I20" t="s">
        <v>620</v>
      </c>
      <c r="J20" t="s">
        <v>621</v>
      </c>
      <c r="K20" t="s">
        <v>622</v>
      </c>
      <c r="L20">
        <v>1354</v>
      </c>
      <c r="N20">
        <v>1010</v>
      </c>
      <c r="O20" t="s">
        <v>145</v>
      </c>
      <c r="P20" t="s">
        <v>145</v>
      </c>
      <c r="Q20">
        <v>1</v>
      </c>
      <c r="W20">
        <v>0</v>
      </c>
      <c r="X20">
        <v>-1075270488</v>
      </c>
      <c r="Y20">
        <v>0</v>
      </c>
      <c r="AA20">
        <v>465.92</v>
      </c>
      <c r="AB20">
        <v>0</v>
      </c>
      <c r="AC20">
        <v>0</v>
      </c>
      <c r="AD20">
        <v>0</v>
      </c>
      <c r="AE20">
        <v>72.8</v>
      </c>
      <c r="AF20">
        <v>0</v>
      </c>
      <c r="AG20">
        <v>0</v>
      </c>
      <c r="AH20">
        <v>0</v>
      </c>
      <c r="AI20">
        <v>6.4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0.1</v>
      </c>
      <c r="AU20" t="s">
        <v>30</v>
      </c>
      <c r="AV20">
        <v>0</v>
      </c>
      <c r="AW20">
        <v>2</v>
      </c>
      <c r="AX20">
        <v>26834310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Y20*Source!I31</f>
        <v>0</v>
      </c>
      <c r="CY20">
        <f>AA20</f>
        <v>465.92</v>
      </c>
      <c r="CZ20">
        <f>AE20</f>
        <v>72.8</v>
      </c>
      <c r="DA20">
        <f>AI20</f>
        <v>6.4</v>
      </c>
      <c r="DB20">
        <v>0</v>
      </c>
    </row>
    <row r="21" spans="1:106" x14ac:dyDescent="0.2">
      <c r="A21">
        <f>ROW(Source!A32)</f>
        <v>32</v>
      </c>
      <c r="B21">
        <v>26834263</v>
      </c>
      <c r="C21">
        <v>26840822</v>
      </c>
      <c r="D21">
        <v>25412930</v>
      </c>
      <c r="E21">
        <v>1</v>
      </c>
      <c r="F21">
        <v>1</v>
      </c>
      <c r="G21">
        <v>1</v>
      </c>
      <c r="H21">
        <v>1</v>
      </c>
      <c r="I21" t="s">
        <v>623</v>
      </c>
      <c r="J21" t="s">
        <v>6</v>
      </c>
      <c r="K21" t="s">
        <v>624</v>
      </c>
      <c r="L21">
        <v>1191</v>
      </c>
      <c r="N21">
        <v>1013</v>
      </c>
      <c r="O21" t="s">
        <v>599</v>
      </c>
      <c r="P21" t="s">
        <v>599</v>
      </c>
      <c r="Q21">
        <v>1</v>
      </c>
      <c r="W21">
        <v>0</v>
      </c>
      <c r="X21">
        <v>-1081351934</v>
      </c>
      <c r="Y21">
        <v>13.565999999999999</v>
      </c>
      <c r="AA21">
        <v>0</v>
      </c>
      <c r="AB21">
        <v>0</v>
      </c>
      <c r="AC21">
        <v>0</v>
      </c>
      <c r="AD21">
        <v>9.4</v>
      </c>
      <c r="AE21">
        <v>0</v>
      </c>
      <c r="AF21">
        <v>0</v>
      </c>
      <c r="AG21">
        <v>0</v>
      </c>
      <c r="AH21">
        <v>9.4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19.38</v>
      </c>
      <c r="AU21" t="s">
        <v>31</v>
      </c>
      <c r="AV21">
        <v>1</v>
      </c>
      <c r="AW21">
        <v>2</v>
      </c>
      <c r="AX21">
        <v>26840846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Y21*Source!I32</f>
        <v>5.6773709999999991</v>
      </c>
      <c r="CY21">
        <f>AD21</f>
        <v>9.4</v>
      </c>
      <c r="CZ21">
        <f>AH21</f>
        <v>9.4</v>
      </c>
      <c r="DA21">
        <f>AL21</f>
        <v>1</v>
      </c>
      <c r="DB21">
        <v>0</v>
      </c>
    </row>
    <row r="22" spans="1:106" x14ac:dyDescent="0.2">
      <c r="A22">
        <f>ROW(Source!A32)</f>
        <v>32</v>
      </c>
      <c r="B22">
        <v>26834263</v>
      </c>
      <c r="C22">
        <v>26840822</v>
      </c>
      <c r="D22">
        <v>25412928</v>
      </c>
      <c r="E22">
        <v>1</v>
      </c>
      <c r="F22">
        <v>1</v>
      </c>
      <c r="G22">
        <v>1</v>
      </c>
      <c r="H22">
        <v>1</v>
      </c>
      <c r="I22" t="s">
        <v>600</v>
      </c>
      <c r="J22" t="s">
        <v>6</v>
      </c>
      <c r="K22" t="s">
        <v>601</v>
      </c>
      <c r="L22">
        <v>1191</v>
      </c>
      <c r="N22">
        <v>1013</v>
      </c>
      <c r="O22" t="s">
        <v>599</v>
      </c>
      <c r="P22" t="s">
        <v>599</v>
      </c>
      <c r="Q22">
        <v>1</v>
      </c>
      <c r="W22">
        <v>0</v>
      </c>
      <c r="X22">
        <v>-1417349443</v>
      </c>
      <c r="Y22">
        <v>1.47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1.47</v>
      </c>
      <c r="AU22" t="s">
        <v>6</v>
      </c>
      <c r="AV22">
        <v>2</v>
      </c>
      <c r="AW22">
        <v>2</v>
      </c>
      <c r="AX22">
        <v>26840847</v>
      </c>
      <c r="AY22">
        <v>1</v>
      </c>
      <c r="AZ22">
        <v>2048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Y22*Source!I32</f>
        <v>0.61519499999999994</v>
      </c>
      <c r="CY22">
        <f>AD22</f>
        <v>0</v>
      </c>
      <c r="CZ22">
        <f>AH22</f>
        <v>0</v>
      </c>
      <c r="DA22">
        <f>AL22</f>
        <v>1</v>
      </c>
      <c r="DB22">
        <v>0</v>
      </c>
    </row>
    <row r="23" spans="1:106" x14ac:dyDescent="0.2">
      <c r="A23">
        <f>ROW(Source!A32)</f>
        <v>32</v>
      </c>
      <c r="B23">
        <v>26834263</v>
      </c>
      <c r="C23">
        <v>26840822</v>
      </c>
      <c r="D23">
        <v>25230140</v>
      </c>
      <c r="E23">
        <v>1</v>
      </c>
      <c r="F23">
        <v>1</v>
      </c>
      <c r="G23">
        <v>1</v>
      </c>
      <c r="H23">
        <v>2</v>
      </c>
      <c r="I23" t="s">
        <v>625</v>
      </c>
      <c r="J23" t="s">
        <v>626</v>
      </c>
      <c r="K23" t="s">
        <v>627</v>
      </c>
      <c r="L23">
        <v>1368</v>
      </c>
      <c r="N23">
        <v>1011</v>
      </c>
      <c r="O23" t="s">
        <v>605</v>
      </c>
      <c r="P23" t="s">
        <v>605</v>
      </c>
      <c r="Q23">
        <v>1</v>
      </c>
      <c r="W23">
        <v>0</v>
      </c>
      <c r="X23">
        <v>641541266</v>
      </c>
      <c r="Y23">
        <v>6.9999999999999993E-2</v>
      </c>
      <c r="AA23">
        <v>0</v>
      </c>
      <c r="AB23">
        <v>120.24</v>
      </c>
      <c r="AC23">
        <v>15.42</v>
      </c>
      <c r="AD23">
        <v>0</v>
      </c>
      <c r="AE23">
        <v>0</v>
      </c>
      <c r="AF23">
        <v>120.24</v>
      </c>
      <c r="AG23">
        <v>15.42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0.1</v>
      </c>
      <c r="AU23" t="s">
        <v>31</v>
      </c>
      <c r="AV23">
        <v>0</v>
      </c>
      <c r="AW23">
        <v>2</v>
      </c>
      <c r="AX23">
        <v>26840848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Y23*Source!I32</f>
        <v>2.9294999999999995E-2</v>
      </c>
      <c r="CY23">
        <f t="shared" ref="CY23:CY29" si="0">AB23</f>
        <v>120.24</v>
      </c>
      <c r="CZ23">
        <f t="shared" ref="CZ23:CZ29" si="1">AF23</f>
        <v>120.24</v>
      </c>
      <c r="DA23">
        <f t="shared" ref="DA23:DA29" si="2">AJ23</f>
        <v>1</v>
      </c>
      <c r="DB23">
        <v>0</v>
      </c>
    </row>
    <row r="24" spans="1:106" x14ac:dyDescent="0.2">
      <c r="A24">
        <f>ROW(Source!A32)</f>
        <v>32</v>
      </c>
      <c r="B24">
        <v>26834263</v>
      </c>
      <c r="C24">
        <v>26840822</v>
      </c>
      <c r="D24">
        <v>25230220</v>
      </c>
      <c r="E24">
        <v>1</v>
      </c>
      <c r="F24">
        <v>1</v>
      </c>
      <c r="G24">
        <v>1</v>
      </c>
      <c r="H24">
        <v>2</v>
      </c>
      <c r="I24" t="s">
        <v>628</v>
      </c>
      <c r="J24" t="s">
        <v>629</v>
      </c>
      <c r="K24" t="s">
        <v>630</v>
      </c>
      <c r="L24">
        <v>1368</v>
      </c>
      <c r="N24">
        <v>1011</v>
      </c>
      <c r="O24" t="s">
        <v>605</v>
      </c>
      <c r="P24" t="s">
        <v>605</v>
      </c>
      <c r="Q24">
        <v>1</v>
      </c>
      <c r="W24">
        <v>0</v>
      </c>
      <c r="X24">
        <v>-1718674368</v>
      </c>
      <c r="Y24">
        <v>8.3999999999999991E-2</v>
      </c>
      <c r="AA24">
        <v>0</v>
      </c>
      <c r="AB24">
        <v>111.99</v>
      </c>
      <c r="AC24">
        <v>13.5</v>
      </c>
      <c r="AD24">
        <v>0</v>
      </c>
      <c r="AE24">
        <v>0</v>
      </c>
      <c r="AF24">
        <v>111.99</v>
      </c>
      <c r="AG24">
        <v>13.5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0.12</v>
      </c>
      <c r="AU24" t="s">
        <v>31</v>
      </c>
      <c r="AV24">
        <v>0</v>
      </c>
      <c r="AW24">
        <v>2</v>
      </c>
      <c r="AX24">
        <v>26840849</v>
      </c>
      <c r="AY24">
        <v>1</v>
      </c>
      <c r="AZ24">
        <v>0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Y24*Source!I32</f>
        <v>3.5153999999999998E-2</v>
      </c>
      <c r="CY24">
        <f t="shared" si="0"/>
        <v>111.99</v>
      </c>
      <c r="CZ24">
        <f t="shared" si="1"/>
        <v>111.99</v>
      </c>
      <c r="DA24">
        <f t="shared" si="2"/>
        <v>1</v>
      </c>
      <c r="DB24">
        <v>0</v>
      </c>
    </row>
    <row r="25" spans="1:106" x14ac:dyDescent="0.2">
      <c r="A25">
        <f>ROW(Source!A32)</f>
        <v>32</v>
      </c>
      <c r="B25">
        <v>26834263</v>
      </c>
      <c r="C25">
        <v>26840822</v>
      </c>
      <c r="D25">
        <v>25230232</v>
      </c>
      <c r="E25">
        <v>1</v>
      </c>
      <c r="F25">
        <v>1</v>
      </c>
      <c r="G25">
        <v>1</v>
      </c>
      <c r="H25">
        <v>2</v>
      </c>
      <c r="I25" t="s">
        <v>631</v>
      </c>
      <c r="J25" t="s">
        <v>632</v>
      </c>
      <c r="K25" t="s">
        <v>633</v>
      </c>
      <c r="L25">
        <v>1368</v>
      </c>
      <c r="N25">
        <v>1011</v>
      </c>
      <c r="O25" t="s">
        <v>605</v>
      </c>
      <c r="P25" t="s">
        <v>605</v>
      </c>
      <c r="Q25">
        <v>1</v>
      </c>
      <c r="W25">
        <v>0</v>
      </c>
      <c r="X25">
        <v>1604609147</v>
      </c>
      <c r="Y25">
        <v>0.74199999999999999</v>
      </c>
      <c r="AA25">
        <v>0</v>
      </c>
      <c r="AB25">
        <v>120.04</v>
      </c>
      <c r="AC25">
        <v>13.5</v>
      </c>
      <c r="AD25">
        <v>0</v>
      </c>
      <c r="AE25">
        <v>0</v>
      </c>
      <c r="AF25">
        <v>120.04</v>
      </c>
      <c r="AG25">
        <v>13.5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1.06</v>
      </c>
      <c r="AU25" t="s">
        <v>31</v>
      </c>
      <c r="AV25">
        <v>0</v>
      </c>
      <c r="AW25">
        <v>2</v>
      </c>
      <c r="AX25">
        <v>26840850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Y25*Source!I32</f>
        <v>0.310527</v>
      </c>
      <c r="CY25">
        <f t="shared" si="0"/>
        <v>120.04</v>
      </c>
      <c r="CZ25">
        <f t="shared" si="1"/>
        <v>120.04</v>
      </c>
      <c r="DA25">
        <f t="shared" si="2"/>
        <v>1</v>
      </c>
      <c r="DB25">
        <v>0</v>
      </c>
    </row>
    <row r="26" spans="1:106" x14ac:dyDescent="0.2">
      <c r="A26">
        <f>ROW(Source!A32)</f>
        <v>32</v>
      </c>
      <c r="B26">
        <v>26834263</v>
      </c>
      <c r="C26">
        <v>26840822</v>
      </c>
      <c r="D26">
        <v>25230420</v>
      </c>
      <c r="E26">
        <v>1</v>
      </c>
      <c r="F26">
        <v>1</v>
      </c>
      <c r="G26">
        <v>1</v>
      </c>
      <c r="H26">
        <v>2</v>
      </c>
      <c r="I26" t="s">
        <v>634</v>
      </c>
      <c r="J26" t="s">
        <v>635</v>
      </c>
      <c r="K26" t="s">
        <v>636</v>
      </c>
      <c r="L26">
        <v>1368</v>
      </c>
      <c r="N26">
        <v>1011</v>
      </c>
      <c r="O26" t="s">
        <v>605</v>
      </c>
      <c r="P26" t="s">
        <v>605</v>
      </c>
      <c r="Q26">
        <v>1</v>
      </c>
      <c r="W26">
        <v>0</v>
      </c>
      <c r="X26">
        <v>1544661785</v>
      </c>
      <c r="Y26">
        <v>0.67199999999999993</v>
      </c>
      <c r="AA26">
        <v>0</v>
      </c>
      <c r="AB26">
        <v>6.9</v>
      </c>
      <c r="AC26">
        <v>0</v>
      </c>
      <c r="AD26">
        <v>0</v>
      </c>
      <c r="AE26">
        <v>0</v>
      </c>
      <c r="AF26">
        <v>6.9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0.96</v>
      </c>
      <c r="AU26" t="s">
        <v>31</v>
      </c>
      <c r="AV26">
        <v>0</v>
      </c>
      <c r="AW26">
        <v>2</v>
      </c>
      <c r="AX26">
        <v>26840851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Y26*Source!I32</f>
        <v>0.28123199999999998</v>
      </c>
      <c r="CY26">
        <f t="shared" si="0"/>
        <v>6.9</v>
      </c>
      <c r="CZ26">
        <f t="shared" si="1"/>
        <v>6.9</v>
      </c>
      <c r="DA26">
        <f t="shared" si="2"/>
        <v>1</v>
      </c>
      <c r="DB26">
        <v>0</v>
      </c>
    </row>
    <row r="27" spans="1:106" x14ac:dyDescent="0.2">
      <c r="A27">
        <f>ROW(Source!A32)</f>
        <v>32</v>
      </c>
      <c r="B27">
        <v>26834263</v>
      </c>
      <c r="C27">
        <v>26840822</v>
      </c>
      <c r="D27">
        <v>25231607</v>
      </c>
      <c r="E27">
        <v>1</v>
      </c>
      <c r="F27">
        <v>1</v>
      </c>
      <c r="G27">
        <v>1</v>
      </c>
      <c r="H27">
        <v>2</v>
      </c>
      <c r="I27" t="s">
        <v>608</v>
      </c>
      <c r="J27" t="s">
        <v>609</v>
      </c>
      <c r="K27" t="s">
        <v>610</v>
      </c>
      <c r="L27">
        <v>1368</v>
      </c>
      <c r="N27">
        <v>1011</v>
      </c>
      <c r="O27" t="s">
        <v>605</v>
      </c>
      <c r="P27" t="s">
        <v>605</v>
      </c>
      <c r="Q27">
        <v>1</v>
      </c>
      <c r="W27">
        <v>0</v>
      </c>
      <c r="X27">
        <v>1372534845</v>
      </c>
      <c r="Y27">
        <v>0.13299999999999998</v>
      </c>
      <c r="AA27">
        <v>0</v>
      </c>
      <c r="AB27">
        <v>65.709999999999994</v>
      </c>
      <c r="AC27">
        <v>11.6</v>
      </c>
      <c r="AD27">
        <v>0</v>
      </c>
      <c r="AE27">
        <v>0</v>
      </c>
      <c r="AF27">
        <v>65.709999999999994</v>
      </c>
      <c r="AG27">
        <v>11.6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0.19</v>
      </c>
      <c r="AU27" t="s">
        <v>31</v>
      </c>
      <c r="AV27">
        <v>0</v>
      </c>
      <c r="AW27">
        <v>2</v>
      </c>
      <c r="AX27">
        <v>26840852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Y27*Source!I32</f>
        <v>5.5660499999999988E-2</v>
      </c>
      <c r="CY27">
        <f t="shared" si="0"/>
        <v>65.709999999999994</v>
      </c>
      <c r="CZ27">
        <f t="shared" si="1"/>
        <v>65.709999999999994</v>
      </c>
      <c r="DA27">
        <f t="shared" si="2"/>
        <v>1</v>
      </c>
      <c r="DB27">
        <v>0</v>
      </c>
    </row>
    <row r="28" spans="1:106" x14ac:dyDescent="0.2">
      <c r="A28">
        <f>ROW(Source!A32)</f>
        <v>32</v>
      </c>
      <c r="B28">
        <v>26834263</v>
      </c>
      <c r="C28">
        <v>26840822</v>
      </c>
      <c r="D28">
        <v>25231842</v>
      </c>
      <c r="E28">
        <v>1</v>
      </c>
      <c r="F28">
        <v>1</v>
      </c>
      <c r="G28">
        <v>1</v>
      </c>
      <c r="H28">
        <v>2</v>
      </c>
      <c r="I28" t="s">
        <v>637</v>
      </c>
      <c r="J28" t="s">
        <v>638</v>
      </c>
      <c r="K28" t="s">
        <v>639</v>
      </c>
      <c r="L28">
        <v>1368</v>
      </c>
      <c r="N28">
        <v>1011</v>
      </c>
      <c r="O28" t="s">
        <v>605</v>
      </c>
      <c r="P28" t="s">
        <v>605</v>
      </c>
      <c r="Q28">
        <v>1</v>
      </c>
      <c r="W28">
        <v>0</v>
      </c>
      <c r="X28">
        <v>792402865</v>
      </c>
      <c r="Y28">
        <v>1.5680000000000001</v>
      </c>
      <c r="AA28">
        <v>0</v>
      </c>
      <c r="AB28">
        <v>1.2</v>
      </c>
      <c r="AC28">
        <v>0</v>
      </c>
      <c r="AD28">
        <v>0</v>
      </c>
      <c r="AE28">
        <v>0</v>
      </c>
      <c r="AF28">
        <v>1.2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2.2400000000000002</v>
      </c>
      <c r="AU28" t="s">
        <v>31</v>
      </c>
      <c r="AV28">
        <v>0</v>
      </c>
      <c r="AW28">
        <v>2</v>
      </c>
      <c r="AX28">
        <v>26840853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Y28*Source!I32</f>
        <v>0.65620800000000001</v>
      </c>
      <c r="CY28">
        <f t="shared" si="0"/>
        <v>1.2</v>
      </c>
      <c r="CZ28">
        <f t="shared" si="1"/>
        <v>1.2</v>
      </c>
      <c r="DA28">
        <f t="shared" si="2"/>
        <v>1</v>
      </c>
      <c r="DB28">
        <v>0</v>
      </c>
    </row>
    <row r="29" spans="1:106" x14ac:dyDescent="0.2">
      <c r="A29">
        <f>ROW(Source!A32)</f>
        <v>32</v>
      </c>
      <c r="B29">
        <v>26834263</v>
      </c>
      <c r="C29">
        <v>26840822</v>
      </c>
      <c r="D29">
        <v>25231889</v>
      </c>
      <c r="E29">
        <v>1</v>
      </c>
      <c r="F29">
        <v>1</v>
      </c>
      <c r="G29">
        <v>1</v>
      </c>
      <c r="H29">
        <v>2</v>
      </c>
      <c r="I29" t="s">
        <v>640</v>
      </c>
      <c r="J29" t="s">
        <v>641</v>
      </c>
      <c r="K29" t="s">
        <v>642</v>
      </c>
      <c r="L29">
        <v>1368</v>
      </c>
      <c r="N29">
        <v>1011</v>
      </c>
      <c r="O29" t="s">
        <v>605</v>
      </c>
      <c r="P29" t="s">
        <v>605</v>
      </c>
      <c r="Q29">
        <v>1</v>
      </c>
      <c r="W29">
        <v>0</v>
      </c>
      <c r="X29">
        <v>1323835807</v>
      </c>
      <c r="Y29">
        <v>3.4860000000000002</v>
      </c>
      <c r="AA29">
        <v>0</v>
      </c>
      <c r="AB29">
        <v>12.31</v>
      </c>
      <c r="AC29">
        <v>0</v>
      </c>
      <c r="AD29">
        <v>0</v>
      </c>
      <c r="AE29">
        <v>0</v>
      </c>
      <c r="AF29">
        <v>12.31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4.9800000000000004</v>
      </c>
      <c r="AU29" t="s">
        <v>31</v>
      </c>
      <c r="AV29">
        <v>0</v>
      </c>
      <c r="AW29">
        <v>2</v>
      </c>
      <c r="AX29">
        <v>26840854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Y29*Source!I32</f>
        <v>1.4588909999999999</v>
      </c>
      <c r="CY29">
        <f t="shared" si="0"/>
        <v>12.31</v>
      </c>
      <c r="CZ29">
        <f t="shared" si="1"/>
        <v>12.31</v>
      </c>
      <c r="DA29">
        <f t="shared" si="2"/>
        <v>1</v>
      </c>
      <c r="DB29">
        <v>0</v>
      </c>
    </row>
    <row r="30" spans="1:106" x14ac:dyDescent="0.2">
      <c r="A30">
        <f>ROW(Source!A32)</f>
        <v>32</v>
      </c>
      <c r="B30">
        <v>26834263</v>
      </c>
      <c r="C30">
        <v>26840822</v>
      </c>
      <c r="D30">
        <v>25148328</v>
      </c>
      <c r="E30">
        <v>1</v>
      </c>
      <c r="F30">
        <v>1</v>
      </c>
      <c r="G30">
        <v>1</v>
      </c>
      <c r="H30">
        <v>3</v>
      </c>
      <c r="I30" t="s">
        <v>643</v>
      </c>
      <c r="J30" t="s">
        <v>644</v>
      </c>
      <c r="K30" t="s">
        <v>645</v>
      </c>
      <c r="L30">
        <v>1339</v>
      </c>
      <c r="N30">
        <v>1007</v>
      </c>
      <c r="O30" t="s">
        <v>228</v>
      </c>
      <c r="P30" t="s">
        <v>228</v>
      </c>
      <c r="Q30">
        <v>1</v>
      </c>
      <c r="W30">
        <v>0</v>
      </c>
      <c r="X30">
        <v>1262771840</v>
      </c>
      <c r="Y30">
        <v>0</v>
      </c>
      <c r="AA30">
        <v>6.22</v>
      </c>
      <c r="AB30">
        <v>0</v>
      </c>
      <c r="AC30">
        <v>0</v>
      </c>
      <c r="AD30">
        <v>0</v>
      </c>
      <c r="AE30">
        <v>6.22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1.95</v>
      </c>
      <c r="AU30" t="s">
        <v>30</v>
      </c>
      <c r="AV30">
        <v>0</v>
      </c>
      <c r="AW30">
        <v>2</v>
      </c>
      <c r="AX30">
        <v>26840855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Y30*Source!I32</f>
        <v>0</v>
      </c>
      <c r="CY30">
        <f t="shared" ref="CY30:CY42" si="3">AA30</f>
        <v>6.22</v>
      </c>
      <c r="CZ30">
        <f t="shared" ref="CZ30:CZ42" si="4">AE30</f>
        <v>6.22</v>
      </c>
      <c r="DA30">
        <f t="shared" ref="DA30:DA42" si="5">AI30</f>
        <v>1</v>
      </c>
      <c r="DB30">
        <v>0</v>
      </c>
    </row>
    <row r="31" spans="1:106" x14ac:dyDescent="0.2">
      <c r="A31">
        <f>ROW(Source!A32)</f>
        <v>32</v>
      </c>
      <c r="B31">
        <v>26834263</v>
      </c>
      <c r="C31">
        <v>26840822</v>
      </c>
      <c r="D31">
        <v>25148335</v>
      </c>
      <c r="E31">
        <v>1</v>
      </c>
      <c r="F31">
        <v>1</v>
      </c>
      <c r="G31">
        <v>1</v>
      </c>
      <c r="H31">
        <v>3</v>
      </c>
      <c r="I31" t="s">
        <v>646</v>
      </c>
      <c r="J31" t="s">
        <v>647</v>
      </c>
      <c r="K31" t="s">
        <v>648</v>
      </c>
      <c r="L31">
        <v>1346</v>
      </c>
      <c r="N31">
        <v>1009</v>
      </c>
      <c r="O31" t="s">
        <v>182</v>
      </c>
      <c r="P31" t="s">
        <v>182</v>
      </c>
      <c r="Q31">
        <v>1</v>
      </c>
      <c r="W31">
        <v>0</v>
      </c>
      <c r="X31">
        <v>1721895514</v>
      </c>
      <c r="Y31">
        <v>0</v>
      </c>
      <c r="AA31">
        <v>6.09</v>
      </c>
      <c r="AB31">
        <v>0</v>
      </c>
      <c r="AC31">
        <v>0</v>
      </c>
      <c r="AD31">
        <v>0</v>
      </c>
      <c r="AE31">
        <v>6.09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0.59</v>
      </c>
      <c r="AU31" t="s">
        <v>30</v>
      </c>
      <c r="AV31">
        <v>0</v>
      </c>
      <c r="AW31">
        <v>2</v>
      </c>
      <c r="AX31">
        <v>26840856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Y31*Source!I32</f>
        <v>0</v>
      </c>
      <c r="CY31">
        <f t="shared" si="3"/>
        <v>6.09</v>
      </c>
      <c r="CZ31">
        <f t="shared" si="4"/>
        <v>6.09</v>
      </c>
      <c r="DA31">
        <f t="shared" si="5"/>
        <v>1</v>
      </c>
      <c r="DB31">
        <v>0</v>
      </c>
    </row>
    <row r="32" spans="1:106" x14ac:dyDescent="0.2">
      <c r="A32">
        <f>ROW(Source!A32)</f>
        <v>32</v>
      </c>
      <c r="B32">
        <v>26834263</v>
      </c>
      <c r="C32">
        <v>26840822</v>
      </c>
      <c r="D32">
        <v>25151428</v>
      </c>
      <c r="E32">
        <v>1</v>
      </c>
      <c r="F32">
        <v>1</v>
      </c>
      <c r="G32">
        <v>1</v>
      </c>
      <c r="H32">
        <v>3</v>
      </c>
      <c r="I32" t="s">
        <v>649</v>
      </c>
      <c r="J32" t="s">
        <v>650</v>
      </c>
      <c r="K32" t="s">
        <v>651</v>
      </c>
      <c r="L32">
        <v>1348</v>
      </c>
      <c r="N32">
        <v>1009</v>
      </c>
      <c r="O32" t="s">
        <v>38</v>
      </c>
      <c r="P32" t="s">
        <v>38</v>
      </c>
      <c r="Q32">
        <v>1000</v>
      </c>
      <c r="W32">
        <v>0</v>
      </c>
      <c r="X32">
        <v>1225357214</v>
      </c>
      <c r="Y32">
        <v>0</v>
      </c>
      <c r="AA32">
        <v>10749</v>
      </c>
      <c r="AB32">
        <v>0</v>
      </c>
      <c r="AC32">
        <v>0</v>
      </c>
      <c r="AD32">
        <v>0</v>
      </c>
      <c r="AE32">
        <v>10749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3.1E-2</v>
      </c>
      <c r="AU32" t="s">
        <v>30</v>
      </c>
      <c r="AV32">
        <v>0</v>
      </c>
      <c r="AW32">
        <v>2</v>
      </c>
      <c r="AX32">
        <v>26840857</v>
      </c>
      <c r="AY32">
        <v>1</v>
      </c>
      <c r="AZ32">
        <v>0</v>
      </c>
      <c r="BA32">
        <v>36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Y32*Source!I32</f>
        <v>0</v>
      </c>
      <c r="CY32">
        <f t="shared" si="3"/>
        <v>10749</v>
      </c>
      <c r="CZ32">
        <f t="shared" si="4"/>
        <v>10749</v>
      </c>
      <c r="DA32">
        <f t="shared" si="5"/>
        <v>1</v>
      </c>
      <c r="DB32">
        <v>0</v>
      </c>
    </row>
    <row r="33" spans="1:106" x14ac:dyDescent="0.2">
      <c r="A33">
        <f>ROW(Source!A32)</f>
        <v>32</v>
      </c>
      <c r="B33">
        <v>26834263</v>
      </c>
      <c r="C33">
        <v>26840822</v>
      </c>
      <c r="D33">
        <v>25152615</v>
      </c>
      <c r="E33">
        <v>1</v>
      </c>
      <c r="F33">
        <v>1</v>
      </c>
      <c r="G33">
        <v>1</v>
      </c>
      <c r="H33">
        <v>3</v>
      </c>
      <c r="I33" t="s">
        <v>652</v>
      </c>
      <c r="J33" t="s">
        <v>653</v>
      </c>
      <c r="K33" t="s">
        <v>654</v>
      </c>
      <c r="L33">
        <v>1348</v>
      </c>
      <c r="N33">
        <v>1009</v>
      </c>
      <c r="O33" t="s">
        <v>38</v>
      </c>
      <c r="P33" t="s">
        <v>38</v>
      </c>
      <c r="Q33">
        <v>1000</v>
      </c>
      <c r="W33">
        <v>0</v>
      </c>
      <c r="X33">
        <v>-437906794</v>
      </c>
      <c r="Y33">
        <v>0</v>
      </c>
      <c r="AA33">
        <v>9040.01</v>
      </c>
      <c r="AB33">
        <v>0</v>
      </c>
      <c r="AC33">
        <v>0</v>
      </c>
      <c r="AD33">
        <v>0</v>
      </c>
      <c r="AE33">
        <v>9040.01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4.0000000000000001E-3</v>
      </c>
      <c r="AU33" t="s">
        <v>30</v>
      </c>
      <c r="AV33">
        <v>0</v>
      </c>
      <c r="AW33">
        <v>2</v>
      </c>
      <c r="AX33">
        <v>26840858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Y33*Source!I32</f>
        <v>0</v>
      </c>
      <c r="CY33">
        <f t="shared" si="3"/>
        <v>9040.01</v>
      </c>
      <c r="CZ33">
        <f t="shared" si="4"/>
        <v>9040.01</v>
      </c>
      <c r="DA33">
        <f t="shared" si="5"/>
        <v>1</v>
      </c>
      <c r="DB33">
        <v>0</v>
      </c>
    </row>
    <row r="34" spans="1:106" x14ac:dyDescent="0.2">
      <c r="A34">
        <f>ROW(Source!A32)</f>
        <v>32</v>
      </c>
      <c r="B34">
        <v>26834263</v>
      </c>
      <c r="C34">
        <v>26840822</v>
      </c>
      <c r="D34">
        <v>25152713</v>
      </c>
      <c r="E34">
        <v>1</v>
      </c>
      <c r="F34">
        <v>1</v>
      </c>
      <c r="G34">
        <v>1</v>
      </c>
      <c r="H34">
        <v>3</v>
      </c>
      <c r="I34" t="s">
        <v>655</v>
      </c>
      <c r="J34" t="s">
        <v>656</v>
      </c>
      <c r="K34" t="s">
        <v>657</v>
      </c>
      <c r="L34">
        <v>1348</v>
      </c>
      <c r="N34">
        <v>1009</v>
      </c>
      <c r="O34" t="s">
        <v>38</v>
      </c>
      <c r="P34" t="s">
        <v>38</v>
      </c>
      <c r="Q34">
        <v>1000</v>
      </c>
      <c r="W34">
        <v>0</v>
      </c>
      <c r="X34">
        <v>1174701286</v>
      </c>
      <c r="Y34">
        <v>0</v>
      </c>
      <c r="AA34">
        <v>11978</v>
      </c>
      <c r="AB34">
        <v>0</v>
      </c>
      <c r="AC34">
        <v>0</v>
      </c>
      <c r="AD34">
        <v>0</v>
      </c>
      <c r="AE34">
        <v>11978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1.0000000000000001E-5</v>
      </c>
      <c r="AU34" t="s">
        <v>30</v>
      </c>
      <c r="AV34">
        <v>0</v>
      </c>
      <c r="AW34">
        <v>2</v>
      </c>
      <c r="AX34">
        <v>26840859</v>
      </c>
      <c r="AY34">
        <v>1</v>
      </c>
      <c r="AZ34">
        <v>0</v>
      </c>
      <c r="BA34">
        <v>38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Y34*Source!I32</f>
        <v>0</v>
      </c>
      <c r="CY34">
        <f t="shared" si="3"/>
        <v>11978</v>
      </c>
      <c r="CZ34">
        <f t="shared" si="4"/>
        <v>11978</v>
      </c>
      <c r="DA34">
        <f t="shared" si="5"/>
        <v>1</v>
      </c>
      <c r="DB34">
        <v>0</v>
      </c>
    </row>
    <row r="35" spans="1:106" x14ac:dyDescent="0.2">
      <c r="A35">
        <f>ROW(Source!A32)</f>
        <v>32</v>
      </c>
      <c r="B35">
        <v>26834263</v>
      </c>
      <c r="C35">
        <v>26840822</v>
      </c>
      <c r="D35">
        <v>25153693</v>
      </c>
      <c r="E35">
        <v>1</v>
      </c>
      <c r="F35">
        <v>1</v>
      </c>
      <c r="G35">
        <v>1</v>
      </c>
      <c r="H35">
        <v>3</v>
      </c>
      <c r="I35" t="s">
        <v>658</v>
      </c>
      <c r="J35" t="s">
        <v>659</v>
      </c>
      <c r="K35" t="s">
        <v>660</v>
      </c>
      <c r="L35">
        <v>1348</v>
      </c>
      <c r="N35">
        <v>1009</v>
      </c>
      <c r="O35" t="s">
        <v>38</v>
      </c>
      <c r="P35" t="s">
        <v>38</v>
      </c>
      <c r="Q35">
        <v>1000</v>
      </c>
      <c r="W35">
        <v>0</v>
      </c>
      <c r="X35">
        <v>-2116243625</v>
      </c>
      <c r="Y35">
        <v>0</v>
      </c>
      <c r="AA35">
        <v>37900</v>
      </c>
      <c r="AB35">
        <v>0</v>
      </c>
      <c r="AC35">
        <v>0</v>
      </c>
      <c r="AD35">
        <v>0</v>
      </c>
      <c r="AE35">
        <v>37900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1E-4</v>
      </c>
      <c r="AU35" t="s">
        <v>30</v>
      </c>
      <c r="AV35">
        <v>0</v>
      </c>
      <c r="AW35">
        <v>2</v>
      </c>
      <c r="AX35">
        <v>26840860</v>
      </c>
      <c r="AY35">
        <v>1</v>
      </c>
      <c r="AZ35">
        <v>0</v>
      </c>
      <c r="BA35">
        <v>39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Y35*Source!I32</f>
        <v>0</v>
      </c>
      <c r="CY35">
        <f t="shared" si="3"/>
        <v>37900</v>
      </c>
      <c r="CZ35">
        <f t="shared" si="4"/>
        <v>37900</v>
      </c>
      <c r="DA35">
        <f t="shared" si="5"/>
        <v>1</v>
      </c>
      <c r="DB35">
        <v>0</v>
      </c>
    </row>
    <row r="36" spans="1:106" x14ac:dyDescent="0.2">
      <c r="A36">
        <f>ROW(Source!A32)</f>
        <v>32</v>
      </c>
      <c r="B36">
        <v>26834263</v>
      </c>
      <c r="C36">
        <v>26840822</v>
      </c>
      <c r="D36">
        <v>25171416</v>
      </c>
      <c r="E36">
        <v>1</v>
      </c>
      <c r="F36">
        <v>1</v>
      </c>
      <c r="G36">
        <v>1</v>
      </c>
      <c r="H36">
        <v>3</v>
      </c>
      <c r="I36" t="s">
        <v>661</v>
      </c>
      <c r="J36" t="s">
        <v>662</v>
      </c>
      <c r="K36" t="s">
        <v>663</v>
      </c>
      <c r="L36">
        <v>1348</v>
      </c>
      <c r="N36">
        <v>1009</v>
      </c>
      <c r="O36" t="s">
        <v>38</v>
      </c>
      <c r="P36" t="s">
        <v>38</v>
      </c>
      <c r="Q36">
        <v>1000</v>
      </c>
      <c r="W36">
        <v>0</v>
      </c>
      <c r="X36">
        <v>299819930</v>
      </c>
      <c r="Y36">
        <v>0</v>
      </c>
      <c r="AA36">
        <v>7712</v>
      </c>
      <c r="AB36">
        <v>0</v>
      </c>
      <c r="AC36">
        <v>0</v>
      </c>
      <c r="AD36">
        <v>0</v>
      </c>
      <c r="AE36">
        <v>7712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5.0000000000000001E-3</v>
      </c>
      <c r="AU36" t="s">
        <v>30</v>
      </c>
      <c r="AV36">
        <v>0</v>
      </c>
      <c r="AW36">
        <v>2</v>
      </c>
      <c r="AX36">
        <v>26840861</v>
      </c>
      <c r="AY36">
        <v>1</v>
      </c>
      <c r="AZ36">
        <v>0</v>
      </c>
      <c r="BA36">
        <v>40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Y36*Source!I32</f>
        <v>0</v>
      </c>
      <c r="CY36">
        <f t="shared" si="3"/>
        <v>7712</v>
      </c>
      <c r="CZ36">
        <f t="shared" si="4"/>
        <v>7712</v>
      </c>
      <c r="DA36">
        <f t="shared" si="5"/>
        <v>1</v>
      </c>
      <c r="DB36">
        <v>0</v>
      </c>
    </row>
    <row r="37" spans="1:106" x14ac:dyDescent="0.2">
      <c r="A37">
        <f>ROW(Source!A32)</f>
        <v>32</v>
      </c>
      <c r="B37">
        <v>26834263</v>
      </c>
      <c r="C37">
        <v>26840822</v>
      </c>
      <c r="D37">
        <v>25173443</v>
      </c>
      <c r="E37">
        <v>1</v>
      </c>
      <c r="F37">
        <v>1</v>
      </c>
      <c r="G37">
        <v>1</v>
      </c>
      <c r="H37">
        <v>3</v>
      </c>
      <c r="I37" t="s">
        <v>664</v>
      </c>
      <c r="J37" t="s">
        <v>665</v>
      </c>
      <c r="K37" t="s">
        <v>666</v>
      </c>
      <c r="L37">
        <v>1302</v>
      </c>
      <c r="N37">
        <v>1003</v>
      </c>
      <c r="O37" t="s">
        <v>325</v>
      </c>
      <c r="P37" t="s">
        <v>325</v>
      </c>
      <c r="Q37">
        <v>10</v>
      </c>
      <c r="W37">
        <v>0</v>
      </c>
      <c r="X37">
        <v>-1640127157</v>
      </c>
      <c r="Y37">
        <v>0</v>
      </c>
      <c r="AA37">
        <v>50.24</v>
      </c>
      <c r="AB37">
        <v>0</v>
      </c>
      <c r="AC37">
        <v>0</v>
      </c>
      <c r="AD37">
        <v>0</v>
      </c>
      <c r="AE37">
        <v>50.24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1.8700000000000001E-2</v>
      </c>
      <c r="AU37" t="s">
        <v>30</v>
      </c>
      <c r="AV37">
        <v>0</v>
      </c>
      <c r="AW37">
        <v>2</v>
      </c>
      <c r="AX37">
        <v>26840863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Y37*Source!I32</f>
        <v>0</v>
      </c>
      <c r="CY37">
        <f t="shared" si="3"/>
        <v>50.24</v>
      </c>
      <c r="CZ37">
        <f t="shared" si="4"/>
        <v>50.24</v>
      </c>
      <c r="DA37">
        <f t="shared" si="5"/>
        <v>1</v>
      </c>
      <c r="DB37">
        <v>0</v>
      </c>
    </row>
    <row r="38" spans="1:106" x14ac:dyDescent="0.2">
      <c r="A38">
        <f>ROW(Source!A32)</f>
        <v>32</v>
      </c>
      <c r="B38">
        <v>26834263</v>
      </c>
      <c r="C38">
        <v>26840822</v>
      </c>
      <c r="D38">
        <v>25173801</v>
      </c>
      <c r="E38">
        <v>1</v>
      </c>
      <c r="F38">
        <v>1</v>
      </c>
      <c r="G38">
        <v>1</v>
      </c>
      <c r="H38">
        <v>3</v>
      </c>
      <c r="I38" t="s">
        <v>667</v>
      </c>
      <c r="J38" t="s">
        <v>668</v>
      </c>
      <c r="K38" t="s">
        <v>669</v>
      </c>
      <c r="L38">
        <v>1348</v>
      </c>
      <c r="N38">
        <v>1009</v>
      </c>
      <c r="O38" t="s">
        <v>38</v>
      </c>
      <c r="P38" t="s">
        <v>38</v>
      </c>
      <c r="Q38">
        <v>1000</v>
      </c>
      <c r="W38">
        <v>0</v>
      </c>
      <c r="X38">
        <v>-1396314973</v>
      </c>
      <c r="Y38">
        <v>0</v>
      </c>
      <c r="AA38">
        <v>4455.2</v>
      </c>
      <c r="AB38">
        <v>0</v>
      </c>
      <c r="AC38">
        <v>0</v>
      </c>
      <c r="AD38">
        <v>0</v>
      </c>
      <c r="AE38">
        <v>4455.2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3.0000000000000001E-5</v>
      </c>
      <c r="AU38" t="s">
        <v>30</v>
      </c>
      <c r="AV38">
        <v>0</v>
      </c>
      <c r="AW38">
        <v>2</v>
      </c>
      <c r="AX38">
        <v>26840864</v>
      </c>
      <c r="AY38">
        <v>1</v>
      </c>
      <c r="AZ38">
        <v>0</v>
      </c>
      <c r="BA38">
        <v>43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Y38*Source!I32</f>
        <v>0</v>
      </c>
      <c r="CY38">
        <f t="shared" si="3"/>
        <v>4455.2</v>
      </c>
      <c r="CZ38">
        <f t="shared" si="4"/>
        <v>4455.2</v>
      </c>
      <c r="DA38">
        <f t="shared" si="5"/>
        <v>1</v>
      </c>
      <c r="DB38">
        <v>0</v>
      </c>
    </row>
    <row r="39" spans="1:106" x14ac:dyDescent="0.2">
      <c r="A39">
        <f>ROW(Source!A32)</f>
        <v>32</v>
      </c>
      <c r="B39">
        <v>26834263</v>
      </c>
      <c r="C39">
        <v>26840822</v>
      </c>
      <c r="D39">
        <v>25174560</v>
      </c>
      <c r="E39">
        <v>1</v>
      </c>
      <c r="F39">
        <v>1</v>
      </c>
      <c r="G39">
        <v>1</v>
      </c>
      <c r="H39">
        <v>3</v>
      </c>
      <c r="I39" t="s">
        <v>670</v>
      </c>
      <c r="J39" t="s">
        <v>671</v>
      </c>
      <c r="K39" t="s">
        <v>672</v>
      </c>
      <c r="L39">
        <v>1348</v>
      </c>
      <c r="N39">
        <v>1009</v>
      </c>
      <c r="O39" t="s">
        <v>38</v>
      </c>
      <c r="P39" t="s">
        <v>38</v>
      </c>
      <c r="Q39">
        <v>1000</v>
      </c>
      <c r="W39">
        <v>0</v>
      </c>
      <c r="X39">
        <v>900832145</v>
      </c>
      <c r="Y39">
        <v>0</v>
      </c>
      <c r="AA39">
        <v>4920</v>
      </c>
      <c r="AB39">
        <v>0</v>
      </c>
      <c r="AC39">
        <v>0</v>
      </c>
      <c r="AD39">
        <v>0</v>
      </c>
      <c r="AE39">
        <v>4920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1.9400000000000001E-3</v>
      </c>
      <c r="AU39" t="s">
        <v>30</v>
      </c>
      <c r="AV39">
        <v>0</v>
      </c>
      <c r="AW39">
        <v>2</v>
      </c>
      <c r="AX39">
        <v>26840865</v>
      </c>
      <c r="AY39">
        <v>1</v>
      </c>
      <c r="AZ39">
        <v>0</v>
      </c>
      <c r="BA39">
        <v>44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Y39*Source!I32</f>
        <v>0</v>
      </c>
      <c r="CY39">
        <f t="shared" si="3"/>
        <v>4920</v>
      </c>
      <c r="CZ39">
        <f t="shared" si="4"/>
        <v>4920</v>
      </c>
      <c r="DA39">
        <f t="shared" si="5"/>
        <v>1</v>
      </c>
      <c r="DB39">
        <v>0</v>
      </c>
    </row>
    <row r="40" spans="1:106" x14ac:dyDescent="0.2">
      <c r="A40">
        <f>ROW(Source!A32)</f>
        <v>32</v>
      </c>
      <c r="B40">
        <v>26834263</v>
      </c>
      <c r="C40">
        <v>26840822</v>
      </c>
      <c r="D40">
        <v>25178464</v>
      </c>
      <c r="E40">
        <v>1</v>
      </c>
      <c r="F40">
        <v>1</v>
      </c>
      <c r="G40">
        <v>1</v>
      </c>
      <c r="H40">
        <v>3</v>
      </c>
      <c r="I40" t="s">
        <v>673</v>
      </c>
      <c r="J40" t="s">
        <v>674</v>
      </c>
      <c r="K40" t="s">
        <v>675</v>
      </c>
      <c r="L40">
        <v>1339</v>
      </c>
      <c r="N40">
        <v>1007</v>
      </c>
      <c r="O40" t="s">
        <v>228</v>
      </c>
      <c r="P40" t="s">
        <v>228</v>
      </c>
      <c r="Q40">
        <v>1</v>
      </c>
      <c r="W40">
        <v>0</v>
      </c>
      <c r="X40">
        <v>1283004816</v>
      </c>
      <c r="Y40">
        <v>0</v>
      </c>
      <c r="AA40">
        <v>1700</v>
      </c>
      <c r="AB40">
        <v>0</v>
      </c>
      <c r="AC40">
        <v>0</v>
      </c>
      <c r="AD40">
        <v>0</v>
      </c>
      <c r="AE40">
        <v>1700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1.0300000000000001E-3</v>
      </c>
      <c r="AU40" t="s">
        <v>30</v>
      </c>
      <c r="AV40">
        <v>0</v>
      </c>
      <c r="AW40">
        <v>2</v>
      </c>
      <c r="AX40">
        <v>26840866</v>
      </c>
      <c r="AY40">
        <v>1</v>
      </c>
      <c r="AZ40">
        <v>0</v>
      </c>
      <c r="BA40">
        <v>45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Y40*Source!I32</f>
        <v>0</v>
      </c>
      <c r="CY40">
        <f t="shared" si="3"/>
        <v>1700</v>
      </c>
      <c r="CZ40">
        <f t="shared" si="4"/>
        <v>1700</v>
      </c>
      <c r="DA40">
        <f t="shared" si="5"/>
        <v>1</v>
      </c>
      <c r="DB40">
        <v>0</v>
      </c>
    </row>
    <row r="41" spans="1:106" x14ac:dyDescent="0.2">
      <c r="A41">
        <f>ROW(Source!A32)</f>
        <v>32</v>
      </c>
      <c r="B41">
        <v>26834263</v>
      </c>
      <c r="C41">
        <v>26840822</v>
      </c>
      <c r="D41">
        <v>25186091</v>
      </c>
      <c r="E41">
        <v>1</v>
      </c>
      <c r="F41">
        <v>1</v>
      </c>
      <c r="G41">
        <v>1</v>
      </c>
      <c r="H41">
        <v>3</v>
      </c>
      <c r="I41" t="s">
        <v>676</v>
      </c>
      <c r="J41" t="s">
        <v>677</v>
      </c>
      <c r="K41" t="s">
        <v>678</v>
      </c>
      <c r="L41">
        <v>1348</v>
      </c>
      <c r="N41">
        <v>1009</v>
      </c>
      <c r="O41" t="s">
        <v>38</v>
      </c>
      <c r="P41" t="s">
        <v>38</v>
      </c>
      <c r="Q41">
        <v>1000</v>
      </c>
      <c r="W41">
        <v>0</v>
      </c>
      <c r="X41">
        <v>-1655298345</v>
      </c>
      <c r="Y41">
        <v>0</v>
      </c>
      <c r="AA41">
        <v>15620</v>
      </c>
      <c r="AB41">
        <v>0</v>
      </c>
      <c r="AC41">
        <v>0</v>
      </c>
      <c r="AD41">
        <v>0</v>
      </c>
      <c r="AE41">
        <v>15620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3.1E-4</v>
      </c>
      <c r="AU41" t="s">
        <v>30</v>
      </c>
      <c r="AV41">
        <v>0</v>
      </c>
      <c r="AW41">
        <v>2</v>
      </c>
      <c r="AX41">
        <v>26840867</v>
      </c>
      <c r="AY41">
        <v>1</v>
      </c>
      <c r="AZ41">
        <v>0</v>
      </c>
      <c r="BA41">
        <v>46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Y41*Source!I32</f>
        <v>0</v>
      </c>
      <c r="CY41">
        <f t="shared" si="3"/>
        <v>15620</v>
      </c>
      <c r="CZ41">
        <f t="shared" si="4"/>
        <v>15620</v>
      </c>
      <c r="DA41">
        <f t="shared" si="5"/>
        <v>1</v>
      </c>
      <c r="DB41">
        <v>0</v>
      </c>
    </row>
    <row r="42" spans="1:106" x14ac:dyDescent="0.2">
      <c r="A42">
        <f>ROW(Source!A32)</f>
        <v>32</v>
      </c>
      <c r="B42">
        <v>26834263</v>
      </c>
      <c r="C42">
        <v>26840822</v>
      </c>
      <c r="D42">
        <v>25187286</v>
      </c>
      <c r="E42">
        <v>1</v>
      </c>
      <c r="F42">
        <v>1</v>
      </c>
      <c r="G42">
        <v>1</v>
      </c>
      <c r="H42">
        <v>3</v>
      </c>
      <c r="I42" t="s">
        <v>679</v>
      </c>
      <c r="J42" t="s">
        <v>680</v>
      </c>
      <c r="K42" t="s">
        <v>681</v>
      </c>
      <c r="L42">
        <v>1348</v>
      </c>
      <c r="N42">
        <v>1009</v>
      </c>
      <c r="O42" t="s">
        <v>38</v>
      </c>
      <c r="P42" t="s">
        <v>38</v>
      </c>
      <c r="Q42">
        <v>1000</v>
      </c>
      <c r="W42">
        <v>0</v>
      </c>
      <c r="X42">
        <v>-639604785</v>
      </c>
      <c r="Y42">
        <v>0</v>
      </c>
      <c r="AA42">
        <v>9420</v>
      </c>
      <c r="AB42">
        <v>0</v>
      </c>
      <c r="AC42">
        <v>0</v>
      </c>
      <c r="AD42">
        <v>0</v>
      </c>
      <c r="AE42">
        <v>9420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5.9999999999999995E-4</v>
      </c>
      <c r="AU42" t="s">
        <v>30</v>
      </c>
      <c r="AV42">
        <v>0</v>
      </c>
      <c r="AW42">
        <v>2</v>
      </c>
      <c r="AX42">
        <v>26840868</v>
      </c>
      <c r="AY42">
        <v>1</v>
      </c>
      <c r="AZ42">
        <v>0</v>
      </c>
      <c r="BA42">
        <v>47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Y42*Source!I32</f>
        <v>0</v>
      </c>
      <c r="CY42">
        <f t="shared" si="3"/>
        <v>9420</v>
      </c>
      <c r="CZ42">
        <f t="shared" si="4"/>
        <v>9420</v>
      </c>
      <c r="DA42">
        <f t="shared" si="5"/>
        <v>1</v>
      </c>
      <c r="DB42">
        <v>0</v>
      </c>
    </row>
    <row r="43" spans="1:106" x14ac:dyDescent="0.2">
      <c r="A43">
        <f>ROW(Source!A33)</f>
        <v>33</v>
      </c>
      <c r="B43">
        <v>26834277</v>
      </c>
      <c r="C43">
        <v>26840822</v>
      </c>
      <c r="D43">
        <v>25412930</v>
      </c>
      <c r="E43">
        <v>1</v>
      </c>
      <c r="F43">
        <v>1</v>
      </c>
      <c r="G43">
        <v>1</v>
      </c>
      <c r="H43">
        <v>1</v>
      </c>
      <c r="I43" t="s">
        <v>623</v>
      </c>
      <c r="J43" t="s">
        <v>6</v>
      </c>
      <c r="K43" t="s">
        <v>624</v>
      </c>
      <c r="L43">
        <v>1191</v>
      </c>
      <c r="N43">
        <v>1013</v>
      </c>
      <c r="O43" t="s">
        <v>599</v>
      </c>
      <c r="P43" t="s">
        <v>599</v>
      </c>
      <c r="Q43">
        <v>1</v>
      </c>
      <c r="W43">
        <v>0</v>
      </c>
      <c r="X43">
        <v>-1081351934</v>
      </c>
      <c r="Y43">
        <v>13.565999999999999</v>
      </c>
      <c r="AA43">
        <v>0</v>
      </c>
      <c r="AB43">
        <v>0</v>
      </c>
      <c r="AC43">
        <v>0</v>
      </c>
      <c r="AD43">
        <v>60.16</v>
      </c>
      <c r="AE43">
        <v>0</v>
      </c>
      <c r="AF43">
        <v>0</v>
      </c>
      <c r="AG43">
        <v>0</v>
      </c>
      <c r="AH43">
        <v>9.4</v>
      </c>
      <c r="AI43">
        <v>1</v>
      </c>
      <c r="AJ43">
        <v>1</v>
      </c>
      <c r="AK43">
        <v>1</v>
      </c>
      <c r="AL43">
        <v>6.4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19.38</v>
      </c>
      <c r="AU43" t="s">
        <v>31</v>
      </c>
      <c r="AV43">
        <v>1</v>
      </c>
      <c r="AW43">
        <v>2</v>
      </c>
      <c r="AX43">
        <v>26840846</v>
      </c>
      <c r="AY43">
        <v>1</v>
      </c>
      <c r="AZ43">
        <v>0</v>
      </c>
      <c r="BA43">
        <v>48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Y43*Source!I33</f>
        <v>5.6773709999999991</v>
      </c>
      <c r="CY43">
        <f>AD43</f>
        <v>60.16</v>
      </c>
      <c r="CZ43">
        <f>AH43</f>
        <v>9.4</v>
      </c>
      <c r="DA43">
        <f>AL43</f>
        <v>6.4</v>
      </c>
      <c r="DB43">
        <v>0</v>
      </c>
    </row>
    <row r="44" spans="1:106" x14ac:dyDescent="0.2">
      <c r="A44">
        <f>ROW(Source!A33)</f>
        <v>33</v>
      </c>
      <c r="B44">
        <v>26834277</v>
      </c>
      <c r="C44">
        <v>26840822</v>
      </c>
      <c r="D44">
        <v>25412928</v>
      </c>
      <c r="E44">
        <v>1</v>
      </c>
      <c r="F44">
        <v>1</v>
      </c>
      <c r="G44">
        <v>1</v>
      </c>
      <c r="H44">
        <v>1</v>
      </c>
      <c r="I44" t="s">
        <v>600</v>
      </c>
      <c r="J44" t="s">
        <v>6</v>
      </c>
      <c r="K44" t="s">
        <v>601</v>
      </c>
      <c r="L44">
        <v>1191</v>
      </c>
      <c r="N44">
        <v>1013</v>
      </c>
      <c r="O44" t="s">
        <v>599</v>
      </c>
      <c r="P44" t="s">
        <v>599</v>
      </c>
      <c r="Q44">
        <v>1</v>
      </c>
      <c r="W44">
        <v>0</v>
      </c>
      <c r="X44">
        <v>-1417349443</v>
      </c>
      <c r="Y44">
        <v>1.47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6.4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1.47</v>
      </c>
      <c r="AU44" t="s">
        <v>6</v>
      </c>
      <c r="AV44">
        <v>2</v>
      </c>
      <c r="AW44">
        <v>2</v>
      </c>
      <c r="AX44">
        <v>26840847</v>
      </c>
      <c r="AY44">
        <v>1</v>
      </c>
      <c r="AZ44">
        <v>2048</v>
      </c>
      <c r="BA44">
        <v>49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Y44*Source!I33</f>
        <v>0.61519499999999994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ROW(Source!A33)</f>
        <v>33</v>
      </c>
      <c r="B45">
        <v>26834277</v>
      </c>
      <c r="C45">
        <v>26840822</v>
      </c>
      <c r="D45">
        <v>25230140</v>
      </c>
      <c r="E45">
        <v>1</v>
      </c>
      <c r="F45">
        <v>1</v>
      </c>
      <c r="G45">
        <v>1</v>
      </c>
      <c r="H45">
        <v>2</v>
      </c>
      <c r="I45" t="s">
        <v>625</v>
      </c>
      <c r="J45" t="s">
        <v>626</v>
      </c>
      <c r="K45" t="s">
        <v>627</v>
      </c>
      <c r="L45">
        <v>1368</v>
      </c>
      <c r="N45">
        <v>1011</v>
      </c>
      <c r="O45" t="s">
        <v>605</v>
      </c>
      <c r="P45" t="s">
        <v>605</v>
      </c>
      <c r="Q45">
        <v>1</v>
      </c>
      <c r="W45">
        <v>0</v>
      </c>
      <c r="X45">
        <v>641541266</v>
      </c>
      <c r="Y45">
        <v>6.9999999999999993E-2</v>
      </c>
      <c r="AA45">
        <v>0</v>
      </c>
      <c r="AB45">
        <v>769.54</v>
      </c>
      <c r="AC45">
        <v>15.42</v>
      </c>
      <c r="AD45">
        <v>0</v>
      </c>
      <c r="AE45">
        <v>0</v>
      </c>
      <c r="AF45">
        <v>120.24</v>
      </c>
      <c r="AG45">
        <v>15.42</v>
      </c>
      <c r="AH45">
        <v>0</v>
      </c>
      <c r="AI45">
        <v>1</v>
      </c>
      <c r="AJ45">
        <v>6.4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0.1</v>
      </c>
      <c r="AU45" t="s">
        <v>31</v>
      </c>
      <c r="AV45">
        <v>0</v>
      </c>
      <c r="AW45">
        <v>2</v>
      </c>
      <c r="AX45">
        <v>26840848</v>
      </c>
      <c r="AY45">
        <v>1</v>
      </c>
      <c r="AZ45">
        <v>0</v>
      </c>
      <c r="BA45">
        <v>50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Y45*Source!I33</f>
        <v>2.9294999999999995E-2</v>
      </c>
      <c r="CY45">
        <f t="shared" ref="CY45:CY51" si="6">AB45</f>
        <v>769.54</v>
      </c>
      <c r="CZ45">
        <f t="shared" ref="CZ45:CZ51" si="7">AF45</f>
        <v>120.24</v>
      </c>
      <c r="DA45">
        <f t="shared" ref="DA45:DA51" si="8">AJ45</f>
        <v>6.4</v>
      </c>
      <c r="DB45">
        <v>0</v>
      </c>
    </row>
    <row r="46" spans="1:106" x14ac:dyDescent="0.2">
      <c r="A46">
        <f>ROW(Source!A33)</f>
        <v>33</v>
      </c>
      <c r="B46">
        <v>26834277</v>
      </c>
      <c r="C46">
        <v>26840822</v>
      </c>
      <c r="D46">
        <v>25230220</v>
      </c>
      <c r="E46">
        <v>1</v>
      </c>
      <c r="F46">
        <v>1</v>
      </c>
      <c r="G46">
        <v>1</v>
      </c>
      <c r="H46">
        <v>2</v>
      </c>
      <c r="I46" t="s">
        <v>628</v>
      </c>
      <c r="J46" t="s">
        <v>629</v>
      </c>
      <c r="K46" t="s">
        <v>630</v>
      </c>
      <c r="L46">
        <v>1368</v>
      </c>
      <c r="N46">
        <v>1011</v>
      </c>
      <c r="O46" t="s">
        <v>605</v>
      </c>
      <c r="P46" t="s">
        <v>605</v>
      </c>
      <c r="Q46">
        <v>1</v>
      </c>
      <c r="W46">
        <v>0</v>
      </c>
      <c r="X46">
        <v>-1718674368</v>
      </c>
      <c r="Y46">
        <v>8.3999999999999991E-2</v>
      </c>
      <c r="AA46">
        <v>0</v>
      </c>
      <c r="AB46">
        <v>716.74</v>
      </c>
      <c r="AC46">
        <v>13.5</v>
      </c>
      <c r="AD46">
        <v>0</v>
      </c>
      <c r="AE46">
        <v>0</v>
      </c>
      <c r="AF46">
        <v>111.99</v>
      </c>
      <c r="AG46">
        <v>13.5</v>
      </c>
      <c r="AH46">
        <v>0</v>
      </c>
      <c r="AI46">
        <v>1</v>
      </c>
      <c r="AJ46">
        <v>6.4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0.12</v>
      </c>
      <c r="AU46" t="s">
        <v>31</v>
      </c>
      <c r="AV46">
        <v>0</v>
      </c>
      <c r="AW46">
        <v>2</v>
      </c>
      <c r="AX46">
        <v>26840849</v>
      </c>
      <c r="AY46">
        <v>1</v>
      </c>
      <c r="AZ46">
        <v>0</v>
      </c>
      <c r="BA46">
        <v>51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Y46*Source!I33</f>
        <v>3.5153999999999998E-2</v>
      </c>
      <c r="CY46">
        <f t="shared" si="6"/>
        <v>716.74</v>
      </c>
      <c r="CZ46">
        <f t="shared" si="7"/>
        <v>111.99</v>
      </c>
      <c r="DA46">
        <f t="shared" si="8"/>
        <v>6.4</v>
      </c>
      <c r="DB46">
        <v>0</v>
      </c>
    </row>
    <row r="47" spans="1:106" x14ac:dyDescent="0.2">
      <c r="A47">
        <f>ROW(Source!A33)</f>
        <v>33</v>
      </c>
      <c r="B47">
        <v>26834277</v>
      </c>
      <c r="C47">
        <v>26840822</v>
      </c>
      <c r="D47">
        <v>25230232</v>
      </c>
      <c r="E47">
        <v>1</v>
      </c>
      <c r="F47">
        <v>1</v>
      </c>
      <c r="G47">
        <v>1</v>
      </c>
      <c r="H47">
        <v>2</v>
      </c>
      <c r="I47" t="s">
        <v>631</v>
      </c>
      <c r="J47" t="s">
        <v>632</v>
      </c>
      <c r="K47" t="s">
        <v>633</v>
      </c>
      <c r="L47">
        <v>1368</v>
      </c>
      <c r="N47">
        <v>1011</v>
      </c>
      <c r="O47" t="s">
        <v>605</v>
      </c>
      <c r="P47" t="s">
        <v>605</v>
      </c>
      <c r="Q47">
        <v>1</v>
      </c>
      <c r="W47">
        <v>0</v>
      </c>
      <c r="X47">
        <v>1604609147</v>
      </c>
      <c r="Y47">
        <v>0.74199999999999999</v>
      </c>
      <c r="AA47">
        <v>0</v>
      </c>
      <c r="AB47">
        <v>768.26</v>
      </c>
      <c r="AC47">
        <v>13.5</v>
      </c>
      <c r="AD47">
        <v>0</v>
      </c>
      <c r="AE47">
        <v>0</v>
      </c>
      <c r="AF47">
        <v>120.04</v>
      </c>
      <c r="AG47">
        <v>13.5</v>
      </c>
      <c r="AH47">
        <v>0</v>
      </c>
      <c r="AI47">
        <v>1</v>
      </c>
      <c r="AJ47">
        <v>6.4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1.06</v>
      </c>
      <c r="AU47" t="s">
        <v>31</v>
      </c>
      <c r="AV47">
        <v>0</v>
      </c>
      <c r="AW47">
        <v>2</v>
      </c>
      <c r="AX47">
        <v>26840850</v>
      </c>
      <c r="AY47">
        <v>1</v>
      </c>
      <c r="AZ47">
        <v>0</v>
      </c>
      <c r="BA47">
        <v>52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Y47*Source!I33</f>
        <v>0.310527</v>
      </c>
      <c r="CY47">
        <f t="shared" si="6"/>
        <v>768.26</v>
      </c>
      <c r="CZ47">
        <f t="shared" si="7"/>
        <v>120.04</v>
      </c>
      <c r="DA47">
        <f t="shared" si="8"/>
        <v>6.4</v>
      </c>
      <c r="DB47">
        <v>0</v>
      </c>
    </row>
    <row r="48" spans="1:106" x14ac:dyDescent="0.2">
      <c r="A48">
        <f>ROW(Source!A33)</f>
        <v>33</v>
      </c>
      <c r="B48">
        <v>26834277</v>
      </c>
      <c r="C48">
        <v>26840822</v>
      </c>
      <c r="D48">
        <v>25230420</v>
      </c>
      <c r="E48">
        <v>1</v>
      </c>
      <c r="F48">
        <v>1</v>
      </c>
      <c r="G48">
        <v>1</v>
      </c>
      <c r="H48">
        <v>2</v>
      </c>
      <c r="I48" t="s">
        <v>634</v>
      </c>
      <c r="J48" t="s">
        <v>635</v>
      </c>
      <c r="K48" t="s">
        <v>636</v>
      </c>
      <c r="L48">
        <v>1368</v>
      </c>
      <c r="N48">
        <v>1011</v>
      </c>
      <c r="O48" t="s">
        <v>605</v>
      </c>
      <c r="P48" t="s">
        <v>605</v>
      </c>
      <c r="Q48">
        <v>1</v>
      </c>
      <c r="W48">
        <v>0</v>
      </c>
      <c r="X48">
        <v>1544661785</v>
      </c>
      <c r="Y48">
        <v>0.67199999999999993</v>
      </c>
      <c r="AA48">
        <v>0</v>
      </c>
      <c r="AB48">
        <v>44.16</v>
      </c>
      <c r="AC48">
        <v>0</v>
      </c>
      <c r="AD48">
        <v>0</v>
      </c>
      <c r="AE48">
        <v>0</v>
      </c>
      <c r="AF48">
        <v>6.9</v>
      </c>
      <c r="AG48">
        <v>0</v>
      </c>
      <c r="AH48">
        <v>0</v>
      </c>
      <c r="AI48">
        <v>1</v>
      </c>
      <c r="AJ48">
        <v>6.4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0.96</v>
      </c>
      <c r="AU48" t="s">
        <v>31</v>
      </c>
      <c r="AV48">
        <v>0</v>
      </c>
      <c r="AW48">
        <v>2</v>
      </c>
      <c r="AX48">
        <v>26840851</v>
      </c>
      <c r="AY48">
        <v>1</v>
      </c>
      <c r="AZ48">
        <v>0</v>
      </c>
      <c r="BA48">
        <v>53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Y48*Source!I33</f>
        <v>0.28123199999999998</v>
      </c>
      <c r="CY48">
        <f t="shared" si="6"/>
        <v>44.16</v>
      </c>
      <c r="CZ48">
        <f t="shared" si="7"/>
        <v>6.9</v>
      </c>
      <c r="DA48">
        <f t="shared" si="8"/>
        <v>6.4</v>
      </c>
      <c r="DB48">
        <v>0</v>
      </c>
    </row>
    <row r="49" spans="1:106" x14ac:dyDescent="0.2">
      <c r="A49">
        <f>ROW(Source!A33)</f>
        <v>33</v>
      </c>
      <c r="B49">
        <v>26834277</v>
      </c>
      <c r="C49">
        <v>26840822</v>
      </c>
      <c r="D49">
        <v>25231607</v>
      </c>
      <c r="E49">
        <v>1</v>
      </c>
      <c r="F49">
        <v>1</v>
      </c>
      <c r="G49">
        <v>1</v>
      </c>
      <c r="H49">
        <v>2</v>
      </c>
      <c r="I49" t="s">
        <v>608</v>
      </c>
      <c r="J49" t="s">
        <v>609</v>
      </c>
      <c r="K49" t="s">
        <v>610</v>
      </c>
      <c r="L49">
        <v>1368</v>
      </c>
      <c r="N49">
        <v>1011</v>
      </c>
      <c r="O49" t="s">
        <v>605</v>
      </c>
      <c r="P49" t="s">
        <v>605</v>
      </c>
      <c r="Q49">
        <v>1</v>
      </c>
      <c r="W49">
        <v>0</v>
      </c>
      <c r="X49">
        <v>1372534845</v>
      </c>
      <c r="Y49">
        <v>0.13299999999999998</v>
      </c>
      <c r="AA49">
        <v>0</v>
      </c>
      <c r="AB49">
        <v>420.54</v>
      </c>
      <c r="AC49">
        <v>11.6</v>
      </c>
      <c r="AD49">
        <v>0</v>
      </c>
      <c r="AE49">
        <v>0</v>
      </c>
      <c r="AF49">
        <v>65.709999999999994</v>
      </c>
      <c r="AG49">
        <v>11.6</v>
      </c>
      <c r="AH49">
        <v>0</v>
      </c>
      <c r="AI49">
        <v>1</v>
      </c>
      <c r="AJ49">
        <v>6.4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0.19</v>
      </c>
      <c r="AU49" t="s">
        <v>31</v>
      </c>
      <c r="AV49">
        <v>0</v>
      </c>
      <c r="AW49">
        <v>2</v>
      </c>
      <c r="AX49">
        <v>26840852</v>
      </c>
      <c r="AY49">
        <v>1</v>
      </c>
      <c r="AZ49">
        <v>0</v>
      </c>
      <c r="BA49">
        <v>54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Y49*Source!I33</f>
        <v>5.5660499999999988E-2</v>
      </c>
      <c r="CY49">
        <f t="shared" si="6"/>
        <v>420.54</v>
      </c>
      <c r="CZ49">
        <f t="shared" si="7"/>
        <v>65.709999999999994</v>
      </c>
      <c r="DA49">
        <f t="shared" si="8"/>
        <v>6.4</v>
      </c>
      <c r="DB49">
        <v>0</v>
      </c>
    </row>
    <row r="50" spans="1:106" x14ac:dyDescent="0.2">
      <c r="A50">
        <f>ROW(Source!A33)</f>
        <v>33</v>
      </c>
      <c r="B50">
        <v>26834277</v>
      </c>
      <c r="C50">
        <v>26840822</v>
      </c>
      <c r="D50">
        <v>25231842</v>
      </c>
      <c r="E50">
        <v>1</v>
      </c>
      <c r="F50">
        <v>1</v>
      </c>
      <c r="G50">
        <v>1</v>
      </c>
      <c r="H50">
        <v>2</v>
      </c>
      <c r="I50" t="s">
        <v>637</v>
      </c>
      <c r="J50" t="s">
        <v>638</v>
      </c>
      <c r="K50" t="s">
        <v>639</v>
      </c>
      <c r="L50">
        <v>1368</v>
      </c>
      <c r="N50">
        <v>1011</v>
      </c>
      <c r="O50" t="s">
        <v>605</v>
      </c>
      <c r="P50" t="s">
        <v>605</v>
      </c>
      <c r="Q50">
        <v>1</v>
      </c>
      <c r="W50">
        <v>0</v>
      </c>
      <c r="X50">
        <v>792402865</v>
      </c>
      <c r="Y50">
        <v>1.5680000000000001</v>
      </c>
      <c r="AA50">
        <v>0</v>
      </c>
      <c r="AB50">
        <v>7.68</v>
      </c>
      <c r="AC50">
        <v>0</v>
      </c>
      <c r="AD50">
        <v>0</v>
      </c>
      <c r="AE50">
        <v>0</v>
      </c>
      <c r="AF50">
        <v>1.2</v>
      </c>
      <c r="AG50">
        <v>0</v>
      </c>
      <c r="AH50">
        <v>0</v>
      </c>
      <c r="AI50">
        <v>1</v>
      </c>
      <c r="AJ50">
        <v>6.4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2.2400000000000002</v>
      </c>
      <c r="AU50" t="s">
        <v>31</v>
      </c>
      <c r="AV50">
        <v>0</v>
      </c>
      <c r="AW50">
        <v>2</v>
      </c>
      <c r="AX50">
        <v>26840853</v>
      </c>
      <c r="AY50">
        <v>1</v>
      </c>
      <c r="AZ50">
        <v>0</v>
      </c>
      <c r="BA50">
        <v>55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Y50*Source!I33</f>
        <v>0.65620800000000001</v>
      </c>
      <c r="CY50">
        <f t="shared" si="6"/>
        <v>7.68</v>
      </c>
      <c r="CZ50">
        <f t="shared" si="7"/>
        <v>1.2</v>
      </c>
      <c r="DA50">
        <f t="shared" si="8"/>
        <v>6.4</v>
      </c>
      <c r="DB50">
        <v>0</v>
      </c>
    </row>
    <row r="51" spans="1:106" x14ac:dyDescent="0.2">
      <c r="A51">
        <f>ROW(Source!A33)</f>
        <v>33</v>
      </c>
      <c r="B51">
        <v>26834277</v>
      </c>
      <c r="C51">
        <v>26840822</v>
      </c>
      <c r="D51">
        <v>25231889</v>
      </c>
      <c r="E51">
        <v>1</v>
      </c>
      <c r="F51">
        <v>1</v>
      </c>
      <c r="G51">
        <v>1</v>
      </c>
      <c r="H51">
        <v>2</v>
      </c>
      <c r="I51" t="s">
        <v>640</v>
      </c>
      <c r="J51" t="s">
        <v>641</v>
      </c>
      <c r="K51" t="s">
        <v>642</v>
      </c>
      <c r="L51">
        <v>1368</v>
      </c>
      <c r="N51">
        <v>1011</v>
      </c>
      <c r="O51" t="s">
        <v>605</v>
      </c>
      <c r="P51" t="s">
        <v>605</v>
      </c>
      <c r="Q51">
        <v>1</v>
      </c>
      <c r="W51">
        <v>0</v>
      </c>
      <c r="X51">
        <v>1323835807</v>
      </c>
      <c r="Y51">
        <v>3.4860000000000002</v>
      </c>
      <c r="AA51">
        <v>0</v>
      </c>
      <c r="AB51">
        <v>78.78</v>
      </c>
      <c r="AC51">
        <v>0</v>
      </c>
      <c r="AD51">
        <v>0</v>
      </c>
      <c r="AE51">
        <v>0</v>
      </c>
      <c r="AF51">
        <v>12.31</v>
      </c>
      <c r="AG51">
        <v>0</v>
      </c>
      <c r="AH51">
        <v>0</v>
      </c>
      <c r="AI51">
        <v>1</v>
      </c>
      <c r="AJ51">
        <v>6.4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4.9800000000000004</v>
      </c>
      <c r="AU51" t="s">
        <v>31</v>
      </c>
      <c r="AV51">
        <v>0</v>
      </c>
      <c r="AW51">
        <v>2</v>
      </c>
      <c r="AX51">
        <v>26840854</v>
      </c>
      <c r="AY51">
        <v>1</v>
      </c>
      <c r="AZ51">
        <v>0</v>
      </c>
      <c r="BA51">
        <v>56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Y51*Source!I33</f>
        <v>1.4588909999999999</v>
      </c>
      <c r="CY51">
        <f t="shared" si="6"/>
        <v>78.78</v>
      </c>
      <c r="CZ51">
        <f t="shared" si="7"/>
        <v>12.31</v>
      </c>
      <c r="DA51">
        <f t="shared" si="8"/>
        <v>6.4</v>
      </c>
      <c r="DB51">
        <v>0</v>
      </c>
    </row>
    <row r="52" spans="1:106" x14ac:dyDescent="0.2">
      <c r="A52">
        <f>ROW(Source!A33)</f>
        <v>33</v>
      </c>
      <c r="B52">
        <v>26834277</v>
      </c>
      <c r="C52">
        <v>26840822</v>
      </c>
      <c r="D52">
        <v>25148328</v>
      </c>
      <c r="E52">
        <v>1</v>
      </c>
      <c r="F52">
        <v>1</v>
      </c>
      <c r="G52">
        <v>1</v>
      </c>
      <c r="H52">
        <v>3</v>
      </c>
      <c r="I52" t="s">
        <v>643</v>
      </c>
      <c r="J52" t="s">
        <v>644</v>
      </c>
      <c r="K52" t="s">
        <v>645</v>
      </c>
      <c r="L52">
        <v>1339</v>
      </c>
      <c r="N52">
        <v>1007</v>
      </c>
      <c r="O52" t="s">
        <v>228</v>
      </c>
      <c r="P52" t="s">
        <v>228</v>
      </c>
      <c r="Q52">
        <v>1</v>
      </c>
      <c r="W52">
        <v>0</v>
      </c>
      <c r="X52">
        <v>1262771840</v>
      </c>
      <c r="Y52">
        <v>0</v>
      </c>
      <c r="AA52">
        <v>39.81</v>
      </c>
      <c r="AB52">
        <v>0</v>
      </c>
      <c r="AC52">
        <v>0</v>
      </c>
      <c r="AD52">
        <v>0</v>
      </c>
      <c r="AE52">
        <v>6.22</v>
      </c>
      <c r="AF52">
        <v>0</v>
      </c>
      <c r="AG52">
        <v>0</v>
      </c>
      <c r="AH52">
        <v>0</v>
      </c>
      <c r="AI52">
        <v>6.4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1.95</v>
      </c>
      <c r="AU52" t="s">
        <v>30</v>
      </c>
      <c r="AV52">
        <v>0</v>
      </c>
      <c r="AW52">
        <v>2</v>
      </c>
      <c r="AX52">
        <v>26840855</v>
      </c>
      <c r="AY52">
        <v>1</v>
      </c>
      <c r="AZ52">
        <v>0</v>
      </c>
      <c r="BA52">
        <v>57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Y52*Source!I33</f>
        <v>0</v>
      </c>
      <c r="CY52">
        <f t="shared" ref="CY52:CY64" si="9">AA52</f>
        <v>39.81</v>
      </c>
      <c r="CZ52">
        <f t="shared" ref="CZ52:CZ64" si="10">AE52</f>
        <v>6.22</v>
      </c>
      <c r="DA52">
        <f t="shared" ref="DA52:DA64" si="11">AI52</f>
        <v>6.4</v>
      </c>
      <c r="DB52">
        <v>0</v>
      </c>
    </row>
    <row r="53" spans="1:106" x14ac:dyDescent="0.2">
      <c r="A53">
        <f>ROW(Source!A33)</f>
        <v>33</v>
      </c>
      <c r="B53">
        <v>26834277</v>
      </c>
      <c r="C53">
        <v>26840822</v>
      </c>
      <c r="D53">
        <v>25148335</v>
      </c>
      <c r="E53">
        <v>1</v>
      </c>
      <c r="F53">
        <v>1</v>
      </c>
      <c r="G53">
        <v>1</v>
      </c>
      <c r="H53">
        <v>3</v>
      </c>
      <c r="I53" t="s">
        <v>646</v>
      </c>
      <c r="J53" t="s">
        <v>647</v>
      </c>
      <c r="K53" t="s">
        <v>648</v>
      </c>
      <c r="L53">
        <v>1346</v>
      </c>
      <c r="N53">
        <v>1009</v>
      </c>
      <c r="O53" t="s">
        <v>182</v>
      </c>
      <c r="P53" t="s">
        <v>182</v>
      </c>
      <c r="Q53">
        <v>1</v>
      </c>
      <c r="W53">
        <v>0</v>
      </c>
      <c r="X53">
        <v>1721895514</v>
      </c>
      <c r="Y53">
        <v>0</v>
      </c>
      <c r="AA53">
        <v>38.979999999999997</v>
      </c>
      <c r="AB53">
        <v>0</v>
      </c>
      <c r="AC53">
        <v>0</v>
      </c>
      <c r="AD53">
        <v>0</v>
      </c>
      <c r="AE53">
        <v>6.09</v>
      </c>
      <c r="AF53">
        <v>0</v>
      </c>
      <c r="AG53">
        <v>0</v>
      </c>
      <c r="AH53">
        <v>0</v>
      </c>
      <c r="AI53">
        <v>6.4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0.59</v>
      </c>
      <c r="AU53" t="s">
        <v>30</v>
      </c>
      <c r="AV53">
        <v>0</v>
      </c>
      <c r="AW53">
        <v>2</v>
      </c>
      <c r="AX53">
        <v>26840856</v>
      </c>
      <c r="AY53">
        <v>1</v>
      </c>
      <c r="AZ53">
        <v>0</v>
      </c>
      <c r="BA53">
        <v>58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Y53*Source!I33</f>
        <v>0</v>
      </c>
      <c r="CY53">
        <f t="shared" si="9"/>
        <v>38.979999999999997</v>
      </c>
      <c r="CZ53">
        <f t="shared" si="10"/>
        <v>6.09</v>
      </c>
      <c r="DA53">
        <f t="shared" si="11"/>
        <v>6.4</v>
      </c>
      <c r="DB53">
        <v>0</v>
      </c>
    </row>
    <row r="54" spans="1:106" x14ac:dyDescent="0.2">
      <c r="A54">
        <f>ROW(Source!A33)</f>
        <v>33</v>
      </c>
      <c r="B54">
        <v>26834277</v>
      </c>
      <c r="C54">
        <v>26840822</v>
      </c>
      <c r="D54">
        <v>25151428</v>
      </c>
      <c r="E54">
        <v>1</v>
      </c>
      <c r="F54">
        <v>1</v>
      </c>
      <c r="G54">
        <v>1</v>
      </c>
      <c r="H54">
        <v>3</v>
      </c>
      <c r="I54" t="s">
        <v>649</v>
      </c>
      <c r="J54" t="s">
        <v>650</v>
      </c>
      <c r="K54" t="s">
        <v>651</v>
      </c>
      <c r="L54">
        <v>1348</v>
      </c>
      <c r="N54">
        <v>1009</v>
      </c>
      <c r="O54" t="s">
        <v>38</v>
      </c>
      <c r="P54" t="s">
        <v>38</v>
      </c>
      <c r="Q54">
        <v>1000</v>
      </c>
      <c r="W54">
        <v>0</v>
      </c>
      <c r="X54">
        <v>1225357214</v>
      </c>
      <c r="Y54">
        <v>0</v>
      </c>
      <c r="AA54">
        <v>68793.600000000006</v>
      </c>
      <c r="AB54">
        <v>0</v>
      </c>
      <c r="AC54">
        <v>0</v>
      </c>
      <c r="AD54">
        <v>0</v>
      </c>
      <c r="AE54">
        <v>10749</v>
      </c>
      <c r="AF54">
        <v>0</v>
      </c>
      <c r="AG54">
        <v>0</v>
      </c>
      <c r="AH54">
        <v>0</v>
      </c>
      <c r="AI54">
        <v>6.4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3.1E-2</v>
      </c>
      <c r="AU54" t="s">
        <v>30</v>
      </c>
      <c r="AV54">
        <v>0</v>
      </c>
      <c r="AW54">
        <v>2</v>
      </c>
      <c r="AX54">
        <v>26840857</v>
      </c>
      <c r="AY54">
        <v>1</v>
      </c>
      <c r="AZ54">
        <v>0</v>
      </c>
      <c r="BA54">
        <v>59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Y54*Source!I33</f>
        <v>0</v>
      </c>
      <c r="CY54">
        <f t="shared" si="9"/>
        <v>68793.600000000006</v>
      </c>
      <c r="CZ54">
        <f t="shared" si="10"/>
        <v>10749</v>
      </c>
      <c r="DA54">
        <f t="shared" si="11"/>
        <v>6.4</v>
      </c>
      <c r="DB54">
        <v>0</v>
      </c>
    </row>
    <row r="55" spans="1:106" x14ac:dyDescent="0.2">
      <c r="A55">
        <f>ROW(Source!A33)</f>
        <v>33</v>
      </c>
      <c r="B55">
        <v>26834277</v>
      </c>
      <c r="C55">
        <v>26840822</v>
      </c>
      <c r="D55">
        <v>25152615</v>
      </c>
      <c r="E55">
        <v>1</v>
      </c>
      <c r="F55">
        <v>1</v>
      </c>
      <c r="G55">
        <v>1</v>
      </c>
      <c r="H55">
        <v>3</v>
      </c>
      <c r="I55" t="s">
        <v>652</v>
      </c>
      <c r="J55" t="s">
        <v>653</v>
      </c>
      <c r="K55" t="s">
        <v>654</v>
      </c>
      <c r="L55">
        <v>1348</v>
      </c>
      <c r="N55">
        <v>1009</v>
      </c>
      <c r="O55" t="s">
        <v>38</v>
      </c>
      <c r="P55" t="s">
        <v>38</v>
      </c>
      <c r="Q55">
        <v>1000</v>
      </c>
      <c r="W55">
        <v>0</v>
      </c>
      <c r="X55">
        <v>-437906794</v>
      </c>
      <c r="Y55">
        <v>0</v>
      </c>
      <c r="AA55">
        <v>57856.06</v>
      </c>
      <c r="AB55">
        <v>0</v>
      </c>
      <c r="AC55">
        <v>0</v>
      </c>
      <c r="AD55">
        <v>0</v>
      </c>
      <c r="AE55">
        <v>9040.01</v>
      </c>
      <c r="AF55">
        <v>0</v>
      </c>
      <c r="AG55">
        <v>0</v>
      </c>
      <c r="AH55">
        <v>0</v>
      </c>
      <c r="AI55">
        <v>6.4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4.0000000000000001E-3</v>
      </c>
      <c r="AU55" t="s">
        <v>30</v>
      </c>
      <c r="AV55">
        <v>0</v>
      </c>
      <c r="AW55">
        <v>2</v>
      </c>
      <c r="AX55">
        <v>26840858</v>
      </c>
      <c r="AY55">
        <v>1</v>
      </c>
      <c r="AZ55">
        <v>0</v>
      </c>
      <c r="BA55">
        <v>60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Y55*Source!I33</f>
        <v>0</v>
      </c>
      <c r="CY55">
        <f t="shared" si="9"/>
        <v>57856.06</v>
      </c>
      <c r="CZ55">
        <f t="shared" si="10"/>
        <v>9040.01</v>
      </c>
      <c r="DA55">
        <f t="shared" si="11"/>
        <v>6.4</v>
      </c>
      <c r="DB55">
        <v>0</v>
      </c>
    </row>
    <row r="56" spans="1:106" x14ac:dyDescent="0.2">
      <c r="A56">
        <f>ROW(Source!A33)</f>
        <v>33</v>
      </c>
      <c r="B56">
        <v>26834277</v>
      </c>
      <c r="C56">
        <v>26840822</v>
      </c>
      <c r="D56">
        <v>25152713</v>
      </c>
      <c r="E56">
        <v>1</v>
      </c>
      <c r="F56">
        <v>1</v>
      </c>
      <c r="G56">
        <v>1</v>
      </c>
      <c r="H56">
        <v>3</v>
      </c>
      <c r="I56" t="s">
        <v>655</v>
      </c>
      <c r="J56" t="s">
        <v>656</v>
      </c>
      <c r="K56" t="s">
        <v>657</v>
      </c>
      <c r="L56">
        <v>1348</v>
      </c>
      <c r="N56">
        <v>1009</v>
      </c>
      <c r="O56" t="s">
        <v>38</v>
      </c>
      <c r="P56" t="s">
        <v>38</v>
      </c>
      <c r="Q56">
        <v>1000</v>
      </c>
      <c r="W56">
        <v>0</v>
      </c>
      <c r="X56">
        <v>1174701286</v>
      </c>
      <c r="Y56">
        <v>0</v>
      </c>
      <c r="AA56">
        <v>76659.199999999997</v>
      </c>
      <c r="AB56">
        <v>0</v>
      </c>
      <c r="AC56">
        <v>0</v>
      </c>
      <c r="AD56">
        <v>0</v>
      </c>
      <c r="AE56">
        <v>11978</v>
      </c>
      <c r="AF56">
        <v>0</v>
      </c>
      <c r="AG56">
        <v>0</v>
      </c>
      <c r="AH56">
        <v>0</v>
      </c>
      <c r="AI56">
        <v>6.4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1.0000000000000001E-5</v>
      </c>
      <c r="AU56" t="s">
        <v>30</v>
      </c>
      <c r="AV56">
        <v>0</v>
      </c>
      <c r="AW56">
        <v>2</v>
      </c>
      <c r="AX56">
        <v>26840859</v>
      </c>
      <c r="AY56">
        <v>1</v>
      </c>
      <c r="AZ56">
        <v>0</v>
      </c>
      <c r="BA56">
        <v>61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Y56*Source!I33</f>
        <v>0</v>
      </c>
      <c r="CY56">
        <f t="shared" si="9"/>
        <v>76659.199999999997</v>
      </c>
      <c r="CZ56">
        <f t="shared" si="10"/>
        <v>11978</v>
      </c>
      <c r="DA56">
        <f t="shared" si="11"/>
        <v>6.4</v>
      </c>
      <c r="DB56">
        <v>0</v>
      </c>
    </row>
    <row r="57" spans="1:106" x14ac:dyDescent="0.2">
      <c r="A57">
        <f>ROW(Source!A33)</f>
        <v>33</v>
      </c>
      <c r="B57">
        <v>26834277</v>
      </c>
      <c r="C57">
        <v>26840822</v>
      </c>
      <c r="D57">
        <v>25153693</v>
      </c>
      <c r="E57">
        <v>1</v>
      </c>
      <c r="F57">
        <v>1</v>
      </c>
      <c r="G57">
        <v>1</v>
      </c>
      <c r="H57">
        <v>3</v>
      </c>
      <c r="I57" t="s">
        <v>658</v>
      </c>
      <c r="J57" t="s">
        <v>659</v>
      </c>
      <c r="K57" t="s">
        <v>660</v>
      </c>
      <c r="L57">
        <v>1348</v>
      </c>
      <c r="N57">
        <v>1009</v>
      </c>
      <c r="O57" t="s">
        <v>38</v>
      </c>
      <c r="P57" t="s">
        <v>38</v>
      </c>
      <c r="Q57">
        <v>1000</v>
      </c>
      <c r="W57">
        <v>0</v>
      </c>
      <c r="X57">
        <v>-2116243625</v>
      </c>
      <c r="Y57">
        <v>0</v>
      </c>
      <c r="AA57">
        <v>242560</v>
      </c>
      <c r="AB57">
        <v>0</v>
      </c>
      <c r="AC57">
        <v>0</v>
      </c>
      <c r="AD57">
        <v>0</v>
      </c>
      <c r="AE57">
        <v>37900</v>
      </c>
      <c r="AF57">
        <v>0</v>
      </c>
      <c r="AG57">
        <v>0</v>
      </c>
      <c r="AH57">
        <v>0</v>
      </c>
      <c r="AI57">
        <v>6.4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1E-4</v>
      </c>
      <c r="AU57" t="s">
        <v>30</v>
      </c>
      <c r="AV57">
        <v>0</v>
      </c>
      <c r="AW57">
        <v>2</v>
      </c>
      <c r="AX57">
        <v>26840860</v>
      </c>
      <c r="AY57">
        <v>1</v>
      </c>
      <c r="AZ57">
        <v>0</v>
      </c>
      <c r="BA57">
        <v>62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Y57*Source!I33</f>
        <v>0</v>
      </c>
      <c r="CY57">
        <f t="shared" si="9"/>
        <v>242560</v>
      </c>
      <c r="CZ57">
        <f t="shared" si="10"/>
        <v>37900</v>
      </c>
      <c r="DA57">
        <f t="shared" si="11"/>
        <v>6.4</v>
      </c>
      <c r="DB57">
        <v>0</v>
      </c>
    </row>
    <row r="58" spans="1:106" x14ac:dyDescent="0.2">
      <c r="A58">
        <f>ROW(Source!A33)</f>
        <v>33</v>
      </c>
      <c r="B58">
        <v>26834277</v>
      </c>
      <c r="C58">
        <v>26840822</v>
      </c>
      <c r="D58">
        <v>25171416</v>
      </c>
      <c r="E58">
        <v>1</v>
      </c>
      <c r="F58">
        <v>1</v>
      </c>
      <c r="G58">
        <v>1</v>
      </c>
      <c r="H58">
        <v>3</v>
      </c>
      <c r="I58" t="s">
        <v>661</v>
      </c>
      <c r="J58" t="s">
        <v>662</v>
      </c>
      <c r="K58" t="s">
        <v>663</v>
      </c>
      <c r="L58">
        <v>1348</v>
      </c>
      <c r="N58">
        <v>1009</v>
      </c>
      <c r="O58" t="s">
        <v>38</v>
      </c>
      <c r="P58" t="s">
        <v>38</v>
      </c>
      <c r="Q58">
        <v>1000</v>
      </c>
      <c r="W58">
        <v>0</v>
      </c>
      <c r="X58">
        <v>299819930</v>
      </c>
      <c r="Y58">
        <v>0</v>
      </c>
      <c r="AA58">
        <v>49356.800000000003</v>
      </c>
      <c r="AB58">
        <v>0</v>
      </c>
      <c r="AC58">
        <v>0</v>
      </c>
      <c r="AD58">
        <v>0</v>
      </c>
      <c r="AE58">
        <v>7712</v>
      </c>
      <c r="AF58">
        <v>0</v>
      </c>
      <c r="AG58">
        <v>0</v>
      </c>
      <c r="AH58">
        <v>0</v>
      </c>
      <c r="AI58">
        <v>6.4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5.0000000000000001E-3</v>
      </c>
      <c r="AU58" t="s">
        <v>30</v>
      </c>
      <c r="AV58">
        <v>0</v>
      </c>
      <c r="AW58">
        <v>2</v>
      </c>
      <c r="AX58">
        <v>26840861</v>
      </c>
      <c r="AY58">
        <v>1</v>
      </c>
      <c r="AZ58">
        <v>0</v>
      </c>
      <c r="BA58">
        <v>63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Y58*Source!I33</f>
        <v>0</v>
      </c>
      <c r="CY58">
        <f t="shared" si="9"/>
        <v>49356.800000000003</v>
      </c>
      <c r="CZ58">
        <f t="shared" si="10"/>
        <v>7712</v>
      </c>
      <c r="DA58">
        <f t="shared" si="11"/>
        <v>6.4</v>
      </c>
      <c r="DB58">
        <v>0</v>
      </c>
    </row>
    <row r="59" spans="1:106" x14ac:dyDescent="0.2">
      <c r="A59">
        <f>ROW(Source!A33)</f>
        <v>33</v>
      </c>
      <c r="B59">
        <v>26834277</v>
      </c>
      <c r="C59">
        <v>26840822</v>
      </c>
      <c r="D59">
        <v>25173443</v>
      </c>
      <c r="E59">
        <v>1</v>
      </c>
      <c r="F59">
        <v>1</v>
      </c>
      <c r="G59">
        <v>1</v>
      </c>
      <c r="H59">
        <v>3</v>
      </c>
      <c r="I59" t="s">
        <v>664</v>
      </c>
      <c r="J59" t="s">
        <v>665</v>
      </c>
      <c r="K59" t="s">
        <v>666</v>
      </c>
      <c r="L59">
        <v>1302</v>
      </c>
      <c r="N59">
        <v>1003</v>
      </c>
      <c r="O59" t="s">
        <v>325</v>
      </c>
      <c r="P59" t="s">
        <v>325</v>
      </c>
      <c r="Q59">
        <v>10</v>
      </c>
      <c r="W59">
        <v>0</v>
      </c>
      <c r="X59">
        <v>-1640127157</v>
      </c>
      <c r="Y59">
        <v>0</v>
      </c>
      <c r="AA59">
        <v>321.54000000000002</v>
      </c>
      <c r="AB59">
        <v>0</v>
      </c>
      <c r="AC59">
        <v>0</v>
      </c>
      <c r="AD59">
        <v>0</v>
      </c>
      <c r="AE59">
        <v>50.24</v>
      </c>
      <c r="AF59">
        <v>0</v>
      </c>
      <c r="AG59">
        <v>0</v>
      </c>
      <c r="AH59">
        <v>0</v>
      </c>
      <c r="AI59">
        <v>6.4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1.8700000000000001E-2</v>
      </c>
      <c r="AU59" t="s">
        <v>30</v>
      </c>
      <c r="AV59">
        <v>0</v>
      </c>
      <c r="AW59">
        <v>2</v>
      </c>
      <c r="AX59">
        <v>26840863</v>
      </c>
      <c r="AY59">
        <v>1</v>
      </c>
      <c r="AZ59">
        <v>0</v>
      </c>
      <c r="BA59">
        <v>65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Y59*Source!I33</f>
        <v>0</v>
      </c>
      <c r="CY59">
        <f t="shared" si="9"/>
        <v>321.54000000000002</v>
      </c>
      <c r="CZ59">
        <f t="shared" si="10"/>
        <v>50.24</v>
      </c>
      <c r="DA59">
        <f t="shared" si="11"/>
        <v>6.4</v>
      </c>
      <c r="DB59">
        <v>0</v>
      </c>
    </row>
    <row r="60" spans="1:106" x14ac:dyDescent="0.2">
      <c r="A60">
        <f>ROW(Source!A33)</f>
        <v>33</v>
      </c>
      <c r="B60">
        <v>26834277</v>
      </c>
      <c r="C60">
        <v>26840822</v>
      </c>
      <c r="D60">
        <v>25173801</v>
      </c>
      <c r="E60">
        <v>1</v>
      </c>
      <c r="F60">
        <v>1</v>
      </c>
      <c r="G60">
        <v>1</v>
      </c>
      <c r="H60">
        <v>3</v>
      </c>
      <c r="I60" t="s">
        <v>667</v>
      </c>
      <c r="J60" t="s">
        <v>668</v>
      </c>
      <c r="K60" t="s">
        <v>669</v>
      </c>
      <c r="L60">
        <v>1348</v>
      </c>
      <c r="N60">
        <v>1009</v>
      </c>
      <c r="O60" t="s">
        <v>38</v>
      </c>
      <c r="P60" t="s">
        <v>38</v>
      </c>
      <c r="Q60">
        <v>1000</v>
      </c>
      <c r="W60">
        <v>0</v>
      </c>
      <c r="X60">
        <v>-1396314973</v>
      </c>
      <c r="Y60">
        <v>0</v>
      </c>
      <c r="AA60">
        <v>28513.279999999999</v>
      </c>
      <c r="AB60">
        <v>0</v>
      </c>
      <c r="AC60">
        <v>0</v>
      </c>
      <c r="AD60">
        <v>0</v>
      </c>
      <c r="AE60">
        <v>4455.2</v>
      </c>
      <c r="AF60">
        <v>0</v>
      </c>
      <c r="AG60">
        <v>0</v>
      </c>
      <c r="AH60">
        <v>0</v>
      </c>
      <c r="AI60">
        <v>6.4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3.0000000000000001E-5</v>
      </c>
      <c r="AU60" t="s">
        <v>30</v>
      </c>
      <c r="AV60">
        <v>0</v>
      </c>
      <c r="AW60">
        <v>2</v>
      </c>
      <c r="AX60">
        <v>26840864</v>
      </c>
      <c r="AY60">
        <v>1</v>
      </c>
      <c r="AZ60">
        <v>0</v>
      </c>
      <c r="BA60">
        <v>66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Y60*Source!I33</f>
        <v>0</v>
      </c>
      <c r="CY60">
        <f t="shared" si="9"/>
        <v>28513.279999999999</v>
      </c>
      <c r="CZ60">
        <f t="shared" si="10"/>
        <v>4455.2</v>
      </c>
      <c r="DA60">
        <f t="shared" si="11"/>
        <v>6.4</v>
      </c>
      <c r="DB60">
        <v>0</v>
      </c>
    </row>
    <row r="61" spans="1:106" x14ac:dyDescent="0.2">
      <c r="A61">
        <f>ROW(Source!A33)</f>
        <v>33</v>
      </c>
      <c r="B61">
        <v>26834277</v>
      </c>
      <c r="C61">
        <v>26840822</v>
      </c>
      <c r="D61">
        <v>25174560</v>
      </c>
      <c r="E61">
        <v>1</v>
      </c>
      <c r="F61">
        <v>1</v>
      </c>
      <c r="G61">
        <v>1</v>
      </c>
      <c r="H61">
        <v>3</v>
      </c>
      <c r="I61" t="s">
        <v>670</v>
      </c>
      <c r="J61" t="s">
        <v>671</v>
      </c>
      <c r="K61" t="s">
        <v>672</v>
      </c>
      <c r="L61">
        <v>1348</v>
      </c>
      <c r="N61">
        <v>1009</v>
      </c>
      <c r="O61" t="s">
        <v>38</v>
      </c>
      <c r="P61" t="s">
        <v>38</v>
      </c>
      <c r="Q61">
        <v>1000</v>
      </c>
      <c r="W61">
        <v>0</v>
      </c>
      <c r="X61">
        <v>900832145</v>
      </c>
      <c r="Y61">
        <v>0</v>
      </c>
      <c r="AA61">
        <v>31488</v>
      </c>
      <c r="AB61">
        <v>0</v>
      </c>
      <c r="AC61">
        <v>0</v>
      </c>
      <c r="AD61">
        <v>0</v>
      </c>
      <c r="AE61">
        <v>4920</v>
      </c>
      <c r="AF61">
        <v>0</v>
      </c>
      <c r="AG61">
        <v>0</v>
      </c>
      <c r="AH61">
        <v>0</v>
      </c>
      <c r="AI61">
        <v>6.4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1.9400000000000001E-3</v>
      </c>
      <c r="AU61" t="s">
        <v>30</v>
      </c>
      <c r="AV61">
        <v>0</v>
      </c>
      <c r="AW61">
        <v>2</v>
      </c>
      <c r="AX61">
        <v>26840865</v>
      </c>
      <c r="AY61">
        <v>1</v>
      </c>
      <c r="AZ61">
        <v>0</v>
      </c>
      <c r="BA61">
        <v>67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Y61*Source!I33</f>
        <v>0</v>
      </c>
      <c r="CY61">
        <f t="shared" si="9"/>
        <v>31488</v>
      </c>
      <c r="CZ61">
        <f t="shared" si="10"/>
        <v>4920</v>
      </c>
      <c r="DA61">
        <f t="shared" si="11"/>
        <v>6.4</v>
      </c>
      <c r="DB61">
        <v>0</v>
      </c>
    </row>
    <row r="62" spans="1:106" x14ac:dyDescent="0.2">
      <c r="A62">
        <f>ROW(Source!A33)</f>
        <v>33</v>
      </c>
      <c r="B62">
        <v>26834277</v>
      </c>
      <c r="C62">
        <v>26840822</v>
      </c>
      <c r="D62">
        <v>25178464</v>
      </c>
      <c r="E62">
        <v>1</v>
      </c>
      <c r="F62">
        <v>1</v>
      </c>
      <c r="G62">
        <v>1</v>
      </c>
      <c r="H62">
        <v>3</v>
      </c>
      <c r="I62" t="s">
        <v>673</v>
      </c>
      <c r="J62" t="s">
        <v>674</v>
      </c>
      <c r="K62" t="s">
        <v>675</v>
      </c>
      <c r="L62">
        <v>1339</v>
      </c>
      <c r="N62">
        <v>1007</v>
      </c>
      <c r="O62" t="s">
        <v>228</v>
      </c>
      <c r="P62" t="s">
        <v>228</v>
      </c>
      <c r="Q62">
        <v>1</v>
      </c>
      <c r="W62">
        <v>0</v>
      </c>
      <c r="X62">
        <v>1283004816</v>
      </c>
      <c r="Y62">
        <v>0</v>
      </c>
      <c r="AA62">
        <v>10880</v>
      </c>
      <c r="AB62">
        <v>0</v>
      </c>
      <c r="AC62">
        <v>0</v>
      </c>
      <c r="AD62">
        <v>0</v>
      </c>
      <c r="AE62">
        <v>1700</v>
      </c>
      <c r="AF62">
        <v>0</v>
      </c>
      <c r="AG62">
        <v>0</v>
      </c>
      <c r="AH62">
        <v>0</v>
      </c>
      <c r="AI62">
        <v>6.4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1.0300000000000001E-3</v>
      </c>
      <c r="AU62" t="s">
        <v>30</v>
      </c>
      <c r="AV62">
        <v>0</v>
      </c>
      <c r="AW62">
        <v>2</v>
      </c>
      <c r="AX62">
        <v>26840866</v>
      </c>
      <c r="AY62">
        <v>1</v>
      </c>
      <c r="AZ62">
        <v>0</v>
      </c>
      <c r="BA62">
        <v>68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Y62*Source!I33</f>
        <v>0</v>
      </c>
      <c r="CY62">
        <f t="shared" si="9"/>
        <v>10880</v>
      </c>
      <c r="CZ62">
        <f t="shared" si="10"/>
        <v>1700</v>
      </c>
      <c r="DA62">
        <f t="shared" si="11"/>
        <v>6.4</v>
      </c>
      <c r="DB62">
        <v>0</v>
      </c>
    </row>
    <row r="63" spans="1:106" x14ac:dyDescent="0.2">
      <c r="A63">
        <f>ROW(Source!A33)</f>
        <v>33</v>
      </c>
      <c r="B63">
        <v>26834277</v>
      </c>
      <c r="C63">
        <v>26840822</v>
      </c>
      <c r="D63">
        <v>25186091</v>
      </c>
      <c r="E63">
        <v>1</v>
      </c>
      <c r="F63">
        <v>1</v>
      </c>
      <c r="G63">
        <v>1</v>
      </c>
      <c r="H63">
        <v>3</v>
      </c>
      <c r="I63" t="s">
        <v>676</v>
      </c>
      <c r="J63" t="s">
        <v>677</v>
      </c>
      <c r="K63" t="s">
        <v>678</v>
      </c>
      <c r="L63">
        <v>1348</v>
      </c>
      <c r="N63">
        <v>1009</v>
      </c>
      <c r="O63" t="s">
        <v>38</v>
      </c>
      <c r="P63" t="s">
        <v>38</v>
      </c>
      <c r="Q63">
        <v>1000</v>
      </c>
      <c r="W63">
        <v>0</v>
      </c>
      <c r="X63">
        <v>-1655298345</v>
      </c>
      <c r="Y63">
        <v>0</v>
      </c>
      <c r="AA63">
        <v>99968</v>
      </c>
      <c r="AB63">
        <v>0</v>
      </c>
      <c r="AC63">
        <v>0</v>
      </c>
      <c r="AD63">
        <v>0</v>
      </c>
      <c r="AE63">
        <v>15620</v>
      </c>
      <c r="AF63">
        <v>0</v>
      </c>
      <c r="AG63">
        <v>0</v>
      </c>
      <c r="AH63">
        <v>0</v>
      </c>
      <c r="AI63">
        <v>6.4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3.1E-4</v>
      </c>
      <c r="AU63" t="s">
        <v>30</v>
      </c>
      <c r="AV63">
        <v>0</v>
      </c>
      <c r="AW63">
        <v>2</v>
      </c>
      <c r="AX63">
        <v>26840867</v>
      </c>
      <c r="AY63">
        <v>1</v>
      </c>
      <c r="AZ63">
        <v>0</v>
      </c>
      <c r="BA63">
        <v>69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Y63*Source!I33</f>
        <v>0</v>
      </c>
      <c r="CY63">
        <f t="shared" si="9"/>
        <v>99968</v>
      </c>
      <c r="CZ63">
        <f t="shared" si="10"/>
        <v>15620</v>
      </c>
      <c r="DA63">
        <f t="shared" si="11"/>
        <v>6.4</v>
      </c>
      <c r="DB63">
        <v>0</v>
      </c>
    </row>
    <row r="64" spans="1:106" x14ac:dyDescent="0.2">
      <c r="A64">
        <f>ROW(Source!A33)</f>
        <v>33</v>
      </c>
      <c r="B64">
        <v>26834277</v>
      </c>
      <c r="C64">
        <v>26840822</v>
      </c>
      <c r="D64">
        <v>25187286</v>
      </c>
      <c r="E64">
        <v>1</v>
      </c>
      <c r="F64">
        <v>1</v>
      </c>
      <c r="G64">
        <v>1</v>
      </c>
      <c r="H64">
        <v>3</v>
      </c>
      <c r="I64" t="s">
        <v>679</v>
      </c>
      <c r="J64" t="s">
        <v>680</v>
      </c>
      <c r="K64" t="s">
        <v>681</v>
      </c>
      <c r="L64">
        <v>1348</v>
      </c>
      <c r="N64">
        <v>1009</v>
      </c>
      <c r="O64" t="s">
        <v>38</v>
      </c>
      <c r="P64" t="s">
        <v>38</v>
      </c>
      <c r="Q64">
        <v>1000</v>
      </c>
      <c r="W64">
        <v>0</v>
      </c>
      <c r="X64">
        <v>-639604785</v>
      </c>
      <c r="Y64">
        <v>0</v>
      </c>
      <c r="AA64">
        <v>60288</v>
      </c>
      <c r="AB64">
        <v>0</v>
      </c>
      <c r="AC64">
        <v>0</v>
      </c>
      <c r="AD64">
        <v>0</v>
      </c>
      <c r="AE64">
        <v>9420</v>
      </c>
      <c r="AF64">
        <v>0</v>
      </c>
      <c r="AG64">
        <v>0</v>
      </c>
      <c r="AH64">
        <v>0</v>
      </c>
      <c r="AI64">
        <v>6.4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5.9999999999999995E-4</v>
      </c>
      <c r="AU64" t="s">
        <v>30</v>
      </c>
      <c r="AV64">
        <v>0</v>
      </c>
      <c r="AW64">
        <v>2</v>
      </c>
      <c r="AX64">
        <v>26840868</v>
      </c>
      <c r="AY64">
        <v>1</v>
      </c>
      <c r="AZ64">
        <v>0</v>
      </c>
      <c r="BA64">
        <v>70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Y64*Source!I33</f>
        <v>0</v>
      </c>
      <c r="CY64">
        <f t="shared" si="9"/>
        <v>60288</v>
      </c>
      <c r="CZ64">
        <f t="shared" si="10"/>
        <v>9420</v>
      </c>
      <c r="DA64">
        <f t="shared" si="11"/>
        <v>6.4</v>
      </c>
      <c r="DB64">
        <v>0</v>
      </c>
    </row>
    <row r="65" spans="1:106" x14ac:dyDescent="0.2">
      <c r="A65">
        <f>ROW(Source!A34)</f>
        <v>34</v>
      </c>
      <c r="B65">
        <v>26834263</v>
      </c>
      <c r="C65">
        <v>26840870</v>
      </c>
      <c r="D65">
        <v>25413050</v>
      </c>
      <c r="E65">
        <v>1</v>
      </c>
      <c r="F65">
        <v>1</v>
      </c>
      <c r="G65">
        <v>1</v>
      </c>
      <c r="H65">
        <v>1</v>
      </c>
      <c r="I65" t="s">
        <v>682</v>
      </c>
      <c r="J65" t="s">
        <v>6</v>
      </c>
      <c r="K65" t="s">
        <v>683</v>
      </c>
      <c r="L65">
        <v>1191</v>
      </c>
      <c r="N65">
        <v>1013</v>
      </c>
      <c r="O65" t="s">
        <v>599</v>
      </c>
      <c r="P65" t="s">
        <v>599</v>
      </c>
      <c r="Q65">
        <v>1</v>
      </c>
      <c r="W65">
        <v>0</v>
      </c>
      <c r="X65">
        <v>735429535</v>
      </c>
      <c r="Y65">
        <v>16.170000000000002</v>
      </c>
      <c r="AA65">
        <v>0</v>
      </c>
      <c r="AB65">
        <v>0</v>
      </c>
      <c r="AC65">
        <v>0</v>
      </c>
      <c r="AD65">
        <v>7.8</v>
      </c>
      <c r="AE65">
        <v>0</v>
      </c>
      <c r="AF65">
        <v>0</v>
      </c>
      <c r="AG65">
        <v>0</v>
      </c>
      <c r="AH65">
        <v>7.8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16.170000000000002</v>
      </c>
      <c r="AU65" t="s">
        <v>6</v>
      </c>
      <c r="AV65">
        <v>1</v>
      </c>
      <c r="AW65">
        <v>2</v>
      </c>
      <c r="AX65">
        <v>26840871</v>
      </c>
      <c r="AY65">
        <v>1</v>
      </c>
      <c r="AZ65">
        <v>0</v>
      </c>
      <c r="BA65">
        <v>71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Y65*Source!I34</f>
        <v>12.693450000000002</v>
      </c>
      <c r="CY65">
        <f>AD65</f>
        <v>7.8</v>
      </c>
      <c r="CZ65">
        <f>AH65</f>
        <v>7.8</v>
      </c>
      <c r="DA65">
        <f>AL65</f>
        <v>1</v>
      </c>
      <c r="DB65">
        <v>0</v>
      </c>
    </row>
    <row r="66" spans="1:106" x14ac:dyDescent="0.2">
      <c r="A66">
        <f>ROW(Source!A34)</f>
        <v>34</v>
      </c>
      <c r="B66">
        <v>26834263</v>
      </c>
      <c r="C66">
        <v>26840870</v>
      </c>
      <c r="D66">
        <v>25412928</v>
      </c>
      <c r="E66">
        <v>1</v>
      </c>
      <c r="F66">
        <v>1</v>
      </c>
      <c r="G66">
        <v>1</v>
      </c>
      <c r="H66">
        <v>1</v>
      </c>
      <c r="I66" t="s">
        <v>600</v>
      </c>
      <c r="J66" t="s">
        <v>6</v>
      </c>
      <c r="K66" t="s">
        <v>601</v>
      </c>
      <c r="L66">
        <v>1191</v>
      </c>
      <c r="N66">
        <v>1013</v>
      </c>
      <c r="O66" t="s">
        <v>599</v>
      </c>
      <c r="P66" t="s">
        <v>599</v>
      </c>
      <c r="Q66">
        <v>1</v>
      </c>
      <c r="W66">
        <v>0</v>
      </c>
      <c r="X66">
        <v>-1417349443</v>
      </c>
      <c r="Y66">
        <v>0.15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0.15</v>
      </c>
      <c r="AU66" t="s">
        <v>6</v>
      </c>
      <c r="AV66">
        <v>2</v>
      </c>
      <c r="AW66">
        <v>2</v>
      </c>
      <c r="AX66">
        <v>26840872</v>
      </c>
      <c r="AY66">
        <v>1</v>
      </c>
      <c r="AZ66">
        <v>0</v>
      </c>
      <c r="BA66">
        <v>72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Y66*Source!I34</f>
        <v>0.11774999999999999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ROW(Source!A34)</f>
        <v>34</v>
      </c>
      <c r="B67">
        <v>26834263</v>
      </c>
      <c r="C67">
        <v>26840870</v>
      </c>
      <c r="D67">
        <v>25230514</v>
      </c>
      <c r="E67">
        <v>1</v>
      </c>
      <c r="F67">
        <v>1</v>
      </c>
      <c r="G67">
        <v>1</v>
      </c>
      <c r="H67">
        <v>2</v>
      </c>
      <c r="I67" t="s">
        <v>602</v>
      </c>
      <c r="J67" t="s">
        <v>603</v>
      </c>
      <c r="K67" t="s">
        <v>604</v>
      </c>
      <c r="L67">
        <v>1368</v>
      </c>
      <c r="N67">
        <v>1011</v>
      </c>
      <c r="O67" t="s">
        <v>605</v>
      </c>
      <c r="P67" t="s">
        <v>605</v>
      </c>
      <c r="Q67">
        <v>1</v>
      </c>
      <c r="W67">
        <v>0</v>
      </c>
      <c r="X67">
        <v>1188625873</v>
      </c>
      <c r="Y67">
        <v>0.15</v>
      </c>
      <c r="AA67">
        <v>0</v>
      </c>
      <c r="AB67">
        <v>31.26</v>
      </c>
      <c r="AC67">
        <v>13.5</v>
      </c>
      <c r="AD67">
        <v>0</v>
      </c>
      <c r="AE67">
        <v>0</v>
      </c>
      <c r="AF67">
        <v>31.26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0.15</v>
      </c>
      <c r="AU67" t="s">
        <v>6</v>
      </c>
      <c r="AV67">
        <v>0</v>
      </c>
      <c r="AW67">
        <v>2</v>
      </c>
      <c r="AX67">
        <v>26840873</v>
      </c>
      <c r="AY67">
        <v>1</v>
      </c>
      <c r="AZ67">
        <v>0</v>
      </c>
      <c r="BA67">
        <v>73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Y67*Source!I34</f>
        <v>0.11774999999999999</v>
      </c>
      <c r="CY67">
        <f>AB67</f>
        <v>31.26</v>
      </c>
      <c r="CZ67">
        <f>AF67</f>
        <v>31.26</v>
      </c>
      <c r="DA67">
        <f>AJ67</f>
        <v>1</v>
      </c>
      <c r="DB67">
        <v>0</v>
      </c>
    </row>
    <row r="68" spans="1:106" x14ac:dyDescent="0.2">
      <c r="A68">
        <f>ROW(Source!A34)</f>
        <v>34</v>
      </c>
      <c r="B68">
        <v>26834263</v>
      </c>
      <c r="C68">
        <v>26840870</v>
      </c>
      <c r="D68">
        <v>25147242</v>
      </c>
      <c r="E68">
        <v>17</v>
      </c>
      <c r="F68">
        <v>1</v>
      </c>
      <c r="G68">
        <v>1</v>
      </c>
      <c r="H68">
        <v>3</v>
      </c>
      <c r="I68" t="s">
        <v>48</v>
      </c>
      <c r="J68" t="s">
        <v>6</v>
      </c>
      <c r="K68" t="s">
        <v>49</v>
      </c>
      <c r="L68">
        <v>1348</v>
      </c>
      <c r="N68">
        <v>1009</v>
      </c>
      <c r="O68" t="s">
        <v>38</v>
      </c>
      <c r="P68" t="s">
        <v>38</v>
      </c>
      <c r="Q68">
        <v>1000</v>
      </c>
      <c r="W68">
        <v>0</v>
      </c>
      <c r="X68">
        <v>-179832266</v>
      </c>
      <c r="Y68">
        <v>1.25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6</v>
      </c>
      <c r="AT68">
        <v>1.25</v>
      </c>
      <c r="AU68" t="s">
        <v>6</v>
      </c>
      <c r="AV68">
        <v>0</v>
      </c>
      <c r="AW68">
        <v>2</v>
      </c>
      <c r="AX68">
        <v>26840874</v>
      </c>
      <c r="AY68">
        <v>1</v>
      </c>
      <c r="AZ68">
        <v>0</v>
      </c>
      <c r="BA68">
        <v>74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Y68*Source!I34</f>
        <v>0.98125000000000007</v>
      </c>
      <c r="CY68">
        <f>AA68</f>
        <v>0</v>
      </c>
      <c r="CZ68">
        <f>AE68</f>
        <v>0</v>
      </c>
      <c r="DA68">
        <f>AI68</f>
        <v>1</v>
      </c>
      <c r="DB68">
        <v>0</v>
      </c>
    </row>
    <row r="69" spans="1:106" x14ac:dyDescent="0.2">
      <c r="A69">
        <f>ROW(Source!A35)</f>
        <v>35</v>
      </c>
      <c r="B69">
        <v>26834277</v>
      </c>
      <c r="C69">
        <v>26840870</v>
      </c>
      <c r="D69">
        <v>25413050</v>
      </c>
      <c r="E69">
        <v>1</v>
      </c>
      <c r="F69">
        <v>1</v>
      </c>
      <c r="G69">
        <v>1</v>
      </c>
      <c r="H69">
        <v>1</v>
      </c>
      <c r="I69" t="s">
        <v>682</v>
      </c>
      <c r="J69" t="s">
        <v>6</v>
      </c>
      <c r="K69" t="s">
        <v>683</v>
      </c>
      <c r="L69">
        <v>1191</v>
      </c>
      <c r="N69">
        <v>1013</v>
      </c>
      <c r="O69" t="s">
        <v>599</v>
      </c>
      <c r="P69" t="s">
        <v>599</v>
      </c>
      <c r="Q69">
        <v>1</v>
      </c>
      <c r="W69">
        <v>0</v>
      </c>
      <c r="X69">
        <v>735429535</v>
      </c>
      <c r="Y69">
        <v>16.170000000000002</v>
      </c>
      <c r="AA69">
        <v>0</v>
      </c>
      <c r="AB69">
        <v>0</v>
      </c>
      <c r="AC69">
        <v>0</v>
      </c>
      <c r="AD69">
        <v>49.92</v>
      </c>
      <c r="AE69">
        <v>0</v>
      </c>
      <c r="AF69">
        <v>0</v>
      </c>
      <c r="AG69">
        <v>0</v>
      </c>
      <c r="AH69">
        <v>7.8</v>
      </c>
      <c r="AI69">
        <v>1</v>
      </c>
      <c r="AJ69">
        <v>1</v>
      </c>
      <c r="AK69">
        <v>1</v>
      </c>
      <c r="AL69">
        <v>6.4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16.170000000000002</v>
      </c>
      <c r="AU69" t="s">
        <v>6</v>
      </c>
      <c r="AV69">
        <v>1</v>
      </c>
      <c r="AW69">
        <v>2</v>
      </c>
      <c r="AX69">
        <v>26840871</v>
      </c>
      <c r="AY69">
        <v>1</v>
      </c>
      <c r="AZ69">
        <v>0</v>
      </c>
      <c r="BA69">
        <v>75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Y69*Source!I35</f>
        <v>12.693450000000002</v>
      </c>
      <c r="CY69">
        <f>AD69</f>
        <v>49.92</v>
      </c>
      <c r="CZ69">
        <f>AH69</f>
        <v>7.8</v>
      </c>
      <c r="DA69">
        <f>AL69</f>
        <v>6.4</v>
      </c>
      <c r="DB69">
        <v>0</v>
      </c>
    </row>
    <row r="70" spans="1:106" x14ac:dyDescent="0.2">
      <c r="A70">
        <f>ROW(Source!A35)</f>
        <v>35</v>
      </c>
      <c r="B70">
        <v>26834277</v>
      </c>
      <c r="C70">
        <v>26840870</v>
      </c>
      <c r="D70">
        <v>25412928</v>
      </c>
      <c r="E70">
        <v>1</v>
      </c>
      <c r="F70">
        <v>1</v>
      </c>
      <c r="G70">
        <v>1</v>
      </c>
      <c r="H70">
        <v>1</v>
      </c>
      <c r="I70" t="s">
        <v>600</v>
      </c>
      <c r="J70" t="s">
        <v>6</v>
      </c>
      <c r="K70" t="s">
        <v>601</v>
      </c>
      <c r="L70">
        <v>1191</v>
      </c>
      <c r="N70">
        <v>1013</v>
      </c>
      <c r="O70" t="s">
        <v>599</v>
      </c>
      <c r="P70" t="s">
        <v>599</v>
      </c>
      <c r="Q70">
        <v>1</v>
      </c>
      <c r="W70">
        <v>0</v>
      </c>
      <c r="X70">
        <v>-1417349443</v>
      </c>
      <c r="Y70">
        <v>0.15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6.4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0.15</v>
      </c>
      <c r="AU70" t="s">
        <v>6</v>
      </c>
      <c r="AV70">
        <v>2</v>
      </c>
      <c r="AW70">
        <v>2</v>
      </c>
      <c r="AX70">
        <v>26840872</v>
      </c>
      <c r="AY70">
        <v>1</v>
      </c>
      <c r="AZ70">
        <v>0</v>
      </c>
      <c r="BA70">
        <v>76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Y70*Source!I35</f>
        <v>0.11774999999999999</v>
      </c>
      <c r="CY70">
        <f>AD70</f>
        <v>0</v>
      </c>
      <c r="CZ70">
        <f>AH70</f>
        <v>0</v>
      </c>
      <c r="DA70">
        <f>AL70</f>
        <v>1</v>
      </c>
      <c r="DB70">
        <v>0</v>
      </c>
    </row>
    <row r="71" spans="1:106" x14ac:dyDescent="0.2">
      <c r="A71">
        <f>ROW(Source!A35)</f>
        <v>35</v>
      </c>
      <c r="B71">
        <v>26834277</v>
      </c>
      <c r="C71">
        <v>26840870</v>
      </c>
      <c r="D71">
        <v>25230514</v>
      </c>
      <c r="E71">
        <v>1</v>
      </c>
      <c r="F71">
        <v>1</v>
      </c>
      <c r="G71">
        <v>1</v>
      </c>
      <c r="H71">
        <v>2</v>
      </c>
      <c r="I71" t="s">
        <v>602</v>
      </c>
      <c r="J71" t="s">
        <v>603</v>
      </c>
      <c r="K71" t="s">
        <v>604</v>
      </c>
      <c r="L71">
        <v>1368</v>
      </c>
      <c r="N71">
        <v>1011</v>
      </c>
      <c r="O71" t="s">
        <v>605</v>
      </c>
      <c r="P71" t="s">
        <v>605</v>
      </c>
      <c r="Q71">
        <v>1</v>
      </c>
      <c r="W71">
        <v>0</v>
      </c>
      <c r="X71">
        <v>1188625873</v>
      </c>
      <c r="Y71">
        <v>0.15</v>
      </c>
      <c r="AA71">
        <v>0</v>
      </c>
      <c r="AB71">
        <v>200.06</v>
      </c>
      <c r="AC71">
        <v>13.5</v>
      </c>
      <c r="AD71">
        <v>0</v>
      </c>
      <c r="AE71">
        <v>0</v>
      </c>
      <c r="AF71">
        <v>31.26</v>
      </c>
      <c r="AG71">
        <v>13.5</v>
      </c>
      <c r="AH71">
        <v>0</v>
      </c>
      <c r="AI71">
        <v>1</v>
      </c>
      <c r="AJ71">
        <v>6.4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0.15</v>
      </c>
      <c r="AU71" t="s">
        <v>6</v>
      </c>
      <c r="AV71">
        <v>0</v>
      </c>
      <c r="AW71">
        <v>2</v>
      </c>
      <c r="AX71">
        <v>26840873</v>
      </c>
      <c r="AY71">
        <v>1</v>
      </c>
      <c r="AZ71">
        <v>0</v>
      </c>
      <c r="BA71">
        <v>77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Y71*Source!I35</f>
        <v>0.11774999999999999</v>
      </c>
      <c r="CY71">
        <f>AB71</f>
        <v>200.06</v>
      </c>
      <c r="CZ71">
        <f>AF71</f>
        <v>31.26</v>
      </c>
      <c r="DA71">
        <f>AJ71</f>
        <v>6.4</v>
      </c>
      <c r="DB71">
        <v>0</v>
      </c>
    </row>
    <row r="72" spans="1:106" x14ac:dyDescent="0.2">
      <c r="A72">
        <f>ROW(Source!A35)</f>
        <v>35</v>
      </c>
      <c r="B72">
        <v>26834277</v>
      </c>
      <c r="C72">
        <v>26840870</v>
      </c>
      <c r="D72">
        <v>25147242</v>
      </c>
      <c r="E72">
        <v>17</v>
      </c>
      <c r="F72">
        <v>1</v>
      </c>
      <c r="G72">
        <v>1</v>
      </c>
      <c r="H72">
        <v>3</v>
      </c>
      <c r="I72" t="s">
        <v>48</v>
      </c>
      <c r="J72" t="s">
        <v>6</v>
      </c>
      <c r="K72" t="s">
        <v>49</v>
      </c>
      <c r="L72">
        <v>1348</v>
      </c>
      <c r="N72">
        <v>1009</v>
      </c>
      <c r="O72" t="s">
        <v>38</v>
      </c>
      <c r="P72" t="s">
        <v>38</v>
      </c>
      <c r="Q72">
        <v>1000</v>
      </c>
      <c r="W72">
        <v>0</v>
      </c>
      <c r="X72">
        <v>-179832266</v>
      </c>
      <c r="Y72">
        <v>1.25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6.4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</v>
      </c>
      <c r="AT72">
        <v>1.25</v>
      </c>
      <c r="AU72" t="s">
        <v>6</v>
      </c>
      <c r="AV72">
        <v>0</v>
      </c>
      <c r="AW72">
        <v>2</v>
      </c>
      <c r="AX72">
        <v>26840874</v>
      </c>
      <c r="AY72">
        <v>1</v>
      </c>
      <c r="AZ72">
        <v>0</v>
      </c>
      <c r="BA72">
        <v>78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Y72*Source!I35</f>
        <v>0.98125000000000007</v>
      </c>
      <c r="CY72">
        <f>AA72</f>
        <v>0</v>
      </c>
      <c r="CZ72">
        <f>AE72</f>
        <v>0</v>
      </c>
      <c r="DA72">
        <f>AI72</f>
        <v>6.4</v>
      </c>
      <c r="DB72">
        <v>0</v>
      </c>
    </row>
    <row r="73" spans="1:106" x14ac:dyDescent="0.2">
      <c r="A73">
        <f>ROW(Source!A38)</f>
        <v>38</v>
      </c>
      <c r="B73">
        <v>26834263</v>
      </c>
      <c r="C73">
        <v>26834313</v>
      </c>
      <c r="D73">
        <v>25413050</v>
      </c>
      <c r="E73">
        <v>1</v>
      </c>
      <c r="F73">
        <v>1</v>
      </c>
      <c r="G73">
        <v>1</v>
      </c>
      <c r="H73">
        <v>1</v>
      </c>
      <c r="I73" t="s">
        <v>682</v>
      </c>
      <c r="J73" t="s">
        <v>6</v>
      </c>
      <c r="K73" t="s">
        <v>683</v>
      </c>
      <c r="L73">
        <v>1191</v>
      </c>
      <c r="N73">
        <v>1013</v>
      </c>
      <c r="O73" t="s">
        <v>599</v>
      </c>
      <c r="P73" t="s">
        <v>599</v>
      </c>
      <c r="Q73">
        <v>1</v>
      </c>
      <c r="W73">
        <v>0</v>
      </c>
      <c r="X73">
        <v>735429535</v>
      </c>
      <c r="Y73">
        <v>3.77</v>
      </c>
      <c r="AA73">
        <v>0</v>
      </c>
      <c r="AB73">
        <v>0</v>
      </c>
      <c r="AC73">
        <v>0</v>
      </c>
      <c r="AD73">
        <v>7.8</v>
      </c>
      <c r="AE73">
        <v>0</v>
      </c>
      <c r="AF73">
        <v>0</v>
      </c>
      <c r="AG73">
        <v>0</v>
      </c>
      <c r="AH73">
        <v>7.8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3.77</v>
      </c>
      <c r="AU73" t="s">
        <v>6</v>
      </c>
      <c r="AV73">
        <v>1</v>
      </c>
      <c r="AW73">
        <v>2</v>
      </c>
      <c r="AX73">
        <v>26834314</v>
      </c>
      <c r="AY73">
        <v>1</v>
      </c>
      <c r="AZ73">
        <v>0</v>
      </c>
      <c r="BA73">
        <v>79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Y73*Source!I38</f>
        <v>4.1835689999999994</v>
      </c>
      <c r="CY73">
        <f>AD73</f>
        <v>7.8</v>
      </c>
      <c r="CZ73">
        <f>AH73</f>
        <v>7.8</v>
      </c>
      <c r="DA73">
        <f>AL73</f>
        <v>1</v>
      </c>
      <c r="DB73">
        <v>0</v>
      </c>
    </row>
    <row r="74" spans="1:106" x14ac:dyDescent="0.2">
      <c r="A74">
        <f>ROW(Source!A38)</f>
        <v>38</v>
      </c>
      <c r="B74">
        <v>26834263</v>
      </c>
      <c r="C74">
        <v>26834313</v>
      </c>
      <c r="D74">
        <v>25147242</v>
      </c>
      <c r="E74">
        <v>17</v>
      </c>
      <c r="F74">
        <v>1</v>
      </c>
      <c r="G74">
        <v>1</v>
      </c>
      <c r="H74">
        <v>3</v>
      </c>
      <c r="I74" t="s">
        <v>48</v>
      </c>
      <c r="J74" t="s">
        <v>6</v>
      </c>
      <c r="K74" t="s">
        <v>49</v>
      </c>
      <c r="L74">
        <v>1348</v>
      </c>
      <c r="N74">
        <v>1009</v>
      </c>
      <c r="O74" t="s">
        <v>38</v>
      </c>
      <c r="P74" t="s">
        <v>38</v>
      </c>
      <c r="Q74">
        <v>1000</v>
      </c>
      <c r="W74">
        <v>0</v>
      </c>
      <c r="X74">
        <v>-179832266</v>
      </c>
      <c r="Y74">
        <v>0.11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6</v>
      </c>
      <c r="AT74">
        <v>0.11</v>
      </c>
      <c r="AU74" t="s">
        <v>6</v>
      </c>
      <c r="AV74">
        <v>0</v>
      </c>
      <c r="AW74">
        <v>2</v>
      </c>
      <c r="AX74">
        <v>26834315</v>
      </c>
      <c r="AY74">
        <v>1</v>
      </c>
      <c r="AZ74">
        <v>0</v>
      </c>
      <c r="BA74">
        <v>80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Y74*Source!I38</f>
        <v>0.12206699999999999</v>
      </c>
      <c r="CY74">
        <f>AA74</f>
        <v>0</v>
      </c>
      <c r="CZ74">
        <f>AE74</f>
        <v>0</v>
      </c>
      <c r="DA74">
        <f>AI74</f>
        <v>1</v>
      </c>
      <c r="DB74">
        <v>0</v>
      </c>
    </row>
    <row r="75" spans="1:106" x14ac:dyDescent="0.2">
      <c r="A75">
        <f>ROW(Source!A39)</f>
        <v>39</v>
      </c>
      <c r="B75">
        <v>26834277</v>
      </c>
      <c r="C75">
        <v>26834313</v>
      </c>
      <c r="D75">
        <v>25413050</v>
      </c>
      <c r="E75">
        <v>1</v>
      </c>
      <c r="F75">
        <v>1</v>
      </c>
      <c r="G75">
        <v>1</v>
      </c>
      <c r="H75">
        <v>1</v>
      </c>
      <c r="I75" t="s">
        <v>682</v>
      </c>
      <c r="J75" t="s">
        <v>6</v>
      </c>
      <c r="K75" t="s">
        <v>683</v>
      </c>
      <c r="L75">
        <v>1191</v>
      </c>
      <c r="N75">
        <v>1013</v>
      </c>
      <c r="O75" t="s">
        <v>599</v>
      </c>
      <c r="P75" t="s">
        <v>599</v>
      </c>
      <c r="Q75">
        <v>1</v>
      </c>
      <c r="W75">
        <v>0</v>
      </c>
      <c r="X75">
        <v>735429535</v>
      </c>
      <c r="Y75">
        <v>3.77</v>
      </c>
      <c r="AA75">
        <v>0</v>
      </c>
      <c r="AB75">
        <v>0</v>
      </c>
      <c r="AC75">
        <v>0</v>
      </c>
      <c r="AD75">
        <v>49.92</v>
      </c>
      <c r="AE75">
        <v>0</v>
      </c>
      <c r="AF75">
        <v>0</v>
      </c>
      <c r="AG75">
        <v>0</v>
      </c>
      <c r="AH75">
        <v>7.8</v>
      </c>
      <c r="AI75">
        <v>1</v>
      </c>
      <c r="AJ75">
        <v>1</v>
      </c>
      <c r="AK75">
        <v>1</v>
      </c>
      <c r="AL75">
        <v>6.4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3.77</v>
      </c>
      <c r="AU75" t="s">
        <v>6</v>
      </c>
      <c r="AV75">
        <v>1</v>
      </c>
      <c r="AW75">
        <v>2</v>
      </c>
      <c r="AX75">
        <v>26834314</v>
      </c>
      <c r="AY75">
        <v>1</v>
      </c>
      <c r="AZ75">
        <v>0</v>
      </c>
      <c r="BA75">
        <v>81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Y75*Source!I39</f>
        <v>4.1835689999999994</v>
      </c>
      <c r="CY75">
        <f>AD75</f>
        <v>49.92</v>
      </c>
      <c r="CZ75">
        <f>AH75</f>
        <v>7.8</v>
      </c>
      <c r="DA75">
        <f>AL75</f>
        <v>6.4</v>
      </c>
      <c r="DB75">
        <v>0</v>
      </c>
    </row>
    <row r="76" spans="1:106" x14ac:dyDescent="0.2">
      <c r="A76">
        <f>ROW(Source!A39)</f>
        <v>39</v>
      </c>
      <c r="B76">
        <v>26834277</v>
      </c>
      <c r="C76">
        <v>26834313</v>
      </c>
      <c r="D76">
        <v>25147242</v>
      </c>
      <c r="E76">
        <v>17</v>
      </c>
      <c r="F76">
        <v>1</v>
      </c>
      <c r="G76">
        <v>1</v>
      </c>
      <c r="H76">
        <v>3</v>
      </c>
      <c r="I76" t="s">
        <v>48</v>
      </c>
      <c r="J76" t="s">
        <v>6</v>
      </c>
      <c r="K76" t="s">
        <v>49</v>
      </c>
      <c r="L76">
        <v>1348</v>
      </c>
      <c r="N76">
        <v>1009</v>
      </c>
      <c r="O76" t="s">
        <v>38</v>
      </c>
      <c r="P76" t="s">
        <v>38</v>
      </c>
      <c r="Q76">
        <v>1000</v>
      </c>
      <c r="W76">
        <v>0</v>
      </c>
      <c r="X76">
        <v>-179832266</v>
      </c>
      <c r="Y76">
        <v>0.11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6.4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6</v>
      </c>
      <c r="AT76">
        <v>0.11</v>
      </c>
      <c r="AU76" t="s">
        <v>6</v>
      </c>
      <c r="AV76">
        <v>0</v>
      </c>
      <c r="AW76">
        <v>2</v>
      </c>
      <c r="AX76">
        <v>26834315</v>
      </c>
      <c r="AY76">
        <v>1</v>
      </c>
      <c r="AZ76">
        <v>0</v>
      </c>
      <c r="BA76">
        <v>82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Y76*Source!I39</f>
        <v>0.12206699999999999</v>
      </c>
      <c r="CY76">
        <f>AA76</f>
        <v>0</v>
      </c>
      <c r="CZ76">
        <f>AE76</f>
        <v>0</v>
      </c>
      <c r="DA76">
        <f>AI76</f>
        <v>6.4</v>
      </c>
      <c r="DB76">
        <v>0</v>
      </c>
    </row>
    <row r="77" spans="1:106" x14ac:dyDescent="0.2">
      <c r="A77">
        <f>ROW(Source!A42)</f>
        <v>42</v>
      </c>
      <c r="B77">
        <v>26834263</v>
      </c>
      <c r="C77">
        <v>26834317</v>
      </c>
      <c r="D77">
        <v>25413050</v>
      </c>
      <c r="E77">
        <v>1</v>
      </c>
      <c r="F77">
        <v>1</v>
      </c>
      <c r="G77">
        <v>1</v>
      </c>
      <c r="H77">
        <v>1</v>
      </c>
      <c r="I77" t="s">
        <v>682</v>
      </c>
      <c r="J77" t="s">
        <v>6</v>
      </c>
      <c r="K77" t="s">
        <v>683</v>
      </c>
      <c r="L77">
        <v>1191</v>
      </c>
      <c r="N77">
        <v>1013</v>
      </c>
      <c r="O77" t="s">
        <v>599</v>
      </c>
      <c r="P77" t="s">
        <v>599</v>
      </c>
      <c r="Q77">
        <v>1</v>
      </c>
      <c r="W77">
        <v>0</v>
      </c>
      <c r="X77">
        <v>735429535</v>
      </c>
      <c r="Y77">
        <v>11.39</v>
      </c>
      <c r="AA77">
        <v>0</v>
      </c>
      <c r="AB77">
        <v>0</v>
      </c>
      <c r="AC77">
        <v>0</v>
      </c>
      <c r="AD77">
        <v>7.8</v>
      </c>
      <c r="AE77">
        <v>0</v>
      </c>
      <c r="AF77">
        <v>0</v>
      </c>
      <c r="AG77">
        <v>0</v>
      </c>
      <c r="AH77">
        <v>7.8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11.39</v>
      </c>
      <c r="AU77" t="s">
        <v>6</v>
      </c>
      <c r="AV77">
        <v>1</v>
      </c>
      <c r="AW77">
        <v>2</v>
      </c>
      <c r="AX77">
        <v>26834318</v>
      </c>
      <c r="AY77">
        <v>1</v>
      </c>
      <c r="AZ77">
        <v>0</v>
      </c>
      <c r="BA77">
        <v>83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Y77*Source!I42</f>
        <v>18.337900000000001</v>
      </c>
      <c r="CY77">
        <f>AD77</f>
        <v>7.8</v>
      </c>
      <c r="CZ77">
        <f>AH77</f>
        <v>7.8</v>
      </c>
      <c r="DA77">
        <f>AL77</f>
        <v>1</v>
      </c>
      <c r="DB77">
        <v>0</v>
      </c>
    </row>
    <row r="78" spans="1:106" x14ac:dyDescent="0.2">
      <c r="A78">
        <f>ROW(Source!A42)</f>
        <v>42</v>
      </c>
      <c r="B78">
        <v>26834263</v>
      </c>
      <c r="C78">
        <v>26834317</v>
      </c>
      <c r="D78">
        <v>25412928</v>
      </c>
      <c r="E78">
        <v>1</v>
      </c>
      <c r="F78">
        <v>1</v>
      </c>
      <c r="G78">
        <v>1</v>
      </c>
      <c r="H78">
        <v>1</v>
      </c>
      <c r="I78" t="s">
        <v>600</v>
      </c>
      <c r="J78" t="s">
        <v>6</v>
      </c>
      <c r="K78" t="s">
        <v>601</v>
      </c>
      <c r="L78">
        <v>1191</v>
      </c>
      <c r="N78">
        <v>1013</v>
      </c>
      <c r="O78" t="s">
        <v>599</v>
      </c>
      <c r="P78" t="s">
        <v>599</v>
      </c>
      <c r="Q78">
        <v>1</v>
      </c>
      <c r="W78">
        <v>0</v>
      </c>
      <c r="X78">
        <v>-1417349443</v>
      </c>
      <c r="Y78">
        <v>0.13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0.13</v>
      </c>
      <c r="AU78" t="s">
        <v>6</v>
      </c>
      <c r="AV78">
        <v>2</v>
      </c>
      <c r="AW78">
        <v>2</v>
      </c>
      <c r="AX78">
        <v>26834319</v>
      </c>
      <c r="AY78">
        <v>1</v>
      </c>
      <c r="AZ78">
        <v>0</v>
      </c>
      <c r="BA78">
        <v>84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Y78*Source!I42</f>
        <v>0.20930000000000001</v>
      </c>
      <c r="CY78">
        <f>AD78</f>
        <v>0</v>
      </c>
      <c r="CZ78">
        <f>AH78</f>
        <v>0</v>
      </c>
      <c r="DA78">
        <f>AL78</f>
        <v>1</v>
      </c>
      <c r="DB78">
        <v>0</v>
      </c>
    </row>
    <row r="79" spans="1:106" x14ac:dyDescent="0.2">
      <c r="A79">
        <f>ROW(Source!A42)</f>
        <v>42</v>
      </c>
      <c r="B79">
        <v>26834263</v>
      </c>
      <c r="C79">
        <v>26834317</v>
      </c>
      <c r="D79">
        <v>25230514</v>
      </c>
      <c r="E79">
        <v>1</v>
      </c>
      <c r="F79">
        <v>1</v>
      </c>
      <c r="G79">
        <v>1</v>
      </c>
      <c r="H79">
        <v>2</v>
      </c>
      <c r="I79" t="s">
        <v>602</v>
      </c>
      <c r="J79" t="s">
        <v>603</v>
      </c>
      <c r="K79" t="s">
        <v>604</v>
      </c>
      <c r="L79">
        <v>1368</v>
      </c>
      <c r="N79">
        <v>1011</v>
      </c>
      <c r="O79" t="s">
        <v>605</v>
      </c>
      <c r="P79" t="s">
        <v>605</v>
      </c>
      <c r="Q79">
        <v>1</v>
      </c>
      <c r="W79">
        <v>0</v>
      </c>
      <c r="X79">
        <v>1188625873</v>
      </c>
      <c r="Y79">
        <v>0.13</v>
      </c>
      <c r="AA79">
        <v>0</v>
      </c>
      <c r="AB79">
        <v>31.26</v>
      </c>
      <c r="AC79">
        <v>13.5</v>
      </c>
      <c r="AD79">
        <v>0</v>
      </c>
      <c r="AE79">
        <v>0</v>
      </c>
      <c r="AF79">
        <v>31.26</v>
      </c>
      <c r="AG79">
        <v>13.5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0.13</v>
      </c>
      <c r="AU79" t="s">
        <v>6</v>
      </c>
      <c r="AV79">
        <v>0</v>
      </c>
      <c r="AW79">
        <v>2</v>
      </c>
      <c r="AX79">
        <v>26834320</v>
      </c>
      <c r="AY79">
        <v>1</v>
      </c>
      <c r="AZ79">
        <v>0</v>
      </c>
      <c r="BA79">
        <v>85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Y79*Source!I42</f>
        <v>0.20930000000000001</v>
      </c>
      <c r="CY79">
        <f>AB79</f>
        <v>31.26</v>
      </c>
      <c r="CZ79">
        <f>AF79</f>
        <v>31.26</v>
      </c>
      <c r="DA79">
        <f>AJ79</f>
        <v>1</v>
      </c>
      <c r="DB79">
        <v>0</v>
      </c>
    </row>
    <row r="80" spans="1:106" x14ac:dyDescent="0.2">
      <c r="A80">
        <f>ROW(Source!A42)</f>
        <v>42</v>
      </c>
      <c r="B80">
        <v>26834263</v>
      </c>
      <c r="C80">
        <v>26834317</v>
      </c>
      <c r="D80">
        <v>25147242</v>
      </c>
      <c r="E80">
        <v>17</v>
      </c>
      <c r="F80">
        <v>1</v>
      </c>
      <c r="G80">
        <v>1</v>
      </c>
      <c r="H80">
        <v>3</v>
      </c>
      <c r="I80" t="s">
        <v>48</v>
      </c>
      <c r="J80" t="s">
        <v>6</v>
      </c>
      <c r="K80" t="s">
        <v>49</v>
      </c>
      <c r="L80">
        <v>1348</v>
      </c>
      <c r="N80">
        <v>1009</v>
      </c>
      <c r="O80" t="s">
        <v>38</v>
      </c>
      <c r="P80" t="s">
        <v>38</v>
      </c>
      <c r="Q80">
        <v>1000</v>
      </c>
      <c r="W80">
        <v>0</v>
      </c>
      <c r="X80">
        <v>-179832266</v>
      </c>
      <c r="Y80">
        <v>0.47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</v>
      </c>
      <c r="AT80">
        <v>0.47</v>
      </c>
      <c r="AU80" t="s">
        <v>6</v>
      </c>
      <c r="AV80">
        <v>0</v>
      </c>
      <c r="AW80">
        <v>2</v>
      </c>
      <c r="AX80">
        <v>26834321</v>
      </c>
      <c r="AY80">
        <v>1</v>
      </c>
      <c r="AZ80">
        <v>0</v>
      </c>
      <c r="BA80">
        <v>86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Y80*Source!I42</f>
        <v>0.75670000000000004</v>
      </c>
      <c r="CY80">
        <f>AA80</f>
        <v>0</v>
      </c>
      <c r="CZ80">
        <f>AE80</f>
        <v>0</v>
      </c>
      <c r="DA80">
        <f>AI80</f>
        <v>1</v>
      </c>
      <c r="DB80">
        <v>0</v>
      </c>
    </row>
    <row r="81" spans="1:106" x14ac:dyDescent="0.2">
      <c r="A81">
        <f>ROW(Source!A43)</f>
        <v>43</v>
      </c>
      <c r="B81">
        <v>26834277</v>
      </c>
      <c r="C81">
        <v>26834317</v>
      </c>
      <c r="D81">
        <v>25413050</v>
      </c>
      <c r="E81">
        <v>1</v>
      </c>
      <c r="F81">
        <v>1</v>
      </c>
      <c r="G81">
        <v>1</v>
      </c>
      <c r="H81">
        <v>1</v>
      </c>
      <c r="I81" t="s">
        <v>682</v>
      </c>
      <c r="J81" t="s">
        <v>6</v>
      </c>
      <c r="K81" t="s">
        <v>683</v>
      </c>
      <c r="L81">
        <v>1191</v>
      </c>
      <c r="N81">
        <v>1013</v>
      </c>
      <c r="O81" t="s">
        <v>599</v>
      </c>
      <c r="P81" t="s">
        <v>599</v>
      </c>
      <c r="Q81">
        <v>1</v>
      </c>
      <c r="W81">
        <v>0</v>
      </c>
      <c r="X81">
        <v>735429535</v>
      </c>
      <c r="Y81">
        <v>11.39</v>
      </c>
      <c r="AA81">
        <v>0</v>
      </c>
      <c r="AB81">
        <v>0</v>
      </c>
      <c r="AC81">
        <v>0</v>
      </c>
      <c r="AD81">
        <v>49.92</v>
      </c>
      <c r="AE81">
        <v>0</v>
      </c>
      <c r="AF81">
        <v>0</v>
      </c>
      <c r="AG81">
        <v>0</v>
      </c>
      <c r="AH81">
        <v>7.8</v>
      </c>
      <c r="AI81">
        <v>1</v>
      </c>
      <c r="AJ81">
        <v>1</v>
      </c>
      <c r="AK81">
        <v>1</v>
      </c>
      <c r="AL81">
        <v>6.4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11.39</v>
      </c>
      <c r="AU81" t="s">
        <v>6</v>
      </c>
      <c r="AV81">
        <v>1</v>
      </c>
      <c r="AW81">
        <v>2</v>
      </c>
      <c r="AX81">
        <v>26834318</v>
      </c>
      <c r="AY81">
        <v>1</v>
      </c>
      <c r="AZ81">
        <v>0</v>
      </c>
      <c r="BA81">
        <v>87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Y81*Source!I43</f>
        <v>18.337900000000001</v>
      </c>
      <c r="CY81">
        <f>AD81</f>
        <v>49.92</v>
      </c>
      <c r="CZ81">
        <f>AH81</f>
        <v>7.8</v>
      </c>
      <c r="DA81">
        <f>AL81</f>
        <v>6.4</v>
      </c>
      <c r="DB81">
        <v>0</v>
      </c>
    </row>
    <row r="82" spans="1:106" x14ac:dyDescent="0.2">
      <c r="A82">
        <f>ROW(Source!A43)</f>
        <v>43</v>
      </c>
      <c r="B82">
        <v>26834277</v>
      </c>
      <c r="C82">
        <v>26834317</v>
      </c>
      <c r="D82">
        <v>25412928</v>
      </c>
      <c r="E82">
        <v>1</v>
      </c>
      <c r="F82">
        <v>1</v>
      </c>
      <c r="G82">
        <v>1</v>
      </c>
      <c r="H82">
        <v>1</v>
      </c>
      <c r="I82" t="s">
        <v>600</v>
      </c>
      <c r="J82" t="s">
        <v>6</v>
      </c>
      <c r="K82" t="s">
        <v>601</v>
      </c>
      <c r="L82">
        <v>1191</v>
      </c>
      <c r="N82">
        <v>1013</v>
      </c>
      <c r="O82" t="s">
        <v>599</v>
      </c>
      <c r="P82" t="s">
        <v>599</v>
      </c>
      <c r="Q82">
        <v>1</v>
      </c>
      <c r="W82">
        <v>0</v>
      </c>
      <c r="X82">
        <v>-1417349443</v>
      </c>
      <c r="Y82">
        <v>0.13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6.4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0.13</v>
      </c>
      <c r="AU82" t="s">
        <v>6</v>
      </c>
      <c r="AV82">
        <v>2</v>
      </c>
      <c r="AW82">
        <v>2</v>
      </c>
      <c r="AX82">
        <v>26834319</v>
      </c>
      <c r="AY82">
        <v>1</v>
      </c>
      <c r="AZ82">
        <v>0</v>
      </c>
      <c r="BA82">
        <v>88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Y82*Source!I43</f>
        <v>0.20930000000000001</v>
      </c>
      <c r="CY82">
        <f>AD82</f>
        <v>0</v>
      </c>
      <c r="CZ82">
        <f>AH82</f>
        <v>0</v>
      </c>
      <c r="DA82">
        <f>AL82</f>
        <v>1</v>
      </c>
      <c r="DB82">
        <v>0</v>
      </c>
    </row>
    <row r="83" spans="1:106" x14ac:dyDescent="0.2">
      <c r="A83">
        <f>ROW(Source!A43)</f>
        <v>43</v>
      </c>
      <c r="B83">
        <v>26834277</v>
      </c>
      <c r="C83">
        <v>26834317</v>
      </c>
      <c r="D83">
        <v>25230514</v>
      </c>
      <c r="E83">
        <v>1</v>
      </c>
      <c r="F83">
        <v>1</v>
      </c>
      <c r="G83">
        <v>1</v>
      </c>
      <c r="H83">
        <v>2</v>
      </c>
      <c r="I83" t="s">
        <v>602</v>
      </c>
      <c r="J83" t="s">
        <v>603</v>
      </c>
      <c r="K83" t="s">
        <v>604</v>
      </c>
      <c r="L83">
        <v>1368</v>
      </c>
      <c r="N83">
        <v>1011</v>
      </c>
      <c r="O83" t="s">
        <v>605</v>
      </c>
      <c r="P83" t="s">
        <v>605</v>
      </c>
      <c r="Q83">
        <v>1</v>
      </c>
      <c r="W83">
        <v>0</v>
      </c>
      <c r="X83">
        <v>1188625873</v>
      </c>
      <c r="Y83">
        <v>0.13</v>
      </c>
      <c r="AA83">
        <v>0</v>
      </c>
      <c r="AB83">
        <v>200.06</v>
      </c>
      <c r="AC83">
        <v>13.5</v>
      </c>
      <c r="AD83">
        <v>0</v>
      </c>
      <c r="AE83">
        <v>0</v>
      </c>
      <c r="AF83">
        <v>31.26</v>
      </c>
      <c r="AG83">
        <v>13.5</v>
      </c>
      <c r="AH83">
        <v>0</v>
      </c>
      <c r="AI83">
        <v>1</v>
      </c>
      <c r="AJ83">
        <v>6.4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0.13</v>
      </c>
      <c r="AU83" t="s">
        <v>6</v>
      </c>
      <c r="AV83">
        <v>0</v>
      </c>
      <c r="AW83">
        <v>2</v>
      </c>
      <c r="AX83">
        <v>26834320</v>
      </c>
      <c r="AY83">
        <v>1</v>
      </c>
      <c r="AZ83">
        <v>0</v>
      </c>
      <c r="BA83">
        <v>89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Y83*Source!I43</f>
        <v>0.20930000000000001</v>
      </c>
      <c r="CY83">
        <f>AB83</f>
        <v>200.06</v>
      </c>
      <c r="CZ83">
        <f>AF83</f>
        <v>31.26</v>
      </c>
      <c r="DA83">
        <f>AJ83</f>
        <v>6.4</v>
      </c>
      <c r="DB83">
        <v>0</v>
      </c>
    </row>
    <row r="84" spans="1:106" x14ac:dyDescent="0.2">
      <c r="A84">
        <f>ROW(Source!A43)</f>
        <v>43</v>
      </c>
      <c r="B84">
        <v>26834277</v>
      </c>
      <c r="C84">
        <v>26834317</v>
      </c>
      <c r="D84">
        <v>25147242</v>
      </c>
      <c r="E84">
        <v>17</v>
      </c>
      <c r="F84">
        <v>1</v>
      </c>
      <c r="G84">
        <v>1</v>
      </c>
      <c r="H84">
        <v>3</v>
      </c>
      <c r="I84" t="s">
        <v>48</v>
      </c>
      <c r="J84" t="s">
        <v>6</v>
      </c>
      <c r="K84" t="s">
        <v>49</v>
      </c>
      <c r="L84">
        <v>1348</v>
      </c>
      <c r="N84">
        <v>1009</v>
      </c>
      <c r="O84" t="s">
        <v>38</v>
      </c>
      <c r="P84" t="s">
        <v>38</v>
      </c>
      <c r="Q84">
        <v>1000</v>
      </c>
      <c r="W84">
        <v>0</v>
      </c>
      <c r="X84">
        <v>-179832266</v>
      </c>
      <c r="Y84">
        <v>0.47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6.4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</v>
      </c>
      <c r="AT84">
        <v>0.47</v>
      </c>
      <c r="AU84" t="s">
        <v>6</v>
      </c>
      <c r="AV84">
        <v>0</v>
      </c>
      <c r="AW84">
        <v>2</v>
      </c>
      <c r="AX84">
        <v>26834321</v>
      </c>
      <c r="AY84">
        <v>1</v>
      </c>
      <c r="AZ84">
        <v>0</v>
      </c>
      <c r="BA84">
        <v>90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Y84*Source!I43</f>
        <v>0.75670000000000004</v>
      </c>
      <c r="CY84">
        <f>AA84</f>
        <v>0</v>
      </c>
      <c r="CZ84">
        <f>AE84</f>
        <v>0</v>
      </c>
      <c r="DA84">
        <f>AI84</f>
        <v>6.4</v>
      </c>
      <c r="DB84">
        <v>0</v>
      </c>
    </row>
    <row r="85" spans="1:106" x14ac:dyDescent="0.2">
      <c r="A85">
        <f>ROW(Source!A46)</f>
        <v>46</v>
      </c>
      <c r="B85">
        <v>26834263</v>
      </c>
      <c r="C85">
        <v>26834323</v>
      </c>
      <c r="D85">
        <v>25413050</v>
      </c>
      <c r="E85">
        <v>1</v>
      </c>
      <c r="F85">
        <v>1</v>
      </c>
      <c r="G85">
        <v>1</v>
      </c>
      <c r="H85">
        <v>1</v>
      </c>
      <c r="I85" t="s">
        <v>682</v>
      </c>
      <c r="J85" t="s">
        <v>6</v>
      </c>
      <c r="K85" t="s">
        <v>683</v>
      </c>
      <c r="L85">
        <v>1191</v>
      </c>
      <c r="N85">
        <v>1013</v>
      </c>
      <c r="O85" t="s">
        <v>599</v>
      </c>
      <c r="P85" t="s">
        <v>599</v>
      </c>
      <c r="Q85">
        <v>1</v>
      </c>
      <c r="W85">
        <v>0</v>
      </c>
      <c r="X85">
        <v>735429535</v>
      </c>
      <c r="Y85">
        <v>14.28</v>
      </c>
      <c r="AA85">
        <v>0</v>
      </c>
      <c r="AB85">
        <v>0</v>
      </c>
      <c r="AC85">
        <v>0</v>
      </c>
      <c r="AD85">
        <v>7.8</v>
      </c>
      <c r="AE85">
        <v>0</v>
      </c>
      <c r="AF85">
        <v>0</v>
      </c>
      <c r="AG85">
        <v>0</v>
      </c>
      <c r="AH85">
        <v>7.8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14.28</v>
      </c>
      <c r="AU85" t="s">
        <v>6</v>
      </c>
      <c r="AV85">
        <v>1</v>
      </c>
      <c r="AW85">
        <v>2</v>
      </c>
      <c r="AX85">
        <v>26834324</v>
      </c>
      <c r="AY85">
        <v>1</v>
      </c>
      <c r="AZ85">
        <v>0</v>
      </c>
      <c r="BA85">
        <v>91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Y85*Source!I46</f>
        <v>7.7111999999999998</v>
      </c>
      <c r="CY85">
        <f>AD85</f>
        <v>7.8</v>
      </c>
      <c r="CZ85">
        <f>AH85</f>
        <v>7.8</v>
      </c>
      <c r="DA85">
        <f>AL85</f>
        <v>1</v>
      </c>
      <c r="DB85">
        <v>0</v>
      </c>
    </row>
    <row r="86" spans="1:106" x14ac:dyDescent="0.2">
      <c r="A86">
        <f>ROW(Source!A46)</f>
        <v>46</v>
      </c>
      <c r="B86">
        <v>26834263</v>
      </c>
      <c r="C86">
        <v>26834323</v>
      </c>
      <c r="D86">
        <v>25147242</v>
      </c>
      <c r="E86">
        <v>17</v>
      </c>
      <c r="F86">
        <v>1</v>
      </c>
      <c r="G86">
        <v>1</v>
      </c>
      <c r="H86">
        <v>3</v>
      </c>
      <c r="I86" t="s">
        <v>48</v>
      </c>
      <c r="J86" t="s">
        <v>6</v>
      </c>
      <c r="K86" t="s">
        <v>49</v>
      </c>
      <c r="L86">
        <v>1348</v>
      </c>
      <c r="N86">
        <v>1009</v>
      </c>
      <c r="O86" t="s">
        <v>38</v>
      </c>
      <c r="P86" t="s">
        <v>38</v>
      </c>
      <c r="Q86">
        <v>1000</v>
      </c>
      <c r="W86">
        <v>0</v>
      </c>
      <c r="X86">
        <v>-179832266</v>
      </c>
      <c r="Y86">
        <v>0.62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6</v>
      </c>
      <c r="AT86">
        <v>0.62</v>
      </c>
      <c r="AU86" t="s">
        <v>6</v>
      </c>
      <c r="AV86">
        <v>0</v>
      </c>
      <c r="AW86">
        <v>2</v>
      </c>
      <c r="AX86">
        <v>26834325</v>
      </c>
      <c r="AY86">
        <v>1</v>
      </c>
      <c r="AZ86">
        <v>0</v>
      </c>
      <c r="BA86">
        <v>92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Y86*Source!I46</f>
        <v>0.33480000000000004</v>
      </c>
      <c r="CY86">
        <f>AA86</f>
        <v>0</v>
      </c>
      <c r="CZ86">
        <f>AE86</f>
        <v>0</v>
      </c>
      <c r="DA86">
        <f>AI86</f>
        <v>1</v>
      </c>
      <c r="DB86">
        <v>0</v>
      </c>
    </row>
    <row r="87" spans="1:106" x14ac:dyDescent="0.2">
      <c r="A87">
        <f>ROW(Source!A47)</f>
        <v>47</v>
      </c>
      <c r="B87">
        <v>26834277</v>
      </c>
      <c r="C87">
        <v>26834323</v>
      </c>
      <c r="D87">
        <v>25413050</v>
      </c>
      <c r="E87">
        <v>1</v>
      </c>
      <c r="F87">
        <v>1</v>
      </c>
      <c r="G87">
        <v>1</v>
      </c>
      <c r="H87">
        <v>1</v>
      </c>
      <c r="I87" t="s">
        <v>682</v>
      </c>
      <c r="J87" t="s">
        <v>6</v>
      </c>
      <c r="K87" t="s">
        <v>683</v>
      </c>
      <c r="L87">
        <v>1191</v>
      </c>
      <c r="N87">
        <v>1013</v>
      </c>
      <c r="O87" t="s">
        <v>599</v>
      </c>
      <c r="P87" t="s">
        <v>599</v>
      </c>
      <c r="Q87">
        <v>1</v>
      </c>
      <c r="W87">
        <v>0</v>
      </c>
      <c r="X87">
        <v>735429535</v>
      </c>
      <c r="Y87">
        <v>14.28</v>
      </c>
      <c r="AA87">
        <v>0</v>
      </c>
      <c r="AB87">
        <v>0</v>
      </c>
      <c r="AC87">
        <v>0</v>
      </c>
      <c r="AD87">
        <v>49.92</v>
      </c>
      <c r="AE87">
        <v>0</v>
      </c>
      <c r="AF87">
        <v>0</v>
      </c>
      <c r="AG87">
        <v>0</v>
      </c>
      <c r="AH87">
        <v>7.8</v>
      </c>
      <c r="AI87">
        <v>1</v>
      </c>
      <c r="AJ87">
        <v>1</v>
      </c>
      <c r="AK87">
        <v>1</v>
      </c>
      <c r="AL87">
        <v>6.4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14.28</v>
      </c>
      <c r="AU87" t="s">
        <v>6</v>
      </c>
      <c r="AV87">
        <v>1</v>
      </c>
      <c r="AW87">
        <v>2</v>
      </c>
      <c r="AX87">
        <v>26834324</v>
      </c>
      <c r="AY87">
        <v>1</v>
      </c>
      <c r="AZ87">
        <v>0</v>
      </c>
      <c r="BA87">
        <v>93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Y87*Source!I47</f>
        <v>7.7111999999999998</v>
      </c>
      <c r="CY87">
        <f>AD87</f>
        <v>49.92</v>
      </c>
      <c r="CZ87">
        <f>AH87</f>
        <v>7.8</v>
      </c>
      <c r="DA87">
        <f>AL87</f>
        <v>6.4</v>
      </c>
      <c r="DB87">
        <v>0</v>
      </c>
    </row>
    <row r="88" spans="1:106" x14ac:dyDescent="0.2">
      <c r="A88">
        <f>ROW(Source!A47)</f>
        <v>47</v>
      </c>
      <c r="B88">
        <v>26834277</v>
      </c>
      <c r="C88">
        <v>26834323</v>
      </c>
      <c r="D88">
        <v>25147242</v>
      </c>
      <c r="E88">
        <v>17</v>
      </c>
      <c r="F88">
        <v>1</v>
      </c>
      <c r="G88">
        <v>1</v>
      </c>
      <c r="H88">
        <v>3</v>
      </c>
      <c r="I88" t="s">
        <v>48</v>
      </c>
      <c r="J88" t="s">
        <v>6</v>
      </c>
      <c r="K88" t="s">
        <v>49</v>
      </c>
      <c r="L88">
        <v>1348</v>
      </c>
      <c r="N88">
        <v>1009</v>
      </c>
      <c r="O88" t="s">
        <v>38</v>
      </c>
      <c r="P88" t="s">
        <v>38</v>
      </c>
      <c r="Q88">
        <v>1000</v>
      </c>
      <c r="W88">
        <v>0</v>
      </c>
      <c r="X88">
        <v>-179832266</v>
      </c>
      <c r="Y88">
        <v>0.62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6.4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6</v>
      </c>
      <c r="AT88">
        <v>0.62</v>
      </c>
      <c r="AU88" t="s">
        <v>6</v>
      </c>
      <c r="AV88">
        <v>0</v>
      </c>
      <c r="AW88">
        <v>2</v>
      </c>
      <c r="AX88">
        <v>26834325</v>
      </c>
      <c r="AY88">
        <v>1</v>
      </c>
      <c r="AZ88">
        <v>0</v>
      </c>
      <c r="BA88">
        <v>94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Y88*Source!I47</f>
        <v>0.33480000000000004</v>
      </c>
      <c r="CY88">
        <f>AA88</f>
        <v>0</v>
      </c>
      <c r="CZ88">
        <f>AE88</f>
        <v>0</v>
      </c>
      <c r="DA88">
        <f>AI88</f>
        <v>6.4</v>
      </c>
      <c r="DB88">
        <v>0</v>
      </c>
    </row>
    <row r="89" spans="1:106" x14ac:dyDescent="0.2">
      <c r="A89">
        <f>ROW(Source!A50)</f>
        <v>50</v>
      </c>
      <c r="B89">
        <v>26834263</v>
      </c>
      <c r="C89">
        <v>26834327</v>
      </c>
      <c r="D89">
        <v>25413300</v>
      </c>
      <c r="E89">
        <v>1</v>
      </c>
      <c r="F89">
        <v>1</v>
      </c>
      <c r="G89">
        <v>1</v>
      </c>
      <c r="H89">
        <v>1</v>
      </c>
      <c r="I89" t="s">
        <v>684</v>
      </c>
      <c r="J89" t="s">
        <v>6</v>
      </c>
      <c r="K89" t="s">
        <v>685</v>
      </c>
      <c r="L89">
        <v>1191</v>
      </c>
      <c r="N89">
        <v>1013</v>
      </c>
      <c r="O89" t="s">
        <v>599</v>
      </c>
      <c r="P89" t="s">
        <v>599</v>
      </c>
      <c r="Q89">
        <v>1</v>
      </c>
      <c r="W89">
        <v>0</v>
      </c>
      <c r="X89">
        <v>-400197608</v>
      </c>
      <c r="Y89">
        <v>69.87</v>
      </c>
      <c r="AA89">
        <v>0</v>
      </c>
      <c r="AB89">
        <v>0</v>
      </c>
      <c r="AC89">
        <v>0</v>
      </c>
      <c r="AD89">
        <v>8.5299999999999994</v>
      </c>
      <c r="AE89">
        <v>0</v>
      </c>
      <c r="AF89">
        <v>0</v>
      </c>
      <c r="AG89">
        <v>0</v>
      </c>
      <c r="AH89">
        <v>8.5299999999999994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69.87</v>
      </c>
      <c r="AU89" t="s">
        <v>6</v>
      </c>
      <c r="AV89">
        <v>1</v>
      </c>
      <c r="AW89">
        <v>2</v>
      </c>
      <c r="AX89">
        <v>26834328</v>
      </c>
      <c r="AY89">
        <v>1</v>
      </c>
      <c r="AZ89">
        <v>0</v>
      </c>
      <c r="BA89">
        <v>95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Y89*Source!I50</f>
        <v>49.188479999999998</v>
      </c>
      <c r="CY89">
        <f>AD89</f>
        <v>8.5299999999999994</v>
      </c>
      <c r="CZ89">
        <f>AH89</f>
        <v>8.5299999999999994</v>
      </c>
      <c r="DA89">
        <f>AL89</f>
        <v>1</v>
      </c>
      <c r="DB89">
        <v>0</v>
      </c>
    </row>
    <row r="90" spans="1:106" x14ac:dyDescent="0.2">
      <c r="A90">
        <f>ROW(Source!A50)</f>
        <v>50</v>
      </c>
      <c r="B90">
        <v>26834263</v>
      </c>
      <c r="C90">
        <v>26834327</v>
      </c>
      <c r="D90">
        <v>25412928</v>
      </c>
      <c r="E90">
        <v>1</v>
      </c>
      <c r="F90">
        <v>1</v>
      </c>
      <c r="G90">
        <v>1</v>
      </c>
      <c r="H90">
        <v>1</v>
      </c>
      <c r="I90" t="s">
        <v>600</v>
      </c>
      <c r="J90" t="s">
        <v>6</v>
      </c>
      <c r="K90" t="s">
        <v>601</v>
      </c>
      <c r="L90">
        <v>1191</v>
      </c>
      <c r="N90">
        <v>1013</v>
      </c>
      <c r="O90" t="s">
        <v>599</v>
      </c>
      <c r="P90" t="s">
        <v>599</v>
      </c>
      <c r="Q90">
        <v>1</v>
      </c>
      <c r="W90">
        <v>0</v>
      </c>
      <c r="X90">
        <v>-1417349443</v>
      </c>
      <c r="Y90">
        <v>1.44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1.44</v>
      </c>
      <c r="AU90" t="s">
        <v>6</v>
      </c>
      <c r="AV90">
        <v>2</v>
      </c>
      <c r="AW90">
        <v>2</v>
      </c>
      <c r="AX90">
        <v>26834329</v>
      </c>
      <c r="AY90">
        <v>1</v>
      </c>
      <c r="AZ90">
        <v>0</v>
      </c>
      <c r="BA90">
        <v>96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Y90*Source!I50</f>
        <v>1.01376</v>
      </c>
      <c r="CY90">
        <f>AD90</f>
        <v>0</v>
      </c>
      <c r="CZ90">
        <f>AH90</f>
        <v>0</v>
      </c>
      <c r="DA90">
        <f>AL90</f>
        <v>1</v>
      </c>
      <c r="DB90">
        <v>0</v>
      </c>
    </row>
    <row r="91" spans="1:106" x14ac:dyDescent="0.2">
      <c r="A91">
        <f>ROW(Source!A50)</f>
        <v>50</v>
      </c>
      <c r="B91">
        <v>26834263</v>
      </c>
      <c r="C91">
        <v>26834327</v>
      </c>
      <c r="D91">
        <v>25230514</v>
      </c>
      <c r="E91">
        <v>1</v>
      </c>
      <c r="F91">
        <v>1</v>
      </c>
      <c r="G91">
        <v>1</v>
      </c>
      <c r="H91">
        <v>2</v>
      </c>
      <c r="I91" t="s">
        <v>602</v>
      </c>
      <c r="J91" t="s">
        <v>603</v>
      </c>
      <c r="K91" t="s">
        <v>604</v>
      </c>
      <c r="L91">
        <v>1368</v>
      </c>
      <c r="N91">
        <v>1011</v>
      </c>
      <c r="O91" t="s">
        <v>605</v>
      </c>
      <c r="P91" t="s">
        <v>605</v>
      </c>
      <c r="Q91">
        <v>1</v>
      </c>
      <c r="W91">
        <v>0</v>
      </c>
      <c r="X91">
        <v>1188625873</v>
      </c>
      <c r="Y91">
        <v>1.44</v>
      </c>
      <c r="AA91">
        <v>0</v>
      </c>
      <c r="AB91">
        <v>31.26</v>
      </c>
      <c r="AC91">
        <v>13.5</v>
      </c>
      <c r="AD91">
        <v>0</v>
      </c>
      <c r="AE91">
        <v>0</v>
      </c>
      <c r="AF91">
        <v>31.26</v>
      </c>
      <c r="AG91">
        <v>13.5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1.44</v>
      </c>
      <c r="AU91" t="s">
        <v>6</v>
      </c>
      <c r="AV91">
        <v>0</v>
      </c>
      <c r="AW91">
        <v>2</v>
      </c>
      <c r="AX91">
        <v>26834330</v>
      </c>
      <c r="AY91">
        <v>1</v>
      </c>
      <c r="AZ91">
        <v>0</v>
      </c>
      <c r="BA91">
        <v>97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Y91*Source!I50</f>
        <v>1.01376</v>
      </c>
      <c r="CY91">
        <f>AB91</f>
        <v>31.26</v>
      </c>
      <c r="CZ91">
        <f>AF91</f>
        <v>31.26</v>
      </c>
      <c r="DA91">
        <f>AJ91</f>
        <v>1</v>
      </c>
      <c r="DB91">
        <v>0</v>
      </c>
    </row>
    <row r="92" spans="1:106" x14ac:dyDescent="0.2">
      <c r="A92">
        <f>ROW(Source!A50)</f>
        <v>50</v>
      </c>
      <c r="B92">
        <v>26834263</v>
      </c>
      <c r="C92">
        <v>26834327</v>
      </c>
      <c r="D92">
        <v>25147242</v>
      </c>
      <c r="E92">
        <v>17</v>
      </c>
      <c r="F92">
        <v>1</v>
      </c>
      <c r="G92">
        <v>1</v>
      </c>
      <c r="H92">
        <v>3</v>
      </c>
      <c r="I92" t="s">
        <v>48</v>
      </c>
      <c r="J92" t="s">
        <v>6</v>
      </c>
      <c r="K92" t="s">
        <v>49</v>
      </c>
      <c r="L92">
        <v>1348</v>
      </c>
      <c r="N92">
        <v>1009</v>
      </c>
      <c r="O92" t="s">
        <v>38</v>
      </c>
      <c r="P92" t="s">
        <v>38</v>
      </c>
      <c r="Q92">
        <v>1000</v>
      </c>
      <c r="W92">
        <v>0</v>
      </c>
      <c r="X92">
        <v>-179832266</v>
      </c>
      <c r="Y92">
        <v>5.2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6</v>
      </c>
      <c r="AT92">
        <v>5.2</v>
      </c>
      <c r="AU92" t="s">
        <v>6</v>
      </c>
      <c r="AV92">
        <v>0</v>
      </c>
      <c r="AW92">
        <v>2</v>
      </c>
      <c r="AX92">
        <v>26834331</v>
      </c>
      <c r="AY92">
        <v>1</v>
      </c>
      <c r="AZ92">
        <v>0</v>
      </c>
      <c r="BA92">
        <v>98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Y92*Source!I50</f>
        <v>3.6608000000000001</v>
      </c>
      <c r="CY92">
        <f>AA92</f>
        <v>0</v>
      </c>
      <c r="CZ92">
        <f>AE92</f>
        <v>0</v>
      </c>
      <c r="DA92">
        <f>AI92</f>
        <v>1</v>
      </c>
      <c r="DB92">
        <v>0</v>
      </c>
    </row>
    <row r="93" spans="1:106" x14ac:dyDescent="0.2">
      <c r="A93">
        <f>ROW(Source!A51)</f>
        <v>51</v>
      </c>
      <c r="B93">
        <v>26834277</v>
      </c>
      <c r="C93">
        <v>26834327</v>
      </c>
      <c r="D93">
        <v>25413300</v>
      </c>
      <c r="E93">
        <v>1</v>
      </c>
      <c r="F93">
        <v>1</v>
      </c>
      <c r="G93">
        <v>1</v>
      </c>
      <c r="H93">
        <v>1</v>
      </c>
      <c r="I93" t="s">
        <v>684</v>
      </c>
      <c r="J93" t="s">
        <v>6</v>
      </c>
      <c r="K93" t="s">
        <v>685</v>
      </c>
      <c r="L93">
        <v>1191</v>
      </c>
      <c r="N93">
        <v>1013</v>
      </c>
      <c r="O93" t="s">
        <v>599</v>
      </c>
      <c r="P93" t="s">
        <v>599</v>
      </c>
      <c r="Q93">
        <v>1</v>
      </c>
      <c r="W93">
        <v>0</v>
      </c>
      <c r="X93">
        <v>-400197608</v>
      </c>
      <c r="Y93">
        <v>69.87</v>
      </c>
      <c r="AA93">
        <v>0</v>
      </c>
      <c r="AB93">
        <v>0</v>
      </c>
      <c r="AC93">
        <v>0</v>
      </c>
      <c r="AD93">
        <v>54.59</v>
      </c>
      <c r="AE93">
        <v>0</v>
      </c>
      <c r="AF93">
        <v>0</v>
      </c>
      <c r="AG93">
        <v>0</v>
      </c>
      <c r="AH93">
        <v>8.5299999999999994</v>
      </c>
      <c r="AI93">
        <v>1</v>
      </c>
      <c r="AJ93">
        <v>1</v>
      </c>
      <c r="AK93">
        <v>1</v>
      </c>
      <c r="AL93">
        <v>6.4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69.87</v>
      </c>
      <c r="AU93" t="s">
        <v>6</v>
      </c>
      <c r="AV93">
        <v>1</v>
      </c>
      <c r="AW93">
        <v>2</v>
      </c>
      <c r="AX93">
        <v>26834328</v>
      </c>
      <c r="AY93">
        <v>1</v>
      </c>
      <c r="AZ93">
        <v>0</v>
      </c>
      <c r="BA93">
        <v>99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Y93*Source!I51</f>
        <v>49.188479999999998</v>
      </c>
      <c r="CY93">
        <f>AD93</f>
        <v>54.59</v>
      </c>
      <c r="CZ93">
        <f>AH93</f>
        <v>8.5299999999999994</v>
      </c>
      <c r="DA93">
        <f>AL93</f>
        <v>6.4</v>
      </c>
      <c r="DB93">
        <v>0</v>
      </c>
    </row>
    <row r="94" spans="1:106" x14ac:dyDescent="0.2">
      <c r="A94">
        <f>ROW(Source!A51)</f>
        <v>51</v>
      </c>
      <c r="B94">
        <v>26834277</v>
      </c>
      <c r="C94">
        <v>26834327</v>
      </c>
      <c r="D94">
        <v>25412928</v>
      </c>
      <c r="E94">
        <v>1</v>
      </c>
      <c r="F94">
        <v>1</v>
      </c>
      <c r="G94">
        <v>1</v>
      </c>
      <c r="H94">
        <v>1</v>
      </c>
      <c r="I94" t="s">
        <v>600</v>
      </c>
      <c r="J94" t="s">
        <v>6</v>
      </c>
      <c r="K94" t="s">
        <v>601</v>
      </c>
      <c r="L94">
        <v>1191</v>
      </c>
      <c r="N94">
        <v>1013</v>
      </c>
      <c r="O94" t="s">
        <v>599</v>
      </c>
      <c r="P94" t="s">
        <v>599</v>
      </c>
      <c r="Q94">
        <v>1</v>
      </c>
      <c r="W94">
        <v>0</v>
      </c>
      <c r="X94">
        <v>-1417349443</v>
      </c>
      <c r="Y94">
        <v>1.44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6.4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1.44</v>
      </c>
      <c r="AU94" t="s">
        <v>6</v>
      </c>
      <c r="AV94">
        <v>2</v>
      </c>
      <c r="AW94">
        <v>2</v>
      </c>
      <c r="AX94">
        <v>26834329</v>
      </c>
      <c r="AY94">
        <v>1</v>
      </c>
      <c r="AZ94">
        <v>0</v>
      </c>
      <c r="BA94">
        <v>100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Y94*Source!I51</f>
        <v>1.01376</v>
      </c>
      <c r="CY94">
        <f>AD94</f>
        <v>0</v>
      </c>
      <c r="CZ94">
        <f>AH94</f>
        <v>0</v>
      </c>
      <c r="DA94">
        <f>AL94</f>
        <v>1</v>
      </c>
      <c r="DB94">
        <v>0</v>
      </c>
    </row>
    <row r="95" spans="1:106" x14ac:dyDescent="0.2">
      <c r="A95">
        <f>ROW(Source!A51)</f>
        <v>51</v>
      </c>
      <c r="B95">
        <v>26834277</v>
      </c>
      <c r="C95">
        <v>26834327</v>
      </c>
      <c r="D95">
        <v>25230514</v>
      </c>
      <c r="E95">
        <v>1</v>
      </c>
      <c r="F95">
        <v>1</v>
      </c>
      <c r="G95">
        <v>1</v>
      </c>
      <c r="H95">
        <v>2</v>
      </c>
      <c r="I95" t="s">
        <v>602</v>
      </c>
      <c r="J95" t="s">
        <v>603</v>
      </c>
      <c r="K95" t="s">
        <v>604</v>
      </c>
      <c r="L95">
        <v>1368</v>
      </c>
      <c r="N95">
        <v>1011</v>
      </c>
      <c r="O95" t="s">
        <v>605</v>
      </c>
      <c r="P95" t="s">
        <v>605</v>
      </c>
      <c r="Q95">
        <v>1</v>
      </c>
      <c r="W95">
        <v>0</v>
      </c>
      <c r="X95">
        <v>1188625873</v>
      </c>
      <c r="Y95">
        <v>1.44</v>
      </c>
      <c r="AA95">
        <v>0</v>
      </c>
      <c r="AB95">
        <v>200.06</v>
      </c>
      <c r="AC95">
        <v>13.5</v>
      </c>
      <c r="AD95">
        <v>0</v>
      </c>
      <c r="AE95">
        <v>0</v>
      </c>
      <c r="AF95">
        <v>31.26</v>
      </c>
      <c r="AG95">
        <v>13.5</v>
      </c>
      <c r="AH95">
        <v>0</v>
      </c>
      <c r="AI95">
        <v>1</v>
      </c>
      <c r="AJ95">
        <v>6.4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1.44</v>
      </c>
      <c r="AU95" t="s">
        <v>6</v>
      </c>
      <c r="AV95">
        <v>0</v>
      </c>
      <c r="AW95">
        <v>2</v>
      </c>
      <c r="AX95">
        <v>26834330</v>
      </c>
      <c r="AY95">
        <v>1</v>
      </c>
      <c r="AZ95">
        <v>0</v>
      </c>
      <c r="BA95">
        <v>101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Y95*Source!I51</f>
        <v>1.01376</v>
      </c>
      <c r="CY95">
        <f>AB95</f>
        <v>200.06</v>
      </c>
      <c r="CZ95">
        <f>AF95</f>
        <v>31.26</v>
      </c>
      <c r="DA95">
        <f>AJ95</f>
        <v>6.4</v>
      </c>
      <c r="DB95">
        <v>0</v>
      </c>
    </row>
    <row r="96" spans="1:106" x14ac:dyDescent="0.2">
      <c r="A96">
        <f>ROW(Source!A51)</f>
        <v>51</v>
      </c>
      <c r="B96">
        <v>26834277</v>
      </c>
      <c r="C96">
        <v>26834327</v>
      </c>
      <c r="D96">
        <v>25147242</v>
      </c>
      <c r="E96">
        <v>17</v>
      </c>
      <c r="F96">
        <v>1</v>
      </c>
      <c r="G96">
        <v>1</v>
      </c>
      <c r="H96">
        <v>3</v>
      </c>
      <c r="I96" t="s">
        <v>48</v>
      </c>
      <c r="J96" t="s">
        <v>6</v>
      </c>
      <c r="K96" t="s">
        <v>49</v>
      </c>
      <c r="L96">
        <v>1348</v>
      </c>
      <c r="N96">
        <v>1009</v>
      </c>
      <c r="O96" t="s">
        <v>38</v>
      </c>
      <c r="P96" t="s">
        <v>38</v>
      </c>
      <c r="Q96">
        <v>1000</v>
      </c>
      <c r="W96">
        <v>0</v>
      </c>
      <c r="X96">
        <v>-179832266</v>
      </c>
      <c r="Y96">
        <v>5.2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6.4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5.2</v>
      </c>
      <c r="AU96" t="s">
        <v>6</v>
      </c>
      <c r="AV96">
        <v>0</v>
      </c>
      <c r="AW96">
        <v>2</v>
      </c>
      <c r="AX96">
        <v>26834331</v>
      </c>
      <c r="AY96">
        <v>1</v>
      </c>
      <c r="AZ96">
        <v>0</v>
      </c>
      <c r="BA96">
        <v>102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Y96*Source!I51</f>
        <v>3.6608000000000001</v>
      </c>
      <c r="CY96">
        <f>AA96</f>
        <v>0</v>
      </c>
      <c r="CZ96">
        <f>AE96</f>
        <v>0</v>
      </c>
      <c r="DA96">
        <f>AI96</f>
        <v>6.4</v>
      </c>
      <c r="DB96">
        <v>0</v>
      </c>
    </row>
    <row r="97" spans="1:106" x14ac:dyDescent="0.2">
      <c r="A97">
        <f>ROW(Source!A54)</f>
        <v>54</v>
      </c>
      <c r="B97">
        <v>26834263</v>
      </c>
      <c r="C97">
        <v>26834333</v>
      </c>
      <c r="D97">
        <v>25416173</v>
      </c>
      <c r="E97">
        <v>1</v>
      </c>
      <c r="F97">
        <v>1</v>
      </c>
      <c r="G97">
        <v>1</v>
      </c>
      <c r="H97">
        <v>1</v>
      </c>
      <c r="I97" t="s">
        <v>686</v>
      </c>
      <c r="J97" t="s">
        <v>6</v>
      </c>
      <c r="K97" t="s">
        <v>687</v>
      </c>
      <c r="L97">
        <v>1191</v>
      </c>
      <c r="N97">
        <v>1013</v>
      </c>
      <c r="O97" t="s">
        <v>599</v>
      </c>
      <c r="P97" t="s">
        <v>599</v>
      </c>
      <c r="Q97">
        <v>1</v>
      </c>
      <c r="W97">
        <v>0</v>
      </c>
      <c r="X97">
        <v>-1366118074</v>
      </c>
      <c r="Y97">
        <v>31.608000000000001</v>
      </c>
      <c r="AA97">
        <v>0</v>
      </c>
      <c r="AB97">
        <v>0</v>
      </c>
      <c r="AC97">
        <v>0</v>
      </c>
      <c r="AD97">
        <v>7.94</v>
      </c>
      <c r="AE97">
        <v>0</v>
      </c>
      <c r="AF97">
        <v>0</v>
      </c>
      <c r="AG97">
        <v>0</v>
      </c>
      <c r="AH97">
        <v>7.94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39.51</v>
      </c>
      <c r="AU97" t="s">
        <v>77</v>
      </c>
      <c r="AV97">
        <v>1</v>
      </c>
      <c r="AW97">
        <v>2</v>
      </c>
      <c r="AX97">
        <v>26834334</v>
      </c>
      <c r="AY97">
        <v>1</v>
      </c>
      <c r="AZ97">
        <v>0</v>
      </c>
      <c r="BA97">
        <v>103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Y97*Source!I54</f>
        <v>73.140912</v>
      </c>
      <c r="CY97">
        <f>AD97</f>
        <v>7.94</v>
      </c>
      <c r="CZ97">
        <f>AH97</f>
        <v>7.94</v>
      </c>
      <c r="DA97">
        <f>AL97</f>
        <v>1</v>
      </c>
      <c r="DB97">
        <v>0</v>
      </c>
    </row>
    <row r="98" spans="1:106" x14ac:dyDescent="0.2">
      <c r="A98">
        <f>ROW(Source!A54)</f>
        <v>54</v>
      </c>
      <c r="B98">
        <v>26834263</v>
      </c>
      <c r="C98">
        <v>26834333</v>
      </c>
      <c r="D98">
        <v>25412928</v>
      </c>
      <c r="E98">
        <v>1</v>
      </c>
      <c r="F98">
        <v>1</v>
      </c>
      <c r="G98">
        <v>1</v>
      </c>
      <c r="H98">
        <v>1</v>
      </c>
      <c r="I98" t="s">
        <v>600</v>
      </c>
      <c r="J98" t="s">
        <v>6</v>
      </c>
      <c r="K98" t="s">
        <v>601</v>
      </c>
      <c r="L98">
        <v>1191</v>
      </c>
      <c r="N98">
        <v>1013</v>
      </c>
      <c r="O98" t="s">
        <v>599</v>
      </c>
      <c r="P98" t="s">
        <v>599</v>
      </c>
      <c r="Q98">
        <v>1</v>
      </c>
      <c r="W98">
        <v>0</v>
      </c>
      <c r="X98">
        <v>-1417349443</v>
      </c>
      <c r="Y98">
        <v>1.27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1.27</v>
      </c>
      <c r="AU98" t="s">
        <v>6</v>
      </c>
      <c r="AV98">
        <v>2</v>
      </c>
      <c r="AW98">
        <v>2</v>
      </c>
      <c r="AX98">
        <v>26834335</v>
      </c>
      <c r="AY98">
        <v>1</v>
      </c>
      <c r="AZ98">
        <v>2048</v>
      </c>
      <c r="BA98">
        <v>104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Y98*Source!I54</f>
        <v>2.9387799999999999</v>
      </c>
      <c r="CY98">
        <f>AD98</f>
        <v>0</v>
      </c>
      <c r="CZ98">
        <f>AH98</f>
        <v>0</v>
      </c>
      <c r="DA98">
        <f>AL98</f>
        <v>1</v>
      </c>
      <c r="DB98">
        <v>0</v>
      </c>
    </row>
    <row r="99" spans="1:106" x14ac:dyDescent="0.2">
      <c r="A99">
        <f>ROW(Source!A54)</f>
        <v>54</v>
      </c>
      <c r="B99">
        <v>26834263</v>
      </c>
      <c r="C99">
        <v>26834333</v>
      </c>
      <c r="D99">
        <v>25230514</v>
      </c>
      <c r="E99">
        <v>1</v>
      </c>
      <c r="F99">
        <v>1</v>
      </c>
      <c r="G99">
        <v>1</v>
      </c>
      <c r="H99">
        <v>2</v>
      </c>
      <c r="I99" t="s">
        <v>602</v>
      </c>
      <c r="J99" t="s">
        <v>603</v>
      </c>
      <c r="K99" t="s">
        <v>604</v>
      </c>
      <c r="L99">
        <v>1368</v>
      </c>
      <c r="N99">
        <v>1011</v>
      </c>
      <c r="O99" t="s">
        <v>605</v>
      </c>
      <c r="P99" t="s">
        <v>605</v>
      </c>
      <c r="Q99">
        <v>1</v>
      </c>
      <c r="W99">
        <v>0</v>
      </c>
      <c r="X99">
        <v>1188625873</v>
      </c>
      <c r="Y99">
        <v>1.016</v>
      </c>
      <c r="AA99">
        <v>0</v>
      </c>
      <c r="AB99">
        <v>31.26</v>
      </c>
      <c r="AC99">
        <v>13.5</v>
      </c>
      <c r="AD99">
        <v>0</v>
      </c>
      <c r="AE99">
        <v>0</v>
      </c>
      <c r="AF99">
        <v>31.26</v>
      </c>
      <c r="AG99">
        <v>13.5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1.27</v>
      </c>
      <c r="AU99" t="s">
        <v>77</v>
      </c>
      <c r="AV99">
        <v>0</v>
      </c>
      <c r="AW99">
        <v>2</v>
      </c>
      <c r="AX99">
        <v>26834336</v>
      </c>
      <c r="AY99">
        <v>1</v>
      </c>
      <c r="AZ99">
        <v>0</v>
      </c>
      <c r="BA99">
        <v>105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Y99*Source!I54</f>
        <v>2.3510240000000002</v>
      </c>
      <c r="CY99">
        <f>AB99</f>
        <v>31.26</v>
      </c>
      <c r="CZ99">
        <f>AF99</f>
        <v>31.26</v>
      </c>
      <c r="DA99">
        <f>AJ99</f>
        <v>1</v>
      </c>
      <c r="DB99">
        <v>0</v>
      </c>
    </row>
    <row r="100" spans="1:106" x14ac:dyDescent="0.2">
      <c r="A100">
        <f>ROW(Source!A54)</f>
        <v>54</v>
      </c>
      <c r="B100">
        <v>26834263</v>
      </c>
      <c r="C100">
        <v>26834333</v>
      </c>
      <c r="D100">
        <v>25230627</v>
      </c>
      <c r="E100">
        <v>1</v>
      </c>
      <c r="F100">
        <v>1</v>
      </c>
      <c r="G100">
        <v>1</v>
      </c>
      <c r="H100">
        <v>2</v>
      </c>
      <c r="I100" t="s">
        <v>688</v>
      </c>
      <c r="J100" t="s">
        <v>689</v>
      </c>
      <c r="K100" t="s">
        <v>690</v>
      </c>
      <c r="L100">
        <v>1368</v>
      </c>
      <c r="N100">
        <v>1011</v>
      </c>
      <c r="O100" t="s">
        <v>605</v>
      </c>
      <c r="P100" t="s">
        <v>605</v>
      </c>
      <c r="Q100">
        <v>1</v>
      </c>
      <c r="W100">
        <v>0</v>
      </c>
      <c r="X100">
        <v>126902709</v>
      </c>
      <c r="Y100">
        <v>7.2560000000000002</v>
      </c>
      <c r="AA100">
        <v>0</v>
      </c>
      <c r="AB100">
        <v>0.5</v>
      </c>
      <c r="AC100">
        <v>0</v>
      </c>
      <c r="AD100">
        <v>0</v>
      </c>
      <c r="AE100">
        <v>0</v>
      </c>
      <c r="AF100">
        <v>0.5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9.07</v>
      </c>
      <c r="AU100" t="s">
        <v>77</v>
      </c>
      <c r="AV100">
        <v>0</v>
      </c>
      <c r="AW100">
        <v>2</v>
      </c>
      <c r="AX100">
        <v>26834337</v>
      </c>
      <c r="AY100">
        <v>1</v>
      </c>
      <c r="AZ100">
        <v>0</v>
      </c>
      <c r="BA100">
        <v>106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Y100*Source!I54</f>
        <v>16.790384</v>
      </c>
      <c r="CY100">
        <f>AB100</f>
        <v>0.5</v>
      </c>
      <c r="CZ100">
        <f>AF100</f>
        <v>0.5</v>
      </c>
      <c r="DA100">
        <f>AJ100</f>
        <v>1</v>
      </c>
      <c r="DB100">
        <v>0</v>
      </c>
    </row>
    <row r="101" spans="1:106" x14ac:dyDescent="0.2">
      <c r="A101">
        <f>ROW(Source!A54)</f>
        <v>54</v>
      </c>
      <c r="B101">
        <v>26834263</v>
      </c>
      <c r="C101">
        <v>26834333</v>
      </c>
      <c r="D101">
        <v>25149961</v>
      </c>
      <c r="E101">
        <v>1</v>
      </c>
      <c r="F101">
        <v>1</v>
      </c>
      <c r="G101">
        <v>1</v>
      </c>
      <c r="H101">
        <v>3</v>
      </c>
      <c r="I101" t="s">
        <v>691</v>
      </c>
      <c r="J101" t="s">
        <v>692</v>
      </c>
      <c r="K101" t="s">
        <v>693</v>
      </c>
      <c r="L101">
        <v>1339</v>
      </c>
      <c r="N101">
        <v>1007</v>
      </c>
      <c r="O101" t="s">
        <v>228</v>
      </c>
      <c r="P101" t="s">
        <v>228</v>
      </c>
      <c r="Q101">
        <v>1</v>
      </c>
      <c r="W101">
        <v>0</v>
      </c>
      <c r="X101">
        <v>-1660354250</v>
      </c>
      <c r="Y101">
        <v>0</v>
      </c>
      <c r="AA101">
        <v>2.44</v>
      </c>
      <c r="AB101">
        <v>0</v>
      </c>
      <c r="AC101">
        <v>0</v>
      </c>
      <c r="AD101">
        <v>0</v>
      </c>
      <c r="AE101">
        <v>2.44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3.5</v>
      </c>
      <c r="AU101" t="s">
        <v>30</v>
      </c>
      <c r="AV101">
        <v>0</v>
      </c>
      <c r="AW101">
        <v>2</v>
      </c>
      <c r="AX101">
        <v>26834338</v>
      </c>
      <c r="AY101">
        <v>1</v>
      </c>
      <c r="AZ101">
        <v>0</v>
      </c>
      <c r="BA101">
        <v>107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Y101*Source!I54</f>
        <v>0</v>
      </c>
      <c r="CY101">
        <f>AA101</f>
        <v>2.44</v>
      </c>
      <c r="CZ101">
        <f>AE101</f>
        <v>2.44</v>
      </c>
      <c r="DA101">
        <f>AI101</f>
        <v>1</v>
      </c>
      <c r="DB101">
        <v>0</v>
      </c>
    </row>
    <row r="102" spans="1:106" x14ac:dyDescent="0.2">
      <c r="A102">
        <f>ROW(Source!A55)</f>
        <v>55</v>
      </c>
      <c r="B102">
        <v>26834277</v>
      </c>
      <c r="C102">
        <v>26834333</v>
      </c>
      <c r="D102">
        <v>25416173</v>
      </c>
      <c r="E102">
        <v>1</v>
      </c>
      <c r="F102">
        <v>1</v>
      </c>
      <c r="G102">
        <v>1</v>
      </c>
      <c r="H102">
        <v>1</v>
      </c>
      <c r="I102" t="s">
        <v>686</v>
      </c>
      <c r="J102" t="s">
        <v>6</v>
      </c>
      <c r="K102" t="s">
        <v>687</v>
      </c>
      <c r="L102">
        <v>1191</v>
      </c>
      <c r="N102">
        <v>1013</v>
      </c>
      <c r="O102" t="s">
        <v>599</v>
      </c>
      <c r="P102" t="s">
        <v>599</v>
      </c>
      <c r="Q102">
        <v>1</v>
      </c>
      <c r="W102">
        <v>0</v>
      </c>
      <c r="X102">
        <v>-1366118074</v>
      </c>
      <c r="Y102">
        <v>31.608000000000001</v>
      </c>
      <c r="AA102">
        <v>0</v>
      </c>
      <c r="AB102">
        <v>0</v>
      </c>
      <c r="AC102">
        <v>0</v>
      </c>
      <c r="AD102">
        <v>50.82</v>
      </c>
      <c r="AE102">
        <v>0</v>
      </c>
      <c r="AF102">
        <v>0</v>
      </c>
      <c r="AG102">
        <v>0</v>
      </c>
      <c r="AH102">
        <v>7.94</v>
      </c>
      <c r="AI102">
        <v>1</v>
      </c>
      <c r="AJ102">
        <v>1</v>
      </c>
      <c r="AK102">
        <v>1</v>
      </c>
      <c r="AL102">
        <v>6.4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</v>
      </c>
      <c r="AT102">
        <v>39.51</v>
      </c>
      <c r="AU102" t="s">
        <v>77</v>
      </c>
      <c r="AV102">
        <v>1</v>
      </c>
      <c r="AW102">
        <v>2</v>
      </c>
      <c r="AX102">
        <v>26834334</v>
      </c>
      <c r="AY102">
        <v>1</v>
      </c>
      <c r="AZ102">
        <v>0</v>
      </c>
      <c r="BA102">
        <v>109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Y102*Source!I55</f>
        <v>73.140912</v>
      </c>
      <c r="CY102">
        <f>AD102</f>
        <v>50.82</v>
      </c>
      <c r="CZ102">
        <f>AH102</f>
        <v>7.94</v>
      </c>
      <c r="DA102">
        <f>AL102</f>
        <v>6.4</v>
      </c>
      <c r="DB102">
        <v>0</v>
      </c>
    </row>
    <row r="103" spans="1:106" x14ac:dyDescent="0.2">
      <c r="A103">
        <f>ROW(Source!A55)</f>
        <v>55</v>
      </c>
      <c r="B103">
        <v>26834277</v>
      </c>
      <c r="C103">
        <v>26834333</v>
      </c>
      <c r="D103">
        <v>25412928</v>
      </c>
      <c r="E103">
        <v>1</v>
      </c>
      <c r="F103">
        <v>1</v>
      </c>
      <c r="G103">
        <v>1</v>
      </c>
      <c r="H103">
        <v>1</v>
      </c>
      <c r="I103" t="s">
        <v>600</v>
      </c>
      <c r="J103" t="s">
        <v>6</v>
      </c>
      <c r="K103" t="s">
        <v>601</v>
      </c>
      <c r="L103">
        <v>1191</v>
      </c>
      <c r="N103">
        <v>1013</v>
      </c>
      <c r="O103" t="s">
        <v>599</v>
      </c>
      <c r="P103" t="s">
        <v>599</v>
      </c>
      <c r="Q103">
        <v>1</v>
      </c>
      <c r="W103">
        <v>0</v>
      </c>
      <c r="X103">
        <v>-1417349443</v>
      </c>
      <c r="Y103">
        <v>1.27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6.4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1.27</v>
      </c>
      <c r="AU103" t="s">
        <v>6</v>
      </c>
      <c r="AV103">
        <v>2</v>
      </c>
      <c r="AW103">
        <v>2</v>
      </c>
      <c r="AX103">
        <v>26834335</v>
      </c>
      <c r="AY103">
        <v>1</v>
      </c>
      <c r="AZ103">
        <v>2048</v>
      </c>
      <c r="BA103">
        <v>110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Y103*Source!I55</f>
        <v>2.9387799999999999</v>
      </c>
      <c r="CY103">
        <f>AD103</f>
        <v>0</v>
      </c>
      <c r="CZ103">
        <f>AH103</f>
        <v>0</v>
      </c>
      <c r="DA103">
        <f>AL103</f>
        <v>1</v>
      </c>
      <c r="DB103">
        <v>0</v>
      </c>
    </row>
    <row r="104" spans="1:106" x14ac:dyDescent="0.2">
      <c r="A104">
        <f>ROW(Source!A55)</f>
        <v>55</v>
      </c>
      <c r="B104">
        <v>26834277</v>
      </c>
      <c r="C104">
        <v>26834333</v>
      </c>
      <c r="D104">
        <v>25230514</v>
      </c>
      <c r="E104">
        <v>1</v>
      </c>
      <c r="F104">
        <v>1</v>
      </c>
      <c r="G104">
        <v>1</v>
      </c>
      <c r="H104">
        <v>2</v>
      </c>
      <c r="I104" t="s">
        <v>602</v>
      </c>
      <c r="J104" t="s">
        <v>603</v>
      </c>
      <c r="K104" t="s">
        <v>604</v>
      </c>
      <c r="L104">
        <v>1368</v>
      </c>
      <c r="N104">
        <v>1011</v>
      </c>
      <c r="O104" t="s">
        <v>605</v>
      </c>
      <c r="P104" t="s">
        <v>605</v>
      </c>
      <c r="Q104">
        <v>1</v>
      </c>
      <c r="W104">
        <v>0</v>
      </c>
      <c r="X104">
        <v>1188625873</v>
      </c>
      <c r="Y104">
        <v>1.016</v>
      </c>
      <c r="AA104">
        <v>0</v>
      </c>
      <c r="AB104">
        <v>200.06</v>
      </c>
      <c r="AC104">
        <v>13.5</v>
      </c>
      <c r="AD104">
        <v>0</v>
      </c>
      <c r="AE104">
        <v>0</v>
      </c>
      <c r="AF104">
        <v>31.26</v>
      </c>
      <c r="AG104">
        <v>13.5</v>
      </c>
      <c r="AH104">
        <v>0</v>
      </c>
      <c r="AI104">
        <v>1</v>
      </c>
      <c r="AJ104">
        <v>6.4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1.27</v>
      </c>
      <c r="AU104" t="s">
        <v>77</v>
      </c>
      <c r="AV104">
        <v>0</v>
      </c>
      <c r="AW104">
        <v>2</v>
      </c>
      <c r="AX104">
        <v>26834336</v>
      </c>
      <c r="AY104">
        <v>1</v>
      </c>
      <c r="AZ104">
        <v>0</v>
      </c>
      <c r="BA104">
        <v>111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Y104*Source!I55</f>
        <v>2.3510240000000002</v>
      </c>
      <c r="CY104">
        <f>AB104</f>
        <v>200.06</v>
      </c>
      <c r="CZ104">
        <f>AF104</f>
        <v>31.26</v>
      </c>
      <c r="DA104">
        <f>AJ104</f>
        <v>6.4</v>
      </c>
      <c r="DB104">
        <v>0</v>
      </c>
    </row>
    <row r="105" spans="1:106" x14ac:dyDescent="0.2">
      <c r="A105">
        <f>ROW(Source!A55)</f>
        <v>55</v>
      </c>
      <c r="B105">
        <v>26834277</v>
      </c>
      <c r="C105">
        <v>26834333</v>
      </c>
      <c r="D105">
        <v>25230627</v>
      </c>
      <c r="E105">
        <v>1</v>
      </c>
      <c r="F105">
        <v>1</v>
      </c>
      <c r="G105">
        <v>1</v>
      </c>
      <c r="H105">
        <v>2</v>
      </c>
      <c r="I105" t="s">
        <v>688</v>
      </c>
      <c r="J105" t="s">
        <v>689</v>
      </c>
      <c r="K105" t="s">
        <v>690</v>
      </c>
      <c r="L105">
        <v>1368</v>
      </c>
      <c r="N105">
        <v>1011</v>
      </c>
      <c r="O105" t="s">
        <v>605</v>
      </c>
      <c r="P105" t="s">
        <v>605</v>
      </c>
      <c r="Q105">
        <v>1</v>
      </c>
      <c r="W105">
        <v>0</v>
      </c>
      <c r="X105">
        <v>126902709</v>
      </c>
      <c r="Y105">
        <v>7.2560000000000002</v>
      </c>
      <c r="AA105">
        <v>0</v>
      </c>
      <c r="AB105">
        <v>3.2</v>
      </c>
      <c r="AC105">
        <v>0</v>
      </c>
      <c r="AD105">
        <v>0</v>
      </c>
      <c r="AE105">
        <v>0</v>
      </c>
      <c r="AF105">
        <v>0.5</v>
      </c>
      <c r="AG105">
        <v>0</v>
      </c>
      <c r="AH105">
        <v>0</v>
      </c>
      <c r="AI105">
        <v>1</v>
      </c>
      <c r="AJ105">
        <v>6.4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9.07</v>
      </c>
      <c r="AU105" t="s">
        <v>77</v>
      </c>
      <c r="AV105">
        <v>0</v>
      </c>
      <c r="AW105">
        <v>2</v>
      </c>
      <c r="AX105">
        <v>26834337</v>
      </c>
      <c r="AY105">
        <v>1</v>
      </c>
      <c r="AZ105">
        <v>0</v>
      </c>
      <c r="BA105">
        <v>112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Y105*Source!I55</f>
        <v>16.790384</v>
      </c>
      <c r="CY105">
        <f>AB105</f>
        <v>3.2</v>
      </c>
      <c r="CZ105">
        <f>AF105</f>
        <v>0.5</v>
      </c>
      <c r="DA105">
        <f>AJ105</f>
        <v>6.4</v>
      </c>
      <c r="DB105">
        <v>0</v>
      </c>
    </row>
    <row r="106" spans="1:106" x14ac:dyDescent="0.2">
      <c r="A106">
        <f>ROW(Source!A55)</f>
        <v>55</v>
      </c>
      <c r="B106">
        <v>26834277</v>
      </c>
      <c r="C106">
        <v>26834333</v>
      </c>
      <c r="D106">
        <v>25149961</v>
      </c>
      <c r="E106">
        <v>1</v>
      </c>
      <c r="F106">
        <v>1</v>
      </c>
      <c r="G106">
        <v>1</v>
      </c>
      <c r="H106">
        <v>3</v>
      </c>
      <c r="I106" t="s">
        <v>691</v>
      </c>
      <c r="J106" t="s">
        <v>692</v>
      </c>
      <c r="K106" t="s">
        <v>693</v>
      </c>
      <c r="L106">
        <v>1339</v>
      </c>
      <c r="N106">
        <v>1007</v>
      </c>
      <c r="O106" t="s">
        <v>228</v>
      </c>
      <c r="P106" t="s">
        <v>228</v>
      </c>
      <c r="Q106">
        <v>1</v>
      </c>
      <c r="W106">
        <v>0</v>
      </c>
      <c r="X106">
        <v>-1660354250</v>
      </c>
      <c r="Y106">
        <v>0</v>
      </c>
      <c r="AA106">
        <v>15.62</v>
      </c>
      <c r="AB106">
        <v>0</v>
      </c>
      <c r="AC106">
        <v>0</v>
      </c>
      <c r="AD106">
        <v>0</v>
      </c>
      <c r="AE106">
        <v>2.44</v>
      </c>
      <c r="AF106">
        <v>0</v>
      </c>
      <c r="AG106">
        <v>0</v>
      </c>
      <c r="AH106">
        <v>0</v>
      </c>
      <c r="AI106">
        <v>6.4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</v>
      </c>
      <c r="AT106">
        <v>3.5</v>
      </c>
      <c r="AU106" t="s">
        <v>30</v>
      </c>
      <c r="AV106">
        <v>0</v>
      </c>
      <c r="AW106">
        <v>2</v>
      </c>
      <c r="AX106">
        <v>26834338</v>
      </c>
      <c r="AY106">
        <v>1</v>
      </c>
      <c r="AZ106">
        <v>0</v>
      </c>
      <c r="BA106">
        <v>113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Y106*Source!I55</f>
        <v>0</v>
      </c>
      <c r="CY106">
        <f>AA106</f>
        <v>15.62</v>
      </c>
      <c r="CZ106">
        <f>AE106</f>
        <v>2.44</v>
      </c>
      <c r="DA106">
        <f>AI106</f>
        <v>6.4</v>
      </c>
      <c r="DB106">
        <v>0</v>
      </c>
    </row>
    <row r="107" spans="1:106" x14ac:dyDescent="0.2">
      <c r="A107">
        <f>ROW(Source!A56)</f>
        <v>56</v>
      </c>
      <c r="B107">
        <v>26834263</v>
      </c>
      <c r="C107">
        <v>26834341</v>
      </c>
      <c r="D107">
        <v>25413050</v>
      </c>
      <c r="E107">
        <v>1</v>
      </c>
      <c r="F107">
        <v>1</v>
      </c>
      <c r="G107">
        <v>1</v>
      </c>
      <c r="H107">
        <v>1</v>
      </c>
      <c r="I107" t="s">
        <v>682</v>
      </c>
      <c r="J107" t="s">
        <v>6</v>
      </c>
      <c r="K107" t="s">
        <v>683</v>
      </c>
      <c r="L107">
        <v>1191</v>
      </c>
      <c r="N107">
        <v>1013</v>
      </c>
      <c r="O107" t="s">
        <v>599</v>
      </c>
      <c r="P107" t="s">
        <v>599</v>
      </c>
      <c r="Q107">
        <v>1</v>
      </c>
      <c r="W107">
        <v>0</v>
      </c>
      <c r="X107">
        <v>735429535</v>
      </c>
      <c r="Y107">
        <v>22.82</v>
      </c>
      <c r="AA107">
        <v>0</v>
      </c>
      <c r="AB107">
        <v>0</v>
      </c>
      <c r="AC107">
        <v>0</v>
      </c>
      <c r="AD107">
        <v>7.8</v>
      </c>
      <c r="AE107">
        <v>0</v>
      </c>
      <c r="AF107">
        <v>0</v>
      </c>
      <c r="AG107">
        <v>0</v>
      </c>
      <c r="AH107">
        <v>7.8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22.82</v>
      </c>
      <c r="AU107" t="s">
        <v>6</v>
      </c>
      <c r="AV107">
        <v>1</v>
      </c>
      <c r="AW107">
        <v>2</v>
      </c>
      <c r="AX107">
        <v>26834342</v>
      </c>
      <c r="AY107">
        <v>1</v>
      </c>
      <c r="AZ107">
        <v>0</v>
      </c>
      <c r="BA107">
        <v>115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Y107*Source!I56</f>
        <v>28.296800000000001</v>
      </c>
      <c r="CY107">
        <f>AD107</f>
        <v>7.8</v>
      </c>
      <c r="CZ107">
        <f>AH107</f>
        <v>7.8</v>
      </c>
      <c r="DA107">
        <f>AL107</f>
        <v>1</v>
      </c>
      <c r="DB107">
        <v>0</v>
      </c>
    </row>
    <row r="108" spans="1:106" x14ac:dyDescent="0.2">
      <c r="A108">
        <f>ROW(Source!A57)</f>
        <v>57</v>
      </c>
      <c r="B108">
        <v>26834277</v>
      </c>
      <c r="C108">
        <v>26834341</v>
      </c>
      <c r="D108">
        <v>25413050</v>
      </c>
      <c r="E108">
        <v>1</v>
      </c>
      <c r="F108">
        <v>1</v>
      </c>
      <c r="G108">
        <v>1</v>
      </c>
      <c r="H108">
        <v>1</v>
      </c>
      <c r="I108" t="s">
        <v>682</v>
      </c>
      <c r="J108" t="s">
        <v>6</v>
      </c>
      <c r="K108" t="s">
        <v>683</v>
      </c>
      <c r="L108">
        <v>1191</v>
      </c>
      <c r="N108">
        <v>1013</v>
      </c>
      <c r="O108" t="s">
        <v>599</v>
      </c>
      <c r="P108" t="s">
        <v>599</v>
      </c>
      <c r="Q108">
        <v>1</v>
      </c>
      <c r="W108">
        <v>0</v>
      </c>
      <c r="X108">
        <v>735429535</v>
      </c>
      <c r="Y108">
        <v>22.82</v>
      </c>
      <c r="AA108">
        <v>0</v>
      </c>
      <c r="AB108">
        <v>0</v>
      </c>
      <c r="AC108">
        <v>0</v>
      </c>
      <c r="AD108">
        <v>49.92</v>
      </c>
      <c r="AE108">
        <v>0</v>
      </c>
      <c r="AF108">
        <v>0</v>
      </c>
      <c r="AG108">
        <v>0</v>
      </c>
      <c r="AH108">
        <v>7.8</v>
      </c>
      <c r="AI108">
        <v>1</v>
      </c>
      <c r="AJ108">
        <v>1</v>
      </c>
      <c r="AK108">
        <v>1</v>
      </c>
      <c r="AL108">
        <v>6.4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22.82</v>
      </c>
      <c r="AU108" t="s">
        <v>6</v>
      </c>
      <c r="AV108">
        <v>1</v>
      </c>
      <c r="AW108">
        <v>2</v>
      </c>
      <c r="AX108">
        <v>26834342</v>
      </c>
      <c r="AY108">
        <v>1</v>
      </c>
      <c r="AZ108">
        <v>0</v>
      </c>
      <c r="BA108">
        <v>116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Y108*Source!I57</f>
        <v>28.296800000000001</v>
      </c>
      <c r="CY108">
        <f>AD108</f>
        <v>49.92</v>
      </c>
      <c r="CZ108">
        <f>AH108</f>
        <v>7.8</v>
      </c>
      <c r="DA108">
        <f>AL108</f>
        <v>6.4</v>
      </c>
      <c r="DB108">
        <v>0</v>
      </c>
    </row>
    <row r="109" spans="1:106" x14ac:dyDescent="0.2">
      <c r="A109">
        <f>ROW(Source!A58)</f>
        <v>58</v>
      </c>
      <c r="B109">
        <v>26834263</v>
      </c>
      <c r="C109">
        <v>26834343</v>
      </c>
      <c r="D109">
        <v>25413300</v>
      </c>
      <c r="E109">
        <v>1</v>
      </c>
      <c r="F109">
        <v>1</v>
      </c>
      <c r="G109">
        <v>1</v>
      </c>
      <c r="H109">
        <v>1</v>
      </c>
      <c r="I109" t="s">
        <v>684</v>
      </c>
      <c r="J109" t="s">
        <v>6</v>
      </c>
      <c r="K109" t="s">
        <v>685</v>
      </c>
      <c r="L109">
        <v>1191</v>
      </c>
      <c r="N109">
        <v>1013</v>
      </c>
      <c r="O109" t="s">
        <v>599</v>
      </c>
      <c r="P109" t="s">
        <v>599</v>
      </c>
      <c r="Q109">
        <v>1</v>
      </c>
      <c r="W109">
        <v>0</v>
      </c>
      <c r="X109">
        <v>-400197608</v>
      </c>
      <c r="Y109">
        <v>141.19999999999999</v>
      </c>
      <c r="AA109">
        <v>0</v>
      </c>
      <c r="AB109">
        <v>0</v>
      </c>
      <c r="AC109">
        <v>0</v>
      </c>
      <c r="AD109">
        <v>8.5299999999999994</v>
      </c>
      <c r="AE109">
        <v>0</v>
      </c>
      <c r="AF109">
        <v>0</v>
      </c>
      <c r="AG109">
        <v>0</v>
      </c>
      <c r="AH109">
        <v>8.5299999999999994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141.19999999999999</v>
      </c>
      <c r="AU109" t="s">
        <v>6</v>
      </c>
      <c r="AV109">
        <v>1</v>
      </c>
      <c r="AW109">
        <v>2</v>
      </c>
      <c r="AX109">
        <v>26834344</v>
      </c>
      <c r="AY109">
        <v>1</v>
      </c>
      <c r="AZ109">
        <v>0</v>
      </c>
      <c r="BA109">
        <v>117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Y109*Source!I58</f>
        <v>60.546559999999999</v>
      </c>
      <c r="CY109">
        <f>AD109</f>
        <v>8.5299999999999994</v>
      </c>
      <c r="CZ109">
        <f>AH109</f>
        <v>8.5299999999999994</v>
      </c>
      <c r="DA109">
        <f>AL109</f>
        <v>1</v>
      </c>
      <c r="DB109">
        <v>0</v>
      </c>
    </row>
    <row r="110" spans="1:106" x14ac:dyDescent="0.2">
      <c r="A110">
        <f>ROW(Source!A58)</f>
        <v>58</v>
      </c>
      <c r="B110">
        <v>26834263</v>
      </c>
      <c r="C110">
        <v>26834343</v>
      </c>
      <c r="D110">
        <v>25231936</v>
      </c>
      <c r="E110">
        <v>1</v>
      </c>
      <c r="F110">
        <v>1</v>
      </c>
      <c r="G110">
        <v>1</v>
      </c>
      <c r="H110">
        <v>2</v>
      </c>
      <c r="I110" t="s">
        <v>694</v>
      </c>
      <c r="J110" t="s">
        <v>695</v>
      </c>
      <c r="K110" t="s">
        <v>696</v>
      </c>
      <c r="L110">
        <v>1368</v>
      </c>
      <c r="N110">
        <v>1011</v>
      </c>
      <c r="O110" t="s">
        <v>605</v>
      </c>
      <c r="P110" t="s">
        <v>605</v>
      </c>
      <c r="Q110">
        <v>1</v>
      </c>
      <c r="W110">
        <v>0</v>
      </c>
      <c r="X110">
        <v>-2111251057</v>
      </c>
      <c r="Y110">
        <v>6.72</v>
      </c>
      <c r="AA110">
        <v>0</v>
      </c>
      <c r="AB110">
        <v>32.5</v>
      </c>
      <c r="AC110">
        <v>0</v>
      </c>
      <c r="AD110">
        <v>0</v>
      </c>
      <c r="AE110">
        <v>0</v>
      </c>
      <c r="AF110">
        <v>32.5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6.72</v>
      </c>
      <c r="AU110" t="s">
        <v>6</v>
      </c>
      <c r="AV110">
        <v>0</v>
      </c>
      <c r="AW110">
        <v>2</v>
      </c>
      <c r="AX110">
        <v>26834345</v>
      </c>
      <c r="AY110">
        <v>1</v>
      </c>
      <c r="AZ110">
        <v>0</v>
      </c>
      <c r="BA110">
        <v>118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Y110*Source!I58</f>
        <v>2.8815360000000001</v>
      </c>
      <c r="CY110">
        <f>AB110</f>
        <v>32.5</v>
      </c>
      <c r="CZ110">
        <f>AF110</f>
        <v>32.5</v>
      </c>
      <c r="DA110">
        <f>AJ110</f>
        <v>1</v>
      </c>
      <c r="DB110">
        <v>0</v>
      </c>
    </row>
    <row r="111" spans="1:106" x14ac:dyDescent="0.2">
      <c r="A111">
        <f>ROW(Source!A58)</f>
        <v>58</v>
      </c>
      <c r="B111">
        <v>26834263</v>
      </c>
      <c r="C111">
        <v>26834343</v>
      </c>
      <c r="D111">
        <v>25232531</v>
      </c>
      <c r="E111">
        <v>1</v>
      </c>
      <c r="F111">
        <v>1</v>
      </c>
      <c r="G111">
        <v>1</v>
      </c>
      <c r="H111">
        <v>2</v>
      </c>
      <c r="I111" t="s">
        <v>697</v>
      </c>
      <c r="J111" t="s">
        <v>698</v>
      </c>
      <c r="K111" t="s">
        <v>699</v>
      </c>
      <c r="L111">
        <v>1368</v>
      </c>
      <c r="N111">
        <v>1011</v>
      </c>
      <c r="O111" t="s">
        <v>605</v>
      </c>
      <c r="P111" t="s">
        <v>605</v>
      </c>
      <c r="Q111">
        <v>1</v>
      </c>
      <c r="W111">
        <v>0</v>
      </c>
      <c r="X111">
        <v>1518765163</v>
      </c>
      <c r="Y111">
        <v>13.44</v>
      </c>
      <c r="AA111">
        <v>0</v>
      </c>
      <c r="AB111">
        <v>1.53</v>
      </c>
      <c r="AC111">
        <v>0</v>
      </c>
      <c r="AD111">
        <v>0</v>
      </c>
      <c r="AE111">
        <v>0</v>
      </c>
      <c r="AF111">
        <v>1.53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13.44</v>
      </c>
      <c r="AU111" t="s">
        <v>6</v>
      </c>
      <c r="AV111">
        <v>0</v>
      </c>
      <c r="AW111">
        <v>2</v>
      </c>
      <c r="AX111">
        <v>26834346</v>
      </c>
      <c r="AY111">
        <v>1</v>
      </c>
      <c r="AZ111">
        <v>0</v>
      </c>
      <c r="BA111">
        <v>119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Y111*Source!I58</f>
        <v>5.7630720000000002</v>
      </c>
      <c r="CY111">
        <f>AB111</f>
        <v>1.53</v>
      </c>
      <c r="CZ111">
        <f>AF111</f>
        <v>1.53</v>
      </c>
      <c r="DA111">
        <f>AJ111</f>
        <v>1</v>
      </c>
      <c r="DB111">
        <v>0</v>
      </c>
    </row>
    <row r="112" spans="1:106" x14ac:dyDescent="0.2">
      <c r="A112">
        <f>ROW(Source!A58)</f>
        <v>58</v>
      </c>
      <c r="B112">
        <v>26834263</v>
      </c>
      <c r="C112">
        <v>26834343</v>
      </c>
      <c r="D112">
        <v>25147252</v>
      </c>
      <c r="E112">
        <v>17</v>
      </c>
      <c r="F112">
        <v>1</v>
      </c>
      <c r="G112">
        <v>1</v>
      </c>
      <c r="H112">
        <v>3</v>
      </c>
      <c r="I112" t="s">
        <v>48</v>
      </c>
      <c r="J112" t="s">
        <v>6</v>
      </c>
      <c r="K112" t="s">
        <v>91</v>
      </c>
      <c r="L112">
        <v>1348</v>
      </c>
      <c r="N112">
        <v>1009</v>
      </c>
      <c r="O112" t="s">
        <v>38</v>
      </c>
      <c r="P112" t="s">
        <v>38</v>
      </c>
      <c r="Q112">
        <v>1000</v>
      </c>
      <c r="W112">
        <v>0</v>
      </c>
      <c r="X112">
        <v>-66286256</v>
      </c>
      <c r="Y112">
        <v>19.399999999999999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6</v>
      </c>
      <c r="AT112">
        <v>19.399999999999999</v>
      </c>
      <c r="AU112" t="s">
        <v>6</v>
      </c>
      <c r="AV112">
        <v>0</v>
      </c>
      <c r="AW112">
        <v>2</v>
      </c>
      <c r="AX112">
        <v>26834347</v>
      </c>
      <c r="AY112">
        <v>1</v>
      </c>
      <c r="AZ112">
        <v>0</v>
      </c>
      <c r="BA112">
        <v>120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Y112*Source!I58</f>
        <v>8.318719999999999</v>
      </c>
      <c r="CY112">
        <f>AA112</f>
        <v>0</v>
      </c>
      <c r="CZ112">
        <f>AE112</f>
        <v>0</v>
      </c>
      <c r="DA112">
        <f>AI112</f>
        <v>1</v>
      </c>
      <c r="DB112">
        <v>0</v>
      </c>
    </row>
    <row r="113" spans="1:106" x14ac:dyDescent="0.2">
      <c r="A113">
        <f>ROW(Source!A59)</f>
        <v>59</v>
      </c>
      <c r="B113">
        <v>26834277</v>
      </c>
      <c r="C113">
        <v>26834343</v>
      </c>
      <c r="D113">
        <v>25413300</v>
      </c>
      <c r="E113">
        <v>1</v>
      </c>
      <c r="F113">
        <v>1</v>
      </c>
      <c r="G113">
        <v>1</v>
      </c>
      <c r="H113">
        <v>1</v>
      </c>
      <c r="I113" t="s">
        <v>684</v>
      </c>
      <c r="J113" t="s">
        <v>6</v>
      </c>
      <c r="K113" t="s">
        <v>685</v>
      </c>
      <c r="L113">
        <v>1191</v>
      </c>
      <c r="N113">
        <v>1013</v>
      </c>
      <c r="O113" t="s">
        <v>599</v>
      </c>
      <c r="P113" t="s">
        <v>599</v>
      </c>
      <c r="Q113">
        <v>1</v>
      </c>
      <c r="W113">
        <v>0</v>
      </c>
      <c r="X113">
        <v>-400197608</v>
      </c>
      <c r="Y113">
        <v>141.19999999999999</v>
      </c>
      <c r="AA113">
        <v>0</v>
      </c>
      <c r="AB113">
        <v>0</v>
      </c>
      <c r="AC113">
        <v>0</v>
      </c>
      <c r="AD113">
        <v>54.59</v>
      </c>
      <c r="AE113">
        <v>0</v>
      </c>
      <c r="AF113">
        <v>0</v>
      </c>
      <c r="AG113">
        <v>0</v>
      </c>
      <c r="AH113">
        <v>8.5299999999999994</v>
      </c>
      <c r="AI113">
        <v>1</v>
      </c>
      <c r="AJ113">
        <v>1</v>
      </c>
      <c r="AK113">
        <v>1</v>
      </c>
      <c r="AL113">
        <v>6.4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141.19999999999999</v>
      </c>
      <c r="AU113" t="s">
        <v>6</v>
      </c>
      <c r="AV113">
        <v>1</v>
      </c>
      <c r="AW113">
        <v>2</v>
      </c>
      <c r="AX113">
        <v>26834344</v>
      </c>
      <c r="AY113">
        <v>1</v>
      </c>
      <c r="AZ113">
        <v>0</v>
      </c>
      <c r="BA113">
        <v>121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Y113*Source!I59</f>
        <v>60.546559999999999</v>
      </c>
      <c r="CY113">
        <f>AD113</f>
        <v>54.59</v>
      </c>
      <c r="CZ113">
        <f>AH113</f>
        <v>8.5299999999999994</v>
      </c>
      <c r="DA113">
        <f>AL113</f>
        <v>6.4</v>
      </c>
      <c r="DB113">
        <v>0</v>
      </c>
    </row>
    <row r="114" spans="1:106" x14ac:dyDescent="0.2">
      <c r="A114">
        <f>ROW(Source!A59)</f>
        <v>59</v>
      </c>
      <c r="B114">
        <v>26834277</v>
      </c>
      <c r="C114">
        <v>26834343</v>
      </c>
      <c r="D114">
        <v>25231936</v>
      </c>
      <c r="E114">
        <v>1</v>
      </c>
      <c r="F114">
        <v>1</v>
      </c>
      <c r="G114">
        <v>1</v>
      </c>
      <c r="H114">
        <v>2</v>
      </c>
      <c r="I114" t="s">
        <v>694</v>
      </c>
      <c r="J114" t="s">
        <v>695</v>
      </c>
      <c r="K114" t="s">
        <v>696</v>
      </c>
      <c r="L114">
        <v>1368</v>
      </c>
      <c r="N114">
        <v>1011</v>
      </c>
      <c r="O114" t="s">
        <v>605</v>
      </c>
      <c r="P114" t="s">
        <v>605</v>
      </c>
      <c r="Q114">
        <v>1</v>
      </c>
      <c r="W114">
        <v>0</v>
      </c>
      <c r="X114">
        <v>-2111251057</v>
      </c>
      <c r="Y114">
        <v>6.72</v>
      </c>
      <c r="AA114">
        <v>0</v>
      </c>
      <c r="AB114">
        <v>208</v>
      </c>
      <c r="AC114">
        <v>0</v>
      </c>
      <c r="AD114">
        <v>0</v>
      </c>
      <c r="AE114">
        <v>0</v>
      </c>
      <c r="AF114">
        <v>32.5</v>
      </c>
      <c r="AG114">
        <v>0</v>
      </c>
      <c r="AH114">
        <v>0</v>
      </c>
      <c r="AI114">
        <v>1</v>
      </c>
      <c r="AJ114">
        <v>6.4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6.72</v>
      </c>
      <c r="AU114" t="s">
        <v>6</v>
      </c>
      <c r="AV114">
        <v>0</v>
      </c>
      <c r="AW114">
        <v>2</v>
      </c>
      <c r="AX114">
        <v>26834345</v>
      </c>
      <c r="AY114">
        <v>1</v>
      </c>
      <c r="AZ114">
        <v>0</v>
      </c>
      <c r="BA114">
        <v>122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Y114*Source!I59</f>
        <v>2.8815360000000001</v>
      </c>
      <c r="CY114">
        <f>AB114</f>
        <v>208</v>
      </c>
      <c r="CZ114">
        <f>AF114</f>
        <v>32.5</v>
      </c>
      <c r="DA114">
        <f>AJ114</f>
        <v>6.4</v>
      </c>
      <c r="DB114">
        <v>0</v>
      </c>
    </row>
    <row r="115" spans="1:106" x14ac:dyDescent="0.2">
      <c r="A115">
        <f>ROW(Source!A59)</f>
        <v>59</v>
      </c>
      <c r="B115">
        <v>26834277</v>
      </c>
      <c r="C115">
        <v>26834343</v>
      </c>
      <c r="D115">
        <v>25232531</v>
      </c>
      <c r="E115">
        <v>1</v>
      </c>
      <c r="F115">
        <v>1</v>
      </c>
      <c r="G115">
        <v>1</v>
      </c>
      <c r="H115">
        <v>2</v>
      </c>
      <c r="I115" t="s">
        <v>697</v>
      </c>
      <c r="J115" t="s">
        <v>698</v>
      </c>
      <c r="K115" t="s">
        <v>699</v>
      </c>
      <c r="L115">
        <v>1368</v>
      </c>
      <c r="N115">
        <v>1011</v>
      </c>
      <c r="O115" t="s">
        <v>605</v>
      </c>
      <c r="P115" t="s">
        <v>605</v>
      </c>
      <c r="Q115">
        <v>1</v>
      </c>
      <c r="W115">
        <v>0</v>
      </c>
      <c r="X115">
        <v>1518765163</v>
      </c>
      <c r="Y115">
        <v>13.44</v>
      </c>
      <c r="AA115">
        <v>0</v>
      </c>
      <c r="AB115">
        <v>9.7899999999999991</v>
      </c>
      <c r="AC115">
        <v>0</v>
      </c>
      <c r="AD115">
        <v>0</v>
      </c>
      <c r="AE115">
        <v>0</v>
      </c>
      <c r="AF115">
        <v>1.53</v>
      </c>
      <c r="AG115">
        <v>0</v>
      </c>
      <c r="AH115">
        <v>0</v>
      </c>
      <c r="AI115">
        <v>1</v>
      </c>
      <c r="AJ115">
        <v>6.4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13.44</v>
      </c>
      <c r="AU115" t="s">
        <v>6</v>
      </c>
      <c r="AV115">
        <v>0</v>
      </c>
      <c r="AW115">
        <v>2</v>
      </c>
      <c r="AX115">
        <v>26834346</v>
      </c>
      <c r="AY115">
        <v>1</v>
      </c>
      <c r="AZ115">
        <v>0</v>
      </c>
      <c r="BA115">
        <v>123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Y115*Source!I59</f>
        <v>5.7630720000000002</v>
      </c>
      <c r="CY115">
        <f>AB115</f>
        <v>9.7899999999999991</v>
      </c>
      <c r="CZ115">
        <f>AF115</f>
        <v>1.53</v>
      </c>
      <c r="DA115">
        <f>AJ115</f>
        <v>6.4</v>
      </c>
      <c r="DB115">
        <v>0</v>
      </c>
    </row>
    <row r="116" spans="1:106" x14ac:dyDescent="0.2">
      <c r="A116">
        <f>ROW(Source!A59)</f>
        <v>59</v>
      </c>
      <c r="B116">
        <v>26834277</v>
      </c>
      <c r="C116">
        <v>26834343</v>
      </c>
      <c r="D116">
        <v>25147252</v>
      </c>
      <c r="E116">
        <v>17</v>
      </c>
      <c r="F116">
        <v>1</v>
      </c>
      <c r="G116">
        <v>1</v>
      </c>
      <c r="H116">
        <v>3</v>
      </c>
      <c r="I116" t="s">
        <v>48</v>
      </c>
      <c r="J116" t="s">
        <v>6</v>
      </c>
      <c r="K116" t="s">
        <v>91</v>
      </c>
      <c r="L116">
        <v>1348</v>
      </c>
      <c r="N116">
        <v>1009</v>
      </c>
      <c r="O116" t="s">
        <v>38</v>
      </c>
      <c r="P116" t="s">
        <v>38</v>
      </c>
      <c r="Q116">
        <v>1000</v>
      </c>
      <c r="W116">
        <v>0</v>
      </c>
      <c r="X116">
        <v>-66286256</v>
      </c>
      <c r="Y116">
        <v>19.399999999999999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6.4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</v>
      </c>
      <c r="AT116">
        <v>19.399999999999999</v>
      </c>
      <c r="AU116" t="s">
        <v>6</v>
      </c>
      <c r="AV116">
        <v>0</v>
      </c>
      <c r="AW116">
        <v>2</v>
      </c>
      <c r="AX116">
        <v>26834347</v>
      </c>
      <c r="AY116">
        <v>1</v>
      </c>
      <c r="AZ116">
        <v>0</v>
      </c>
      <c r="BA116">
        <v>124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Y116*Source!I59</f>
        <v>8.318719999999999</v>
      </c>
      <c r="CY116">
        <f>AA116</f>
        <v>0</v>
      </c>
      <c r="CZ116">
        <f>AE116</f>
        <v>0</v>
      </c>
      <c r="DA116">
        <f>AI116</f>
        <v>6.4</v>
      </c>
      <c r="DB116">
        <v>0</v>
      </c>
    </row>
    <row r="117" spans="1:106" x14ac:dyDescent="0.2">
      <c r="A117">
        <f>ROW(Source!A62)</f>
        <v>62</v>
      </c>
      <c r="B117">
        <v>26834263</v>
      </c>
      <c r="C117">
        <v>26834359</v>
      </c>
      <c r="D117">
        <v>25413300</v>
      </c>
      <c r="E117">
        <v>1</v>
      </c>
      <c r="F117">
        <v>1</v>
      </c>
      <c r="G117">
        <v>1</v>
      </c>
      <c r="H117">
        <v>1</v>
      </c>
      <c r="I117" t="s">
        <v>684</v>
      </c>
      <c r="J117" t="s">
        <v>6</v>
      </c>
      <c r="K117" t="s">
        <v>685</v>
      </c>
      <c r="L117">
        <v>1191</v>
      </c>
      <c r="N117">
        <v>1013</v>
      </c>
      <c r="O117" t="s">
        <v>599</v>
      </c>
      <c r="P117" t="s">
        <v>599</v>
      </c>
      <c r="Q117">
        <v>1</v>
      </c>
      <c r="W117">
        <v>0</v>
      </c>
      <c r="X117">
        <v>-400197608</v>
      </c>
      <c r="Y117">
        <v>108.56</v>
      </c>
      <c r="AA117">
        <v>0</v>
      </c>
      <c r="AB117">
        <v>0</v>
      </c>
      <c r="AC117">
        <v>0</v>
      </c>
      <c r="AD117">
        <v>8.5299999999999994</v>
      </c>
      <c r="AE117">
        <v>0</v>
      </c>
      <c r="AF117">
        <v>0</v>
      </c>
      <c r="AG117">
        <v>0</v>
      </c>
      <c r="AH117">
        <v>8.5299999999999994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135.69999999999999</v>
      </c>
      <c r="AU117" t="s">
        <v>77</v>
      </c>
      <c r="AV117">
        <v>1</v>
      </c>
      <c r="AW117">
        <v>2</v>
      </c>
      <c r="AX117">
        <v>26834360</v>
      </c>
      <c r="AY117">
        <v>1</v>
      </c>
      <c r="AZ117">
        <v>0</v>
      </c>
      <c r="BA117">
        <v>125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Y117*Source!I62</f>
        <v>19.671071999999999</v>
      </c>
      <c r="CY117">
        <f>AD117</f>
        <v>8.5299999999999994</v>
      </c>
      <c r="CZ117">
        <f>AH117</f>
        <v>8.5299999999999994</v>
      </c>
      <c r="DA117">
        <f>AL117</f>
        <v>1</v>
      </c>
      <c r="DB117">
        <v>0</v>
      </c>
    </row>
    <row r="118" spans="1:106" x14ac:dyDescent="0.2">
      <c r="A118">
        <f>ROW(Source!A62)</f>
        <v>62</v>
      </c>
      <c r="B118">
        <v>26834263</v>
      </c>
      <c r="C118">
        <v>26834359</v>
      </c>
      <c r="D118">
        <v>25412928</v>
      </c>
      <c r="E118">
        <v>1</v>
      </c>
      <c r="F118">
        <v>1</v>
      </c>
      <c r="G118">
        <v>1</v>
      </c>
      <c r="H118">
        <v>1</v>
      </c>
      <c r="I118" t="s">
        <v>600</v>
      </c>
      <c r="J118" t="s">
        <v>6</v>
      </c>
      <c r="K118" t="s">
        <v>601</v>
      </c>
      <c r="L118">
        <v>1191</v>
      </c>
      <c r="N118">
        <v>1013</v>
      </c>
      <c r="O118" t="s">
        <v>599</v>
      </c>
      <c r="P118" t="s">
        <v>599</v>
      </c>
      <c r="Q118">
        <v>1</v>
      </c>
      <c r="W118">
        <v>0</v>
      </c>
      <c r="X118">
        <v>-1417349443</v>
      </c>
      <c r="Y118">
        <v>2.95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2.95</v>
      </c>
      <c r="AU118" t="s">
        <v>6</v>
      </c>
      <c r="AV118">
        <v>2</v>
      </c>
      <c r="AW118">
        <v>2</v>
      </c>
      <c r="AX118">
        <v>26834361</v>
      </c>
      <c r="AY118">
        <v>1</v>
      </c>
      <c r="AZ118">
        <v>2048</v>
      </c>
      <c r="BA118">
        <v>126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Y118*Source!I62</f>
        <v>0.53454000000000002</v>
      </c>
      <c r="CY118">
        <f>AD118</f>
        <v>0</v>
      </c>
      <c r="CZ118">
        <f>AH118</f>
        <v>0</v>
      </c>
      <c r="DA118">
        <f>AL118</f>
        <v>1</v>
      </c>
      <c r="DB118">
        <v>0</v>
      </c>
    </row>
    <row r="119" spans="1:106" x14ac:dyDescent="0.2">
      <c r="A119">
        <f>ROW(Source!A62)</f>
        <v>62</v>
      </c>
      <c r="B119">
        <v>26834263</v>
      </c>
      <c r="C119">
        <v>26834359</v>
      </c>
      <c r="D119">
        <v>25230118</v>
      </c>
      <c r="E119">
        <v>1</v>
      </c>
      <c r="F119">
        <v>1</v>
      </c>
      <c r="G119">
        <v>1</v>
      </c>
      <c r="H119">
        <v>2</v>
      </c>
      <c r="I119" t="s">
        <v>700</v>
      </c>
      <c r="J119" t="s">
        <v>701</v>
      </c>
      <c r="K119" t="s">
        <v>702</v>
      </c>
      <c r="L119">
        <v>1368</v>
      </c>
      <c r="N119">
        <v>1011</v>
      </c>
      <c r="O119" t="s">
        <v>605</v>
      </c>
      <c r="P119" t="s">
        <v>605</v>
      </c>
      <c r="Q119">
        <v>1</v>
      </c>
      <c r="W119">
        <v>0</v>
      </c>
      <c r="X119">
        <v>-1460065968</v>
      </c>
      <c r="Y119">
        <v>1.5680000000000001</v>
      </c>
      <c r="AA119">
        <v>0</v>
      </c>
      <c r="AB119">
        <v>86.4</v>
      </c>
      <c r="AC119">
        <v>13.5</v>
      </c>
      <c r="AD119">
        <v>0</v>
      </c>
      <c r="AE119">
        <v>0</v>
      </c>
      <c r="AF119">
        <v>86.4</v>
      </c>
      <c r="AG119">
        <v>13.5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1.96</v>
      </c>
      <c r="AU119" t="s">
        <v>77</v>
      </c>
      <c r="AV119">
        <v>0</v>
      </c>
      <c r="AW119">
        <v>2</v>
      </c>
      <c r="AX119">
        <v>26834362</v>
      </c>
      <c r="AY119">
        <v>1</v>
      </c>
      <c r="AZ119">
        <v>0</v>
      </c>
      <c r="BA119">
        <v>127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Y119*Source!I62</f>
        <v>0.28412160000000003</v>
      </c>
      <c r="CY119">
        <f>AB119</f>
        <v>86.4</v>
      </c>
      <c r="CZ119">
        <f>AF119</f>
        <v>86.4</v>
      </c>
      <c r="DA119">
        <f>AJ119</f>
        <v>1</v>
      </c>
      <c r="DB119">
        <v>0</v>
      </c>
    </row>
    <row r="120" spans="1:106" x14ac:dyDescent="0.2">
      <c r="A120">
        <f>ROW(Source!A62)</f>
        <v>62</v>
      </c>
      <c r="B120">
        <v>26834263</v>
      </c>
      <c r="C120">
        <v>26834359</v>
      </c>
      <c r="D120">
        <v>25231607</v>
      </c>
      <c r="E120">
        <v>1</v>
      </c>
      <c r="F120">
        <v>1</v>
      </c>
      <c r="G120">
        <v>1</v>
      </c>
      <c r="H120">
        <v>2</v>
      </c>
      <c r="I120" t="s">
        <v>608</v>
      </c>
      <c r="J120" t="s">
        <v>609</v>
      </c>
      <c r="K120" t="s">
        <v>610</v>
      </c>
      <c r="L120">
        <v>1368</v>
      </c>
      <c r="N120">
        <v>1011</v>
      </c>
      <c r="O120" t="s">
        <v>605</v>
      </c>
      <c r="P120" t="s">
        <v>605</v>
      </c>
      <c r="Q120">
        <v>1</v>
      </c>
      <c r="W120">
        <v>0</v>
      </c>
      <c r="X120">
        <v>1372534845</v>
      </c>
      <c r="Y120">
        <v>0.79200000000000004</v>
      </c>
      <c r="AA120">
        <v>0</v>
      </c>
      <c r="AB120">
        <v>65.709999999999994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0.99</v>
      </c>
      <c r="AU120" t="s">
        <v>77</v>
      </c>
      <c r="AV120">
        <v>0</v>
      </c>
      <c r="AW120">
        <v>2</v>
      </c>
      <c r="AX120">
        <v>26834363</v>
      </c>
      <c r="AY120">
        <v>1</v>
      </c>
      <c r="AZ120">
        <v>0</v>
      </c>
      <c r="BA120">
        <v>128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Y120*Source!I62</f>
        <v>0.14351040000000001</v>
      </c>
      <c r="CY120">
        <f>AB120</f>
        <v>65.709999999999994</v>
      </c>
      <c r="CZ120">
        <f>AF120</f>
        <v>65.709999999999994</v>
      </c>
      <c r="DA120">
        <f>AJ120</f>
        <v>1</v>
      </c>
      <c r="DB120">
        <v>0</v>
      </c>
    </row>
    <row r="121" spans="1:106" x14ac:dyDescent="0.2">
      <c r="A121">
        <f>ROW(Source!A62)</f>
        <v>62</v>
      </c>
      <c r="B121">
        <v>26834263</v>
      </c>
      <c r="C121">
        <v>26834359</v>
      </c>
      <c r="D121">
        <v>25153718</v>
      </c>
      <c r="E121">
        <v>1</v>
      </c>
      <c r="F121">
        <v>1</v>
      </c>
      <c r="G121">
        <v>1</v>
      </c>
      <c r="H121">
        <v>3</v>
      </c>
      <c r="I121" t="s">
        <v>703</v>
      </c>
      <c r="J121" t="s">
        <v>704</v>
      </c>
      <c r="K121" t="s">
        <v>705</v>
      </c>
      <c r="L121">
        <v>1356</v>
      </c>
      <c r="N121">
        <v>1010</v>
      </c>
      <c r="O121" t="s">
        <v>706</v>
      </c>
      <c r="P121" t="s">
        <v>706</v>
      </c>
      <c r="Q121">
        <v>1000</v>
      </c>
      <c r="W121">
        <v>0</v>
      </c>
      <c r="X121">
        <v>-989294797</v>
      </c>
      <c r="Y121">
        <v>0</v>
      </c>
      <c r="AA121">
        <v>6893</v>
      </c>
      <c r="AB121">
        <v>0</v>
      </c>
      <c r="AC121">
        <v>0</v>
      </c>
      <c r="AD121">
        <v>0</v>
      </c>
      <c r="AE121">
        <v>6893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2.6</v>
      </c>
      <c r="AU121" t="s">
        <v>30</v>
      </c>
      <c r="AV121">
        <v>0</v>
      </c>
      <c r="AW121">
        <v>2</v>
      </c>
      <c r="AX121">
        <v>26834364</v>
      </c>
      <c r="AY121">
        <v>1</v>
      </c>
      <c r="AZ121">
        <v>0</v>
      </c>
      <c r="BA121">
        <v>129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Y121*Source!I62</f>
        <v>0</v>
      </c>
      <c r="CY121">
        <f>AA121</f>
        <v>6893</v>
      </c>
      <c r="CZ121">
        <f>AE121</f>
        <v>6893</v>
      </c>
      <c r="DA121">
        <f>AI121</f>
        <v>1</v>
      </c>
      <c r="DB121">
        <v>0</v>
      </c>
    </row>
    <row r="122" spans="1:106" x14ac:dyDescent="0.2">
      <c r="A122">
        <f>ROW(Source!A62)</f>
        <v>62</v>
      </c>
      <c r="B122">
        <v>26834263</v>
      </c>
      <c r="C122">
        <v>26834359</v>
      </c>
      <c r="D122">
        <v>25155536</v>
      </c>
      <c r="E122">
        <v>1</v>
      </c>
      <c r="F122">
        <v>1</v>
      </c>
      <c r="G122">
        <v>1</v>
      </c>
      <c r="H122">
        <v>3</v>
      </c>
      <c r="I122" t="s">
        <v>707</v>
      </c>
      <c r="J122" t="s">
        <v>708</v>
      </c>
      <c r="K122" t="s">
        <v>709</v>
      </c>
      <c r="L122">
        <v>1339</v>
      </c>
      <c r="N122">
        <v>1007</v>
      </c>
      <c r="O122" t="s">
        <v>228</v>
      </c>
      <c r="P122" t="s">
        <v>228</v>
      </c>
      <c r="Q122">
        <v>1</v>
      </c>
      <c r="W122">
        <v>0</v>
      </c>
      <c r="X122">
        <v>-1031549266</v>
      </c>
      <c r="Y122">
        <v>0</v>
      </c>
      <c r="AA122">
        <v>497</v>
      </c>
      <c r="AB122">
        <v>0</v>
      </c>
      <c r="AC122">
        <v>0</v>
      </c>
      <c r="AD122">
        <v>0</v>
      </c>
      <c r="AE122">
        <v>497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6</v>
      </c>
      <c r="AT122">
        <v>0.74</v>
      </c>
      <c r="AU122" t="s">
        <v>30</v>
      </c>
      <c r="AV122">
        <v>0</v>
      </c>
      <c r="AW122">
        <v>2</v>
      </c>
      <c r="AX122">
        <v>26834365</v>
      </c>
      <c r="AY122">
        <v>1</v>
      </c>
      <c r="AZ122">
        <v>0</v>
      </c>
      <c r="BA122">
        <v>130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Y122*Source!I62</f>
        <v>0</v>
      </c>
      <c r="CY122">
        <f>AA122</f>
        <v>497</v>
      </c>
      <c r="CZ122">
        <f>AE122</f>
        <v>497</v>
      </c>
      <c r="DA122">
        <f>AI122</f>
        <v>1</v>
      </c>
      <c r="DB122">
        <v>0</v>
      </c>
    </row>
    <row r="123" spans="1:106" x14ac:dyDescent="0.2">
      <c r="A123">
        <f>ROW(Source!A62)</f>
        <v>62</v>
      </c>
      <c r="B123">
        <v>26834263</v>
      </c>
      <c r="C123">
        <v>26834359</v>
      </c>
      <c r="D123">
        <v>25174738</v>
      </c>
      <c r="E123">
        <v>1</v>
      </c>
      <c r="F123">
        <v>1</v>
      </c>
      <c r="G123">
        <v>1</v>
      </c>
      <c r="H123">
        <v>3</v>
      </c>
      <c r="I123" t="s">
        <v>710</v>
      </c>
      <c r="J123" t="s">
        <v>711</v>
      </c>
      <c r="K123" t="s">
        <v>712</v>
      </c>
      <c r="L123">
        <v>1348</v>
      </c>
      <c r="N123">
        <v>1009</v>
      </c>
      <c r="O123" t="s">
        <v>38</v>
      </c>
      <c r="P123" t="s">
        <v>38</v>
      </c>
      <c r="Q123">
        <v>1000</v>
      </c>
      <c r="W123">
        <v>0</v>
      </c>
      <c r="X123">
        <v>-1026117653</v>
      </c>
      <c r="Y123">
        <v>0</v>
      </c>
      <c r="AA123">
        <v>7418.82</v>
      </c>
      <c r="AB123">
        <v>0</v>
      </c>
      <c r="AC123">
        <v>0</v>
      </c>
      <c r="AD123">
        <v>0</v>
      </c>
      <c r="AE123">
        <v>7418.82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0.112</v>
      </c>
      <c r="AU123" t="s">
        <v>30</v>
      </c>
      <c r="AV123">
        <v>0</v>
      </c>
      <c r="AW123">
        <v>2</v>
      </c>
      <c r="AX123">
        <v>26834366</v>
      </c>
      <c r="AY123">
        <v>1</v>
      </c>
      <c r="AZ123">
        <v>0</v>
      </c>
      <c r="BA123">
        <v>131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Y123*Source!I62</f>
        <v>0</v>
      </c>
      <c r="CY123">
        <f>AA123</f>
        <v>7418.82</v>
      </c>
      <c r="CZ123">
        <f>AE123</f>
        <v>7418.82</v>
      </c>
      <c r="DA123">
        <f>AI123</f>
        <v>1</v>
      </c>
      <c r="DB123">
        <v>0</v>
      </c>
    </row>
    <row r="124" spans="1:106" x14ac:dyDescent="0.2">
      <c r="A124">
        <f>ROW(Source!A63)</f>
        <v>63</v>
      </c>
      <c r="B124">
        <v>26834277</v>
      </c>
      <c r="C124">
        <v>26834359</v>
      </c>
      <c r="D124">
        <v>25413300</v>
      </c>
      <c r="E124">
        <v>1</v>
      </c>
      <c r="F124">
        <v>1</v>
      </c>
      <c r="G124">
        <v>1</v>
      </c>
      <c r="H124">
        <v>1</v>
      </c>
      <c r="I124" t="s">
        <v>684</v>
      </c>
      <c r="J124" t="s">
        <v>6</v>
      </c>
      <c r="K124" t="s">
        <v>685</v>
      </c>
      <c r="L124">
        <v>1191</v>
      </c>
      <c r="N124">
        <v>1013</v>
      </c>
      <c r="O124" t="s">
        <v>599</v>
      </c>
      <c r="P124" t="s">
        <v>599</v>
      </c>
      <c r="Q124">
        <v>1</v>
      </c>
      <c r="W124">
        <v>0</v>
      </c>
      <c r="X124">
        <v>-400197608</v>
      </c>
      <c r="Y124">
        <v>108.56</v>
      </c>
      <c r="AA124">
        <v>0</v>
      </c>
      <c r="AB124">
        <v>0</v>
      </c>
      <c r="AC124">
        <v>0</v>
      </c>
      <c r="AD124">
        <v>54.59</v>
      </c>
      <c r="AE124">
        <v>0</v>
      </c>
      <c r="AF124">
        <v>0</v>
      </c>
      <c r="AG124">
        <v>0</v>
      </c>
      <c r="AH124">
        <v>8.5299999999999994</v>
      </c>
      <c r="AI124">
        <v>1</v>
      </c>
      <c r="AJ124">
        <v>1</v>
      </c>
      <c r="AK124">
        <v>1</v>
      </c>
      <c r="AL124">
        <v>6.4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135.69999999999999</v>
      </c>
      <c r="AU124" t="s">
        <v>77</v>
      </c>
      <c r="AV124">
        <v>1</v>
      </c>
      <c r="AW124">
        <v>2</v>
      </c>
      <c r="AX124">
        <v>26834360</v>
      </c>
      <c r="AY124">
        <v>1</v>
      </c>
      <c r="AZ124">
        <v>0</v>
      </c>
      <c r="BA124">
        <v>132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Y124*Source!I63</f>
        <v>19.671071999999999</v>
      </c>
      <c r="CY124">
        <f>AD124</f>
        <v>54.59</v>
      </c>
      <c r="CZ124">
        <f>AH124</f>
        <v>8.5299999999999994</v>
      </c>
      <c r="DA124">
        <f>AL124</f>
        <v>6.4</v>
      </c>
      <c r="DB124">
        <v>0</v>
      </c>
    </row>
    <row r="125" spans="1:106" x14ac:dyDescent="0.2">
      <c r="A125">
        <f>ROW(Source!A63)</f>
        <v>63</v>
      </c>
      <c r="B125">
        <v>26834277</v>
      </c>
      <c r="C125">
        <v>26834359</v>
      </c>
      <c r="D125">
        <v>25412928</v>
      </c>
      <c r="E125">
        <v>1</v>
      </c>
      <c r="F125">
        <v>1</v>
      </c>
      <c r="G125">
        <v>1</v>
      </c>
      <c r="H125">
        <v>1</v>
      </c>
      <c r="I125" t="s">
        <v>600</v>
      </c>
      <c r="J125" t="s">
        <v>6</v>
      </c>
      <c r="K125" t="s">
        <v>601</v>
      </c>
      <c r="L125">
        <v>1191</v>
      </c>
      <c r="N125">
        <v>1013</v>
      </c>
      <c r="O125" t="s">
        <v>599</v>
      </c>
      <c r="P125" t="s">
        <v>599</v>
      </c>
      <c r="Q125">
        <v>1</v>
      </c>
      <c r="W125">
        <v>0</v>
      </c>
      <c r="X125">
        <v>-1417349443</v>
      </c>
      <c r="Y125">
        <v>2.95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6.4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2.95</v>
      </c>
      <c r="AU125" t="s">
        <v>6</v>
      </c>
      <c r="AV125">
        <v>2</v>
      </c>
      <c r="AW125">
        <v>2</v>
      </c>
      <c r="AX125">
        <v>26834361</v>
      </c>
      <c r="AY125">
        <v>1</v>
      </c>
      <c r="AZ125">
        <v>2048</v>
      </c>
      <c r="BA125">
        <v>133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Y125*Source!I63</f>
        <v>0.53454000000000002</v>
      </c>
      <c r="CY125">
        <f>AD125</f>
        <v>0</v>
      </c>
      <c r="CZ125">
        <f>AH125</f>
        <v>0</v>
      </c>
      <c r="DA125">
        <f>AL125</f>
        <v>1</v>
      </c>
      <c r="DB125">
        <v>0</v>
      </c>
    </row>
    <row r="126" spans="1:106" x14ac:dyDescent="0.2">
      <c r="A126">
        <f>ROW(Source!A63)</f>
        <v>63</v>
      </c>
      <c r="B126">
        <v>26834277</v>
      </c>
      <c r="C126">
        <v>26834359</v>
      </c>
      <c r="D126">
        <v>25230118</v>
      </c>
      <c r="E126">
        <v>1</v>
      </c>
      <c r="F126">
        <v>1</v>
      </c>
      <c r="G126">
        <v>1</v>
      </c>
      <c r="H126">
        <v>2</v>
      </c>
      <c r="I126" t="s">
        <v>700</v>
      </c>
      <c r="J126" t="s">
        <v>701</v>
      </c>
      <c r="K126" t="s">
        <v>702</v>
      </c>
      <c r="L126">
        <v>1368</v>
      </c>
      <c r="N126">
        <v>1011</v>
      </c>
      <c r="O126" t="s">
        <v>605</v>
      </c>
      <c r="P126" t="s">
        <v>605</v>
      </c>
      <c r="Q126">
        <v>1</v>
      </c>
      <c r="W126">
        <v>0</v>
      </c>
      <c r="X126">
        <v>-1460065968</v>
      </c>
      <c r="Y126">
        <v>1.5680000000000001</v>
      </c>
      <c r="AA126">
        <v>0</v>
      </c>
      <c r="AB126">
        <v>552.96</v>
      </c>
      <c r="AC126">
        <v>13.5</v>
      </c>
      <c r="AD126">
        <v>0</v>
      </c>
      <c r="AE126">
        <v>0</v>
      </c>
      <c r="AF126">
        <v>86.4</v>
      </c>
      <c r="AG126">
        <v>13.5</v>
      </c>
      <c r="AH126">
        <v>0</v>
      </c>
      <c r="AI126">
        <v>1</v>
      </c>
      <c r="AJ126">
        <v>6.4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1.96</v>
      </c>
      <c r="AU126" t="s">
        <v>77</v>
      </c>
      <c r="AV126">
        <v>0</v>
      </c>
      <c r="AW126">
        <v>2</v>
      </c>
      <c r="AX126">
        <v>26834362</v>
      </c>
      <c r="AY126">
        <v>1</v>
      </c>
      <c r="AZ126">
        <v>0</v>
      </c>
      <c r="BA126">
        <v>134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Y126*Source!I63</f>
        <v>0.28412160000000003</v>
      </c>
      <c r="CY126">
        <f>AB126</f>
        <v>552.96</v>
      </c>
      <c r="CZ126">
        <f>AF126</f>
        <v>86.4</v>
      </c>
      <c r="DA126">
        <f>AJ126</f>
        <v>6.4</v>
      </c>
      <c r="DB126">
        <v>0</v>
      </c>
    </row>
    <row r="127" spans="1:106" x14ac:dyDescent="0.2">
      <c r="A127">
        <f>ROW(Source!A63)</f>
        <v>63</v>
      </c>
      <c r="B127">
        <v>26834277</v>
      </c>
      <c r="C127">
        <v>26834359</v>
      </c>
      <c r="D127">
        <v>25231607</v>
      </c>
      <c r="E127">
        <v>1</v>
      </c>
      <c r="F127">
        <v>1</v>
      </c>
      <c r="G127">
        <v>1</v>
      </c>
      <c r="H127">
        <v>2</v>
      </c>
      <c r="I127" t="s">
        <v>608</v>
      </c>
      <c r="J127" t="s">
        <v>609</v>
      </c>
      <c r="K127" t="s">
        <v>610</v>
      </c>
      <c r="L127">
        <v>1368</v>
      </c>
      <c r="N127">
        <v>1011</v>
      </c>
      <c r="O127" t="s">
        <v>605</v>
      </c>
      <c r="P127" t="s">
        <v>605</v>
      </c>
      <c r="Q127">
        <v>1</v>
      </c>
      <c r="W127">
        <v>0</v>
      </c>
      <c r="X127">
        <v>1372534845</v>
      </c>
      <c r="Y127">
        <v>0.79200000000000004</v>
      </c>
      <c r="AA127">
        <v>0</v>
      </c>
      <c r="AB127">
        <v>420.54</v>
      </c>
      <c r="AC127">
        <v>11.6</v>
      </c>
      <c r="AD127">
        <v>0</v>
      </c>
      <c r="AE127">
        <v>0</v>
      </c>
      <c r="AF127">
        <v>65.709999999999994</v>
      </c>
      <c r="AG127">
        <v>11.6</v>
      </c>
      <c r="AH127">
        <v>0</v>
      </c>
      <c r="AI127">
        <v>1</v>
      </c>
      <c r="AJ127">
        <v>6.4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0.99</v>
      </c>
      <c r="AU127" t="s">
        <v>77</v>
      </c>
      <c r="AV127">
        <v>0</v>
      </c>
      <c r="AW127">
        <v>2</v>
      </c>
      <c r="AX127">
        <v>26834363</v>
      </c>
      <c r="AY127">
        <v>1</v>
      </c>
      <c r="AZ127">
        <v>0</v>
      </c>
      <c r="BA127">
        <v>135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Y127*Source!I63</f>
        <v>0.14351040000000001</v>
      </c>
      <c r="CY127">
        <f>AB127</f>
        <v>420.54</v>
      </c>
      <c r="CZ127">
        <f>AF127</f>
        <v>65.709999999999994</v>
      </c>
      <c r="DA127">
        <f>AJ127</f>
        <v>6.4</v>
      </c>
      <c r="DB127">
        <v>0</v>
      </c>
    </row>
    <row r="128" spans="1:106" x14ac:dyDescent="0.2">
      <c r="A128">
        <f>ROW(Source!A63)</f>
        <v>63</v>
      </c>
      <c r="B128">
        <v>26834277</v>
      </c>
      <c r="C128">
        <v>26834359</v>
      </c>
      <c r="D128">
        <v>25153718</v>
      </c>
      <c r="E128">
        <v>1</v>
      </c>
      <c r="F128">
        <v>1</v>
      </c>
      <c r="G128">
        <v>1</v>
      </c>
      <c r="H128">
        <v>3</v>
      </c>
      <c r="I128" t="s">
        <v>703</v>
      </c>
      <c r="J128" t="s">
        <v>704</v>
      </c>
      <c r="K128" t="s">
        <v>705</v>
      </c>
      <c r="L128">
        <v>1356</v>
      </c>
      <c r="N128">
        <v>1010</v>
      </c>
      <c r="O128" t="s">
        <v>706</v>
      </c>
      <c r="P128" t="s">
        <v>706</v>
      </c>
      <c r="Q128">
        <v>1000</v>
      </c>
      <c r="W128">
        <v>0</v>
      </c>
      <c r="X128">
        <v>-989294797</v>
      </c>
      <c r="Y128">
        <v>0</v>
      </c>
      <c r="AA128">
        <v>44115.199999999997</v>
      </c>
      <c r="AB128">
        <v>0</v>
      </c>
      <c r="AC128">
        <v>0</v>
      </c>
      <c r="AD128">
        <v>0</v>
      </c>
      <c r="AE128">
        <v>6893</v>
      </c>
      <c r="AF128">
        <v>0</v>
      </c>
      <c r="AG128">
        <v>0</v>
      </c>
      <c r="AH128">
        <v>0</v>
      </c>
      <c r="AI128">
        <v>6.4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2.6</v>
      </c>
      <c r="AU128" t="s">
        <v>30</v>
      </c>
      <c r="AV128">
        <v>0</v>
      </c>
      <c r="AW128">
        <v>2</v>
      </c>
      <c r="AX128">
        <v>26834364</v>
      </c>
      <c r="AY128">
        <v>1</v>
      </c>
      <c r="AZ128">
        <v>0</v>
      </c>
      <c r="BA128">
        <v>136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Y128*Source!I63</f>
        <v>0</v>
      </c>
      <c r="CY128">
        <f>AA128</f>
        <v>44115.199999999997</v>
      </c>
      <c r="CZ128">
        <f>AE128</f>
        <v>6893</v>
      </c>
      <c r="DA128">
        <f>AI128</f>
        <v>6.4</v>
      </c>
      <c r="DB128">
        <v>0</v>
      </c>
    </row>
    <row r="129" spans="1:106" x14ac:dyDescent="0.2">
      <c r="A129">
        <f>ROW(Source!A63)</f>
        <v>63</v>
      </c>
      <c r="B129">
        <v>26834277</v>
      </c>
      <c r="C129">
        <v>26834359</v>
      </c>
      <c r="D129">
        <v>25155536</v>
      </c>
      <c r="E129">
        <v>1</v>
      </c>
      <c r="F129">
        <v>1</v>
      </c>
      <c r="G129">
        <v>1</v>
      </c>
      <c r="H129">
        <v>3</v>
      </c>
      <c r="I129" t="s">
        <v>707</v>
      </c>
      <c r="J129" t="s">
        <v>708</v>
      </c>
      <c r="K129" t="s">
        <v>709</v>
      </c>
      <c r="L129">
        <v>1339</v>
      </c>
      <c r="N129">
        <v>1007</v>
      </c>
      <c r="O129" t="s">
        <v>228</v>
      </c>
      <c r="P129" t="s">
        <v>228</v>
      </c>
      <c r="Q129">
        <v>1</v>
      </c>
      <c r="W129">
        <v>0</v>
      </c>
      <c r="X129">
        <v>-1031549266</v>
      </c>
      <c r="Y129">
        <v>0</v>
      </c>
      <c r="AA129">
        <v>3180.8</v>
      </c>
      <c r="AB129">
        <v>0</v>
      </c>
      <c r="AC129">
        <v>0</v>
      </c>
      <c r="AD129">
        <v>0</v>
      </c>
      <c r="AE129">
        <v>497</v>
      </c>
      <c r="AF129">
        <v>0</v>
      </c>
      <c r="AG129">
        <v>0</v>
      </c>
      <c r="AH129">
        <v>0</v>
      </c>
      <c r="AI129">
        <v>6.4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0.74</v>
      </c>
      <c r="AU129" t="s">
        <v>30</v>
      </c>
      <c r="AV129">
        <v>0</v>
      </c>
      <c r="AW129">
        <v>2</v>
      </c>
      <c r="AX129">
        <v>26834365</v>
      </c>
      <c r="AY129">
        <v>1</v>
      </c>
      <c r="AZ129">
        <v>0</v>
      </c>
      <c r="BA129">
        <v>137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Y129*Source!I63</f>
        <v>0</v>
      </c>
      <c r="CY129">
        <f>AA129</f>
        <v>3180.8</v>
      </c>
      <c r="CZ129">
        <f>AE129</f>
        <v>497</v>
      </c>
      <c r="DA129">
        <f>AI129</f>
        <v>6.4</v>
      </c>
      <c r="DB129">
        <v>0</v>
      </c>
    </row>
    <row r="130" spans="1:106" x14ac:dyDescent="0.2">
      <c r="A130">
        <f>ROW(Source!A63)</f>
        <v>63</v>
      </c>
      <c r="B130">
        <v>26834277</v>
      </c>
      <c r="C130">
        <v>26834359</v>
      </c>
      <c r="D130">
        <v>25174738</v>
      </c>
      <c r="E130">
        <v>1</v>
      </c>
      <c r="F130">
        <v>1</v>
      </c>
      <c r="G130">
        <v>1</v>
      </c>
      <c r="H130">
        <v>3</v>
      </c>
      <c r="I130" t="s">
        <v>710</v>
      </c>
      <c r="J130" t="s">
        <v>711</v>
      </c>
      <c r="K130" t="s">
        <v>712</v>
      </c>
      <c r="L130">
        <v>1348</v>
      </c>
      <c r="N130">
        <v>1009</v>
      </c>
      <c r="O130" t="s">
        <v>38</v>
      </c>
      <c r="P130" t="s">
        <v>38</v>
      </c>
      <c r="Q130">
        <v>1000</v>
      </c>
      <c r="W130">
        <v>0</v>
      </c>
      <c r="X130">
        <v>-1026117653</v>
      </c>
      <c r="Y130">
        <v>0</v>
      </c>
      <c r="AA130">
        <v>47480.45</v>
      </c>
      <c r="AB130">
        <v>0</v>
      </c>
      <c r="AC130">
        <v>0</v>
      </c>
      <c r="AD130">
        <v>0</v>
      </c>
      <c r="AE130">
        <v>7418.82</v>
      </c>
      <c r="AF130">
        <v>0</v>
      </c>
      <c r="AG130">
        <v>0</v>
      </c>
      <c r="AH130">
        <v>0</v>
      </c>
      <c r="AI130">
        <v>6.4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0.112</v>
      </c>
      <c r="AU130" t="s">
        <v>30</v>
      </c>
      <c r="AV130">
        <v>0</v>
      </c>
      <c r="AW130">
        <v>2</v>
      </c>
      <c r="AX130">
        <v>26834366</v>
      </c>
      <c r="AY130">
        <v>1</v>
      </c>
      <c r="AZ130">
        <v>0</v>
      </c>
      <c r="BA130">
        <v>138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Y130*Source!I63</f>
        <v>0</v>
      </c>
      <c r="CY130">
        <f>AA130</f>
        <v>47480.45</v>
      </c>
      <c r="CZ130">
        <f>AE130</f>
        <v>7418.82</v>
      </c>
      <c r="DA130">
        <f>AI130</f>
        <v>6.4</v>
      </c>
      <c r="DB130">
        <v>0</v>
      </c>
    </row>
    <row r="131" spans="1:106" x14ac:dyDescent="0.2">
      <c r="A131">
        <f>ROW(Source!A64)</f>
        <v>64</v>
      </c>
      <c r="B131">
        <v>26834263</v>
      </c>
      <c r="C131">
        <v>26834368</v>
      </c>
      <c r="D131">
        <v>25423580</v>
      </c>
      <c r="E131">
        <v>1</v>
      </c>
      <c r="F131">
        <v>1</v>
      </c>
      <c r="G131">
        <v>1</v>
      </c>
      <c r="H131">
        <v>1</v>
      </c>
      <c r="I131" t="s">
        <v>713</v>
      </c>
      <c r="J131" t="s">
        <v>6</v>
      </c>
      <c r="K131" t="s">
        <v>714</v>
      </c>
      <c r="L131">
        <v>1191</v>
      </c>
      <c r="N131">
        <v>1013</v>
      </c>
      <c r="O131" t="s">
        <v>599</v>
      </c>
      <c r="P131" t="s">
        <v>599</v>
      </c>
      <c r="Q131">
        <v>1</v>
      </c>
      <c r="W131">
        <v>0</v>
      </c>
      <c r="X131">
        <v>687044855</v>
      </c>
      <c r="Y131">
        <v>227.37399999999997</v>
      </c>
      <c r="AA131">
        <v>0</v>
      </c>
      <c r="AB131">
        <v>0</v>
      </c>
      <c r="AC131">
        <v>0</v>
      </c>
      <c r="AD131">
        <v>10.06</v>
      </c>
      <c r="AE131">
        <v>0</v>
      </c>
      <c r="AF131">
        <v>0</v>
      </c>
      <c r="AG131">
        <v>0</v>
      </c>
      <c r="AH131">
        <v>10.06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324.82</v>
      </c>
      <c r="AU131" t="s">
        <v>31</v>
      </c>
      <c r="AV131">
        <v>1</v>
      </c>
      <c r="AW131">
        <v>2</v>
      </c>
      <c r="AX131">
        <v>26834369</v>
      </c>
      <c r="AY131">
        <v>1</v>
      </c>
      <c r="AZ131">
        <v>0</v>
      </c>
      <c r="BA131">
        <v>139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Y131*Source!I64</f>
        <v>54.205961599999995</v>
      </c>
      <c r="CY131">
        <f>AD131</f>
        <v>10.06</v>
      </c>
      <c r="CZ131">
        <f>AH131</f>
        <v>10.06</v>
      </c>
      <c r="DA131">
        <f>AL131</f>
        <v>1</v>
      </c>
      <c r="DB131">
        <v>0</v>
      </c>
    </row>
    <row r="132" spans="1:106" x14ac:dyDescent="0.2">
      <c r="A132">
        <f>ROW(Source!A64)</f>
        <v>64</v>
      </c>
      <c r="B132">
        <v>26834263</v>
      </c>
      <c r="C132">
        <v>26834368</v>
      </c>
      <c r="D132">
        <v>25412928</v>
      </c>
      <c r="E132">
        <v>1</v>
      </c>
      <c r="F132">
        <v>1</v>
      </c>
      <c r="G132">
        <v>1</v>
      </c>
      <c r="H132">
        <v>1</v>
      </c>
      <c r="I132" t="s">
        <v>600</v>
      </c>
      <c r="J132" t="s">
        <v>6</v>
      </c>
      <c r="K132" t="s">
        <v>601</v>
      </c>
      <c r="L132">
        <v>1191</v>
      </c>
      <c r="N132">
        <v>1013</v>
      </c>
      <c r="O132" t="s">
        <v>599</v>
      </c>
      <c r="P132" t="s">
        <v>599</v>
      </c>
      <c r="Q132">
        <v>1</v>
      </c>
      <c r="W132">
        <v>0</v>
      </c>
      <c r="X132">
        <v>-1417349443</v>
      </c>
      <c r="Y132">
        <v>2.48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2.48</v>
      </c>
      <c r="AU132" t="s">
        <v>6</v>
      </c>
      <c r="AV132">
        <v>2</v>
      </c>
      <c r="AW132">
        <v>2</v>
      </c>
      <c r="AX132">
        <v>26834370</v>
      </c>
      <c r="AY132">
        <v>1</v>
      </c>
      <c r="AZ132">
        <v>2048</v>
      </c>
      <c r="BA132">
        <v>140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Y132*Source!I64</f>
        <v>0.59123199999999998</v>
      </c>
      <c r="CY132">
        <f>AD132</f>
        <v>0</v>
      </c>
      <c r="CZ132">
        <f>AH132</f>
        <v>0</v>
      </c>
      <c r="DA132">
        <f>AL132</f>
        <v>1</v>
      </c>
      <c r="DB132">
        <v>0</v>
      </c>
    </row>
    <row r="133" spans="1:106" x14ac:dyDescent="0.2">
      <c r="A133">
        <f>ROW(Source!A64)</f>
        <v>64</v>
      </c>
      <c r="B133">
        <v>26834263</v>
      </c>
      <c r="C133">
        <v>26834368</v>
      </c>
      <c r="D133">
        <v>25230220</v>
      </c>
      <c r="E133">
        <v>1</v>
      </c>
      <c r="F133">
        <v>1</v>
      </c>
      <c r="G133">
        <v>1</v>
      </c>
      <c r="H133">
        <v>2</v>
      </c>
      <c r="I133" t="s">
        <v>628</v>
      </c>
      <c r="J133" t="s">
        <v>629</v>
      </c>
      <c r="K133" t="s">
        <v>630</v>
      </c>
      <c r="L133">
        <v>1368</v>
      </c>
      <c r="N133">
        <v>1011</v>
      </c>
      <c r="O133" t="s">
        <v>605</v>
      </c>
      <c r="P133" t="s">
        <v>605</v>
      </c>
      <c r="Q133">
        <v>1</v>
      </c>
      <c r="W133">
        <v>0</v>
      </c>
      <c r="X133">
        <v>-1718674368</v>
      </c>
      <c r="Y133">
        <v>1.54</v>
      </c>
      <c r="AA133">
        <v>0</v>
      </c>
      <c r="AB133">
        <v>111.99</v>
      </c>
      <c r="AC133">
        <v>13.5</v>
      </c>
      <c r="AD133">
        <v>0</v>
      </c>
      <c r="AE133">
        <v>0</v>
      </c>
      <c r="AF133">
        <v>111.99</v>
      </c>
      <c r="AG133">
        <v>13.5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2.2000000000000002</v>
      </c>
      <c r="AU133" t="s">
        <v>31</v>
      </c>
      <c r="AV133">
        <v>0</v>
      </c>
      <c r="AW133">
        <v>2</v>
      </c>
      <c r="AX133">
        <v>26834371</v>
      </c>
      <c r="AY133">
        <v>1</v>
      </c>
      <c r="AZ133">
        <v>0</v>
      </c>
      <c r="BA133">
        <v>141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Y133*Source!I64</f>
        <v>0.36713600000000002</v>
      </c>
      <c r="CY133">
        <f>AB133</f>
        <v>111.99</v>
      </c>
      <c r="CZ133">
        <f>AF133</f>
        <v>111.99</v>
      </c>
      <c r="DA133">
        <f>AJ133</f>
        <v>1</v>
      </c>
      <c r="DB133">
        <v>0</v>
      </c>
    </row>
    <row r="134" spans="1:106" x14ac:dyDescent="0.2">
      <c r="A134">
        <f>ROW(Source!A64)</f>
        <v>64</v>
      </c>
      <c r="B134">
        <v>26834263</v>
      </c>
      <c r="C134">
        <v>26834368</v>
      </c>
      <c r="D134">
        <v>25230420</v>
      </c>
      <c r="E134">
        <v>1</v>
      </c>
      <c r="F134">
        <v>1</v>
      </c>
      <c r="G134">
        <v>1</v>
      </c>
      <c r="H134">
        <v>2</v>
      </c>
      <c r="I134" t="s">
        <v>634</v>
      </c>
      <c r="J134" t="s">
        <v>635</v>
      </c>
      <c r="K134" t="s">
        <v>636</v>
      </c>
      <c r="L134">
        <v>1368</v>
      </c>
      <c r="N134">
        <v>1011</v>
      </c>
      <c r="O134" t="s">
        <v>605</v>
      </c>
      <c r="P134" t="s">
        <v>605</v>
      </c>
      <c r="Q134">
        <v>1</v>
      </c>
      <c r="W134">
        <v>0</v>
      </c>
      <c r="X134">
        <v>1544661785</v>
      </c>
      <c r="Y134">
        <v>30.729999999999997</v>
      </c>
      <c r="AA134">
        <v>0</v>
      </c>
      <c r="AB134">
        <v>6.9</v>
      </c>
      <c r="AC134">
        <v>0</v>
      </c>
      <c r="AD134">
        <v>0</v>
      </c>
      <c r="AE134">
        <v>0</v>
      </c>
      <c r="AF134">
        <v>6.9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43.9</v>
      </c>
      <c r="AU134" t="s">
        <v>31</v>
      </c>
      <c r="AV134">
        <v>0</v>
      </c>
      <c r="AW134">
        <v>2</v>
      </c>
      <c r="AX134">
        <v>26834372</v>
      </c>
      <c r="AY134">
        <v>1</v>
      </c>
      <c r="AZ134">
        <v>0</v>
      </c>
      <c r="BA134">
        <v>142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Y134*Source!I64</f>
        <v>7.3260319999999997</v>
      </c>
      <c r="CY134">
        <f>AB134</f>
        <v>6.9</v>
      </c>
      <c r="CZ134">
        <f>AF134</f>
        <v>6.9</v>
      </c>
      <c r="DA134">
        <f>AJ134</f>
        <v>1</v>
      </c>
      <c r="DB134">
        <v>0</v>
      </c>
    </row>
    <row r="135" spans="1:106" x14ac:dyDescent="0.2">
      <c r="A135">
        <f>ROW(Source!A64)</f>
        <v>64</v>
      </c>
      <c r="B135">
        <v>26834263</v>
      </c>
      <c r="C135">
        <v>26834368</v>
      </c>
      <c r="D135">
        <v>25231607</v>
      </c>
      <c r="E135">
        <v>1</v>
      </c>
      <c r="F135">
        <v>1</v>
      </c>
      <c r="G135">
        <v>1</v>
      </c>
      <c r="H135">
        <v>2</v>
      </c>
      <c r="I135" t="s">
        <v>608</v>
      </c>
      <c r="J135" t="s">
        <v>609</v>
      </c>
      <c r="K135" t="s">
        <v>610</v>
      </c>
      <c r="L135">
        <v>1368</v>
      </c>
      <c r="N135">
        <v>1011</v>
      </c>
      <c r="O135" t="s">
        <v>605</v>
      </c>
      <c r="P135" t="s">
        <v>605</v>
      </c>
      <c r="Q135">
        <v>1</v>
      </c>
      <c r="W135">
        <v>0</v>
      </c>
      <c r="X135">
        <v>1372534845</v>
      </c>
      <c r="Y135">
        <v>0.19600000000000001</v>
      </c>
      <c r="AA135">
        <v>0</v>
      </c>
      <c r="AB135">
        <v>65.709999999999994</v>
      </c>
      <c r="AC135">
        <v>11.6</v>
      </c>
      <c r="AD135">
        <v>0</v>
      </c>
      <c r="AE135">
        <v>0</v>
      </c>
      <c r="AF135">
        <v>65.709999999999994</v>
      </c>
      <c r="AG135">
        <v>11.6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0.28000000000000003</v>
      </c>
      <c r="AU135" t="s">
        <v>31</v>
      </c>
      <c r="AV135">
        <v>0</v>
      </c>
      <c r="AW135">
        <v>2</v>
      </c>
      <c r="AX135">
        <v>26834373</v>
      </c>
      <c r="AY135">
        <v>1</v>
      </c>
      <c r="AZ135">
        <v>0</v>
      </c>
      <c r="BA135">
        <v>143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Y135*Source!I64</f>
        <v>4.6726400000000001E-2</v>
      </c>
      <c r="CY135">
        <f>AB135</f>
        <v>65.709999999999994</v>
      </c>
      <c r="CZ135">
        <f>AF135</f>
        <v>65.709999999999994</v>
      </c>
      <c r="DA135">
        <f>AJ135</f>
        <v>1</v>
      </c>
      <c r="DB135">
        <v>0</v>
      </c>
    </row>
    <row r="136" spans="1:106" x14ac:dyDescent="0.2">
      <c r="A136">
        <f>ROW(Source!A64)</f>
        <v>64</v>
      </c>
      <c r="B136">
        <v>26834263</v>
      </c>
      <c r="C136">
        <v>26834368</v>
      </c>
      <c r="D136">
        <v>25153693</v>
      </c>
      <c r="E136">
        <v>1</v>
      </c>
      <c r="F136">
        <v>1</v>
      </c>
      <c r="G136">
        <v>1</v>
      </c>
      <c r="H136">
        <v>3</v>
      </c>
      <c r="I136" t="s">
        <v>658</v>
      </c>
      <c r="J136" t="s">
        <v>659</v>
      </c>
      <c r="K136" t="s">
        <v>660</v>
      </c>
      <c r="L136">
        <v>1348</v>
      </c>
      <c r="N136">
        <v>1009</v>
      </c>
      <c r="O136" t="s">
        <v>38</v>
      </c>
      <c r="P136" t="s">
        <v>38</v>
      </c>
      <c r="Q136">
        <v>1000</v>
      </c>
      <c r="W136">
        <v>0</v>
      </c>
      <c r="X136">
        <v>-2116243625</v>
      </c>
      <c r="Y136">
        <v>0</v>
      </c>
      <c r="AA136">
        <v>37900</v>
      </c>
      <c r="AB136">
        <v>0</v>
      </c>
      <c r="AC136">
        <v>0</v>
      </c>
      <c r="AD136">
        <v>0</v>
      </c>
      <c r="AE136">
        <v>37900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6</v>
      </c>
      <c r="AT136">
        <v>1.15E-3</v>
      </c>
      <c r="AU136" t="s">
        <v>30</v>
      </c>
      <c r="AV136">
        <v>0</v>
      </c>
      <c r="AW136">
        <v>2</v>
      </c>
      <c r="AX136">
        <v>26834375</v>
      </c>
      <c r="AY136">
        <v>1</v>
      </c>
      <c r="AZ136">
        <v>0</v>
      </c>
      <c r="BA136">
        <v>145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Y136*Source!I64</f>
        <v>0</v>
      </c>
      <c r="CY136">
        <f>AA136</f>
        <v>37900</v>
      </c>
      <c r="CZ136">
        <f>AE136</f>
        <v>37900</v>
      </c>
      <c r="DA136">
        <f>AI136</f>
        <v>1</v>
      </c>
      <c r="DB136">
        <v>0</v>
      </c>
    </row>
    <row r="137" spans="1:106" x14ac:dyDescent="0.2">
      <c r="A137">
        <f>ROW(Source!A64)</f>
        <v>64</v>
      </c>
      <c r="B137">
        <v>26834263</v>
      </c>
      <c r="C137">
        <v>26834368</v>
      </c>
      <c r="D137">
        <v>25171416</v>
      </c>
      <c r="E137">
        <v>1</v>
      </c>
      <c r="F137">
        <v>1</v>
      </c>
      <c r="G137">
        <v>1</v>
      </c>
      <c r="H137">
        <v>3</v>
      </c>
      <c r="I137" t="s">
        <v>661</v>
      </c>
      <c r="J137" t="s">
        <v>662</v>
      </c>
      <c r="K137" t="s">
        <v>663</v>
      </c>
      <c r="L137">
        <v>1348</v>
      </c>
      <c r="N137">
        <v>1009</v>
      </c>
      <c r="O137" t="s">
        <v>38</v>
      </c>
      <c r="P137" t="s">
        <v>38</v>
      </c>
      <c r="Q137">
        <v>1000</v>
      </c>
      <c r="W137">
        <v>0</v>
      </c>
      <c r="X137">
        <v>299819930</v>
      </c>
      <c r="Y137">
        <v>0</v>
      </c>
      <c r="AA137">
        <v>7712</v>
      </c>
      <c r="AB137">
        <v>0</v>
      </c>
      <c r="AC137">
        <v>0</v>
      </c>
      <c r="AD137">
        <v>0</v>
      </c>
      <c r="AE137">
        <v>7712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6</v>
      </c>
      <c r="AT137">
        <v>0.02</v>
      </c>
      <c r="AU137" t="s">
        <v>30</v>
      </c>
      <c r="AV137">
        <v>0</v>
      </c>
      <c r="AW137">
        <v>2</v>
      </c>
      <c r="AX137">
        <v>26834378</v>
      </c>
      <c r="AY137">
        <v>1</v>
      </c>
      <c r="AZ137">
        <v>0</v>
      </c>
      <c r="BA137">
        <v>148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Y137*Source!I64</f>
        <v>0</v>
      </c>
      <c r="CY137">
        <f>AA137</f>
        <v>7712</v>
      </c>
      <c r="CZ137">
        <f>AE137</f>
        <v>7712</v>
      </c>
      <c r="DA137">
        <f>AI137</f>
        <v>1</v>
      </c>
      <c r="DB137">
        <v>0</v>
      </c>
    </row>
    <row r="138" spans="1:106" x14ac:dyDescent="0.2">
      <c r="A138">
        <f>ROW(Source!A64)</f>
        <v>64</v>
      </c>
      <c r="B138">
        <v>26834263</v>
      </c>
      <c r="C138">
        <v>26834368</v>
      </c>
      <c r="D138">
        <v>25173443</v>
      </c>
      <c r="E138">
        <v>1</v>
      </c>
      <c r="F138">
        <v>1</v>
      </c>
      <c r="G138">
        <v>1</v>
      </c>
      <c r="H138">
        <v>3</v>
      </c>
      <c r="I138" t="s">
        <v>664</v>
      </c>
      <c r="J138" t="s">
        <v>665</v>
      </c>
      <c r="K138" t="s">
        <v>666</v>
      </c>
      <c r="L138">
        <v>1302</v>
      </c>
      <c r="N138">
        <v>1003</v>
      </c>
      <c r="O138" t="s">
        <v>325</v>
      </c>
      <c r="P138" t="s">
        <v>325</v>
      </c>
      <c r="Q138">
        <v>10</v>
      </c>
      <c r="W138">
        <v>0</v>
      </c>
      <c r="X138">
        <v>-1640127157</v>
      </c>
      <c r="Y138">
        <v>0</v>
      </c>
      <c r="AA138">
        <v>50.24</v>
      </c>
      <c r="AB138">
        <v>0</v>
      </c>
      <c r="AC138">
        <v>0</v>
      </c>
      <c r="AD138">
        <v>0</v>
      </c>
      <c r="AE138">
        <v>50.24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6</v>
      </c>
      <c r="AT138">
        <v>0.2</v>
      </c>
      <c r="AU138" t="s">
        <v>30</v>
      </c>
      <c r="AV138">
        <v>0</v>
      </c>
      <c r="AW138">
        <v>2</v>
      </c>
      <c r="AX138">
        <v>26834379</v>
      </c>
      <c r="AY138">
        <v>1</v>
      </c>
      <c r="AZ138">
        <v>0</v>
      </c>
      <c r="BA138">
        <v>149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Y138*Source!I64</f>
        <v>0</v>
      </c>
      <c r="CY138">
        <f>AA138</f>
        <v>50.24</v>
      </c>
      <c r="CZ138">
        <f>AE138</f>
        <v>50.24</v>
      </c>
      <c r="DA138">
        <f>AI138</f>
        <v>1</v>
      </c>
      <c r="DB138">
        <v>0</v>
      </c>
    </row>
    <row r="139" spans="1:106" x14ac:dyDescent="0.2">
      <c r="A139">
        <f>ROW(Source!A64)</f>
        <v>64</v>
      </c>
      <c r="B139">
        <v>26834263</v>
      </c>
      <c r="C139">
        <v>26834368</v>
      </c>
      <c r="D139">
        <v>25178464</v>
      </c>
      <c r="E139">
        <v>1</v>
      </c>
      <c r="F139">
        <v>1</v>
      </c>
      <c r="G139">
        <v>1</v>
      </c>
      <c r="H139">
        <v>3</v>
      </c>
      <c r="I139" t="s">
        <v>673</v>
      </c>
      <c r="J139" t="s">
        <v>674</v>
      </c>
      <c r="K139" t="s">
        <v>675</v>
      </c>
      <c r="L139">
        <v>1339</v>
      </c>
      <c r="N139">
        <v>1007</v>
      </c>
      <c r="O139" t="s">
        <v>228</v>
      </c>
      <c r="P139" t="s">
        <v>228</v>
      </c>
      <c r="Q139">
        <v>1</v>
      </c>
      <c r="W139">
        <v>0</v>
      </c>
      <c r="X139">
        <v>1283004816</v>
      </c>
      <c r="Y139">
        <v>0</v>
      </c>
      <c r="AA139">
        <v>1700</v>
      </c>
      <c r="AB139">
        <v>0</v>
      </c>
      <c r="AC139">
        <v>0</v>
      </c>
      <c r="AD139">
        <v>0</v>
      </c>
      <c r="AE139">
        <v>1700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</v>
      </c>
      <c r="AT139">
        <v>0.04</v>
      </c>
      <c r="AU139" t="s">
        <v>30</v>
      </c>
      <c r="AV139">
        <v>0</v>
      </c>
      <c r="AW139">
        <v>2</v>
      </c>
      <c r="AX139">
        <v>26834381</v>
      </c>
      <c r="AY139">
        <v>1</v>
      </c>
      <c r="AZ139">
        <v>0</v>
      </c>
      <c r="BA139">
        <v>151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Y139*Source!I64</f>
        <v>0</v>
      </c>
      <c r="CY139">
        <f>AA139</f>
        <v>1700</v>
      </c>
      <c r="CZ139">
        <f>AE139</f>
        <v>1700</v>
      </c>
      <c r="DA139">
        <f>AI139</f>
        <v>1</v>
      </c>
      <c r="DB139">
        <v>0</v>
      </c>
    </row>
    <row r="140" spans="1:106" x14ac:dyDescent="0.2">
      <c r="A140">
        <f>ROW(Source!A65)</f>
        <v>65</v>
      </c>
      <c r="B140">
        <v>26834277</v>
      </c>
      <c r="C140">
        <v>26834368</v>
      </c>
      <c r="D140">
        <v>25423580</v>
      </c>
      <c r="E140">
        <v>1</v>
      </c>
      <c r="F140">
        <v>1</v>
      </c>
      <c r="G140">
        <v>1</v>
      </c>
      <c r="H140">
        <v>1</v>
      </c>
      <c r="I140" t="s">
        <v>713</v>
      </c>
      <c r="J140" t="s">
        <v>6</v>
      </c>
      <c r="K140" t="s">
        <v>714</v>
      </c>
      <c r="L140">
        <v>1191</v>
      </c>
      <c r="N140">
        <v>1013</v>
      </c>
      <c r="O140" t="s">
        <v>599</v>
      </c>
      <c r="P140" t="s">
        <v>599</v>
      </c>
      <c r="Q140">
        <v>1</v>
      </c>
      <c r="W140">
        <v>0</v>
      </c>
      <c r="X140">
        <v>687044855</v>
      </c>
      <c r="Y140">
        <v>227.37399999999997</v>
      </c>
      <c r="AA140">
        <v>0</v>
      </c>
      <c r="AB140">
        <v>0</v>
      </c>
      <c r="AC140">
        <v>0</v>
      </c>
      <c r="AD140">
        <v>64.38</v>
      </c>
      <c r="AE140">
        <v>0</v>
      </c>
      <c r="AF140">
        <v>0</v>
      </c>
      <c r="AG140">
        <v>0</v>
      </c>
      <c r="AH140">
        <v>10.06</v>
      </c>
      <c r="AI140">
        <v>1</v>
      </c>
      <c r="AJ140">
        <v>1</v>
      </c>
      <c r="AK140">
        <v>1</v>
      </c>
      <c r="AL140">
        <v>6.4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324.82</v>
      </c>
      <c r="AU140" t="s">
        <v>31</v>
      </c>
      <c r="AV140">
        <v>1</v>
      </c>
      <c r="AW140">
        <v>2</v>
      </c>
      <c r="AX140">
        <v>26834369</v>
      </c>
      <c r="AY140">
        <v>1</v>
      </c>
      <c r="AZ140">
        <v>0</v>
      </c>
      <c r="BA140">
        <v>152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Y140*Source!I65</f>
        <v>54.205961599999995</v>
      </c>
      <c r="CY140">
        <f>AD140</f>
        <v>64.38</v>
      </c>
      <c r="CZ140">
        <f>AH140</f>
        <v>10.06</v>
      </c>
      <c r="DA140">
        <f>AL140</f>
        <v>6.4</v>
      </c>
      <c r="DB140">
        <v>0</v>
      </c>
    </row>
    <row r="141" spans="1:106" x14ac:dyDescent="0.2">
      <c r="A141">
        <f>ROW(Source!A65)</f>
        <v>65</v>
      </c>
      <c r="B141">
        <v>26834277</v>
      </c>
      <c r="C141">
        <v>26834368</v>
      </c>
      <c r="D141">
        <v>25412928</v>
      </c>
      <c r="E141">
        <v>1</v>
      </c>
      <c r="F141">
        <v>1</v>
      </c>
      <c r="G141">
        <v>1</v>
      </c>
      <c r="H141">
        <v>1</v>
      </c>
      <c r="I141" t="s">
        <v>600</v>
      </c>
      <c r="J141" t="s">
        <v>6</v>
      </c>
      <c r="K141" t="s">
        <v>601</v>
      </c>
      <c r="L141">
        <v>1191</v>
      </c>
      <c r="N141">
        <v>1013</v>
      </c>
      <c r="O141" t="s">
        <v>599</v>
      </c>
      <c r="P141" t="s">
        <v>599</v>
      </c>
      <c r="Q141">
        <v>1</v>
      </c>
      <c r="W141">
        <v>0</v>
      </c>
      <c r="X141">
        <v>-1417349443</v>
      </c>
      <c r="Y141">
        <v>2.48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6.4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2.48</v>
      </c>
      <c r="AU141" t="s">
        <v>6</v>
      </c>
      <c r="AV141">
        <v>2</v>
      </c>
      <c r="AW141">
        <v>2</v>
      </c>
      <c r="AX141">
        <v>26834370</v>
      </c>
      <c r="AY141">
        <v>1</v>
      </c>
      <c r="AZ141">
        <v>2048</v>
      </c>
      <c r="BA141">
        <v>153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Y141*Source!I65</f>
        <v>0.59123199999999998</v>
      </c>
      <c r="CY141">
        <f>AD141</f>
        <v>0</v>
      </c>
      <c r="CZ141">
        <f>AH141</f>
        <v>0</v>
      </c>
      <c r="DA141">
        <f>AL141</f>
        <v>1</v>
      </c>
      <c r="DB141">
        <v>0</v>
      </c>
    </row>
    <row r="142" spans="1:106" x14ac:dyDescent="0.2">
      <c r="A142">
        <f>ROW(Source!A65)</f>
        <v>65</v>
      </c>
      <c r="B142">
        <v>26834277</v>
      </c>
      <c r="C142">
        <v>26834368</v>
      </c>
      <c r="D142">
        <v>25230220</v>
      </c>
      <c r="E142">
        <v>1</v>
      </c>
      <c r="F142">
        <v>1</v>
      </c>
      <c r="G142">
        <v>1</v>
      </c>
      <c r="H142">
        <v>2</v>
      </c>
      <c r="I142" t="s">
        <v>628</v>
      </c>
      <c r="J142" t="s">
        <v>629</v>
      </c>
      <c r="K142" t="s">
        <v>630</v>
      </c>
      <c r="L142">
        <v>1368</v>
      </c>
      <c r="N142">
        <v>1011</v>
      </c>
      <c r="O142" t="s">
        <v>605</v>
      </c>
      <c r="P142" t="s">
        <v>605</v>
      </c>
      <c r="Q142">
        <v>1</v>
      </c>
      <c r="W142">
        <v>0</v>
      </c>
      <c r="X142">
        <v>-1718674368</v>
      </c>
      <c r="Y142">
        <v>1.54</v>
      </c>
      <c r="AA142">
        <v>0</v>
      </c>
      <c r="AB142">
        <v>716.74</v>
      </c>
      <c r="AC142">
        <v>13.5</v>
      </c>
      <c r="AD142">
        <v>0</v>
      </c>
      <c r="AE142">
        <v>0</v>
      </c>
      <c r="AF142">
        <v>111.99</v>
      </c>
      <c r="AG142">
        <v>13.5</v>
      </c>
      <c r="AH142">
        <v>0</v>
      </c>
      <c r="AI142">
        <v>1</v>
      </c>
      <c r="AJ142">
        <v>6.4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</v>
      </c>
      <c r="AT142">
        <v>2.2000000000000002</v>
      </c>
      <c r="AU142" t="s">
        <v>31</v>
      </c>
      <c r="AV142">
        <v>0</v>
      </c>
      <c r="AW142">
        <v>2</v>
      </c>
      <c r="AX142">
        <v>26834371</v>
      </c>
      <c r="AY142">
        <v>1</v>
      </c>
      <c r="AZ142">
        <v>0</v>
      </c>
      <c r="BA142">
        <v>154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Y142*Source!I65</f>
        <v>0.36713600000000002</v>
      </c>
      <c r="CY142">
        <f>AB142</f>
        <v>716.74</v>
      </c>
      <c r="CZ142">
        <f>AF142</f>
        <v>111.99</v>
      </c>
      <c r="DA142">
        <f>AJ142</f>
        <v>6.4</v>
      </c>
      <c r="DB142">
        <v>0</v>
      </c>
    </row>
    <row r="143" spans="1:106" x14ac:dyDescent="0.2">
      <c r="A143">
        <f>ROW(Source!A65)</f>
        <v>65</v>
      </c>
      <c r="B143">
        <v>26834277</v>
      </c>
      <c r="C143">
        <v>26834368</v>
      </c>
      <c r="D143">
        <v>25230420</v>
      </c>
      <c r="E143">
        <v>1</v>
      </c>
      <c r="F143">
        <v>1</v>
      </c>
      <c r="G143">
        <v>1</v>
      </c>
      <c r="H143">
        <v>2</v>
      </c>
      <c r="I143" t="s">
        <v>634</v>
      </c>
      <c r="J143" t="s">
        <v>635</v>
      </c>
      <c r="K143" t="s">
        <v>636</v>
      </c>
      <c r="L143">
        <v>1368</v>
      </c>
      <c r="N143">
        <v>1011</v>
      </c>
      <c r="O143" t="s">
        <v>605</v>
      </c>
      <c r="P143" t="s">
        <v>605</v>
      </c>
      <c r="Q143">
        <v>1</v>
      </c>
      <c r="W143">
        <v>0</v>
      </c>
      <c r="X143">
        <v>1544661785</v>
      </c>
      <c r="Y143">
        <v>30.729999999999997</v>
      </c>
      <c r="AA143">
        <v>0</v>
      </c>
      <c r="AB143">
        <v>44.16</v>
      </c>
      <c r="AC143">
        <v>0</v>
      </c>
      <c r="AD143">
        <v>0</v>
      </c>
      <c r="AE143">
        <v>0</v>
      </c>
      <c r="AF143">
        <v>6.9</v>
      </c>
      <c r="AG143">
        <v>0</v>
      </c>
      <c r="AH143">
        <v>0</v>
      </c>
      <c r="AI143">
        <v>1</v>
      </c>
      <c r="AJ143">
        <v>6.4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43.9</v>
      </c>
      <c r="AU143" t="s">
        <v>31</v>
      </c>
      <c r="AV143">
        <v>0</v>
      </c>
      <c r="AW143">
        <v>2</v>
      </c>
      <c r="AX143">
        <v>26834372</v>
      </c>
      <c r="AY143">
        <v>1</v>
      </c>
      <c r="AZ143">
        <v>0</v>
      </c>
      <c r="BA143">
        <v>155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Y143*Source!I65</f>
        <v>7.3260319999999997</v>
      </c>
      <c r="CY143">
        <f>AB143</f>
        <v>44.16</v>
      </c>
      <c r="CZ143">
        <f>AF143</f>
        <v>6.9</v>
      </c>
      <c r="DA143">
        <f>AJ143</f>
        <v>6.4</v>
      </c>
      <c r="DB143">
        <v>0</v>
      </c>
    </row>
    <row r="144" spans="1:106" x14ac:dyDescent="0.2">
      <c r="A144">
        <f>ROW(Source!A65)</f>
        <v>65</v>
      </c>
      <c r="B144">
        <v>26834277</v>
      </c>
      <c r="C144">
        <v>26834368</v>
      </c>
      <c r="D144">
        <v>25231607</v>
      </c>
      <c r="E144">
        <v>1</v>
      </c>
      <c r="F144">
        <v>1</v>
      </c>
      <c r="G144">
        <v>1</v>
      </c>
      <c r="H144">
        <v>2</v>
      </c>
      <c r="I144" t="s">
        <v>608</v>
      </c>
      <c r="J144" t="s">
        <v>609</v>
      </c>
      <c r="K144" t="s">
        <v>610</v>
      </c>
      <c r="L144">
        <v>1368</v>
      </c>
      <c r="N144">
        <v>1011</v>
      </c>
      <c r="O144" t="s">
        <v>605</v>
      </c>
      <c r="P144" t="s">
        <v>605</v>
      </c>
      <c r="Q144">
        <v>1</v>
      </c>
      <c r="W144">
        <v>0</v>
      </c>
      <c r="X144">
        <v>1372534845</v>
      </c>
      <c r="Y144">
        <v>0.19600000000000001</v>
      </c>
      <c r="AA144">
        <v>0</v>
      </c>
      <c r="AB144">
        <v>420.54</v>
      </c>
      <c r="AC144">
        <v>11.6</v>
      </c>
      <c r="AD144">
        <v>0</v>
      </c>
      <c r="AE144">
        <v>0</v>
      </c>
      <c r="AF144">
        <v>65.709999999999994</v>
      </c>
      <c r="AG144">
        <v>11.6</v>
      </c>
      <c r="AH144">
        <v>0</v>
      </c>
      <c r="AI144">
        <v>1</v>
      </c>
      <c r="AJ144">
        <v>6.4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0.28000000000000003</v>
      </c>
      <c r="AU144" t="s">
        <v>31</v>
      </c>
      <c r="AV144">
        <v>0</v>
      </c>
      <c r="AW144">
        <v>2</v>
      </c>
      <c r="AX144">
        <v>26834373</v>
      </c>
      <c r="AY144">
        <v>1</v>
      </c>
      <c r="AZ144">
        <v>0</v>
      </c>
      <c r="BA144">
        <v>156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Y144*Source!I65</f>
        <v>4.6726400000000001E-2</v>
      </c>
      <c r="CY144">
        <f>AB144</f>
        <v>420.54</v>
      </c>
      <c r="CZ144">
        <f>AF144</f>
        <v>65.709999999999994</v>
      </c>
      <c r="DA144">
        <f>AJ144</f>
        <v>6.4</v>
      </c>
      <c r="DB144">
        <v>0</v>
      </c>
    </row>
    <row r="145" spans="1:106" x14ac:dyDescent="0.2">
      <c r="A145">
        <f>ROW(Source!A65)</f>
        <v>65</v>
      </c>
      <c r="B145">
        <v>26834277</v>
      </c>
      <c r="C145">
        <v>26834368</v>
      </c>
      <c r="D145">
        <v>25153693</v>
      </c>
      <c r="E145">
        <v>1</v>
      </c>
      <c r="F145">
        <v>1</v>
      </c>
      <c r="G145">
        <v>1</v>
      </c>
      <c r="H145">
        <v>3</v>
      </c>
      <c r="I145" t="s">
        <v>658</v>
      </c>
      <c r="J145" t="s">
        <v>659</v>
      </c>
      <c r="K145" t="s">
        <v>660</v>
      </c>
      <c r="L145">
        <v>1348</v>
      </c>
      <c r="N145">
        <v>1009</v>
      </c>
      <c r="O145" t="s">
        <v>38</v>
      </c>
      <c r="P145" t="s">
        <v>38</v>
      </c>
      <c r="Q145">
        <v>1000</v>
      </c>
      <c r="W145">
        <v>0</v>
      </c>
      <c r="X145">
        <v>-2116243625</v>
      </c>
      <c r="Y145">
        <v>0</v>
      </c>
      <c r="AA145">
        <v>242560</v>
      </c>
      <c r="AB145">
        <v>0</v>
      </c>
      <c r="AC145">
        <v>0</v>
      </c>
      <c r="AD145">
        <v>0</v>
      </c>
      <c r="AE145">
        <v>37900</v>
      </c>
      <c r="AF145">
        <v>0</v>
      </c>
      <c r="AG145">
        <v>0</v>
      </c>
      <c r="AH145">
        <v>0</v>
      </c>
      <c r="AI145">
        <v>6.4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6</v>
      </c>
      <c r="AT145">
        <v>1.15E-3</v>
      </c>
      <c r="AU145" t="s">
        <v>30</v>
      </c>
      <c r="AV145">
        <v>0</v>
      </c>
      <c r="AW145">
        <v>2</v>
      </c>
      <c r="AX145">
        <v>26834375</v>
      </c>
      <c r="AY145">
        <v>1</v>
      </c>
      <c r="AZ145">
        <v>0</v>
      </c>
      <c r="BA145">
        <v>158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Y145*Source!I65</f>
        <v>0</v>
      </c>
      <c r="CY145">
        <f>AA145</f>
        <v>242560</v>
      </c>
      <c r="CZ145">
        <f>AE145</f>
        <v>37900</v>
      </c>
      <c r="DA145">
        <f>AI145</f>
        <v>6.4</v>
      </c>
      <c r="DB145">
        <v>0</v>
      </c>
    </row>
    <row r="146" spans="1:106" x14ac:dyDescent="0.2">
      <c r="A146">
        <f>ROW(Source!A65)</f>
        <v>65</v>
      </c>
      <c r="B146">
        <v>26834277</v>
      </c>
      <c r="C146">
        <v>26834368</v>
      </c>
      <c r="D146">
        <v>25171416</v>
      </c>
      <c r="E146">
        <v>1</v>
      </c>
      <c r="F146">
        <v>1</v>
      </c>
      <c r="G146">
        <v>1</v>
      </c>
      <c r="H146">
        <v>3</v>
      </c>
      <c r="I146" t="s">
        <v>661</v>
      </c>
      <c r="J146" t="s">
        <v>662</v>
      </c>
      <c r="K146" t="s">
        <v>663</v>
      </c>
      <c r="L146">
        <v>1348</v>
      </c>
      <c r="N146">
        <v>1009</v>
      </c>
      <c r="O146" t="s">
        <v>38</v>
      </c>
      <c r="P146" t="s">
        <v>38</v>
      </c>
      <c r="Q146">
        <v>1000</v>
      </c>
      <c r="W146">
        <v>0</v>
      </c>
      <c r="X146">
        <v>299819930</v>
      </c>
      <c r="Y146">
        <v>0</v>
      </c>
      <c r="AA146">
        <v>49356.800000000003</v>
      </c>
      <c r="AB146">
        <v>0</v>
      </c>
      <c r="AC146">
        <v>0</v>
      </c>
      <c r="AD146">
        <v>0</v>
      </c>
      <c r="AE146">
        <v>7712</v>
      </c>
      <c r="AF146">
        <v>0</v>
      </c>
      <c r="AG146">
        <v>0</v>
      </c>
      <c r="AH146">
        <v>0</v>
      </c>
      <c r="AI146">
        <v>6.4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6</v>
      </c>
      <c r="AT146">
        <v>0.02</v>
      </c>
      <c r="AU146" t="s">
        <v>30</v>
      </c>
      <c r="AV146">
        <v>0</v>
      </c>
      <c r="AW146">
        <v>2</v>
      </c>
      <c r="AX146">
        <v>26834378</v>
      </c>
      <c r="AY146">
        <v>1</v>
      </c>
      <c r="AZ146">
        <v>0</v>
      </c>
      <c r="BA146">
        <v>161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Y146*Source!I65</f>
        <v>0</v>
      </c>
      <c r="CY146">
        <f>AA146</f>
        <v>49356.800000000003</v>
      </c>
      <c r="CZ146">
        <f>AE146</f>
        <v>7712</v>
      </c>
      <c r="DA146">
        <f>AI146</f>
        <v>6.4</v>
      </c>
      <c r="DB146">
        <v>0</v>
      </c>
    </row>
    <row r="147" spans="1:106" x14ac:dyDescent="0.2">
      <c r="A147">
        <f>ROW(Source!A65)</f>
        <v>65</v>
      </c>
      <c r="B147">
        <v>26834277</v>
      </c>
      <c r="C147">
        <v>26834368</v>
      </c>
      <c r="D147">
        <v>25173443</v>
      </c>
      <c r="E147">
        <v>1</v>
      </c>
      <c r="F147">
        <v>1</v>
      </c>
      <c r="G147">
        <v>1</v>
      </c>
      <c r="H147">
        <v>3</v>
      </c>
      <c r="I147" t="s">
        <v>664</v>
      </c>
      <c r="J147" t="s">
        <v>665</v>
      </c>
      <c r="K147" t="s">
        <v>666</v>
      </c>
      <c r="L147">
        <v>1302</v>
      </c>
      <c r="N147">
        <v>1003</v>
      </c>
      <c r="O147" t="s">
        <v>325</v>
      </c>
      <c r="P147" t="s">
        <v>325</v>
      </c>
      <c r="Q147">
        <v>10</v>
      </c>
      <c r="W147">
        <v>0</v>
      </c>
      <c r="X147">
        <v>-1640127157</v>
      </c>
      <c r="Y147">
        <v>0</v>
      </c>
      <c r="AA147">
        <v>321.54000000000002</v>
      </c>
      <c r="AB147">
        <v>0</v>
      </c>
      <c r="AC147">
        <v>0</v>
      </c>
      <c r="AD147">
        <v>0</v>
      </c>
      <c r="AE147">
        <v>50.24</v>
      </c>
      <c r="AF147">
        <v>0</v>
      </c>
      <c r="AG147">
        <v>0</v>
      </c>
      <c r="AH147">
        <v>0</v>
      </c>
      <c r="AI147">
        <v>6.4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6</v>
      </c>
      <c r="AT147">
        <v>0.2</v>
      </c>
      <c r="AU147" t="s">
        <v>30</v>
      </c>
      <c r="AV147">
        <v>0</v>
      </c>
      <c r="AW147">
        <v>2</v>
      </c>
      <c r="AX147">
        <v>26834379</v>
      </c>
      <c r="AY147">
        <v>1</v>
      </c>
      <c r="AZ147">
        <v>0</v>
      </c>
      <c r="BA147">
        <v>162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Y147*Source!I65</f>
        <v>0</v>
      </c>
      <c r="CY147">
        <f>AA147</f>
        <v>321.54000000000002</v>
      </c>
      <c r="CZ147">
        <f>AE147</f>
        <v>50.24</v>
      </c>
      <c r="DA147">
        <f>AI147</f>
        <v>6.4</v>
      </c>
      <c r="DB147">
        <v>0</v>
      </c>
    </row>
    <row r="148" spans="1:106" x14ac:dyDescent="0.2">
      <c r="A148">
        <f>ROW(Source!A65)</f>
        <v>65</v>
      </c>
      <c r="B148">
        <v>26834277</v>
      </c>
      <c r="C148">
        <v>26834368</v>
      </c>
      <c r="D148">
        <v>25178464</v>
      </c>
      <c r="E148">
        <v>1</v>
      </c>
      <c r="F148">
        <v>1</v>
      </c>
      <c r="G148">
        <v>1</v>
      </c>
      <c r="H148">
        <v>3</v>
      </c>
      <c r="I148" t="s">
        <v>673</v>
      </c>
      <c r="J148" t="s">
        <v>674</v>
      </c>
      <c r="K148" t="s">
        <v>675</v>
      </c>
      <c r="L148">
        <v>1339</v>
      </c>
      <c r="N148">
        <v>1007</v>
      </c>
      <c r="O148" t="s">
        <v>228</v>
      </c>
      <c r="P148" t="s">
        <v>228</v>
      </c>
      <c r="Q148">
        <v>1</v>
      </c>
      <c r="W148">
        <v>0</v>
      </c>
      <c r="X148">
        <v>1283004816</v>
      </c>
      <c r="Y148">
        <v>0</v>
      </c>
      <c r="AA148">
        <v>10880</v>
      </c>
      <c r="AB148">
        <v>0</v>
      </c>
      <c r="AC148">
        <v>0</v>
      </c>
      <c r="AD148">
        <v>0</v>
      </c>
      <c r="AE148">
        <v>1700</v>
      </c>
      <c r="AF148">
        <v>0</v>
      </c>
      <c r="AG148">
        <v>0</v>
      </c>
      <c r="AH148">
        <v>0</v>
      </c>
      <c r="AI148">
        <v>6.4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6</v>
      </c>
      <c r="AT148">
        <v>0.04</v>
      </c>
      <c r="AU148" t="s">
        <v>30</v>
      </c>
      <c r="AV148">
        <v>0</v>
      </c>
      <c r="AW148">
        <v>2</v>
      </c>
      <c r="AX148">
        <v>26834381</v>
      </c>
      <c r="AY148">
        <v>1</v>
      </c>
      <c r="AZ148">
        <v>0</v>
      </c>
      <c r="BA148">
        <v>164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Y148*Source!I65</f>
        <v>0</v>
      </c>
      <c r="CY148">
        <f>AA148</f>
        <v>10880</v>
      </c>
      <c r="CZ148">
        <f>AE148</f>
        <v>1700</v>
      </c>
      <c r="DA148">
        <f>AI148</f>
        <v>6.4</v>
      </c>
      <c r="DB148">
        <v>0</v>
      </c>
    </row>
    <row r="149" spans="1:106" x14ac:dyDescent="0.2">
      <c r="A149">
        <f>ROW(Source!A66)</f>
        <v>66</v>
      </c>
      <c r="B149">
        <v>26834263</v>
      </c>
      <c r="C149">
        <v>26834387</v>
      </c>
      <c r="D149">
        <v>25418547</v>
      </c>
      <c r="E149">
        <v>1</v>
      </c>
      <c r="F149">
        <v>1</v>
      </c>
      <c r="G149">
        <v>1</v>
      </c>
      <c r="H149">
        <v>1</v>
      </c>
      <c r="I149" t="s">
        <v>715</v>
      </c>
      <c r="J149" t="s">
        <v>6</v>
      </c>
      <c r="K149" t="s">
        <v>716</v>
      </c>
      <c r="L149">
        <v>1191</v>
      </c>
      <c r="N149">
        <v>1013</v>
      </c>
      <c r="O149" t="s">
        <v>599</v>
      </c>
      <c r="P149" t="s">
        <v>599</v>
      </c>
      <c r="Q149">
        <v>1</v>
      </c>
      <c r="W149">
        <v>0</v>
      </c>
      <c r="X149">
        <v>-784637506</v>
      </c>
      <c r="Y149">
        <v>60.24</v>
      </c>
      <c r="AA149">
        <v>0</v>
      </c>
      <c r="AB149">
        <v>0</v>
      </c>
      <c r="AC149">
        <v>0</v>
      </c>
      <c r="AD149">
        <v>8.74</v>
      </c>
      <c r="AE149">
        <v>0</v>
      </c>
      <c r="AF149">
        <v>0</v>
      </c>
      <c r="AG149">
        <v>0</v>
      </c>
      <c r="AH149">
        <v>8.74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75.3</v>
      </c>
      <c r="AU149" t="s">
        <v>77</v>
      </c>
      <c r="AV149">
        <v>1</v>
      </c>
      <c r="AW149">
        <v>2</v>
      </c>
      <c r="AX149">
        <v>26834388</v>
      </c>
      <c r="AY149">
        <v>1</v>
      </c>
      <c r="AZ149">
        <v>0</v>
      </c>
      <c r="BA149">
        <v>165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Y149*Source!I66</f>
        <v>46.505280000000006</v>
      </c>
      <c r="CY149">
        <f>AD149</f>
        <v>8.74</v>
      </c>
      <c r="CZ149">
        <f>AH149</f>
        <v>8.74</v>
      </c>
      <c r="DA149">
        <f>AL149</f>
        <v>1</v>
      </c>
      <c r="DB149">
        <v>0</v>
      </c>
    </row>
    <row r="150" spans="1:106" x14ac:dyDescent="0.2">
      <c r="A150">
        <f>ROW(Source!A66)</f>
        <v>66</v>
      </c>
      <c r="B150">
        <v>26834263</v>
      </c>
      <c r="C150">
        <v>26834387</v>
      </c>
      <c r="D150">
        <v>25412928</v>
      </c>
      <c r="E150">
        <v>1</v>
      </c>
      <c r="F150">
        <v>1</v>
      </c>
      <c r="G150">
        <v>1</v>
      </c>
      <c r="H150">
        <v>1</v>
      </c>
      <c r="I150" t="s">
        <v>600</v>
      </c>
      <c r="J150" t="s">
        <v>6</v>
      </c>
      <c r="K150" t="s">
        <v>601</v>
      </c>
      <c r="L150">
        <v>1191</v>
      </c>
      <c r="N150">
        <v>1013</v>
      </c>
      <c r="O150" t="s">
        <v>599</v>
      </c>
      <c r="P150" t="s">
        <v>599</v>
      </c>
      <c r="Q150">
        <v>1</v>
      </c>
      <c r="W150">
        <v>0</v>
      </c>
      <c r="X150">
        <v>-1417349443</v>
      </c>
      <c r="Y150">
        <v>0.49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0.49</v>
      </c>
      <c r="AU150" t="s">
        <v>6</v>
      </c>
      <c r="AV150">
        <v>2</v>
      </c>
      <c r="AW150">
        <v>2</v>
      </c>
      <c r="AX150">
        <v>26834389</v>
      </c>
      <c r="AY150">
        <v>1</v>
      </c>
      <c r="AZ150">
        <v>2048</v>
      </c>
      <c r="BA150">
        <v>166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Y150*Source!I66</f>
        <v>0.37828000000000001</v>
      </c>
      <c r="CY150">
        <f>AD150</f>
        <v>0</v>
      </c>
      <c r="CZ150">
        <f>AH150</f>
        <v>0</v>
      </c>
      <c r="DA150">
        <f>AL150</f>
        <v>1</v>
      </c>
      <c r="DB150">
        <v>0</v>
      </c>
    </row>
    <row r="151" spans="1:106" x14ac:dyDescent="0.2">
      <c r="A151">
        <f>ROW(Source!A66)</f>
        <v>66</v>
      </c>
      <c r="B151">
        <v>26834263</v>
      </c>
      <c r="C151">
        <v>26834387</v>
      </c>
      <c r="D151">
        <v>25231607</v>
      </c>
      <c r="E151">
        <v>1</v>
      </c>
      <c r="F151">
        <v>1</v>
      </c>
      <c r="G151">
        <v>1</v>
      </c>
      <c r="H151">
        <v>2</v>
      </c>
      <c r="I151" t="s">
        <v>608</v>
      </c>
      <c r="J151" t="s">
        <v>609</v>
      </c>
      <c r="K151" t="s">
        <v>610</v>
      </c>
      <c r="L151">
        <v>1368</v>
      </c>
      <c r="N151">
        <v>1011</v>
      </c>
      <c r="O151" t="s">
        <v>605</v>
      </c>
      <c r="P151" t="s">
        <v>605</v>
      </c>
      <c r="Q151">
        <v>1</v>
      </c>
      <c r="W151">
        <v>0</v>
      </c>
      <c r="X151">
        <v>1372534845</v>
      </c>
      <c r="Y151">
        <v>0.39200000000000002</v>
      </c>
      <c r="AA151">
        <v>0</v>
      </c>
      <c r="AB151">
        <v>65.709999999999994</v>
      </c>
      <c r="AC151">
        <v>11.6</v>
      </c>
      <c r="AD151">
        <v>0</v>
      </c>
      <c r="AE151">
        <v>0</v>
      </c>
      <c r="AF151">
        <v>65.709999999999994</v>
      </c>
      <c r="AG151">
        <v>11.6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</v>
      </c>
      <c r="AT151">
        <v>0.49</v>
      </c>
      <c r="AU151" t="s">
        <v>77</v>
      </c>
      <c r="AV151">
        <v>0</v>
      </c>
      <c r="AW151">
        <v>2</v>
      </c>
      <c r="AX151">
        <v>26834390</v>
      </c>
      <c r="AY151">
        <v>1</v>
      </c>
      <c r="AZ151">
        <v>0</v>
      </c>
      <c r="BA151">
        <v>167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Y151*Source!I66</f>
        <v>0.302624</v>
      </c>
      <c r="CY151">
        <f>AB151</f>
        <v>65.709999999999994</v>
      </c>
      <c r="CZ151">
        <f>AF151</f>
        <v>65.709999999999994</v>
      </c>
      <c r="DA151">
        <f>AJ151</f>
        <v>1</v>
      </c>
      <c r="DB151">
        <v>0</v>
      </c>
    </row>
    <row r="152" spans="1:106" x14ac:dyDescent="0.2">
      <c r="A152">
        <f>ROW(Source!A66)</f>
        <v>66</v>
      </c>
      <c r="B152">
        <v>26834263</v>
      </c>
      <c r="C152">
        <v>26834387</v>
      </c>
      <c r="D152">
        <v>25152717</v>
      </c>
      <c r="E152">
        <v>1</v>
      </c>
      <c r="F152">
        <v>1</v>
      </c>
      <c r="G152">
        <v>1</v>
      </c>
      <c r="H152">
        <v>3</v>
      </c>
      <c r="I152" t="s">
        <v>717</v>
      </c>
      <c r="J152" t="s">
        <v>718</v>
      </c>
      <c r="K152" t="s">
        <v>719</v>
      </c>
      <c r="L152">
        <v>1348</v>
      </c>
      <c r="N152">
        <v>1009</v>
      </c>
      <c r="O152" t="s">
        <v>38</v>
      </c>
      <c r="P152" t="s">
        <v>38</v>
      </c>
      <c r="Q152">
        <v>1000</v>
      </c>
      <c r="W152">
        <v>0</v>
      </c>
      <c r="X152">
        <v>888381482</v>
      </c>
      <c r="Y152">
        <v>0</v>
      </c>
      <c r="AA152">
        <v>8475</v>
      </c>
      <c r="AB152">
        <v>0</v>
      </c>
      <c r="AC152">
        <v>0</v>
      </c>
      <c r="AD152">
        <v>0</v>
      </c>
      <c r="AE152">
        <v>8475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</v>
      </c>
      <c r="AT152">
        <v>4.1999999999999997E-3</v>
      </c>
      <c r="AU152" t="s">
        <v>30</v>
      </c>
      <c r="AV152">
        <v>0</v>
      </c>
      <c r="AW152">
        <v>2</v>
      </c>
      <c r="AX152">
        <v>26834391</v>
      </c>
      <c r="AY152">
        <v>1</v>
      </c>
      <c r="AZ152">
        <v>0</v>
      </c>
      <c r="BA152">
        <v>168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Y152*Source!I66</f>
        <v>0</v>
      </c>
      <c r="CY152">
        <f>AA152</f>
        <v>8475</v>
      </c>
      <c r="CZ152">
        <f>AE152</f>
        <v>8475</v>
      </c>
      <c r="DA152">
        <f>AI152</f>
        <v>1</v>
      </c>
      <c r="DB152">
        <v>0</v>
      </c>
    </row>
    <row r="153" spans="1:106" x14ac:dyDescent="0.2">
      <c r="A153">
        <f>ROW(Source!A66)</f>
        <v>66</v>
      </c>
      <c r="B153">
        <v>26834263</v>
      </c>
      <c r="C153">
        <v>26834387</v>
      </c>
      <c r="D153">
        <v>25179506</v>
      </c>
      <c r="E153">
        <v>1</v>
      </c>
      <c r="F153">
        <v>1</v>
      </c>
      <c r="G153">
        <v>1</v>
      </c>
      <c r="H153">
        <v>3</v>
      </c>
      <c r="I153" t="s">
        <v>720</v>
      </c>
      <c r="J153" t="s">
        <v>721</v>
      </c>
      <c r="K153" t="s">
        <v>722</v>
      </c>
      <c r="L153">
        <v>1328</v>
      </c>
      <c r="N153">
        <v>1005</v>
      </c>
      <c r="O153" t="s">
        <v>18</v>
      </c>
      <c r="P153" t="s">
        <v>18</v>
      </c>
      <c r="Q153">
        <v>100</v>
      </c>
      <c r="W153">
        <v>0</v>
      </c>
      <c r="X153">
        <v>841651630</v>
      </c>
      <c r="Y153">
        <v>0</v>
      </c>
      <c r="AA153">
        <v>2275.5</v>
      </c>
      <c r="AB153">
        <v>0</v>
      </c>
      <c r="AC153">
        <v>0</v>
      </c>
      <c r="AD153">
        <v>0</v>
      </c>
      <c r="AE153">
        <v>2275.5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1.0249999999999999</v>
      </c>
      <c r="AU153" t="s">
        <v>30</v>
      </c>
      <c r="AV153">
        <v>0</v>
      </c>
      <c r="AW153">
        <v>2</v>
      </c>
      <c r="AX153">
        <v>26834392</v>
      </c>
      <c r="AY153">
        <v>1</v>
      </c>
      <c r="AZ153">
        <v>0</v>
      </c>
      <c r="BA153">
        <v>169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Y153*Source!I66</f>
        <v>0</v>
      </c>
      <c r="CY153">
        <f>AA153</f>
        <v>2275.5</v>
      </c>
      <c r="CZ153">
        <f>AE153</f>
        <v>2275.5</v>
      </c>
      <c r="DA153">
        <f>AI153</f>
        <v>1</v>
      </c>
      <c r="DB153">
        <v>0</v>
      </c>
    </row>
    <row r="154" spans="1:106" x14ac:dyDescent="0.2">
      <c r="A154">
        <f>ROW(Source!A67)</f>
        <v>67</v>
      </c>
      <c r="B154">
        <v>26834277</v>
      </c>
      <c r="C154">
        <v>26834387</v>
      </c>
      <c r="D154">
        <v>25418547</v>
      </c>
      <c r="E154">
        <v>1</v>
      </c>
      <c r="F154">
        <v>1</v>
      </c>
      <c r="G154">
        <v>1</v>
      </c>
      <c r="H154">
        <v>1</v>
      </c>
      <c r="I154" t="s">
        <v>715</v>
      </c>
      <c r="J154" t="s">
        <v>6</v>
      </c>
      <c r="K154" t="s">
        <v>716</v>
      </c>
      <c r="L154">
        <v>1191</v>
      </c>
      <c r="N154">
        <v>1013</v>
      </c>
      <c r="O154" t="s">
        <v>599</v>
      </c>
      <c r="P154" t="s">
        <v>599</v>
      </c>
      <c r="Q154">
        <v>1</v>
      </c>
      <c r="W154">
        <v>0</v>
      </c>
      <c r="X154">
        <v>-784637506</v>
      </c>
      <c r="Y154">
        <v>60.24</v>
      </c>
      <c r="AA154">
        <v>0</v>
      </c>
      <c r="AB154">
        <v>0</v>
      </c>
      <c r="AC154">
        <v>0</v>
      </c>
      <c r="AD154">
        <v>55.94</v>
      </c>
      <c r="AE154">
        <v>0</v>
      </c>
      <c r="AF154">
        <v>0</v>
      </c>
      <c r="AG154">
        <v>0</v>
      </c>
      <c r="AH154">
        <v>8.74</v>
      </c>
      <c r="AI154">
        <v>1</v>
      </c>
      <c r="AJ154">
        <v>1</v>
      </c>
      <c r="AK154">
        <v>1</v>
      </c>
      <c r="AL154">
        <v>6.4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75.3</v>
      </c>
      <c r="AU154" t="s">
        <v>77</v>
      </c>
      <c r="AV154">
        <v>1</v>
      </c>
      <c r="AW154">
        <v>2</v>
      </c>
      <c r="AX154">
        <v>26834388</v>
      </c>
      <c r="AY154">
        <v>1</v>
      </c>
      <c r="AZ154">
        <v>0</v>
      </c>
      <c r="BA154">
        <v>170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Y154*Source!I67</f>
        <v>46.505280000000006</v>
      </c>
      <c r="CY154">
        <f>AD154</f>
        <v>55.94</v>
      </c>
      <c r="CZ154">
        <f>AH154</f>
        <v>8.74</v>
      </c>
      <c r="DA154">
        <f>AL154</f>
        <v>6.4</v>
      </c>
      <c r="DB154">
        <v>0</v>
      </c>
    </row>
    <row r="155" spans="1:106" x14ac:dyDescent="0.2">
      <c r="A155">
        <f>ROW(Source!A67)</f>
        <v>67</v>
      </c>
      <c r="B155">
        <v>26834277</v>
      </c>
      <c r="C155">
        <v>26834387</v>
      </c>
      <c r="D155">
        <v>25412928</v>
      </c>
      <c r="E155">
        <v>1</v>
      </c>
      <c r="F155">
        <v>1</v>
      </c>
      <c r="G155">
        <v>1</v>
      </c>
      <c r="H155">
        <v>1</v>
      </c>
      <c r="I155" t="s">
        <v>600</v>
      </c>
      <c r="J155" t="s">
        <v>6</v>
      </c>
      <c r="K155" t="s">
        <v>601</v>
      </c>
      <c r="L155">
        <v>1191</v>
      </c>
      <c r="N155">
        <v>1013</v>
      </c>
      <c r="O155" t="s">
        <v>599</v>
      </c>
      <c r="P155" t="s">
        <v>599</v>
      </c>
      <c r="Q155">
        <v>1</v>
      </c>
      <c r="W155">
        <v>0</v>
      </c>
      <c r="X155">
        <v>-1417349443</v>
      </c>
      <c r="Y155">
        <v>0.49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6.4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0.49</v>
      </c>
      <c r="AU155" t="s">
        <v>6</v>
      </c>
      <c r="AV155">
        <v>2</v>
      </c>
      <c r="AW155">
        <v>2</v>
      </c>
      <c r="AX155">
        <v>26834389</v>
      </c>
      <c r="AY155">
        <v>1</v>
      </c>
      <c r="AZ155">
        <v>2048</v>
      </c>
      <c r="BA155">
        <v>171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Y155*Source!I67</f>
        <v>0.37828000000000001</v>
      </c>
      <c r="CY155">
        <f>AD155</f>
        <v>0</v>
      </c>
      <c r="CZ155">
        <f>AH155</f>
        <v>0</v>
      </c>
      <c r="DA155">
        <f>AL155</f>
        <v>1</v>
      </c>
      <c r="DB155">
        <v>0</v>
      </c>
    </row>
    <row r="156" spans="1:106" x14ac:dyDescent="0.2">
      <c r="A156">
        <f>ROW(Source!A67)</f>
        <v>67</v>
      </c>
      <c r="B156">
        <v>26834277</v>
      </c>
      <c r="C156">
        <v>26834387</v>
      </c>
      <c r="D156">
        <v>25231607</v>
      </c>
      <c r="E156">
        <v>1</v>
      </c>
      <c r="F156">
        <v>1</v>
      </c>
      <c r="G156">
        <v>1</v>
      </c>
      <c r="H156">
        <v>2</v>
      </c>
      <c r="I156" t="s">
        <v>608</v>
      </c>
      <c r="J156" t="s">
        <v>609</v>
      </c>
      <c r="K156" t="s">
        <v>610</v>
      </c>
      <c r="L156">
        <v>1368</v>
      </c>
      <c r="N156">
        <v>1011</v>
      </c>
      <c r="O156" t="s">
        <v>605</v>
      </c>
      <c r="P156" t="s">
        <v>605</v>
      </c>
      <c r="Q156">
        <v>1</v>
      </c>
      <c r="W156">
        <v>0</v>
      </c>
      <c r="X156">
        <v>1372534845</v>
      </c>
      <c r="Y156">
        <v>0.39200000000000002</v>
      </c>
      <c r="AA156">
        <v>0</v>
      </c>
      <c r="AB156">
        <v>420.54</v>
      </c>
      <c r="AC156">
        <v>11.6</v>
      </c>
      <c r="AD156">
        <v>0</v>
      </c>
      <c r="AE156">
        <v>0</v>
      </c>
      <c r="AF156">
        <v>65.709999999999994</v>
      </c>
      <c r="AG156">
        <v>11.6</v>
      </c>
      <c r="AH156">
        <v>0</v>
      </c>
      <c r="AI156">
        <v>1</v>
      </c>
      <c r="AJ156">
        <v>6.4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0.49</v>
      </c>
      <c r="AU156" t="s">
        <v>77</v>
      </c>
      <c r="AV156">
        <v>0</v>
      </c>
      <c r="AW156">
        <v>2</v>
      </c>
      <c r="AX156">
        <v>26834390</v>
      </c>
      <c r="AY156">
        <v>1</v>
      </c>
      <c r="AZ156">
        <v>0</v>
      </c>
      <c r="BA156">
        <v>172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Y156*Source!I67</f>
        <v>0.302624</v>
      </c>
      <c r="CY156">
        <f>AB156</f>
        <v>420.54</v>
      </c>
      <c r="CZ156">
        <f>AF156</f>
        <v>65.709999999999994</v>
      </c>
      <c r="DA156">
        <f>AJ156</f>
        <v>6.4</v>
      </c>
      <c r="DB156">
        <v>0</v>
      </c>
    </row>
    <row r="157" spans="1:106" x14ac:dyDescent="0.2">
      <c r="A157">
        <f>ROW(Source!A67)</f>
        <v>67</v>
      </c>
      <c r="B157">
        <v>26834277</v>
      </c>
      <c r="C157">
        <v>26834387</v>
      </c>
      <c r="D157">
        <v>25152717</v>
      </c>
      <c r="E157">
        <v>1</v>
      </c>
      <c r="F157">
        <v>1</v>
      </c>
      <c r="G157">
        <v>1</v>
      </c>
      <c r="H157">
        <v>3</v>
      </c>
      <c r="I157" t="s">
        <v>717</v>
      </c>
      <c r="J157" t="s">
        <v>718</v>
      </c>
      <c r="K157" t="s">
        <v>719</v>
      </c>
      <c r="L157">
        <v>1348</v>
      </c>
      <c r="N157">
        <v>1009</v>
      </c>
      <c r="O157" t="s">
        <v>38</v>
      </c>
      <c r="P157" t="s">
        <v>38</v>
      </c>
      <c r="Q157">
        <v>1000</v>
      </c>
      <c r="W157">
        <v>0</v>
      </c>
      <c r="X157">
        <v>888381482</v>
      </c>
      <c r="Y157">
        <v>0</v>
      </c>
      <c r="AA157">
        <v>54240</v>
      </c>
      <c r="AB157">
        <v>0</v>
      </c>
      <c r="AC157">
        <v>0</v>
      </c>
      <c r="AD157">
        <v>0</v>
      </c>
      <c r="AE157">
        <v>8475</v>
      </c>
      <c r="AF157">
        <v>0</v>
      </c>
      <c r="AG157">
        <v>0</v>
      </c>
      <c r="AH157">
        <v>0</v>
      </c>
      <c r="AI157">
        <v>6.4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6</v>
      </c>
      <c r="AT157">
        <v>4.1999999999999997E-3</v>
      </c>
      <c r="AU157" t="s">
        <v>30</v>
      </c>
      <c r="AV157">
        <v>0</v>
      </c>
      <c r="AW157">
        <v>2</v>
      </c>
      <c r="AX157">
        <v>26834391</v>
      </c>
      <c r="AY157">
        <v>1</v>
      </c>
      <c r="AZ157">
        <v>0</v>
      </c>
      <c r="BA157">
        <v>173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Y157*Source!I67</f>
        <v>0</v>
      </c>
      <c r="CY157">
        <f>AA157</f>
        <v>54240</v>
      </c>
      <c r="CZ157">
        <f>AE157</f>
        <v>8475</v>
      </c>
      <c r="DA157">
        <f>AI157</f>
        <v>6.4</v>
      </c>
      <c r="DB157">
        <v>0</v>
      </c>
    </row>
    <row r="158" spans="1:106" x14ac:dyDescent="0.2">
      <c r="A158">
        <f>ROW(Source!A67)</f>
        <v>67</v>
      </c>
      <c r="B158">
        <v>26834277</v>
      </c>
      <c r="C158">
        <v>26834387</v>
      </c>
      <c r="D158">
        <v>25179506</v>
      </c>
      <c r="E158">
        <v>1</v>
      </c>
      <c r="F158">
        <v>1</v>
      </c>
      <c r="G158">
        <v>1</v>
      </c>
      <c r="H158">
        <v>3</v>
      </c>
      <c r="I158" t="s">
        <v>720</v>
      </c>
      <c r="J158" t="s">
        <v>721</v>
      </c>
      <c r="K158" t="s">
        <v>722</v>
      </c>
      <c r="L158">
        <v>1328</v>
      </c>
      <c r="N158">
        <v>1005</v>
      </c>
      <c r="O158" t="s">
        <v>18</v>
      </c>
      <c r="P158" t="s">
        <v>18</v>
      </c>
      <c r="Q158">
        <v>100</v>
      </c>
      <c r="W158">
        <v>0</v>
      </c>
      <c r="X158">
        <v>841651630</v>
      </c>
      <c r="Y158">
        <v>0</v>
      </c>
      <c r="AA158">
        <v>14563.2</v>
      </c>
      <c r="AB158">
        <v>0</v>
      </c>
      <c r="AC158">
        <v>0</v>
      </c>
      <c r="AD158">
        <v>0</v>
      </c>
      <c r="AE158">
        <v>2275.5</v>
      </c>
      <c r="AF158">
        <v>0</v>
      </c>
      <c r="AG158">
        <v>0</v>
      </c>
      <c r="AH158">
        <v>0</v>
      </c>
      <c r="AI158">
        <v>6.4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6</v>
      </c>
      <c r="AT158">
        <v>1.0249999999999999</v>
      </c>
      <c r="AU158" t="s">
        <v>30</v>
      </c>
      <c r="AV158">
        <v>0</v>
      </c>
      <c r="AW158">
        <v>2</v>
      </c>
      <c r="AX158">
        <v>26834392</v>
      </c>
      <c r="AY158">
        <v>1</v>
      </c>
      <c r="AZ158">
        <v>0</v>
      </c>
      <c r="BA158">
        <v>174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Y158*Source!I67</f>
        <v>0</v>
      </c>
      <c r="CY158">
        <f>AA158</f>
        <v>14563.2</v>
      </c>
      <c r="CZ158">
        <f>AE158</f>
        <v>2275.5</v>
      </c>
      <c r="DA158">
        <f>AI158</f>
        <v>6.4</v>
      </c>
      <c r="DB158">
        <v>0</v>
      </c>
    </row>
    <row r="159" spans="1:106" x14ac:dyDescent="0.2">
      <c r="A159">
        <f>ROW(Source!A68)</f>
        <v>68</v>
      </c>
      <c r="B159">
        <v>26834263</v>
      </c>
      <c r="C159">
        <v>26834394</v>
      </c>
      <c r="D159">
        <v>25417632</v>
      </c>
      <c r="E159">
        <v>1</v>
      </c>
      <c r="F159">
        <v>1</v>
      </c>
      <c r="G159">
        <v>1</v>
      </c>
      <c r="H159">
        <v>1</v>
      </c>
      <c r="I159" t="s">
        <v>723</v>
      </c>
      <c r="J159" t="s">
        <v>6</v>
      </c>
      <c r="K159" t="s">
        <v>724</v>
      </c>
      <c r="L159">
        <v>1191</v>
      </c>
      <c r="N159">
        <v>1013</v>
      </c>
      <c r="O159" t="s">
        <v>599</v>
      </c>
      <c r="P159" t="s">
        <v>599</v>
      </c>
      <c r="Q159">
        <v>1</v>
      </c>
      <c r="W159">
        <v>0</v>
      </c>
      <c r="X159">
        <v>1010519658</v>
      </c>
      <c r="Y159">
        <v>66.87</v>
      </c>
      <c r="AA159">
        <v>0</v>
      </c>
      <c r="AB159">
        <v>0</v>
      </c>
      <c r="AC159">
        <v>0</v>
      </c>
      <c r="AD159">
        <v>8.64</v>
      </c>
      <c r="AE159">
        <v>0</v>
      </c>
      <c r="AF159">
        <v>0</v>
      </c>
      <c r="AG159">
        <v>0</v>
      </c>
      <c r="AH159">
        <v>8.64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66.87</v>
      </c>
      <c r="AU159" t="s">
        <v>6</v>
      </c>
      <c r="AV159">
        <v>1</v>
      </c>
      <c r="AW159">
        <v>2</v>
      </c>
      <c r="AX159">
        <v>26834395</v>
      </c>
      <c r="AY159">
        <v>1</v>
      </c>
      <c r="AZ159">
        <v>0</v>
      </c>
      <c r="BA159">
        <v>175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Y159*Source!I68</f>
        <v>55.475352000000001</v>
      </c>
      <c r="CY159">
        <f>AD159</f>
        <v>8.64</v>
      </c>
      <c r="CZ159">
        <f>AH159</f>
        <v>8.64</v>
      </c>
      <c r="DA159">
        <f>AL159</f>
        <v>1</v>
      </c>
      <c r="DB159">
        <v>0</v>
      </c>
    </row>
    <row r="160" spans="1:106" x14ac:dyDescent="0.2">
      <c r="A160">
        <f>ROW(Source!A68)</f>
        <v>68</v>
      </c>
      <c r="B160">
        <v>26834263</v>
      </c>
      <c r="C160">
        <v>26834394</v>
      </c>
      <c r="D160">
        <v>25412928</v>
      </c>
      <c r="E160">
        <v>1</v>
      </c>
      <c r="F160">
        <v>1</v>
      </c>
      <c r="G160">
        <v>1</v>
      </c>
      <c r="H160">
        <v>1</v>
      </c>
      <c r="I160" t="s">
        <v>600</v>
      </c>
      <c r="J160" t="s">
        <v>6</v>
      </c>
      <c r="K160" t="s">
        <v>601</v>
      </c>
      <c r="L160">
        <v>1191</v>
      </c>
      <c r="N160">
        <v>1013</v>
      </c>
      <c r="O160" t="s">
        <v>599</v>
      </c>
      <c r="P160" t="s">
        <v>599</v>
      </c>
      <c r="Q160">
        <v>1</v>
      </c>
      <c r="W160">
        <v>0</v>
      </c>
      <c r="X160">
        <v>-1417349443</v>
      </c>
      <c r="Y160">
        <v>2.2000000000000002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2.2000000000000002</v>
      </c>
      <c r="AU160" t="s">
        <v>6</v>
      </c>
      <c r="AV160">
        <v>2</v>
      </c>
      <c r="AW160">
        <v>2</v>
      </c>
      <c r="AX160">
        <v>26834396</v>
      </c>
      <c r="AY160">
        <v>1</v>
      </c>
      <c r="AZ160">
        <v>0</v>
      </c>
      <c r="BA160">
        <v>176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Y160*Source!I68</f>
        <v>1.8251200000000001</v>
      </c>
      <c r="CY160">
        <f>AD160</f>
        <v>0</v>
      </c>
      <c r="CZ160">
        <f>AH160</f>
        <v>0</v>
      </c>
      <c r="DA160">
        <f>AL160</f>
        <v>1</v>
      </c>
      <c r="DB160">
        <v>0</v>
      </c>
    </row>
    <row r="161" spans="1:106" x14ac:dyDescent="0.2">
      <c r="A161">
        <f>ROW(Source!A68)</f>
        <v>68</v>
      </c>
      <c r="B161">
        <v>26834263</v>
      </c>
      <c r="C161">
        <v>26834394</v>
      </c>
      <c r="D161">
        <v>25230514</v>
      </c>
      <c r="E161">
        <v>1</v>
      </c>
      <c r="F161">
        <v>1</v>
      </c>
      <c r="G161">
        <v>1</v>
      </c>
      <c r="H161">
        <v>2</v>
      </c>
      <c r="I161" t="s">
        <v>602</v>
      </c>
      <c r="J161" t="s">
        <v>603</v>
      </c>
      <c r="K161" t="s">
        <v>604</v>
      </c>
      <c r="L161">
        <v>1368</v>
      </c>
      <c r="N161">
        <v>1011</v>
      </c>
      <c r="O161" t="s">
        <v>605</v>
      </c>
      <c r="P161" t="s">
        <v>605</v>
      </c>
      <c r="Q161">
        <v>1</v>
      </c>
      <c r="W161">
        <v>0</v>
      </c>
      <c r="X161">
        <v>1188625873</v>
      </c>
      <c r="Y161">
        <v>2.2000000000000002</v>
      </c>
      <c r="AA161">
        <v>0</v>
      </c>
      <c r="AB161">
        <v>31.26</v>
      </c>
      <c r="AC161">
        <v>13.5</v>
      </c>
      <c r="AD161">
        <v>0</v>
      </c>
      <c r="AE161">
        <v>0</v>
      </c>
      <c r="AF161">
        <v>31.26</v>
      </c>
      <c r="AG161">
        <v>13.5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2.2000000000000002</v>
      </c>
      <c r="AU161" t="s">
        <v>6</v>
      </c>
      <c r="AV161">
        <v>0</v>
      </c>
      <c r="AW161">
        <v>2</v>
      </c>
      <c r="AX161">
        <v>26834397</v>
      </c>
      <c r="AY161">
        <v>1</v>
      </c>
      <c r="AZ161">
        <v>0</v>
      </c>
      <c r="BA161">
        <v>177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Y161*Source!I68</f>
        <v>1.8251200000000001</v>
      </c>
      <c r="CY161">
        <f>AB161</f>
        <v>31.26</v>
      </c>
      <c r="CZ161">
        <f>AF161</f>
        <v>31.26</v>
      </c>
      <c r="DA161">
        <f>AJ161</f>
        <v>1</v>
      </c>
      <c r="DB161">
        <v>0</v>
      </c>
    </row>
    <row r="162" spans="1:106" x14ac:dyDescent="0.2">
      <c r="A162">
        <f>ROW(Source!A69)</f>
        <v>69</v>
      </c>
      <c r="B162">
        <v>26834277</v>
      </c>
      <c r="C162">
        <v>26834394</v>
      </c>
      <c r="D162">
        <v>25417632</v>
      </c>
      <c r="E162">
        <v>1</v>
      </c>
      <c r="F162">
        <v>1</v>
      </c>
      <c r="G162">
        <v>1</v>
      </c>
      <c r="H162">
        <v>1</v>
      </c>
      <c r="I162" t="s">
        <v>723</v>
      </c>
      <c r="J162" t="s">
        <v>6</v>
      </c>
      <c r="K162" t="s">
        <v>724</v>
      </c>
      <c r="L162">
        <v>1191</v>
      </c>
      <c r="N162">
        <v>1013</v>
      </c>
      <c r="O162" t="s">
        <v>599</v>
      </c>
      <c r="P162" t="s">
        <v>599</v>
      </c>
      <c r="Q162">
        <v>1</v>
      </c>
      <c r="W162">
        <v>0</v>
      </c>
      <c r="X162">
        <v>1010519658</v>
      </c>
      <c r="Y162">
        <v>66.87</v>
      </c>
      <c r="AA162">
        <v>0</v>
      </c>
      <c r="AB162">
        <v>0</v>
      </c>
      <c r="AC162">
        <v>0</v>
      </c>
      <c r="AD162">
        <v>55.3</v>
      </c>
      <c r="AE162">
        <v>0</v>
      </c>
      <c r="AF162">
        <v>0</v>
      </c>
      <c r="AG162">
        <v>0</v>
      </c>
      <c r="AH162">
        <v>8.64</v>
      </c>
      <c r="AI162">
        <v>1</v>
      </c>
      <c r="AJ162">
        <v>1</v>
      </c>
      <c r="AK162">
        <v>1</v>
      </c>
      <c r="AL162">
        <v>6.4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66.87</v>
      </c>
      <c r="AU162" t="s">
        <v>6</v>
      </c>
      <c r="AV162">
        <v>1</v>
      </c>
      <c r="AW162">
        <v>2</v>
      </c>
      <c r="AX162">
        <v>26834395</v>
      </c>
      <c r="AY162">
        <v>1</v>
      </c>
      <c r="AZ162">
        <v>0</v>
      </c>
      <c r="BA162">
        <v>178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Y162*Source!I69</f>
        <v>55.475352000000001</v>
      </c>
      <c r="CY162">
        <f>AD162</f>
        <v>55.3</v>
      </c>
      <c r="CZ162">
        <f>AH162</f>
        <v>8.64</v>
      </c>
      <c r="DA162">
        <f>AL162</f>
        <v>6.4</v>
      </c>
      <c r="DB162">
        <v>0</v>
      </c>
    </row>
    <row r="163" spans="1:106" x14ac:dyDescent="0.2">
      <c r="A163">
        <f>ROW(Source!A69)</f>
        <v>69</v>
      </c>
      <c r="B163">
        <v>26834277</v>
      </c>
      <c r="C163">
        <v>26834394</v>
      </c>
      <c r="D163">
        <v>25412928</v>
      </c>
      <c r="E163">
        <v>1</v>
      </c>
      <c r="F163">
        <v>1</v>
      </c>
      <c r="G163">
        <v>1</v>
      </c>
      <c r="H163">
        <v>1</v>
      </c>
      <c r="I163" t="s">
        <v>600</v>
      </c>
      <c r="J163" t="s">
        <v>6</v>
      </c>
      <c r="K163" t="s">
        <v>601</v>
      </c>
      <c r="L163">
        <v>1191</v>
      </c>
      <c r="N163">
        <v>1013</v>
      </c>
      <c r="O163" t="s">
        <v>599</v>
      </c>
      <c r="P163" t="s">
        <v>599</v>
      </c>
      <c r="Q163">
        <v>1</v>
      </c>
      <c r="W163">
        <v>0</v>
      </c>
      <c r="X163">
        <v>-1417349443</v>
      </c>
      <c r="Y163">
        <v>2.2000000000000002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6.4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2.2000000000000002</v>
      </c>
      <c r="AU163" t="s">
        <v>6</v>
      </c>
      <c r="AV163">
        <v>2</v>
      </c>
      <c r="AW163">
        <v>2</v>
      </c>
      <c r="AX163">
        <v>26834396</v>
      </c>
      <c r="AY163">
        <v>1</v>
      </c>
      <c r="AZ163">
        <v>0</v>
      </c>
      <c r="BA163">
        <v>179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Y163*Source!I69</f>
        <v>1.8251200000000001</v>
      </c>
      <c r="CY163">
        <f>AD163</f>
        <v>0</v>
      </c>
      <c r="CZ163">
        <f>AH163</f>
        <v>0</v>
      </c>
      <c r="DA163">
        <f>AL163</f>
        <v>1</v>
      </c>
      <c r="DB163">
        <v>0</v>
      </c>
    </row>
    <row r="164" spans="1:106" x14ac:dyDescent="0.2">
      <c r="A164">
        <f>ROW(Source!A69)</f>
        <v>69</v>
      </c>
      <c r="B164">
        <v>26834277</v>
      </c>
      <c r="C164">
        <v>26834394</v>
      </c>
      <c r="D164">
        <v>25230514</v>
      </c>
      <c r="E164">
        <v>1</v>
      </c>
      <c r="F164">
        <v>1</v>
      </c>
      <c r="G164">
        <v>1</v>
      </c>
      <c r="H164">
        <v>2</v>
      </c>
      <c r="I164" t="s">
        <v>602</v>
      </c>
      <c r="J164" t="s">
        <v>603</v>
      </c>
      <c r="K164" t="s">
        <v>604</v>
      </c>
      <c r="L164">
        <v>1368</v>
      </c>
      <c r="N164">
        <v>1011</v>
      </c>
      <c r="O164" t="s">
        <v>605</v>
      </c>
      <c r="P164" t="s">
        <v>605</v>
      </c>
      <c r="Q164">
        <v>1</v>
      </c>
      <c r="W164">
        <v>0</v>
      </c>
      <c r="X164">
        <v>1188625873</v>
      </c>
      <c r="Y164">
        <v>2.2000000000000002</v>
      </c>
      <c r="AA164">
        <v>0</v>
      </c>
      <c r="AB164">
        <v>200.06</v>
      </c>
      <c r="AC164">
        <v>13.5</v>
      </c>
      <c r="AD164">
        <v>0</v>
      </c>
      <c r="AE164">
        <v>0</v>
      </c>
      <c r="AF164">
        <v>31.26</v>
      </c>
      <c r="AG164">
        <v>13.5</v>
      </c>
      <c r="AH164">
        <v>0</v>
      </c>
      <c r="AI164">
        <v>1</v>
      </c>
      <c r="AJ164">
        <v>6.4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2.2000000000000002</v>
      </c>
      <c r="AU164" t="s">
        <v>6</v>
      </c>
      <c r="AV164">
        <v>0</v>
      </c>
      <c r="AW164">
        <v>2</v>
      </c>
      <c r="AX164">
        <v>26834397</v>
      </c>
      <c r="AY164">
        <v>1</v>
      </c>
      <c r="AZ164">
        <v>0</v>
      </c>
      <c r="BA164">
        <v>180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Y164*Source!I69</f>
        <v>1.8251200000000001</v>
      </c>
      <c r="CY164">
        <f>AB164</f>
        <v>200.06</v>
      </c>
      <c r="CZ164">
        <f>AF164</f>
        <v>31.26</v>
      </c>
      <c r="DA164">
        <f>AJ164</f>
        <v>6.4</v>
      </c>
      <c r="DB164">
        <v>0</v>
      </c>
    </row>
    <row r="165" spans="1:106" x14ac:dyDescent="0.2">
      <c r="A165">
        <f>ROW(Source!A70)</f>
        <v>70</v>
      </c>
      <c r="B165">
        <v>26834263</v>
      </c>
      <c r="C165">
        <v>26834399</v>
      </c>
      <c r="D165">
        <v>25412930</v>
      </c>
      <c r="E165">
        <v>1</v>
      </c>
      <c r="F165">
        <v>1</v>
      </c>
      <c r="G165">
        <v>1</v>
      </c>
      <c r="H165">
        <v>1</v>
      </c>
      <c r="I165" t="s">
        <v>623</v>
      </c>
      <c r="J165" t="s">
        <v>6</v>
      </c>
      <c r="K165" t="s">
        <v>624</v>
      </c>
      <c r="L165">
        <v>1191</v>
      </c>
      <c r="N165">
        <v>1013</v>
      </c>
      <c r="O165" t="s">
        <v>599</v>
      </c>
      <c r="P165" t="s">
        <v>599</v>
      </c>
      <c r="Q165">
        <v>1</v>
      </c>
      <c r="W165">
        <v>0</v>
      </c>
      <c r="X165">
        <v>-1081351934</v>
      </c>
      <c r="Y165">
        <v>86.688000000000002</v>
      </c>
      <c r="AA165">
        <v>0</v>
      </c>
      <c r="AB165">
        <v>0</v>
      </c>
      <c r="AC165">
        <v>0</v>
      </c>
      <c r="AD165">
        <v>9.4</v>
      </c>
      <c r="AE165">
        <v>0</v>
      </c>
      <c r="AF165">
        <v>0</v>
      </c>
      <c r="AG165">
        <v>0</v>
      </c>
      <c r="AH165">
        <v>9.4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108.36</v>
      </c>
      <c r="AU165" t="s">
        <v>77</v>
      </c>
      <c r="AV165">
        <v>1</v>
      </c>
      <c r="AW165">
        <v>2</v>
      </c>
      <c r="AX165">
        <v>26834400</v>
      </c>
      <c r="AY165">
        <v>1</v>
      </c>
      <c r="AZ165">
        <v>0</v>
      </c>
      <c r="BA165">
        <v>181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Y165*Source!I70</f>
        <v>39.789792000000006</v>
      </c>
      <c r="CY165">
        <f>AD165</f>
        <v>9.4</v>
      </c>
      <c r="CZ165">
        <f>AH165</f>
        <v>9.4</v>
      </c>
      <c r="DA165">
        <f>AL165</f>
        <v>1</v>
      </c>
      <c r="DB165">
        <v>0</v>
      </c>
    </row>
    <row r="166" spans="1:106" x14ac:dyDescent="0.2">
      <c r="A166">
        <f>ROW(Source!A70)</f>
        <v>70</v>
      </c>
      <c r="B166">
        <v>26834263</v>
      </c>
      <c r="C166">
        <v>26834399</v>
      </c>
      <c r="D166">
        <v>25412928</v>
      </c>
      <c r="E166">
        <v>1</v>
      </c>
      <c r="F166">
        <v>1</v>
      </c>
      <c r="G166">
        <v>1</v>
      </c>
      <c r="H166">
        <v>1</v>
      </c>
      <c r="I166" t="s">
        <v>600</v>
      </c>
      <c r="J166" t="s">
        <v>6</v>
      </c>
      <c r="K166" t="s">
        <v>601</v>
      </c>
      <c r="L166">
        <v>1191</v>
      </c>
      <c r="N166">
        <v>1013</v>
      </c>
      <c r="O166" t="s">
        <v>599</v>
      </c>
      <c r="P166" t="s">
        <v>599</v>
      </c>
      <c r="Q166">
        <v>1</v>
      </c>
      <c r="W166">
        <v>0</v>
      </c>
      <c r="X166">
        <v>-1417349443</v>
      </c>
      <c r="Y166">
        <v>0.39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0.39</v>
      </c>
      <c r="AU166" t="s">
        <v>6</v>
      </c>
      <c r="AV166">
        <v>2</v>
      </c>
      <c r="AW166">
        <v>2</v>
      </c>
      <c r="AX166">
        <v>26834401</v>
      </c>
      <c r="AY166">
        <v>1</v>
      </c>
      <c r="AZ166">
        <v>2048</v>
      </c>
      <c r="BA166">
        <v>182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Y166*Source!I70</f>
        <v>0.17901</v>
      </c>
      <c r="CY166">
        <f>AD166</f>
        <v>0</v>
      </c>
      <c r="CZ166">
        <f>AH166</f>
        <v>0</v>
      </c>
      <c r="DA166">
        <f>AL166</f>
        <v>1</v>
      </c>
      <c r="DB166">
        <v>0</v>
      </c>
    </row>
    <row r="167" spans="1:106" x14ac:dyDescent="0.2">
      <c r="A167">
        <f>ROW(Source!A70)</f>
        <v>70</v>
      </c>
      <c r="B167">
        <v>26834263</v>
      </c>
      <c r="C167">
        <v>26834399</v>
      </c>
      <c r="D167">
        <v>25230220</v>
      </c>
      <c r="E167">
        <v>1</v>
      </c>
      <c r="F167">
        <v>1</v>
      </c>
      <c r="G167">
        <v>1</v>
      </c>
      <c r="H167">
        <v>2</v>
      </c>
      <c r="I167" t="s">
        <v>628</v>
      </c>
      <c r="J167" t="s">
        <v>629</v>
      </c>
      <c r="K167" t="s">
        <v>630</v>
      </c>
      <c r="L167">
        <v>1368</v>
      </c>
      <c r="N167">
        <v>1011</v>
      </c>
      <c r="O167" t="s">
        <v>605</v>
      </c>
      <c r="P167" t="s">
        <v>605</v>
      </c>
      <c r="Q167">
        <v>1</v>
      </c>
      <c r="W167">
        <v>0</v>
      </c>
      <c r="X167">
        <v>-1718674368</v>
      </c>
      <c r="Y167">
        <v>0.2</v>
      </c>
      <c r="AA167">
        <v>0</v>
      </c>
      <c r="AB167">
        <v>111.99</v>
      </c>
      <c r="AC167">
        <v>13.5</v>
      </c>
      <c r="AD167">
        <v>0</v>
      </c>
      <c r="AE167">
        <v>0</v>
      </c>
      <c r="AF167">
        <v>111.99</v>
      </c>
      <c r="AG167">
        <v>13.5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0.25</v>
      </c>
      <c r="AU167" t="s">
        <v>77</v>
      </c>
      <c r="AV167">
        <v>0</v>
      </c>
      <c r="AW167">
        <v>2</v>
      </c>
      <c r="AX167">
        <v>26834402</v>
      </c>
      <c r="AY167">
        <v>1</v>
      </c>
      <c r="AZ167">
        <v>0</v>
      </c>
      <c r="BA167">
        <v>183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Y167*Source!I70</f>
        <v>9.1800000000000007E-2</v>
      </c>
      <c r="CY167">
        <f>AB167</f>
        <v>111.99</v>
      </c>
      <c r="CZ167">
        <f>AF167</f>
        <v>111.99</v>
      </c>
      <c r="DA167">
        <f>AJ167</f>
        <v>1</v>
      </c>
      <c r="DB167">
        <v>0</v>
      </c>
    </row>
    <row r="168" spans="1:106" x14ac:dyDescent="0.2">
      <c r="A168">
        <f>ROW(Source!A70)</f>
        <v>70</v>
      </c>
      <c r="B168">
        <v>26834263</v>
      </c>
      <c r="C168">
        <v>26834399</v>
      </c>
      <c r="D168">
        <v>25230420</v>
      </c>
      <c r="E168">
        <v>1</v>
      </c>
      <c r="F168">
        <v>1</v>
      </c>
      <c r="G168">
        <v>1</v>
      </c>
      <c r="H168">
        <v>2</v>
      </c>
      <c r="I168" t="s">
        <v>634</v>
      </c>
      <c r="J168" t="s">
        <v>635</v>
      </c>
      <c r="K168" t="s">
        <v>636</v>
      </c>
      <c r="L168">
        <v>1368</v>
      </c>
      <c r="N168">
        <v>1011</v>
      </c>
      <c r="O168" t="s">
        <v>605</v>
      </c>
      <c r="P168" t="s">
        <v>605</v>
      </c>
      <c r="Q168">
        <v>1</v>
      </c>
      <c r="W168">
        <v>0</v>
      </c>
      <c r="X168">
        <v>1544661785</v>
      </c>
      <c r="Y168">
        <v>12.96</v>
      </c>
      <c r="AA168">
        <v>0</v>
      </c>
      <c r="AB168">
        <v>6.9</v>
      </c>
      <c r="AC168">
        <v>0</v>
      </c>
      <c r="AD168">
        <v>0</v>
      </c>
      <c r="AE168">
        <v>0</v>
      </c>
      <c r="AF168">
        <v>6.9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</v>
      </c>
      <c r="AT168">
        <v>16.2</v>
      </c>
      <c r="AU168" t="s">
        <v>77</v>
      </c>
      <c r="AV168">
        <v>0</v>
      </c>
      <c r="AW168">
        <v>2</v>
      </c>
      <c r="AX168">
        <v>26834403</v>
      </c>
      <c r="AY168">
        <v>1</v>
      </c>
      <c r="AZ168">
        <v>0</v>
      </c>
      <c r="BA168">
        <v>184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Y168*Source!I70</f>
        <v>5.948640000000001</v>
      </c>
      <c r="CY168">
        <f>AB168</f>
        <v>6.9</v>
      </c>
      <c r="CZ168">
        <f>AF168</f>
        <v>6.9</v>
      </c>
      <c r="DA168">
        <f>AJ168</f>
        <v>1</v>
      </c>
      <c r="DB168">
        <v>0</v>
      </c>
    </row>
    <row r="169" spans="1:106" x14ac:dyDescent="0.2">
      <c r="A169">
        <f>ROW(Source!A70)</f>
        <v>70</v>
      </c>
      <c r="B169">
        <v>26834263</v>
      </c>
      <c r="C169">
        <v>26834399</v>
      </c>
      <c r="D169">
        <v>25231607</v>
      </c>
      <c r="E169">
        <v>1</v>
      </c>
      <c r="F169">
        <v>1</v>
      </c>
      <c r="G169">
        <v>1</v>
      </c>
      <c r="H169">
        <v>2</v>
      </c>
      <c r="I169" t="s">
        <v>608</v>
      </c>
      <c r="J169" t="s">
        <v>609</v>
      </c>
      <c r="K169" t="s">
        <v>610</v>
      </c>
      <c r="L169">
        <v>1368</v>
      </c>
      <c r="N169">
        <v>1011</v>
      </c>
      <c r="O169" t="s">
        <v>605</v>
      </c>
      <c r="P169" t="s">
        <v>605</v>
      </c>
      <c r="Q169">
        <v>1</v>
      </c>
      <c r="W169">
        <v>0</v>
      </c>
      <c r="X169">
        <v>1372534845</v>
      </c>
      <c r="Y169">
        <v>0.11200000000000002</v>
      </c>
      <c r="AA169">
        <v>0</v>
      </c>
      <c r="AB169">
        <v>65.709999999999994</v>
      </c>
      <c r="AC169">
        <v>11.6</v>
      </c>
      <c r="AD169">
        <v>0</v>
      </c>
      <c r="AE169">
        <v>0</v>
      </c>
      <c r="AF169">
        <v>65.709999999999994</v>
      </c>
      <c r="AG169">
        <v>11.6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6</v>
      </c>
      <c r="AT169">
        <v>0.14000000000000001</v>
      </c>
      <c r="AU169" t="s">
        <v>77</v>
      </c>
      <c r="AV169">
        <v>0</v>
      </c>
      <c r="AW169">
        <v>2</v>
      </c>
      <c r="AX169">
        <v>26834404</v>
      </c>
      <c r="AY169">
        <v>1</v>
      </c>
      <c r="AZ169">
        <v>0</v>
      </c>
      <c r="BA169">
        <v>185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Y169*Source!I70</f>
        <v>5.1408000000000009E-2</v>
      </c>
      <c r="CY169">
        <f>AB169</f>
        <v>65.709999999999994</v>
      </c>
      <c r="CZ169">
        <f>AF169</f>
        <v>65.709999999999994</v>
      </c>
      <c r="DA169">
        <f>AJ169</f>
        <v>1</v>
      </c>
      <c r="DB169">
        <v>0</v>
      </c>
    </row>
    <row r="170" spans="1:106" x14ac:dyDescent="0.2">
      <c r="A170">
        <f>ROW(Source!A70)</f>
        <v>70</v>
      </c>
      <c r="B170">
        <v>26834263</v>
      </c>
      <c r="C170">
        <v>26834399</v>
      </c>
      <c r="D170">
        <v>25175468</v>
      </c>
      <c r="E170">
        <v>1</v>
      </c>
      <c r="F170">
        <v>1</v>
      </c>
      <c r="G170">
        <v>1</v>
      </c>
      <c r="H170">
        <v>3</v>
      </c>
      <c r="I170" t="s">
        <v>725</v>
      </c>
      <c r="J170" t="s">
        <v>726</v>
      </c>
      <c r="K170" t="s">
        <v>727</v>
      </c>
      <c r="L170">
        <v>1301</v>
      </c>
      <c r="N170">
        <v>1003</v>
      </c>
      <c r="O170" t="s">
        <v>233</v>
      </c>
      <c r="P170" t="s">
        <v>233</v>
      </c>
      <c r="Q170">
        <v>1</v>
      </c>
      <c r="W170">
        <v>0</v>
      </c>
      <c r="X170">
        <v>-1256792299</v>
      </c>
      <c r="Y170">
        <v>0</v>
      </c>
      <c r="AA170">
        <v>20.47</v>
      </c>
      <c r="AB170">
        <v>0</v>
      </c>
      <c r="AC170">
        <v>0</v>
      </c>
      <c r="AD170">
        <v>0</v>
      </c>
      <c r="AE170">
        <v>20.47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100</v>
      </c>
      <c r="AU170" t="s">
        <v>30</v>
      </c>
      <c r="AV170">
        <v>0</v>
      </c>
      <c r="AW170">
        <v>2</v>
      </c>
      <c r="AX170">
        <v>26834405</v>
      </c>
      <c r="AY170">
        <v>1</v>
      </c>
      <c r="AZ170">
        <v>0</v>
      </c>
      <c r="BA170">
        <v>186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Y170*Source!I70</f>
        <v>0</v>
      </c>
      <c r="CY170">
        <f>AA170</f>
        <v>20.47</v>
      </c>
      <c r="CZ170">
        <f>AE170</f>
        <v>20.47</v>
      </c>
      <c r="DA170">
        <f>AI170</f>
        <v>1</v>
      </c>
      <c r="DB170">
        <v>0</v>
      </c>
    </row>
    <row r="171" spans="1:106" x14ac:dyDescent="0.2">
      <c r="A171">
        <f>ROW(Source!A70)</f>
        <v>70</v>
      </c>
      <c r="B171">
        <v>26834263</v>
      </c>
      <c r="C171">
        <v>26834399</v>
      </c>
      <c r="D171">
        <v>25175474</v>
      </c>
      <c r="E171">
        <v>1</v>
      </c>
      <c r="F171">
        <v>1</v>
      </c>
      <c r="G171">
        <v>1</v>
      </c>
      <c r="H171">
        <v>3</v>
      </c>
      <c r="I171" t="s">
        <v>728</v>
      </c>
      <c r="J171" t="s">
        <v>729</v>
      </c>
      <c r="K171" t="s">
        <v>730</v>
      </c>
      <c r="L171">
        <v>1355</v>
      </c>
      <c r="N171">
        <v>1010</v>
      </c>
      <c r="O171" t="s">
        <v>483</v>
      </c>
      <c r="P171" t="s">
        <v>483</v>
      </c>
      <c r="Q171">
        <v>100</v>
      </c>
      <c r="W171">
        <v>0</v>
      </c>
      <c r="X171">
        <v>-845701651</v>
      </c>
      <c r="Y171">
        <v>0</v>
      </c>
      <c r="AA171">
        <v>366</v>
      </c>
      <c r="AB171">
        <v>0</v>
      </c>
      <c r="AC171">
        <v>0</v>
      </c>
      <c r="AD171">
        <v>0</v>
      </c>
      <c r="AE171">
        <v>366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6</v>
      </c>
      <c r="AT171">
        <v>0.7</v>
      </c>
      <c r="AU171" t="s">
        <v>30</v>
      </c>
      <c r="AV171">
        <v>0</v>
      </c>
      <c r="AW171">
        <v>2</v>
      </c>
      <c r="AX171">
        <v>26834406</v>
      </c>
      <c r="AY171">
        <v>1</v>
      </c>
      <c r="AZ171">
        <v>0</v>
      </c>
      <c r="BA171">
        <v>187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Y171*Source!I70</f>
        <v>0</v>
      </c>
      <c r="CY171">
        <f>AA171</f>
        <v>366</v>
      </c>
      <c r="CZ171">
        <f>AE171</f>
        <v>366</v>
      </c>
      <c r="DA171">
        <f>AI171</f>
        <v>1</v>
      </c>
      <c r="DB171">
        <v>0</v>
      </c>
    </row>
    <row r="172" spans="1:106" x14ac:dyDescent="0.2">
      <c r="A172">
        <f>ROW(Source!A70)</f>
        <v>70</v>
      </c>
      <c r="B172">
        <v>26834263</v>
      </c>
      <c r="C172">
        <v>26834399</v>
      </c>
      <c r="D172">
        <v>25175512</v>
      </c>
      <c r="E172">
        <v>1</v>
      </c>
      <c r="F172">
        <v>1</v>
      </c>
      <c r="G172">
        <v>1</v>
      </c>
      <c r="H172">
        <v>3</v>
      </c>
      <c r="I172" t="s">
        <v>731</v>
      </c>
      <c r="J172" t="s">
        <v>732</v>
      </c>
      <c r="K172" t="s">
        <v>733</v>
      </c>
      <c r="L172">
        <v>1301</v>
      </c>
      <c r="N172">
        <v>1003</v>
      </c>
      <c r="O172" t="s">
        <v>233</v>
      </c>
      <c r="P172" t="s">
        <v>233</v>
      </c>
      <c r="Q172">
        <v>1</v>
      </c>
      <c r="W172">
        <v>0</v>
      </c>
      <c r="X172">
        <v>1265826934</v>
      </c>
      <c r="Y172">
        <v>0</v>
      </c>
      <c r="AA172">
        <v>24.71</v>
      </c>
      <c r="AB172">
        <v>0</v>
      </c>
      <c r="AC172">
        <v>0</v>
      </c>
      <c r="AD172">
        <v>0</v>
      </c>
      <c r="AE172">
        <v>24.71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6</v>
      </c>
      <c r="AT172">
        <v>1050</v>
      </c>
      <c r="AU172" t="s">
        <v>30</v>
      </c>
      <c r="AV172">
        <v>0</v>
      </c>
      <c r="AW172">
        <v>2</v>
      </c>
      <c r="AX172">
        <v>26834408</v>
      </c>
      <c r="AY172">
        <v>1</v>
      </c>
      <c r="AZ172">
        <v>0</v>
      </c>
      <c r="BA172">
        <v>189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Y172*Source!I70</f>
        <v>0</v>
      </c>
      <c r="CY172">
        <f>AA172</f>
        <v>24.71</v>
      </c>
      <c r="CZ172">
        <f>AE172</f>
        <v>24.71</v>
      </c>
      <c r="DA172">
        <f>AI172</f>
        <v>1</v>
      </c>
      <c r="DB172">
        <v>0</v>
      </c>
    </row>
    <row r="173" spans="1:106" x14ac:dyDescent="0.2">
      <c r="A173">
        <f>ROW(Source!A71)</f>
        <v>71</v>
      </c>
      <c r="B173">
        <v>26834277</v>
      </c>
      <c r="C173">
        <v>26834399</v>
      </c>
      <c r="D173">
        <v>25412930</v>
      </c>
      <c r="E173">
        <v>1</v>
      </c>
      <c r="F173">
        <v>1</v>
      </c>
      <c r="G173">
        <v>1</v>
      </c>
      <c r="H173">
        <v>1</v>
      </c>
      <c r="I173" t="s">
        <v>623</v>
      </c>
      <c r="J173" t="s">
        <v>6</v>
      </c>
      <c r="K173" t="s">
        <v>624</v>
      </c>
      <c r="L173">
        <v>1191</v>
      </c>
      <c r="N173">
        <v>1013</v>
      </c>
      <c r="O173" t="s">
        <v>599</v>
      </c>
      <c r="P173" t="s">
        <v>599</v>
      </c>
      <c r="Q173">
        <v>1</v>
      </c>
      <c r="W173">
        <v>0</v>
      </c>
      <c r="X173">
        <v>-1081351934</v>
      </c>
      <c r="Y173">
        <v>86.688000000000002</v>
      </c>
      <c r="AA173">
        <v>0</v>
      </c>
      <c r="AB173">
        <v>0</v>
      </c>
      <c r="AC173">
        <v>0</v>
      </c>
      <c r="AD173">
        <v>60.16</v>
      </c>
      <c r="AE173">
        <v>0</v>
      </c>
      <c r="AF173">
        <v>0</v>
      </c>
      <c r="AG173">
        <v>0</v>
      </c>
      <c r="AH173">
        <v>9.4</v>
      </c>
      <c r="AI173">
        <v>1</v>
      </c>
      <c r="AJ173">
        <v>1</v>
      </c>
      <c r="AK173">
        <v>1</v>
      </c>
      <c r="AL173">
        <v>6.4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108.36</v>
      </c>
      <c r="AU173" t="s">
        <v>77</v>
      </c>
      <c r="AV173">
        <v>1</v>
      </c>
      <c r="AW173">
        <v>2</v>
      </c>
      <c r="AX173">
        <v>26834400</v>
      </c>
      <c r="AY173">
        <v>1</v>
      </c>
      <c r="AZ173">
        <v>0</v>
      </c>
      <c r="BA173">
        <v>190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Y173*Source!I71</f>
        <v>39.789792000000006</v>
      </c>
      <c r="CY173">
        <f>AD173</f>
        <v>60.16</v>
      </c>
      <c r="CZ173">
        <f>AH173</f>
        <v>9.4</v>
      </c>
      <c r="DA173">
        <f>AL173</f>
        <v>6.4</v>
      </c>
      <c r="DB173">
        <v>0</v>
      </c>
    </row>
    <row r="174" spans="1:106" x14ac:dyDescent="0.2">
      <c r="A174">
        <f>ROW(Source!A71)</f>
        <v>71</v>
      </c>
      <c r="B174">
        <v>26834277</v>
      </c>
      <c r="C174">
        <v>26834399</v>
      </c>
      <c r="D174">
        <v>25412928</v>
      </c>
      <c r="E174">
        <v>1</v>
      </c>
      <c r="F174">
        <v>1</v>
      </c>
      <c r="G174">
        <v>1</v>
      </c>
      <c r="H174">
        <v>1</v>
      </c>
      <c r="I174" t="s">
        <v>600</v>
      </c>
      <c r="J174" t="s">
        <v>6</v>
      </c>
      <c r="K174" t="s">
        <v>601</v>
      </c>
      <c r="L174">
        <v>1191</v>
      </c>
      <c r="N174">
        <v>1013</v>
      </c>
      <c r="O174" t="s">
        <v>599</v>
      </c>
      <c r="P174" t="s">
        <v>599</v>
      </c>
      <c r="Q174">
        <v>1</v>
      </c>
      <c r="W174">
        <v>0</v>
      </c>
      <c r="X174">
        <v>-1417349443</v>
      </c>
      <c r="Y174">
        <v>0.39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6.4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0.39</v>
      </c>
      <c r="AU174" t="s">
        <v>6</v>
      </c>
      <c r="AV174">
        <v>2</v>
      </c>
      <c r="AW174">
        <v>2</v>
      </c>
      <c r="AX174">
        <v>26834401</v>
      </c>
      <c r="AY174">
        <v>1</v>
      </c>
      <c r="AZ174">
        <v>2048</v>
      </c>
      <c r="BA174">
        <v>191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Y174*Source!I71</f>
        <v>0.17901</v>
      </c>
      <c r="CY174">
        <f>AD174</f>
        <v>0</v>
      </c>
      <c r="CZ174">
        <f>AH174</f>
        <v>0</v>
      </c>
      <c r="DA174">
        <f>AL174</f>
        <v>1</v>
      </c>
      <c r="DB174">
        <v>0</v>
      </c>
    </row>
    <row r="175" spans="1:106" x14ac:dyDescent="0.2">
      <c r="A175">
        <f>ROW(Source!A71)</f>
        <v>71</v>
      </c>
      <c r="B175">
        <v>26834277</v>
      </c>
      <c r="C175">
        <v>26834399</v>
      </c>
      <c r="D175">
        <v>25230220</v>
      </c>
      <c r="E175">
        <v>1</v>
      </c>
      <c r="F175">
        <v>1</v>
      </c>
      <c r="G175">
        <v>1</v>
      </c>
      <c r="H175">
        <v>2</v>
      </c>
      <c r="I175" t="s">
        <v>628</v>
      </c>
      <c r="J175" t="s">
        <v>629</v>
      </c>
      <c r="K175" t="s">
        <v>630</v>
      </c>
      <c r="L175">
        <v>1368</v>
      </c>
      <c r="N175">
        <v>1011</v>
      </c>
      <c r="O175" t="s">
        <v>605</v>
      </c>
      <c r="P175" t="s">
        <v>605</v>
      </c>
      <c r="Q175">
        <v>1</v>
      </c>
      <c r="W175">
        <v>0</v>
      </c>
      <c r="X175">
        <v>-1718674368</v>
      </c>
      <c r="Y175">
        <v>0.2</v>
      </c>
      <c r="AA175">
        <v>0</v>
      </c>
      <c r="AB175">
        <v>716.74</v>
      </c>
      <c r="AC175">
        <v>13.5</v>
      </c>
      <c r="AD175">
        <v>0</v>
      </c>
      <c r="AE175">
        <v>0</v>
      </c>
      <c r="AF175">
        <v>111.99</v>
      </c>
      <c r="AG175">
        <v>13.5</v>
      </c>
      <c r="AH175">
        <v>0</v>
      </c>
      <c r="AI175">
        <v>1</v>
      </c>
      <c r="AJ175">
        <v>6.4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0.25</v>
      </c>
      <c r="AU175" t="s">
        <v>77</v>
      </c>
      <c r="AV175">
        <v>0</v>
      </c>
      <c r="AW175">
        <v>2</v>
      </c>
      <c r="AX175">
        <v>26834402</v>
      </c>
      <c r="AY175">
        <v>1</v>
      </c>
      <c r="AZ175">
        <v>0</v>
      </c>
      <c r="BA175">
        <v>192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Y175*Source!I71</f>
        <v>9.1800000000000007E-2</v>
      </c>
      <c r="CY175">
        <f>AB175</f>
        <v>716.74</v>
      </c>
      <c r="CZ175">
        <f>AF175</f>
        <v>111.99</v>
      </c>
      <c r="DA175">
        <f>AJ175</f>
        <v>6.4</v>
      </c>
      <c r="DB175">
        <v>0</v>
      </c>
    </row>
    <row r="176" spans="1:106" x14ac:dyDescent="0.2">
      <c r="A176">
        <f>ROW(Source!A71)</f>
        <v>71</v>
      </c>
      <c r="B176">
        <v>26834277</v>
      </c>
      <c r="C176">
        <v>26834399</v>
      </c>
      <c r="D176">
        <v>25230420</v>
      </c>
      <c r="E176">
        <v>1</v>
      </c>
      <c r="F176">
        <v>1</v>
      </c>
      <c r="G176">
        <v>1</v>
      </c>
      <c r="H176">
        <v>2</v>
      </c>
      <c r="I176" t="s">
        <v>634</v>
      </c>
      <c r="J176" t="s">
        <v>635</v>
      </c>
      <c r="K176" t="s">
        <v>636</v>
      </c>
      <c r="L176">
        <v>1368</v>
      </c>
      <c r="N176">
        <v>1011</v>
      </c>
      <c r="O176" t="s">
        <v>605</v>
      </c>
      <c r="P176" t="s">
        <v>605</v>
      </c>
      <c r="Q176">
        <v>1</v>
      </c>
      <c r="W176">
        <v>0</v>
      </c>
      <c r="X176">
        <v>1544661785</v>
      </c>
      <c r="Y176">
        <v>12.96</v>
      </c>
      <c r="AA176">
        <v>0</v>
      </c>
      <c r="AB176">
        <v>44.16</v>
      </c>
      <c r="AC176">
        <v>0</v>
      </c>
      <c r="AD176">
        <v>0</v>
      </c>
      <c r="AE176">
        <v>0</v>
      </c>
      <c r="AF176">
        <v>6.9</v>
      </c>
      <c r="AG176">
        <v>0</v>
      </c>
      <c r="AH176">
        <v>0</v>
      </c>
      <c r="AI176">
        <v>1</v>
      </c>
      <c r="AJ176">
        <v>6.4</v>
      </c>
      <c r="AK176">
        <v>1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6</v>
      </c>
      <c r="AT176">
        <v>16.2</v>
      </c>
      <c r="AU176" t="s">
        <v>77</v>
      </c>
      <c r="AV176">
        <v>0</v>
      </c>
      <c r="AW176">
        <v>2</v>
      </c>
      <c r="AX176">
        <v>26834403</v>
      </c>
      <c r="AY176">
        <v>1</v>
      </c>
      <c r="AZ176">
        <v>0</v>
      </c>
      <c r="BA176">
        <v>193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Y176*Source!I71</f>
        <v>5.948640000000001</v>
      </c>
      <c r="CY176">
        <f>AB176</f>
        <v>44.16</v>
      </c>
      <c r="CZ176">
        <f>AF176</f>
        <v>6.9</v>
      </c>
      <c r="DA176">
        <f>AJ176</f>
        <v>6.4</v>
      </c>
      <c r="DB176">
        <v>0</v>
      </c>
    </row>
    <row r="177" spans="1:106" x14ac:dyDescent="0.2">
      <c r="A177">
        <f>ROW(Source!A71)</f>
        <v>71</v>
      </c>
      <c r="B177">
        <v>26834277</v>
      </c>
      <c r="C177">
        <v>26834399</v>
      </c>
      <c r="D177">
        <v>25231607</v>
      </c>
      <c r="E177">
        <v>1</v>
      </c>
      <c r="F177">
        <v>1</v>
      </c>
      <c r="G177">
        <v>1</v>
      </c>
      <c r="H177">
        <v>2</v>
      </c>
      <c r="I177" t="s">
        <v>608</v>
      </c>
      <c r="J177" t="s">
        <v>609</v>
      </c>
      <c r="K177" t="s">
        <v>610</v>
      </c>
      <c r="L177">
        <v>1368</v>
      </c>
      <c r="N177">
        <v>1011</v>
      </c>
      <c r="O177" t="s">
        <v>605</v>
      </c>
      <c r="P177" t="s">
        <v>605</v>
      </c>
      <c r="Q177">
        <v>1</v>
      </c>
      <c r="W177">
        <v>0</v>
      </c>
      <c r="X177">
        <v>1372534845</v>
      </c>
      <c r="Y177">
        <v>0.11200000000000002</v>
      </c>
      <c r="AA177">
        <v>0</v>
      </c>
      <c r="AB177">
        <v>420.54</v>
      </c>
      <c r="AC177">
        <v>11.6</v>
      </c>
      <c r="AD177">
        <v>0</v>
      </c>
      <c r="AE177">
        <v>0</v>
      </c>
      <c r="AF177">
        <v>65.709999999999994</v>
      </c>
      <c r="AG177">
        <v>11.6</v>
      </c>
      <c r="AH177">
        <v>0</v>
      </c>
      <c r="AI177">
        <v>1</v>
      </c>
      <c r="AJ177">
        <v>6.4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0.14000000000000001</v>
      </c>
      <c r="AU177" t="s">
        <v>77</v>
      </c>
      <c r="AV177">
        <v>0</v>
      </c>
      <c r="AW177">
        <v>2</v>
      </c>
      <c r="AX177">
        <v>26834404</v>
      </c>
      <c r="AY177">
        <v>1</v>
      </c>
      <c r="AZ177">
        <v>0</v>
      </c>
      <c r="BA177">
        <v>194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Y177*Source!I71</f>
        <v>5.1408000000000009E-2</v>
      </c>
      <c r="CY177">
        <f>AB177</f>
        <v>420.54</v>
      </c>
      <c r="CZ177">
        <f>AF177</f>
        <v>65.709999999999994</v>
      </c>
      <c r="DA177">
        <f>AJ177</f>
        <v>6.4</v>
      </c>
      <c r="DB177">
        <v>0</v>
      </c>
    </row>
    <row r="178" spans="1:106" x14ac:dyDescent="0.2">
      <c r="A178">
        <f>ROW(Source!A71)</f>
        <v>71</v>
      </c>
      <c r="B178">
        <v>26834277</v>
      </c>
      <c r="C178">
        <v>26834399</v>
      </c>
      <c r="D178">
        <v>25175468</v>
      </c>
      <c r="E178">
        <v>1</v>
      </c>
      <c r="F178">
        <v>1</v>
      </c>
      <c r="G178">
        <v>1</v>
      </c>
      <c r="H178">
        <v>3</v>
      </c>
      <c r="I178" t="s">
        <v>725</v>
      </c>
      <c r="J178" t="s">
        <v>726</v>
      </c>
      <c r="K178" t="s">
        <v>727</v>
      </c>
      <c r="L178">
        <v>1301</v>
      </c>
      <c r="N178">
        <v>1003</v>
      </c>
      <c r="O178" t="s">
        <v>233</v>
      </c>
      <c r="P178" t="s">
        <v>233</v>
      </c>
      <c r="Q178">
        <v>1</v>
      </c>
      <c r="W178">
        <v>0</v>
      </c>
      <c r="X178">
        <v>-1256792299</v>
      </c>
      <c r="Y178">
        <v>0</v>
      </c>
      <c r="AA178">
        <v>131.01</v>
      </c>
      <c r="AB178">
        <v>0</v>
      </c>
      <c r="AC178">
        <v>0</v>
      </c>
      <c r="AD178">
        <v>0</v>
      </c>
      <c r="AE178">
        <v>20.47</v>
      </c>
      <c r="AF178">
        <v>0</v>
      </c>
      <c r="AG178">
        <v>0</v>
      </c>
      <c r="AH178">
        <v>0</v>
      </c>
      <c r="AI178">
        <v>6.4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6</v>
      </c>
      <c r="AT178">
        <v>100</v>
      </c>
      <c r="AU178" t="s">
        <v>30</v>
      </c>
      <c r="AV178">
        <v>0</v>
      </c>
      <c r="AW178">
        <v>2</v>
      </c>
      <c r="AX178">
        <v>26834405</v>
      </c>
      <c r="AY178">
        <v>1</v>
      </c>
      <c r="AZ178">
        <v>0</v>
      </c>
      <c r="BA178">
        <v>195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Y178*Source!I71</f>
        <v>0</v>
      </c>
      <c r="CY178">
        <f>AA178</f>
        <v>131.01</v>
      </c>
      <c r="CZ178">
        <f>AE178</f>
        <v>20.47</v>
      </c>
      <c r="DA178">
        <f>AI178</f>
        <v>6.4</v>
      </c>
      <c r="DB178">
        <v>0</v>
      </c>
    </row>
    <row r="179" spans="1:106" x14ac:dyDescent="0.2">
      <c r="A179">
        <f>ROW(Source!A71)</f>
        <v>71</v>
      </c>
      <c r="B179">
        <v>26834277</v>
      </c>
      <c r="C179">
        <v>26834399</v>
      </c>
      <c r="D179">
        <v>25175474</v>
      </c>
      <c r="E179">
        <v>1</v>
      </c>
      <c r="F179">
        <v>1</v>
      </c>
      <c r="G179">
        <v>1</v>
      </c>
      <c r="H179">
        <v>3</v>
      </c>
      <c r="I179" t="s">
        <v>728</v>
      </c>
      <c r="J179" t="s">
        <v>729</v>
      </c>
      <c r="K179" t="s">
        <v>730</v>
      </c>
      <c r="L179">
        <v>1355</v>
      </c>
      <c r="N179">
        <v>1010</v>
      </c>
      <c r="O179" t="s">
        <v>483</v>
      </c>
      <c r="P179" t="s">
        <v>483</v>
      </c>
      <c r="Q179">
        <v>100</v>
      </c>
      <c r="W179">
        <v>0</v>
      </c>
      <c r="X179">
        <v>-845701651</v>
      </c>
      <c r="Y179">
        <v>0</v>
      </c>
      <c r="AA179">
        <v>2342.4</v>
      </c>
      <c r="AB179">
        <v>0</v>
      </c>
      <c r="AC179">
        <v>0</v>
      </c>
      <c r="AD179">
        <v>0</v>
      </c>
      <c r="AE179">
        <v>366</v>
      </c>
      <c r="AF179">
        <v>0</v>
      </c>
      <c r="AG179">
        <v>0</v>
      </c>
      <c r="AH179">
        <v>0</v>
      </c>
      <c r="AI179">
        <v>6.4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0.7</v>
      </c>
      <c r="AU179" t="s">
        <v>30</v>
      </c>
      <c r="AV179">
        <v>0</v>
      </c>
      <c r="AW179">
        <v>2</v>
      </c>
      <c r="AX179">
        <v>26834406</v>
      </c>
      <c r="AY179">
        <v>1</v>
      </c>
      <c r="AZ179">
        <v>0</v>
      </c>
      <c r="BA179">
        <v>196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Y179*Source!I71</f>
        <v>0</v>
      </c>
      <c r="CY179">
        <f>AA179</f>
        <v>2342.4</v>
      </c>
      <c r="CZ179">
        <f>AE179</f>
        <v>366</v>
      </c>
      <c r="DA179">
        <f>AI179</f>
        <v>6.4</v>
      </c>
      <c r="DB179">
        <v>0</v>
      </c>
    </row>
    <row r="180" spans="1:106" x14ac:dyDescent="0.2">
      <c r="A180">
        <f>ROW(Source!A71)</f>
        <v>71</v>
      </c>
      <c r="B180">
        <v>26834277</v>
      </c>
      <c r="C180">
        <v>26834399</v>
      </c>
      <c r="D180">
        <v>25175512</v>
      </c>
      <c r="E180">
        <v>1</v>
      </c>
      <c r="F180">
        <v>1</v>
      </c>
      <c r="G180">
        <v>1</v>
      </c>
      <c r="H180">
        <v>3</v>
      </c>
      <c r="I180" t="s">
        <v>731</v>
      </c>
      <c r="J180" t="s">
        <v>732</v>
      </c>
      <c r="K180" t="s">
        <v>733</v>
      </c>
      <c r="L180">
        <v>1301</v>
      </c>
      <c r="N180">
        <v>1003</v>
      </c>
      <c r="O180" t="s">
        <v>233</v>
      </c>
      <c r="P180" t="s">
        <v>233</v>
      </c>
      <c r="Q180">
        <v>1</v>
      </c>
      <c r="W180">
        <v>0</v>
      </c>
      <c r="X180">
        <v>1265826934</v>
      </c>
      <c r="Y180">
        <v>0</v>
      </c>
      <c r="AA180">
        <v>158.13999999999999</v>
      </c>
      <c r="AB180">
        <v>0</v>
      </c>
      <c r="AC180">
        <v>0</v>
      </c>
      <c r="AD180">
        <v>0</v>
      </c>
      <c r="AE180">
        <v>24.71</v>
      </c>
      <c r="AF180">
        <v>0</v>
      </c>
      <c r="AG180">
        <v>0</v>
      </c>
      <c r="AH180">
        <v>0</v>
      </c>
      <c r="AI180">
        <v>6.4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</v>
      </c>
      <c r="AT180">
        <v>1050</v>
      </c>
      <c r="AU180" t="s">
        <v>30</v>
      </c>
      <c r="AV180">
        <v>0</v>
      </c>
      <c r="AW180">
        <v>2</v>
      </c>
      <c r="AX180">
        <v>26834408</v>
      </c>
      <c r="AY180">
        <v>1</v>
      </c>
      <c r="AZ180">
        <v>0</v>
      </c>
      <c r="BA180">
        <v>198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Y180*Source!I71</f>
        <v>0</v>
      </c>
      <c r="CY180">
        <f>AA180</f>
        <v>158.13999999999999</v>
      </c>
      <c r="CZ180">
        <f>AE180</f>
        <v>24.71</v>
      </c>
      <c r="DA180">
        <f>AI180</f>
        <v>6.4</v>
      </c>
      <c r="DB180">
        <v>0</v>
      </c>
    </row>
    <row r="181" spans="1:106" x14ac:dyDescent="0.2">
      <c r="A181">
        <f>ROW(Source!A72)</f>
        <v>72</v>
      </c>
      <c r="B181">
        <v>26834263</v>
      </c>
      <c r="C181">
        <v>26834410</v>
      </c>
      <c r="D181">
        <v>25418142</v>
      </c>
      <c r="E181">
        <v>1</v>
      </c>
      <c r="F181">
        <v>1</v>
      </c>
      <c r="G181">
        <v>1</v>
      </c>
      <c r="H181">
        <v>1</v>
      </c>
      <c r="I181" t="s">
        <v>734</v>
      </c>
      <c r="J181" t="s">
        <v>6</v>
      </c>
      <c r="K181" t="s">
        <v>735</v>
      </c>
      <c r="L181">
        <v>1191</v>
      </c>
      <c r="N181">
        <v>1013</v>
      </c>
      <c r="O181" t="s">
        <v>599</v>
      </c>
      <c r="P181" t="s">
        <v>599</v>
      </c>
      <c r="Q181">
        <v>1</v>
      </c>
      <c r="W181">
        <v>0</v>
      </c>
      <c r="X181">
        <v>-814890593</v>
      </c>
      <c r="Y181">
        <v>0.58399999999999996</v>
      </c>
      <c r="AA181">
        <v>0</v>
      </c>
      <c r="AB181">
        <v>0</v>
      </c>
      <c r="AC181">
        <v>0</v>
      </c>
      <c r="AD181">
        <v>8.9700000000000006</v>
      </c>
      <c r="AE181">
        <v>0</v>
      </c>
      <c r="AF181">
        <v>0</v>
      </c>
      <c r="AG181">
        <v>0</v>
      </c>
      <c r="AH181">
        <v>8.9700000000000006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1.46</v>
      </c>
      <c r="AU181" t="s">
        <v>124</v>
      </c>
      <c r="AV181">
        <v>1</v>
      </c>
      <c r="AW181">
        <v>2</v>
      </c>
      <c r="AX181">
        <v>26834411</v>
      </c>
      <c r="AY181">
        <v>1</v>
      </c>
      <c r="AZ181">
        <v>0</v>
      </c>
      <c r="BA181">
        <v>199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Y181*Source!I72</f>
        <v>9.3439999999999994</v>
      </c>
      <c r="CY181">
        <f>AD181</f>
        <v>8.9700000000000006</v>
      </c>
      <c r="CZ181">
        <f>AH181</f>
        <v>8.9700000000000006</v>
      </c>
      <c r="DA181">
        <f>AL181</f>
        <v>1</v>
      </c>
      <c r="DB181">
        <v>0</v>
      </c>
    </row>
    <row r="182" spans="1:106" x14ac:dyDescent="0.2">
      <c r="A182">
        <f>ROW(Source!A72)</f>
        <v>72</v>
      </c>
      <c r="B182">
        <v>26834263</v>
      </c>
      <c r="C182">
        <v>26834410</v>
      </c>
      <c r="D182">
        <v>25412928</v>
      </c>
      <c r="E182">
        <v>1</v>
      </c>
      <c r="F182">
        <v>1</v>
      </c>
      <c r="G182">
        <v>1</v>
      </c>
      <c r="H182">
        <v>1</v>
      </c>
      <c r="I182" t="s">
        <v>600</v>
      </c>
      <c r="J182" t="s">
        <v>6</v>
      </c>
      <c r="K182" t="s">
        <v>601</v>
      </c>
      <c r="L182">
        <v>1191</v>
      </c>
      <c r="N182">
        <v>1013</v>
      </c>
      <c r="O182" t="s">
        <v>599</v>
      </c>
      <c r="P182" t="s">
        <v>599</v>
      </c>
      <c r="Q182">
        <v>1</v>
      </c>
      <c r="W182">
        <v>0</v>
      </c>
      <c r="X182">
        <v>-1417349443</v>
      </c>
      <c r="Y182">
        <v>0.01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0.01</v>
      </c>
      <c r="AU182" t="s">
        <v>6</v>
      </c>
      <c r="AV182">
        <v>2</v>
      </c>
      <c r="AW182">
        <v>2</v>
      </c>
      <c r="AX182">
        <v>26834412</v>
      </c>
      <c r="AY182">
        <v>1</v>
      </c>
      <c r="AZ182">
        <v>2048</v>
      </c>
      <c r="BA182">
        <v>200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Y182*Source!I72</f>
        <v>0.16</v>
      </c>
      <c r="CY182">
        <f>AD182</f>
        <v>0</v>
      </c>
      <c r="CZ182">
        <f>AH182</f>
        <v>0</v>
      </c>
      <c r="DA182">
        <f>AL182</f>
        <v>1</v>
      </c>
      <c r="DB182">
        <v>0</v>
      </c>
    </row>
    <row r="183" spans="1:106" x14ac:dyDescent="0.2">
      <c r="A183">
        <f>ROW(Source!A72)</f>
        <v>72</v>
      </c>
      <c r="B183">
        <v>26834263</v>
      </c>
      <c r="C183">
        <v>26834410</v>
      </c>
      <c r="D183">
        <v>25231607</v>
      </c>
      <c r="E183">
        <v>1</v>
      </c>
      <c r="F183">
        <v>1</v>
      </c>
      <c r="G183">
        <v>1</v>
      </c>
      <c r="H183">
        <v>2</v>
      </c>
      <c r="I183" t="s">
        <v>608</v>
      </c>
      <c r="J183" t="s">
        <v>609</v>
      </c>
      <c r="K183" t="s">
        <v>610</v>
      </c>
      <c r="L183">
        <v>1368</v>
      </c>
      <c r="N183">
        <v>1011</v>
      </c>
      <c r="O183" t="s">
        <v>605</v>
      </c>
      <c r="P183" t="s">
        <v>605</v>
      </c>
      <c r="Q183">
        <v>1</v>
      </c>
      <c r="W183">
        <v>0</v>
      </c>
      <c r="X183">
        <v>1372534845</v>
      </c>
      <c r="Y183">
        <v>4.0000000000000001E-3</v>
      </c>
      <c r="AA183">
        <v>0</v>
      </c>
      <c r="AB183">
        <v>65.709999999999994</v>
      </c>
      <c r="AC183">
        <v>11.6</v>
      </c>
      <c r="AD183">
        <v>0</v>
      </c>
      <c r="AE183">
        <v>0</v>
      </c>
      <c r="AF183">
        <v>65.709999999999994</v>
      </c>
      <c r="AG183">
        <v>11.6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0.01</v>
      </c>
      <c r="AU183" t="s">
        <v>124</v>
      </c>
      <c r="AV183">
        <v>0</v>
      </c>
      <c r="AW183">
        <v>2</v>
      </c>
      <c r="AX183">
        <v>26834413</v>
      </c>
      <c r="AY183">
        <v>1</v>
      </c>
      <c r="AZ183">
        <v>0</v>
      </c>
      <c r="BA183">
        <v>201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Y183*Source!I72</f>
        <v>6.4000000000000001E-2</v>
      </c>
      <c r="CY183">
        <f>AB183</f>
        <v>65.709999999999994</v>
      </c>
      <c r="CZ183">
        <f>AF183</f>
        <v>65.709999999999994</v>
      </c>
      <c r="DA183">
        <f>AJ183</f>
        <v>1</v>
      </c>
      <c r="DB183">
        <v>0</v>
      </c>
    </row>
    <row r="184" spans="1:106" x14ac:dyDescent="0.2">
      <c r="A184">
        <f>ROW(Source!A72)</f>
        <v>72</v>
      </c>
      <c r="B184">
        <v>26834263</v>
      </c>
      <c r="C184">
        <v>26834410</v>
      </c>
      <c r="D184">
        <v>25231911</v>
      </c>
      <c r="E184">
        <v>1</v>
      </c>
      <c r="F184">
        <v>1</v>
      </c>
      <c r="G184">
        <v>1</v>
      </c>
      <c r="H184">
        <v>2</v>
      </c>
      <c r="I184" t="s">
        <v>611</v>
      </c>
      <c r="J184" t="s">
        <v>612</v>
      </c>
      <c r="K184" t="s">
        <v>613</v>
      </c>
      <c r="L184">
        <v>1368</v>
      </c>
      <c r="N184">
        <v>1011</v>
      </c>
      <c r="O184" t="s">
        <v>605</v>
      </c>
      <c r="P184" t="s">
        <v>605</v>
      </c>
      <c r="Q184">
        <v>1</v>
      </c>
      <c r="W184">
        <v>0</v>
      </c>
      <c r="X184">
        <v>-353815937</v>
      </c>
      <c r="Y184">
        <v>4.8000000000000001E-2</v>
      </c>
      <c r="AA184">
        <v>0</v>
      </c>
      <c r="AB184">
        <v>8.1</v>
      </c>
      <c r="AC184">
        <v>0</v>
      </c>
      <c r="AD184">
        <v>0</v>
      </c>
      <c r="AE184">
        <v>0</v>
      </c>
      <c r="AF184">
        <v>8.1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0.12</v>
      </c>
      <c r="AU184" t="s">
        <v>124</v>
      </c>
      <c r="AV184">
        <v>0</v>
      </c>
      <c r="AW184">
        <v>2</v>
      </c>
      <c r="AX184">
        <v>26834414</v>
      </c>
      <c r="AY184">
        <v>1</v>
      </c>
      <c r="AZ184">
        <v>0</v>
      </c>
      <c r="BA184">
        <v>202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Y184*Source!I72</f>
        <v>0.76800000000000002</v>
      </c>
      <c r="CY184">
        <f>AB184</f>
        <v>8.1</v>
      </c>
      <c r="CZ184">
        <f>AF184</f>
        <v>8.1</v>
      </c>
      <c r="DA184">
        <f>AJ184</f>
        <v>1</v>
      </c>
      <c r="DB184">
        <v>0</v>
      </c>
    </row>
    <row r="185" spans="1:106" x14ac:dyDescent="0.2">
      <c r="A185">
        <f>ROW(Source!A72)</f>
        <v>72</v>
      </c>
      <c r="B185">
        <v>26834263</v>
      </c>
      <c r="C185">
        <v>26834410</v>
      </c>
      <c r="D185">
        <v>25151438</v>
      </c>
      <c r="E185">
        <v>1</v>
      </c>
      <c r="F185">
        <v>1</v>
      </c>
      <c r="G185">
        <v>1</v>
      </c>
      <c r="H185">
        <v>3</v>
      </c>
      <c r="I185" t="s">
        <v>736</v>
      </c>
      <c r="J185" t="s">
        <v>737</v>
      </c>
      <c r="K185" t="s">
        <v>738</v>
      </c>
      <c r="L185">
        <v>1348</v>
      </c>
      <c r="N185">
        <v>1009</v>
      </c>
      <c r="O185" t="s">
        <v>38</v>
      </c>
      <c r="P185" t="s">
        <v>38</v>
      </c>
      <c r="Q185">
        <v>1000</v>
      </c>
      <c r="W185">
        <v>0</v>
      </c>
      <c r="X185">
        <v>-1068056325</v>
      </c>
      <c r="Y185">
        <v>0</v>
      </c>
      <c r="AA185">
        <v>10362</v>
      </c>
      <c r="AB185">
        <v>0</v>
      </c>
      <c r="AC185">
        <v>0</v>
      </c>
      <c r="AD185">
        <v>0</v>
      </c>
      <c r="AE185">
        <v>10362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1.1E-4</v>
      </c>
      <c r="AU185" t="s">
        <v>30</v>
      </c>
      <c r="AV185">
        <v>0</v>
      </c>
      <c r="AW185">
        <v>2</v>
      </c>
      <c r="AX185">
        <v>26834415</v>
      </c>
      <c r="AY185">
        <v>1</v>
      </c>
      <c r="AZ185">
        <v>0</v>
      </c>
      <c r="BA185">
        <v>203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Y185*Source!I72</f>
        <v>0</v>
      </c>
      <c r="CY185">
        <f>AA185</f>
        <v>10362</v>
      </c>
      <c r="CZ185">
        <f>AE185</f>
        <v>10362</v>
      </c>
      <c r="DA185">
        <f>AI185</f>
        <v>1</v>
      </c>
      <c r="DB185">
        <v>0</v>
      </c>
    </row>
    <row r="186" spans="1:106" x14ac:dyDescent="0.2">
      <c r="A186">
        <f>ROW(Source!A72)</f>
        <v>72</v>
      </c>
      <c r="B186">
        <v>26834263</v>
      </c>
      <c r="C186">
        <v>26834410</v>
      </c>
      <c r="D186">
        <v>25174741</v>
      </c>
      <c r="E186">
        <v>1</v>
      </c>
      <c r="F186">
        <v>1</v>
      </c>
      <c r="G186">
        <v>1</v>
      </c>
      <c r="H186">
        <v>3</v>
      </c>
      <c r="I186" t="s">
        <v>739</v>
      </c>
      <c r="J186" t="s">
        <v>740</v>
      </c>
      <c r="K186" t="s">
        <v>741</v>
      </c>
      <c r="L186">
        <v>1348</v>
      </c>
      <c r="N186">
        <v>1009</v>
      </c>
      <c r="O186" t="s">
        <v>38</v>
      </c>
      <c r="P186" t="s">
        <v>38</v>
      </c>
      <c r="Q186">
        <v>1000</v>
      </c>
      <c r="W186">
        <v>0</v>
      </c>
      <c r="X186">
        <v>1969538235</v>
      </c>
      <c r="Y186">
        <v>0</v>
      </c>
      <c r="AA186">
        <v>6508.75</v>
      </c>
      <c r="AB186">
        <v>0</v>
      </c>
      <c r="AC186">
        <v>0</v>
      </c>
      <c r="AD186">
        <v>0</v>
      </c>
      <c r="AE186">
        <v>6508.75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6</v>
      </c>
      <c r="AT186">
        <v>4.2999999999999999E-4</v>
      </c>
      <c r="AU186" t="s">
        <v>30</v>
      </c>
      <c r="AV186">
        <v>0</v>
      </c>
      <c r="AW186">
        <v>2</v>
      </c>
      <c r="AX186">
        <v>26834417</v>
      </c>
      <c r="AY186">
        <v>1</v>
      </c>
      <c r="AZ186">
        <v>0</v>
      </c>
      <c r="BA186">
        <v>205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Y186*Source!I72</f>
        <v>0</v>
      </c>
      <c r="CY186">
        <f>AA186</f>
        <v>6508.75</v>
      </c>
      <c r="CZ186">
        <f>AE186</f>
        <v>6508.75</v>
      </c>
      <c r="DA186">
        <f>AI186</f>
        <v>1</v>
      </c>
      <c r="DB186">
        <v>0</v>
      </c>
    </row>
    <row r="187" spans="1:106" x14ac:dyDescent="0.2">
      <c r="A187">
        <f>ROW(Source!A73)</f>
        <v>73</v>
      </c>
      <c r="B187">
        <v>26834277</v>
      </c>
      <c r="C187">
        <v>26834410</v>
      </c>
      <c r="D187">
        <v>25418142</v>
      </c>
      <c r="E187">
        <v>1</v>
      </c>
      <c r="F187">
        <v>1</v>
      </c>
      <c r="G187">
        <v>1</v>
      </c>
      <c r="H187">
        <v>1</v>
      </c>
      <c r="I187" t="s">
        <v>734</v>
      </c>
      <c r="J187" t="s">
        <v>6</v>
      </c>
      <c r="K187" t="s">
        <v>735</v>
      </c>
      <c r="L187">
        <v>1191</v>
      </c>
      <c r="N187">
        <v>1013</v>
      </c>
      <c r="O187" t="s">
        <v>599</v>
      </c>
      <c r="P187" t="s">
        <v>599</v>
      </c>
      <c r="Q187">
        <v>1</v>
      </c>
      <c r="W187">
        <v>0</v>
      </c>
      <c r="X187">
        <v>-814890593</v>
      </c>
      <c r="Y187">
        <v>0.58399999999999996</v>
      </c>
      <c r="AA187">
        <v>0</v>
      </c>
      <c r="AB187">
        <v>0</v>
      </c>
      <c r="AC187">
        <v>0</v>
      </c>
      <c r="AD187">
        <v>57.41</v>
      </c>
      <c r="AE187">
        <v>0</v>
      </c>
      <c r="AF187">
        <v>0</v>
      </c>
      <c r="AG187">
        <v>0</v>
      </c>
      <c r="AH187">
        <v>8.9700000000000006</v>
      </c>
      <c r="AI187">
        <v>1</v>
      </c>
      <c r="AJ187">
        <v>1</v>
      </c>
      <c r="AK187">
        <v>1</v>
      </c>
      <c r="AL187">
        <v>6.4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1.46</v>
      </c>
      <c r="AU187" t="s">
        <v>124</v>
      </c>
      <c r="AV187">
        <v>1</v>
      </c>
      <c r="AW187">
        <v>2</v>
      </c>
      <c r="AX187">
        <v>26834411</v>
      </c>
      <c r="AY187">
        <v>1</v>
      </c>
      <c r="AZ187">
        <v>0</v>
      </c>
      <c r="BA187">
        <v>207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Y187*Source!I73</f>
        <v>9.3439999999999994</v>
      </c>
      <c r="CY187">
        <f>AD187</f>
        <v>57.41</v>
      </c>
      <c r="CZ187">
        <f>AH187</f>
        <v>8.9700000000000006</v>
      </c>
      <c r="DA187">
        <f>AL187</f>
        <v>6.4</v>
      </c>
      <c r="DB187">
        <v>0</v>
      </c>
    </row>
    <row r="188" spans="1:106" x14ac:dyDescent="0.2">
      <c r="A188">
        <f>ROW(Source!A73)</f>
        <v>73</v>
      </c>
      <c r="B188">
        <v>26834277</v>
      </c>
      <c r="C188">
        <v>26834410</v>
      </c>
      <c r="D188">
        <v>25412928</v>
      </c>
      <c r="E188">
        <v>1</v>
      </c>
      <c r="F188">
        <v>1</v>
      </c>
      <c r="G188">
        <v>1</v>
      </c>
      <c r="H188">
        <v>1</v>
      </c>
      <c r="I188" t="s">
        <v>600</v>
      </c>
      <c r="J188" t="s">
        <v>6</v>
      </c>
      <c r="K188" t="s">
        <v>601</v>
      </c>
      <c r="L188">
        <v>1191</v>
      </c>
      <c r="N188">
        <v>1013</v>
      </c>
      <c r="O188" t="s">
        <v>599</v>
      </c>
      <c r="P188" t="s">
        <v>599</v>
      </c>
      <c r="Q188">
        <v>1</v>
      </c>
      <c r="W188">
        <v>0</v>
      </c>
      <c r="X188">
        <v>-1417349443</v>
      </c>
      <c r="Y188">
        <v>0.01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6.4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0.01</v>
      </c>
      <c r="AU188" t="s">
        <v>6</v>
      </c>
      <c r="AV188">
        <v>2</v>
      </c>
      <c r="AW188">
        <v>2</v>
      </c>
      <c r="AX188">
        <v>26834412</v>
      </c>
      <c r="AY188">
        <v>1</v>
      </c>
      <c r="AZ188">
        <v>2048</v>
      </c>
      <c r="BA188">
        <v>208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Y188*Source!I73</f>
        <v>0.16</v>
      </c>
      <c r="CY188">
        <f>AD188</f>
        <v>0</v>
      </c>
      <c r="CZ188">
        <f>AH188</f>
        <v>0</v>
      </c>
      <c r="DA188">
        <f>AL188</f>
        <v>1</v>
      </c>
      <c r="DB188">
        <v>0</v>
      </c>
    </row>
    <row r="189" spans="1:106" x14ac:dyDescent="0.2">
      <c r="A189">
        <f>ROW(Source!A73)</f>
        <v>73</v>
      </c>
      <c r="B189">
        <v>26834277</v>
      </c>
      <c r="C189">
        <v>26834410</v>
      </c>
      <c r="D189">
        <v>25231607</v>
      </c>
      <c r="E189">
        <v>1</v>
      </c>
      <c r="F189">
        <v>1</v>
      </c>
      <c r="G189">
        <v>1</v>
      </c>
      <c r="H189">
        <v>2</v>
      </c>
      <c r="I189" t="s">
        <v>608</v>
      </c>
      <c r="J189" t="s">
        <v>609</v>
      </c>
      <c r="K189" t="s">
        <v>610</v>
      </c>
      <c r="L189">
        <v>1368</v>
      </c>
      <c r="N189">
        <v>1011</v>
      </c>
      <c r="O189" t="s">
        <v>605</v>
      </c>
      <c r="P189" t="s">
        <v>605</v>
      </c>
      <c r="Q189">
        <v>1</v>
      </c>
      <c r="W189">
        <v>0</v>
      </c>
      <c r="X189">
        <v>1372534845</v>
      </c>
      <c r="Y189">
        <v>4.0000000000000001E-3</v>
      </c>
      <c r="AA189">
        <v>0</v>
      </c>
      <c r="AB189">
        <v>420.54</v>
      </c>
      <c r="AC189">
        <v>11.6</v>
      </c>
      <c r="AD189">
        <v>0</v>
      </c>
      <c r="AE189">
        <v>0</v>
      </c>
      <c r="AF189">
        <v>65.709999999999994</v>
      </c>
      <c r="AG189">
        <v>11.6</v>
      </c>
      <c r="AH189">
        <v>0</v>
      </c>
      <c r="AI189">
        <v>1</v>
      </c>
      <c r="AJ189">
        <v>6.4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0.01</v>
      </c>
      <c r="AU189" t="s">
        <v>124</v>
      </c>
      <c r="AV189">
        <v>0</v>
      </c>
      <c r="AW189">
        <v>2</v>
      </c>
      <c r="AX189">
        <v>26834413</v>
      </c>
      <c r="AY189">
        <v>1</v>
      </c>
      <c r="AZ189">
        <v>0</v>
      </c>
      <c r="BA189">
        <v>209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Y189*Source!I73</f>
        <v>6.4000000000000001E-2</v>
      </c>
      <c r="CY189">
        <f>AB189</f>
        <v>420.54</v>
      </c>
      <c r="CZ189">
        <f>AF189</f>
        <v>65.709999999999994</v>
      </c>
      <c r="DA189">
        <f>AJ189</f>
        <v>6.4</v>
      </c>
      <c r="DB189">
        <v>0</v>
      </c>
    </row>
    <row r="190" spans="1:106" x14ac:dyDescent="0.2">
      <c r="A190">
        <f>ROW(Source!A73)</f>
        <v>73</v>
      </c>
      <c r="B190">
        <v>26834277</v>
      </c>
      <c r="C190">
        <v>26834410</v>
      </c>
      <c r="D190">
        <v>25231911</v>
      </c>
      <c r="E190">
        <v>1</v>
      </c>
      <c r="F190">
        <v>1</v>
      </c>
      <c r="G190">
        <v>1</v>
      </c>
      <c r="H190">
        <v>2</v>
      </c>
      <c r="I190" t="s">
        <v>611</v>
      </c>
      <c r="J190" t="s">
        <v>612</v>
      </c>
      <c r="K190" t="s">
        <v>613</v>
      </c>
      <c r="L190">
        <v>1368</v>
      </c>
      <c r="N190">
        <v>1011</v>
      </c>
      <c r="O190" t="s">
        <v>605</v>
      </c>
      <c r="P190" t="s">
        <v>605</v>
      </c>
      <c r="Q190">
        <v>1</v>
      </c>
      <c r="W190">
        <v>0</v>
      </c>
      <c r="X190">
        <v>-353815937</v>
      </c>
      <c r="Y190">
        <v>4.8000000000000001E-2</v>
      </c>
      <c r="AA190">
        <v>0</v>
      </c>
      <c r="AB190">
        <v>51.84</v>
      </c>
      <c r="AC190">
        <v>0</v>
      </c>
      <c r="AD190">
        <v>0</v>
      </c>
      <c r="AE190">
        <v>0</v>
      </c>
      <c r="AF190">
        <v>8.1</v>
      </c>
      <c r="AG190">
        <v>0</v>
      </c>
      <c r="AH190">
        <v>0</v>
      </c>
      <c r="AI190">
        <v>1</v>
      </c>
      <c r="AJ190">
        <v>6.4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0.12</v>
      </c>
      <c r="AU190" t="s">
        <v>124</v>
      </c>
      <c r="AV190">
        <v>0</v>
      </c>
      <c r="AW190">
        <v>2</v>
      </c>
      <c r="AX190">
        <v>26834414</v>
      </c>
      <c r="AY190">
        <v>1</v>
      </c>
      <c r="AZ190">
        <v>0</v>
      </c>
      <c r="BA190">
        <v>210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Y190*Source!I73</f>
        <v>0.76800000000000002</v>
      </c>
      <c r="CY190">
        <f>AB190</f>
        <v>51.84</v>
      </c>
      <c r="CZ190">
        <f>AF190</f>
        <v>8.1</v>
      </c>
      <c r="DA190">
        <f>AJ190</f>
        <v>6.4</v>
      </c>
      <c r="DB190">
        <v>0</v>
      </c>
    </row>
    <row r="191" spans="1:106" x14ac:dyDescent="0.2">
      <c r="A191">
        <f>ROW(Source!A73)</f>
        <v>73</v>
      </c>
      <c r="B191">
        <v>26834277</v>
      </c>
      <c r="C191">
        <v>26834410</v>
      </c>
      <c r="D191">
        <v>25151438</v>
      </c>
      <c r="E191">
        <v>1</v>
      </c>
      <c r="F191">
        <v>1</v>
      </c>
      <c r="G191">
        <v>1</v>
      </c>
      <c r="H191">
        <v>3</v>
      </c>
      <c r="I191" t="s">
        <v>736</v>
      </c>
      <c r="J191" t="s">
        <v>737</v>
      </c>
      <c r="K191" t="s">
        <v>738</v>
      </c>
      <c r="L191">
        <v>1348</v>
      </c>
      <c r="N191">
        <v>1009</v>
      </c>
      <c r="O191" t="s">
        <v>38</v>
      </c>
      <c r="P191" t="s">
        <v>38</v>
      </c>
      <c r="Q191">
        <v>1000</v>
      </c>
      <c r="W191">
        <v>0</v>
      </c>
      <c r="X191">
        <v>-1068056325</v>
      </c>
      <c r="Y191">
        <v>0</v>
      </c>
      <c r="AA191">
        <v>66316.800000000003</v>
      </c>
      <c r="AB191">
        <v>0</v>
      </c>
      <c r="AC191">
        <v>0</v>
      </c>
      <c r="AD191">
        <v>0</v>
      </c>
      <c r="AE191">
        <v>10362</v>
      </c>
      <c r="AF191">
        <v>0</v>
      </c>
      <c r="AG191">
        <v>0</v>
      </c>
      <c r="AH191">
        <v>0</v>
      </c>
      <c r="AI191">
        <v>6.4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1.1E-4</v>
      </c>
      <c r="AU191" t="s">
        <v>30</v>
      </c>
      <c r="AV191">
        <v>0</v>
      </c>
      <c r="AW191">
        <v>2</v>
      </c>
      <c r="AX191">
        <v>26834415</v>
      </c>
      <c r="AY191">
        <v>1</v>
      </c>
      <c r="AZ191">
        <v>0</v>
      </c>
      <c r="BA191">
        <v>211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Y191*Source!I73</f>
        <v>0</v>
      </c>
      <c r="CY191">
        <f>AA191</f>
        <v>66316.800000000003</v>
      </c>
      <c r="CZ191">
        <f>AE191</f>
        <v>10362</v>
      </c>
      <c r="DA191">
        <f>AI191</f>
        <v>6.4</v>
      </c>
      <c r="DB191">
        <v>0</v>
      </c>
    </row>
    <row r="192" spans="1:106" x14ac:dyDescent="0.2">
      <c r="A192">
        <f>ROW(Source!A73)</f>
        <v>73</v>
      </c>
      <c r="B192">
        <v>26834277</v>
      </c>
      <c r="C192">
        <v>26834410</v>
      </c>
      <c r="D192">
        <v>25174741</v>
      </c>
      <c r="E192">
        <v>1</v>
      </c>
      <c r="F192">
        <v>1</v>
      </c>
      <c r="G192">
        <v>1</v>
      </c>
      <c r="H192">
        <v>3</v>
      </c>
      <c r="I192" t="s">
        <v>739</v>
      </c>
      <c r="J192" t="s">
        <v>740</v>
      </c>
      <c r="K192" t="s">
        <v>741</v>
      </c>
      <c r="L192">
        <v>1348</v>
      </c>
      <c r="N192">
        <v>1009</v>
      </c>
      <c r="O192" t="s">
        <v>38</v>
      </c>
      <c r="P192" t="s">
        <v>38</v>
      </c>
      <c r="Q192">
        <v>1000</v>
      </c>
      <c r="W192">
        <v>0</v>
      </c>
      <c r="X192">
        <v>1969538235</v>
      </c>
      <c r="Y192">
        <v>0</v>
      </c>
      <c r="AA192">
        <v>41656</v>
      </c>
      <c r="AB192">
        <v>0</v>
      </c>
      <c r="AC192">
        <v>0</v>
      </c>
      <c r="AD192">
        <v>0</v>
      </c>
      <c r="AE192">
        <v>6508.75</v>
      </c>
      <c r="AF192">
        <v>0</v>
      </c>
      <c r="AG192">
        <v>0</v>
      </c>
      <c r="AH192">
        <v>0</v>
      </c>
      <c r="AI192">
        <v>6.4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4.2999999999999999E-4</v>
      </c>
      <c r="AU192" t="s">
        <v>30</v>
      </c>
      <c r="AV192">
        <v>0</v>
      </c>
      <c r="AW192">
        <v>2</v>
      </c>
      <c r="AX192">
        <v>26834417</v>
      </c>
      <c r="AY192">
        <v>1</v>
      </c>
      <c r="AZ192">
        <v>0</v>
      </c>
      <c r="BA192">
        <v>213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Y192*Source!I73</f>
        <v>0</v>
      </c>
      <c r="CY192">
        <f>AA192</f>
        <v>41656</v>
      </c>
      <c r="CZ192">
        <f>AE192</f>
        <v>6508.75</v>
      </c>
      <c r="DA192">
        <f>AI192</f>
        <v>6.4</v>
      </c>
      <c r="DB192">
        <v>0</v>
      </c>
    </row>
    <row r="193" spans="1:106" x14ac:dyDescent="0.2">
      <c r="A193">
        <f>ROW(Source!A74)</f>
        <v>74</v>
      </c>
      <c r="B193">
        <v>26834263</v>
      </c>
      <c r="C193">
        <v>26834589</v>
      </c>
      <c r="D193">
        <v>25428833</v>
      </c>
      <c r="E193">
        <v>1</v>
      </c>
      <c r="F193">
        <v>1</v>
      </c>
      <c r="G193">
        <v>1</v>
      </c>
      <c r="H193">
        <v>1</v>
      </c>
      <c r="I193" t="s">
        <v>606</v>
      </c>
      <c r="J193" t="s">
        <v>6</v>
      </c>
      <c r="K193" t="s">
        <v>607</v>
      </c>
      <c r="L193">
        <v>1191</v>
      </c>
      <c r="N193">
        <v>1013</v>
      </c>
      <c r="O193" t="s">
        <v>599</v>
      </c>
      <c r="P193" t="s">
        <v>599</v>
      </c>
      <c r="Q193">
        <v>1</v>
      </c>
      <c r="W193">
        <v>0</v>
      </c>
      <c r="X193">
        <v>912892513</v>
      </c>
      <c r="Y193">
        <v>2.76</v>
      </c>
      <c r="AA193">
        <v>0</v>
      </c>
      <c r="AB193">
        <v>0</v>
      </c>
      <c r="AC193">
        <v>0</v>
      </c>
      <c r="AD193">
        <v>9.92</v>
      </c>
      <c r="AE193">
        <v>0</v>
      </c>
      <c r="AF193">
        <v>0</v>
      </c>
      <c r="AG193">
        <v>0</v>
      </c>
      <c r="AH193">
        <v>9.92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2.4</v>
      </c>
      <c r="AU193" t="s">
        <v>131</v>
      </c>
      <c r="AV193">
        <v>1</v>
      </c>
      <c r="AW193">
        <v>2</v>
      </c>
      <c r="AX193">
        <v>26834590</v>
      </c>
      <c r="AY193">
        <v>1</v>
      </c>
      <c r="AZ193">
        <v>0</v>
      </c>
      <c r="BA193">
        <v>215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Y193*Source!I74</f>
        <v>74.823599999999999</v>
      </c>
      <c r="CY193">
        <f>AD193</f>
        <v>9.92</v>
      </c>
      <c r="CZ193">
        <f>AH193</f>
        <v>9.92</v>
      </c>
      <c r="DA193">
        <f>AL193</f>
        <v>1</v>
      </c>
      <c r="DB193">
        <v>0</v>
      </c>
    </row>
    <row r="194" spans="1:106" x14ac:dyDescent="0.2">
      <c r="A194">
        <f>ROW(Source!A74)</f>
        <v>74</v>
      </c>
      <c r="B194">
        <v>26834263</v>
      </c>
      <c r="C194">
        <v>26834589</v>
      </c>
      <c r="D194">
        <v>25412928</v>
      </c>
      <c r="E194">
        <v>1</v>
      </c>
      <c r="F194">
        <v>1</v>
      </c>
      <c r="G194">
        <v>1</v>
      </c>
      <c r="H194">
        <v>1</v>
      </c>
      <c r="I194" t="s">
        <v>600</v>
      </c>
      <c r="J194" t="s">
        <v>6</v>
      </c>
      <c r="K194" t="s">
        <v>601</v>
      </c>
      <c r="L194">
        <v>1191</v>
      </c>
      <c r="N194">
        <v>1013</v>
      </c>
      <c r="O194" t="s">
        <v>599</v>
      </c>
      <c r="P194" t="s">
        <v>599</v>
      </c>
      <c r="Q194">
        <v>1</v>
      </c>
      <c r="W194">
        <v>0</v>
      </c>
      <c r="X194">
        <v>-1417349443</v>
      </c>
      <c r="Y194">
        <v>0.17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0.17</v>
      </c>
      <c r="AU194" t="s">
        <v>6</v>
      </c>
      <c r="AV194">
        <v>2</v>
      </c>
      <c r="AW194">
        <v>2</v>
      </c>
      <c r="AX194">
        <v>26834591</v>
      </c>
      <c r="AY194">
        <v>1</v>
      </c>
      <c r="AZ194">
        <v>2048</v>
      </c>
      <c r="BA194">
        <v>216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Y194*Source!I74</f>
        <v>4.6086999999999998</v>
      </c>
      <c r="CY194">
        <f>AD194</f>
        <v>0</v>
      </c>
      <c r="CZ194">
        <f>AH194</f>
        <v>0</v>
      </c>
      <c r="DA194">
        <f>AL194</f>
        <v>1</v>
      </c>
      <c r="DB194">
        <v>0</v>
      </c>
    </row>
    <row r="195" spans="1:106" x14ac:dyDescent="0.2">
      <c r="A195">
        <f>ROW(Source!A74)</f>
        <v>74</v>
      </c>
      <c r="B195">
        <v>26834263</v>
      </c>
      <c r="C195">
        <v>26834589</v>
      </c>
      <c r="D195">
        <v>25231607</v>
      </c>
      <c r="E195">
        <v>1</v>
      </c>
      <c r="F195">
        <v>1</v>
      </c>
      <c r="G195">
        <v>1</v>
      </c>
      <c r="H195">
        <v>2</v>
      </c>
      <c r="I195" t="s">
        <v>608</v>
      </c>
      <c r="J195" t="s">
        <v>609</v>
      </c>
      <c r="K195" t="s">
        <v>610</v>
      </c>
      <c r="L195">
        <v>1368</v>
      </c>
      <c r="N195">
        <v>1011</v>
      </c>
      <c r="O195" t="s">
        <v>605</v>
      </c>
      <c r="P195" t="s">
        <v>605</v>
      </c>
      <c r="Q195">
        <v>1</v>
      </c>
      <c r="W195">
        <v>0</v>
      </c>
      <c r="X195">
        <v>1372534845</v>
      </c>
      <c r="Y195">
        <v>0.21250000000000002</v>
      </c>
      <c r="AA195">
        <v>0</v>
      </c>
      <c r="AB195">
        <v>65.709999999999994</v>
      </c>
      <c r="AC195">
        <v>11.6</v>
      </c>
      <c r="AD195">
        <v>0</v>
      </c>
      <c r="AE195">
        <v>0</v>
      </c>
      <c r="AF195">
        <v>65.709999999999994</v>
      </c>
      <c r="AG195">
        <v>11.6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0.17</v>
      </c>
      <c r="AU195" t="s">
        <v>130</v>
      </c>
      <c r="AV195">
        <v>0</v>
      </c>
      <c r="AW195">
        <v>2</v>
      </c>
      <c r="AX195">
        <v>26834592</v>
      </c>
      <c r="AY195">
        <v>1</v>
      </c>
      <c r="AZ195">
        <v>0</v>
      </c>
      <c r="BA195">
        <v>217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Y195*Source!I74</f>
        <v>5.7608750000000004</v>
      </c>
      <c r="CY195">
        <f>AB195</f>
        <v>65.709999999999994</v>
      </c>
      <c r="CZ195">
        <f>AF195</f>
        <v>65.709999999999994</v>
      </c>
      <c r="DA195">
        <f>AJ195</f>
        <v>1</v>
      </c>
      <c r="DB195">
        <v>0</v>
      </c>
    </row>
    <row r="196" spans="1:106" x14ac:dyDescent="0.2">
      <c r="A196">
        <f>ROW(Source!A74)</f>
        <v>74</v>
      </c>
      <c r="B196">
        <v>26834263</v>
      </c>
      <c r="C196">
        <v>26834589</v>
      </c>
      <c r="D196">
        <v>25231911</v>
      </c>
      <c r="E196">
        <v>1</v>
      </c>
      <c r="F196">
        <v>1</v>
      </c>
      <c r="G196">
        <v>1</v>
      </c>
      <c r="H196">
        <v>2</v>
      </c>
      <c r="I196" t="s">
        <v>611</v>
      </c>
      <c r="J196" t="s">
        <v>612</v>
      </c>
      <c r="K196" t="s">
        <v>613</v>
      </c>
      <c r="L196">
        <v>1368</v>
      </c>
      <c r="N196">
        <v>1011</v>
      </c>
      <c r="O196" t="s">
        <v>605</v>
      </c>
      <c r="P196" t="s">
        <v>605</v>
      </c>
      <c r="Q196">
        <v>1</v>
      </c>
      <c r="W196">
        <v>0</v>
      </c>
      <c r="X196">
        <v>-353815937</v>
      </c>
      <c r="Y196">
        <v>0.5</v>
      </c>
      <c r="AA196">
        <v>0</v>
      </c>
      <c r="AB196">
        <v>8.1</v>
      </c>
      <c r="AC196">
        <v>0</v>
      </c>
      <c r="AD196">
        <v>0</v>
      </c>
      <c r="AE196">
        <v>0</v>
      </c>
      <c r="AF196">
        <v>8.1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0.4</v>
      </c>
      <c r="AU196" t="s">
        <v>130</v>
      </c>
      <c r="AV196">
        <v>0</v>
      </c>
      <c r="AW196">
        <v>2</v>
      </c>
      <c r="AX196">
        <v>26834593</v>
      </c>
      <c r="AY196">
        <v>1</v>
      </c>
      <c r="AZ196">
        <v>0</v>
      </c>
      <c r="BA196">
        <v>218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Y196*Source!I74</f>
        <v>13.555</v>
      </c>
      <c r="CY196">
        <f>AB196</f>
        <v>8.1</v>
      </c>
      <c r="CZ196">
        <f>AF196</f>
        <v>8.1</v>
      </c>
      <c r="DA196">
        <f>AJ196</f>
        <v>1</v>
      </c>
      <c r="DB196">
        <v>0</v>
      </c>
    </row>
    <row r="197" spans="1:106" x14ac:dyDescent="0.2">
      <c r="A197">
        <f>ROW(Source!A74)</f>
        <v>74</v>
      </c>
      <c r="B197">
        <v>26834263</v>
      </c>
      <c r="C197">
        <v>26834589</v>
      </c>
      <c r="D197">
        <v>25150013</v>
      </c>
      <c r="E197">
        <v>1</v>
      </c>
      <c r="F197">
        <v>1</v>
      </c>
      <c r="G197">
        <v>1</v>
      </c>
      <c r="H197">
        <v>3</v>
      </c>
      <c r="I197" t="s">
        <v>134</v>
      </c>
      <c r="J197" t="s">
        <v>137</v>
      </c>
      <c r="K197" t="s">
        <v>135</v>
      </c>
      <c r="L197">
        <v>1035</v>
      </c>
      <c r="N197">
        <v>1013</v>
      </c>
      <c r="O197" t="s">
        <v>136</v>
      </c>
      <c r="P197" t="s">
        <v>136</v>
      </c>
      <c r="Q197">
        <v>1</v>
      </c>
      <c r="W197">
        <v>0</v>
      </c>
      <c r="X197">
        <v>-161471996</v>
      </c>
      <c r="Y197">
        <v>0.22132099999999999</v>
      </c>
      <c r="AA197">
        <v>94.68</v>
      </c>
      <c r="AB197">
        <v>0</v>
      </c>
      <c r="AC197">
        <v>0</v>
      </c>
      <c r="AD197">
        <v>0</v>
      </c>
      <c r="AE197">
        <v>94.68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6</v>
      </c>
      <c r="AT197">
        <v>0.22132099999999999</v>
      </c>
      <c r="AU197" t="s">
        <v>6</v>
      </c>
      <c r="AV197">
        <v>0</v>
      </c>
      <c r="AW197">
        <v>1</v>
      </c>
      <c r="AX197">
        <v>-1</v>
      </c>
      <c r="AY197">
        <v>0</v>
      </c>
      <c r="AZ197">
        <v>0</v>
      </c>
      <c r="BA197" t="s">
        <v>6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Y197*Source!I74</f>
        <v>6.0000123099999998</v>
      </c>
      <c r="CY197">
        <f t="shared" ref="CY197:CY204" si="12">AA197</f>
        <v>94.68</v>
      </c>
      <c r="CZ197">
        <f t="shared" ref="CZ197:CZ204" si="13">AE197</f>
        <v>94.68</v>
      </c>
      <c r="DA197">
        <f t="shared" ref="DA197:DA204" si="14">AI197</f>
        <v>1</v>
      </c>
      <c r="DB197">
        <v>0</v>
      </c>
    </row>
    <row r="198" spans="1:106" x14ac:dyDescent="0.2">
      <c r="A198">
        <f>ROW(Source!A74)</f>
        <v>74</v>
      </c>
      <c r="B198">
        <v>26834263</v>
      </c>
      <c r="C198">
        <v>26834589</v>
      </c>
      <c r="D198">
        <v>25150014</v>
      </c>
      <c r="E198">
        <v>1</v>
      </c>
      <c r="F198">
        <v>1</v>
      </c>
      <c r="G198">
        <v>1</v>
      </c>
      <c r="H198">
        <v>3</v>
      </c>
      <c r="I198" t="s">
        <v>139</v>
      </c>
      <c r="J198" t="s">
        <v>141</v>
      </c>
      <c r="K198" t="s">
        <v>140</v>
      </c>
      <c r="L198">
        <v>1035</v>
      </c>
      <c r="N198">
        <v>1013</v>
      </c>
      <c r="O198" t="s">
        <v>136</v>
      </c>
      <c r="P198" t="s">
        <v>136</v>
      </c>
      <c r="Q198">
        <v>1</v>
      </c>
      <c r="W198">
        <v>0</v>
      </c>
      <c r="X198">
        <v>1882669443</v>
      </c>
      <c r="Y198">
        <v>7.3774000000000006E-2</v>
      </c>
      <c r="AA198">
        <v>94.68</v>
      </c>
      <c r="AB198">
        <v>0</v>
      </c>
      <c r="AC198">
        <v>0</v>
      </c>
      <c r="AD198">
        <v>0</v>
      </c>
      <c r="AE198">
        <v>94.68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6</v>
      </c>
      <c r="AT198">
        <v>7.3774000000000006E-2</v>
      </c>
      <c r="AU198" t="s">
        <v>6</v>
      </c>
      <c r="AV198">
        <v>0</v>
      </c>
      <c r="AW198">
        <v>1</v>
      </c>
      <c r="AX198">
        <v>-1</v>
      </c>
      <c r="AY198">
        <v>0</v>
      </c>
      <c r="AZ198">
        <v>0</v>
      </c>
      <c r="BA198" t="s">
        <v>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Y198*Source!I74</f>
        <v>2.0000131400000001</v>
      </c>
      <c r="CY198">
        <f t="shared" si="12"/>
        <v>94.68</v>
      </c>
      <c r="CZ198">
        <f t="shared" si="13"/>
        <v>94.68</v>
      </c>
      <c r="DA198">
        <f t="shared" si="14"/>
        <v>1</v>
      </c>
      <c r="DB198">
        <v>0</v>
      </c>
    </row>
    <row r="199" spans="1:106" x14ac:dyDescent="0.2">
      <c r="A199">
        <f>ROW(Source!A74)</f>
        <v>74</v>
      </c>
      <c r="B199">
        <v>26834263</v>
      </c>
      <c r="C199">
        <v>26834589</v>
      </c>
      <c r="D199">
        <v>25150096</v>
      </c>
      <c r="E199">
        <v>1</v>
      </c>
      <c r="F199">
        <v>1</v>
      </c>
      <c r="G199">
        <v>1</v>
      </c>
      <c r="H199">
        <v>3</v>
      </c>
      <c r="I199" t="s">
        <v>152</v>
      </c>
      <c r="J199" t="s">
        <v>154</v>
      </c>
      <c r="K199" t="s">
        <v>153</v>
      </c>
      <c r="L199">
        <v>1035</v>
      </c>
      <c r="N199">
        <v>1013</v>
      </c>
      <c r="O199" t="s">
        <v>136</v>
      </c>
      <c r="P199" t="s">
        <v>136</v>
      </c>
      <c r="Q199">
        <v>1</v>
      </c>
      <c r="W199">
        <v>0</v>
      </c>
      <c r="X199">
        <v>-408855692</v>
      </c>
      <c r="Y199">
        <v>0.44264100000000001</v>
      </c>
      <c r="AA199">
        <v>33</v>
      </c>
      <c r="AB199">
        <v>0</v>
      </c>
      <c r="AC199">
        <v>0</v>
      </c>
      <c r="AD199">
        <v>0</v>
      </c>
      <c r="AE199">
        <v>33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6</v>
      </c>
      <c r="AT199">
        <v>0.44264100000000001</v>
      </c>
      <c r="AU199" t="s">
        <v>6</v>
      </c>
      <c r="AV199">
        <v>0</v>
      </c>
      <c r="AW199">
        <v>1</v>
      </c>
      <c r="AX199">
        <v>-1</v>
      </c>
      <c r="AY199">
        <v>0</v>
      </c>
      <c r="AZ199">
        <v>0</v>
      </c>
      <c r="BA199" t="s">
        <v>6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Y199*Source!I74</f>
        <v>11.99999751</v>
      </c>
      <c r="CY199">
        <f t="shared" si="12"/>
        <v>33</v>
      </c>
      <c r="CZ199">
        <f t="shared" si="13"/>
        <v>33</v>
      </c>
      <c r="DA199">
        <f t="shared" si="14"/>
        <v>1</v>
      </c>
      <c r="DB199">
        <v>0</v>
      </c>
    </row>
    <row r="200" spans="1:106" x14ac:dyDescent="0.2">
      <c r="A200">
        <f>ROW(Source!A74)</f>
        <v>74</v>
      </c>
      <c r="B200">
        <v>26834263</v>
      </c>
      <c r="C200">
        <v>26834589</v>
      </c>
      <c r="D200">
        <v>25151425</v>
      </c>
      <c r="E200">
        <v>1</v>
      </c>
      <c r="F200">
        <v>1</v>
      </c>
      <c r="G200">
        <v>1</v>
      </c>
      <c r="H200">
        <v>3</v>
      </c>
      <c r="I200" t="s">
        <v>614</v>
      </c>
      <c r="J200" t="s">
        <v>615</v>
      </c>
      <c r="K200" t="s">
        <v>616</v>
      </c>
      <c r="L200">
        <v>1348</v>
      </c>
      <c r="N200">
        <v>1009</v>
      </c>
      <c r="O200" t="s">
        <v>38</v>
      </c>
      <c r="P200" t="s">
        <v>38</v>
      </c>
      <c r="Q200">
        <v>1000</v>
      </c>
      <c r="W200">
        <v>0</v>
      </c>
      <c r="X200">
        <v>-714836380</v>
      </c>
      <c r="Y200">
        <v>1E-4</v>
      </c>
      <c r="AA200">
        <v>10315.01</v>
      </c>
      <c r="AB200">
        <v>0</v>
      </c>
      <c r="AC200">
        <v>0</v>
      </c>
      <c r="AD200">
        <v>0</v>
      </c>
      <c r="AE200">
        <v>10315.01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1E-4</v>
      </c>
      <c r="AU200" t="s">
        <v>6</v>
      </c>
      <c r="AV200">
        <v>0</v>
      </c>
      <c r="AW200">
        <v>2</v>
      </c>
      <c r="AX200">
        <v>26834595</v>
      </c>
      <c r="AY200">
        <v>1</v>
      </c>
      <c r="AZ200">
        <v>0</v>
      </c>
      <c r="BA200">
        <v>220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Y200*Source!I74</f>
        <v>2.7109999999999999E-3</v>
      </c>
      <c r="CY200">
        <f t="shared" si="12"/>
        <v>10315.01</v>
      </c>
      <c r="CZ200">
        <f t="shared" si="13"/>
        <v>10315.01</v>
      </c>
      <c r="DA200">
        <f t="shared" si="14"/>
        <v>1</v>
      </c>
      <c r="DB200">
        <v>0</v>
      </c>
    </row>
    <row r="201" spans="1:106" x14ac:dyDescent="0.2">
      <c r="A201">
        <f>ROW(Source!A74)</f>
        <v>74</v>
      </c>
      <c r="B201">
        <v>26834263</v>
      </c>
      <c r="C201">
        <v>26834589</v>
      </c>
      <c r="D201">
        <v>25170002</v>
      </c>
      <c r="E201">
        <v>1</v>
      </c>
      <c r="F201">
        <v>1</v>
      </c>
      <c r="G201">
        <v>1</v>
      </c>
      <c r="H201">
        <v>3</v>
      </c>
      <c r="I201" t="s">
        <v>148</v>
      </c>
      <c r="J201" t="s">
        <v>150</v>
      </c>
      <c r="K201" t="s">
        <v>149</v>
      </c>
      <c r="L201">
        <v>1327</v>
      </c>
      <c r="N201">
        <v>1005</v>
      </c>
      <c r="O201" t="s">
        <v>27</v>
      </c>
      <c r="P201" t="s">
        <v>27</v>
      </c>
      <c r="Q201">
        <v>1</v>
      </c>
      <c r="W201">
        <v>0</v>
      </c>
      <c r="X201">
        <v>1742728179</v>
      </c>
      <c r="Y201">
        <v>0.15271100000000001</v>
      </c>
      <c r="AA201">
        <v>1799.14</v>
      </c>
      <c r="AB201">
        <v>0</v>
      </c>
      <c r="AC201">
        <v>0</v>
      </c>
      <c r="AD201">
        <v>0</v>
      </c>
      <c r="AE201">
        <v>1799.14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0</v>
      </c>
      <c r="AP201">
        <v>0</v>
      </c>
      <c r="AQ201">
        <v>0</v>
      </c>
      <c r="AR201">
        <v>0</v>
      </c>
      <c r="AS201" t="s">
        <v>6</v>
      </c>
      <c r="AT201">
        <v>0.15271100000000001</v>
      </c>
      <c r="AU201" t="s">
        <v>6</v>
      </c>
      <c r="AV201">
        <v>0</v>
      </c>
      <c r="AW201">
        <v>1</v>
      </c>
      <c r="AX201">
        <v>-1</v>
      </c>
      <c r="AY201">
        <v>0</v>
      </c>
      <c r="AZ201">
        <v>0</v>
      </c>
      <c r="BA201" t="s">
        <v>6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Y201*Source!I74</f>
        <v>4.1399952100000004</v>
      </c>
      <c r="CY201">
        <f t="shared" si="12"/>
        <v>1799.14</v>
      </c>
      <c r="CZ201">
        <f t="shared" si="13"/>
        <v>1799.14</v>
      </c>
      <c r="DA201">
        <f t="shared" si="14"/>
        <v>1</v>
      </c>
      <c r="DB201">
        <v>0</v>
      </c>
    </row>
    <row r="202" spans="1:106" x14ac:dyDescent="0.2">
      <c r="A202">
        <f>ROW(Source!A74)</f>
        <v>74</v>
      </c>
      <c r="B202">
        <v>26834263</v>
      </c>
      <c r="C202">
        <v>26834589</v>
      </c>
      <c r="D202">
        <v>25170006</v>
      </c>
      <c r="E202">
        <v>1</v>
      </c>
      <c r="F202">
        <v>1</v>
      </c>
      <c r="G202">
        <v>1</v>
      </c>
      <c r="H202">
        <v>3</v>
      </c>
      <c r="I202" t="s">
        <v>143</v>
      </c>
      <c r="J202" t="s">
        <v>146</v>
      </c>
      <c r="K202" t="s">
        <v>144</v>
      </c>
      <c r="L202">
        <v>1354</v>
      </c>
      <c r="N202">
        <v>1010</v>
      </c>
      <c r="O202" t="s">
        <v>145</v>
      </c>
      <c r="P202" t="s">
        <v>145</v>
      </c>
      <c r="Q202">
        <v>1</v>
      </c>
      <c r="W202">
        <v>0</v>
      </c>
      <c r="X202">
        <v>1743139241</v>
      </c>
      <c r="Y202">
        <v>0.22132099999999999</v>
      </c>
      <c r="AA202">
        <v>3739.42</v>
      </c>
      <c r="AB202">
        <v>0</v>
      </c>
      <c r="AC202">
        <v>0</v>
      </c>
      <c r="AD202">
        <v>0</v>
      </c>
      <c r="AE202">
        <v>3739.42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0</v>
      </c>
      <c r="AP202">
        <v>0</v>
      </c>
      <c r="AQ202">
        <v>0</v>
      </c>
      <c r="AR202">
        <v>0</v>
      </c>
      <c r="AS202" t="s">
        <v>6</v>
      </c>
      <c r="AT202">
        <v>0.22132099999999999</v>
      </c>
      <c r="AU202" t="s">
        <v>6</v>
      </c>
      <c r="AV202">
        <v>0</v>
      </c>
      <c r="AW202">
        <v>1</v>
      </c>
      <c r="AX202">
        <v>-1</v>
      </c>
      <c r="AY202">
        <v>0</v>
      </c>
      <c r="AZ202">
        <v>0</v>
      </c>
      <c r="BA202" t="s">
        <v>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Y202*Source!I74</f>
        <v>6.0000123099999998</v>
      </c>
      <c r="CY202">
        <f t="shared" si="12"/>
        <v>3739.42</v>
      </c>
      <c r="CZ202">
        <f t="shared" si="13"/>
        <v>3739.42</v>
      </c>
      <c r="DA202">
        <f t="shared" si="14"/>
        <v>1</v>
      </c>
      <c r="DB202">
        <v>0</v>
      </c>
    </row>
    <row r="203" spans="1:106" x14ac:dyDescent="0.2">
      <c r="A203">
        <f>ROW(Source!A74)</f>
        <v>74</v>
      </c>
      <c r="B203">
        <v>26834263</v>
      </c>
      <c r="C203">
        <v>26834589</v>
      </c>
      <c r="D203">
        <v>25174666</v>
      </c>
      <c r="E203">
        <v>1</v>
      </c>
      <c r="F203">
        <v>1</v>
      </c>
      <c r="G203">
        <v>1</v>
      </c>
      <c r="H203">
        <v>3</v>
      </c>
      <c r="I203" t="s">
        <v>617</v>
      </c>
      <c r="J203" t="s">
        <v>618</v>
      </c>
      <c r="K203" t="s">
        <v>619</v>
      </c>
      <c r="L203">
        <v>1348</v>
      </c>
      <c r="N203">
        <v>1009</v>
      </c>
      <c r="O203" t="s">
        <v>38</v>
      </c>
      <c r="P203" t="s">
        <v>38</v>
      </c>
      <c r="Q203">
        <v>1000</v>
      </c>
      <c r="W203">
        <v>0</v>
      </c>
      <c r="X203">
        <v>-751617735</v>
      </c>
      <c r="Y203">
        <v>3.0000000000000001E-3</v>
      </c>
      <c r="AA203">
        <v>5804</v>
      </c>
      <c r="AB203">
        <v>0</v>
      </c>
      <c r="AC203">
        <v>0</v>
      </c>
      <c r="AD203">
        <v>0</v>
      </c>
      <c r="AE203">
        <v>5804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3.0000000000000001E-3</v>
      </c>
      <c r="AU203" t="s">
        <v>6</v>
      </c>
      <c r="AV203">
        <v>0</v>
      </c>
      <c r="AW203">
        <v>2</v>
      </c>
      <c r="AX203">
        <v>26834597</v>
      </c>
      <c r="AY203">
        <v>1</v>
      </c>
      <c r="AZ203">
        <v>0</v>
      </c>
      <c r="BA203">
        <v>222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Y203*Source!I74</f>
        <v>8.133E-2</v>
      </c>
      <c r="CY203">
        <f t="shared" si="12"/>
        <v>5804</v>
      </c>
      <c r="CZ203">
        <f t="shared" si="13"/>
        <v>5804</v>
      </c>
      <c r="DA203">
        <f t="shared" si="14"/>
        <v>1</v>
      </c>
      <c r="DB203">
        <v>0</v>
      </c>
    </row>
    <row r="204" spans="1:106" x14ac:dyDescent="0.2">
      <c r="A204">
        <f>ROW(Source!A74)</f>
        <v>74</v>
      </c>
      <c r="B204">
        <v>26834263</v>
      </c>
      <c r="C204">
        <v>26834589</v>
      </c>
      <c r="D204">
        <v>25186953</v>
      </c>
      <c r="E204">
        <v>1</v>
      </c>
      <c r="F204">
        <v>1</v>
      </c>
      <c r="G204">
        <v>1</v>
      </c>
      <c r="H204">
        <v>3</v>
      </c>
      <c r="I204" t="s">
        <v>620</v>
      </c>
      <c r="J204" t="s">
        <v>621</v>
      </c>
      <c r="K204" t="s">
        <v>622</v>
      </c>
      <c r="L204">
        <v>1354</v>
      </c>
      <c r="N204">
        <v>1010</v>
      </c>
      <c r="O204" t="s">
        <v>145</v>
      </c>
      <c r="P204" t="s">
        <v>145</v>
      </c>
      <c r="Q204">
        <v>1</v>
      </c>
      <c r="W204">
        <v>0</v>
      </c>
      <c r="X204">
        <v>-1075270488</v>
      </c>
      <c r="Y204">
        <v>0.1</v>
      </c>
      <c r="AA204">
        <v>72.8</v>
      </c>
      <c r="AB204">
        <v>0</v>
      </c>
      <c r="AC204">
        <v>0</v>
      </c>
      <c r="AD204">
        <v>0</v>
      </c>
      <c r="AE204">
        <v>72.8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0.1</v>
      </c>
      <c r="AU204" t="s">
        <v>6</v>
      </c>
      <c r="AV204">
        <v>0</v>
      </c>
      <c r="AW204">
        <v>2</v>
      </c>
      <c r="AX204">
        <v>26834598</v>
      </c>
      <c r="AY204">
        <v>1</v>
      </c>
      <c r="AZ204">
        <v>0</v>
      </c>
      <c r="BA204">
        <v>223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Y204*Source!I74</f>
        <v>2.7110000000000003</v>
      </c>
      <c r="CY204">
        <f t="shared" si="12"/>
        <v>72.8</v>
      </c>
      <c r="CZ204">
        <f t="shared" si="13"/>
        <v>72.8</v>
      </c>
      <c r="DA204">
        <f t="shared" si="14"/>
        <v>1</v>
      </c>
      <c r="DB204">
        <v>0</v>
      </c>
    </row>
    <row r="205" spans="1:106" x14ac:dyDescent="0.2">
      <c r="A205">
        <f>ROW(Source!A75)</f>
        <v>75</v>
      </c>
      <c r="B205">
        <v>26834277</v>
      </c>
      <c r="C205">
        <v>26834589</v>
      </c>
      <c r="D205">
        <v>25428833</v>
      </c>
      <c r="E205">
        <v>1</v>
      </c>
      <c r="F205">
        <v>1</v>
      </c>
      <c r="G205">
        <v>1</v>
      </c>
      <c r="H205">
        <v>1</v>
      </c>
      <c r="I205" t="s">
        <v>606</v>
      </c>
      <c r="J205" t="s">
        <v>6</v>
      </c>
      <c r="K205" t="s">
        <v>607</v>
      </c>
      <c r="L205">
        <v>1191</v>
      </c>
      <c r="N205">
        <v>1013</v>
      </c>
      <c r="O205" t="s">
        <v>599</v>
      </c>
      <c r="P205" t="s">
        <v>599</v>
      </c>
      <c r="Q205">
        <v>1</v>
      </c>
      <c r="W205">
        <v>0</v>
      </c>
      <c r="X205">
        <v>912892513</v>
      </c>
      <c r="Y205">
        <v>2.76</v>
      </c>
      <c r="AA205">
        <v>0</v>
      </c>
      <c r="AB205">
        <v>0</v>
      </c>
      <c r="AC205">
        <v>0</v>
      </c>
      <c r="AD205">
        <v>63.49</v>
      </c>
      <c r="AE205">
        <v>0</v>
      </c>
      <c r="AF205">
        <v>0</v>
      </c>
      <c r="AG205">
        <v>0</v>
      </c>
      <c r="AH205">
        <v>9.92</v>
      </c>
      <c r="AI205">
        <v>1</v>
      </c>
      <c r="AJ205">
        <v>1</v>
      </c>
      <c r="AK205">
        <v>1</v>
      </c>
      <c r="AL205">
        <v>6.4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2.4</v>
      </c>
      <c r="AU205" t="s">
        <v>131</v>
      </c>
      <c r="AV205">
        <v>1</v>
      </c>
      <c r="AW205">
        <v>2</v>
      </c>
      <c r="AX205">
        <v>26834590</v>
      </c>
      <c r="AY205">
        <v>1</v>
      </c>
      <c r="AZ205">
        <v>0</v>
      </c>
      <c r="BA205">
        <v>224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Y205*Source!I75</f>
        <v>74.823599999999999</v>
      </c>
      <c r="CY205">
        <f>AD205</f>
        <v>63.49</v>
      </c>
      <c r="CZ205">
        <f>AH205</f>
        <v>9.92</v>
      </c>
      <c r="DA205">
        <f>AL205</f>
        <v>6.4</v>
      </c>
      <c r="DB205">
        <v>0</v>
      </c>
    </row>
    <row r="206" spans="1:106" x14ac:dyDescent="0.2">
      <c r="A206">
        <f>ROW(Source!A75)</f>
        <v>75</v>
      </c>
      <c r="B206">
        <v>26834277</v>
      </c>
      <c r="C206">
        <v>26834589</v>
      </c>
      <c r="D206">
        <v>25412928</v>
      </c>
      <c r="E206">
        <v>1</v>
      </c>
      <c r="F206">
        <v>1</v>
      </c>
      <c r="G206">
        <v>1</v>
      </c>
      <c r="H206">
        <v>1</v>
      </c>
      <c r="I206" t="s">
        <v>600</v>
      </c>
      <c r="J206" t="s">
        <v>6</v>
      </c>
      <c r="K206" t="s">
        <v>601</v>
      </c>
      <c r="L206">
        <v>1191</v>
      </c>
      <c r="N206">
        <v>1013</v>
      </c>
      <c r="O206" t="s">
        <v>599</v>
      </c>
      <c r="P206" t="s">
        <v>599</v>
      </c>
      <c r="Q206">
        <v>1</v>
      </c>
      <c r="W206">
        <v>0</v>
      </c>
      <c r="X206">
        <v>-1417349443</v>
      </c>
      <c r="Y206">
        <v>0.17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6.4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0.17</v>
      </c>
      <c r="AU206" t="s">
        <v>6</v>
      </c>
      <c r="AV206">
        <v>2</v>
      </c>
      <c r="AW206">
        <v>2</v>
      </c>
      <c r="AX206">
        <v>26834591</v>
      </c>
      <c r="AY206">
        <v>1</v>
      </c>
      <c r="AZ206">
        <v>2048</v>
      </c>
      <c r="BA206">
        <v>225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Y206*Source!I75</f>
        <v>4.6086999999999998</v>
      </c>
      <c r="CY206">
        <f>AD206</f>
        <v>0</v>
      </c>
      <c r="CZ206">
        <f>AH206</f>
        <v>0</v>
      </c>
      <c r="DA206">
        <f>AL206</f>
        <v>1</v>
      </c>
      <c r="DB206">
        <v>0</v>
      </c>
    </row>
    <row r="207" spans="1:106" x14ac:dyDescent="0.2">
      <c r="A207">
        <f>ROW(Source!A75)</f>
        <v>75</v>
      </c>
      <c r="B207">
        <v>26834277</v>
      </c>
      <c r="C207">
        <v>26834589</v>
      </c>
      <c r="D207">
        <v>25231607</v>
      </c>
      <c r="E207">
        <v>1</v>
      </c>
      <c r="F207">
        <v>1</v>
      </c>
      <c r="G207">
        <v>1</v>
      </c>
      <c r="H207">
        <v>2</v>
      </c>
      <c r="I207" t="s">
        <v>608</v>
      </c>
      <c r="J207" t="s">
        <v>609</v>
      </c>
      <c r="K207" t="s">
        <v>610</v>
      </c>
      <c r="L207">
        <v>1368</v>
      </c>
      <c r="N207">
        <v>1011</v>
      </c>
      <c r="O207" t="s">
        <v>605</v>
      </c>
      <c r="P207" t="s">
        <v>605</v>
      </c>
      <c r="Q207">
        <v>1</v>
      </c>
      <c r="W207">
        <v>0</v>
      </c>
      <c r="X207">
        <v>1372534845</v>
      </c>
      <c r="Y207">
        <v>0.21250000000000002</v>
      </c>
      <c r="AA207">
        <v>0</v>
      </c>
      <c r="AB207">
        <v>420.54</v>
      </c>
      <c r="AC207">
        <v>11.6</v>
      </c>
      <c r="AD207">
        <v>0</v>
      </c>
      <c r="AE207">
        <v>0</v>
      </c>
      <c r="AF207">
        <v>65.709999999999994</v>
      </c>
      <c r="AG207">
        <v>11.6</v>
      </c>
      <c r="AH207">
        <v>0</v>
      </c>
      <c r="AI207">
        <v>1</v>
      </c>
      <c r="AJ207">
        <v>6.4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0.17</v>
      </c>
      <c r="AU207" t="s">
        <v>130</v>
      </c>
      <c r="AV207">
        <v>0</v>
      </c>
      <c r="AW207">
        <v>2</v>
      </c>
      <c r="AX207">
        <v>26834592</v>
      </c>
      <c r="AY207">
        <v>1</v>
      </c>
      <c r="AZ207">
        <v>0</v>
      </c>
      <c r="BA207">
        <v>226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Y207*Source!I75</f>
        <v>5.7608750000000004</v>
      </c>
      <c r="CY207">
        <f>AB207</f>
        <v>420.54</v>
      </c>
      <c r="CZ207">
        <f>AF207</f>
        <v>65.709999999999994</v>
      </c>
      <c r="DA207">
        <f>AJ207</f>
        <v>6.4</v>
      </c>
      <c r="DB207">
        <v>0</v>
      </c>
    </row>
    <row r="208" spans="1:106" x14ac:dyDescent="0.2">
      <c r="A208">
        <f>ROW(Source!A75)</f>
        <v>75</v>
      </c>
      <c r="B208">
        <v>26834277</v>
      </c>
      <c r="C208">
        <v>26834589</v>
      </c>
      <c r="D208">
        <v>25231911</v>
      </c>
      <c r="E208">
        <v>1</v>
      </c>
      <c r="F208">
        <v>1</v>
      </c>
      <c r="G208">
        <v>1</v>
      </c>
      <c r="H208">
        <v>2</v>
      </c>
      <c r="I208" t="s">
        <v>611</v>
      </c>
      <c r="J208" t="s">
        <v>612</v>
      </c>
      <c r="K208" t="s">
        <v>613</v>
      </c>
      <c r="L208">
        <v>1368</v>
      </c>
      <c r="N208">
        <v>1011</v>
      </c>
      <c r="O208" t="s">
        <v>605</v>
      </c>
      <c r="P208" t="s">
        <v>605</v>
      </c>
      <c r="Q208">
        <v>1</v>
      </c>
      <c r="W208">
        <v>0</v>
      </c>
      <c r="X208">
        <v>-353815937</v>
      </c>
      <c r="Y208">
        <v>0.5</v>
      </c>
      <c r="AA208">
        <v>0</v>
      </c>
      <c r="AB208">
        <v>51.84</v>
      </c>
      <c r="AC208">
        <v>0</v>
      </c>
      <c r="AD208">
        <v>0</v>
      </c>
      <c r="AE208">
        <v>0</v>
      </c>
      <c r="AF208">
        <v>8.1</v>
      </c>
      <c r="AG208">
        <v>0</v>
      </c>
      <c r="AH208">
        <v>0</v>
      </c>
      <c r="AI208">
        <v>1</v>
      </c>
      <c r="AJ208">
        <v>6.4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6</v>
      </c>
      <c r="AT208">
        <v>0.4</v>
      </c>
      <c r="AU208" t="s">
        <v>130</v>
      </c>
      <c r="AV208">
        <v>0</v>
      </c>
      <c r="AW208">
        <v>2</v>
      </c>
      <c r="AX208">
        <v>26834593</v>
      </c>
      <c r="AY208">
        <v>1</v>
      </c>
      <c r="AZ208">
        <v>0</v>
      </c>
      <c r="BA208">
        <v>227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Y208*Source!I75</f>
        <v>13.555</v>
      </c>
      <c r="CY208">
        <f>AB208</f>
        <v>51.84</v>
      </c>
      <c r="CZ208">
        <f>AF208</f>
        <v>8.1</v>
      </c>
      <c r="DA208">
        <f>AJ208</f>
        <v>6.4</v>
      </c>
      <c r="DB208">
        <v>0</v>
      </c>
    </row>
    <row r="209" spans="1:106" x14ac:dyDescent="0.2">
      <c r="A209">
        <f>ROW(Source!A75)</f>
        <v>75</v>
      </c>
      <c r="B209">
        <v>26834277</v>
      </c>
      <c r="C209">
        <v>26834589</v>
      </c>
      <c r="D209">
        <v>25150013</v>
      </c>
      <c r="E209">
        <v>1</v>
      </c>
      <c r="F209">
        <v>1</v>
      </c>
      <c r="G209">
        <v>1</v>
      </c>
      <c r="H209">
        <v>3</v>
      </c>
      <c r="I209" t="s">
        <v>134</v>
      </c>
      <c r="J209" t="s">
        <v>137</v>
      </c>
      <c r="K209" t="s">
        <v>135</v>
      </c>
      <c r="L209">
        <v>1035</v>
      </c>
      <c r="N209">
        <v>1013</v>
      </c>
      <c r="O209" t="s">
        <v>136</v>
      </c>
      <c r="P209" t="s">
        <v>136</v>
      </c>
      <c r="Q209">
        <v>1</v>
      </c>
      <c r="W209">
        <v>0</v>
      </c>
      <c r="X209">
        <v>-161471996</v>
      </c>
      <c r="Y209">
        <v>0.22132099999999999</v>
      </c>
      <c r="AA209">
        <v>605.95000000000005</v>
      </c>
      <c r="AB209">
        <v>0</v>
      </c>
      <c r="AC209">
        <v>0</v>
      </c>
      <c r="AD209">
        <v>0</v>
      </c>
      <c r="AE209">
        <v>94.68</v>
      </c>
      <c r="AF209">
        <v>0</v>
      </c>
      <c r="AG209">
        <v>0</v>
      </c>
      <c r="AH209">
        <v>0</v>
      </c>
      <c r="AI209">
        <v>6.4</v>
      </c>
      <c r="AJ209">
        <v>1</v>
      </c>
      <c r="AK209">
        <v>1</v>
      </c>
      <c r="AL209">
        <v>1</v>
      </c>
      <c r="AN209">
        <v>0</v>
      </c>
      <c r="AO209">
        <v>0</v>
      </c>
      <c r="AP209">
        <v>0</v>
      </c>
      <c r="AQ209">
        <v>0</v>
      </c>
      <c r="AR209">
        <v>0</v>
      </c>
      <c r="AS209" t="s">
        <v>6</v>
      </c>
      <c r="AT209">
        <v>0.22132099999999999</v>
      </c>
      <c r="AU209" t="s">
        <v>6</v>
      </c>
      <c r="AV209">
        <v>0</v>
      </c>
      <c r="AW209">
        <v>1</v>
      </c>
      <c r="AX209">
        <v>-1</v>
      </c>
      <c r="AY209">
        <v>0</v>
      </c>
      <c r="AZ209">
        <v>0</v>
      </c>
      <c r="BA209" t="s">
        <v>6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Y209*Source!I75</f>
        <v>6.0000123099999998</v>
      </c>
      <c r="CY209">
        <f t="shared" ref="CY209:CY216" si="15">AA209</f>
        <v>605.95000000000005</v>
      </c>
      <c r="CZ209">
        <f t="shared" ref="CZ209:CZ216" si="16">AE209</f>
        <v>94.68</v>
      </c>
      <c r="DA209">
        <f t="shared" ref="DA209:DA216" si="17">AI209</f>
        <v>6.4</v>
      </c>
      <c r="DB209">
        <v>0</v>
      </c>
    </row>
    <row r="210" spans="1:106" x14ac:dyDescent="0.2">
      <c r="A210">
        <f>ROW(Source!A75)</f>
        <v>75</v>
      </c>
      <c r="B210">
        <v>26834277</v>
      </c>
      <c r="C210">
        <v>26834589</v>
      </c>
      <c r="D210">
        <v>25150014</v>
      </c>
      <c r="E210">
        <v>1</v>
      </c>
      <c r="F210">
        <v>1</v>
      </c>
      <c r="G210">
        <v>1</v>
      </c>
      <c r="H210">
        <v>3</v>
      </c>
      <c r="I210" t="s">
        <v>139</v>
      </c>
      <c r="J210" t="s">
        <v>141</v>
      </c>
      <c r="K210" t="s">
        <v>140</v>
      </c>
      <c r="L210">
        <v>1035</v>
      </c>
      <c r="N210">
        <v>1013</v>
      </c>
      <c r="O210" t="s">
        <v>136</v>
      </c>
      <c r="P210" t="s">
        <v>136</v>
      </c>
      <c r="Q210">
        <v>1</v>
      </c>
      <c r="W210">
        <v>0</v>
      </c>
      <c r="X210">
        <v>1882669443</v>
      </c>
      <c r="Y210">
        <v>7.3774000000000006E-2</v>
      </c>
      <c r="AA210">
        <v>605.95000000000005</v>
      </c>
      <c r="AB210">
        <v>0</v>
      </c>
      <c r="AC210">
        <v>0</v>
      </c>
      <c r="AD210">
        <v>0</v>
      </c>
      <c r="AE210">
        <v>94.68</v>
      </c>
      <c r="AF210">
        <v>0</v>
      </c>
      <c r="AG210">
        <v>0</v>
      </c>
      <c r="AH210">
        <v>0</v>
      </c>
      <c r="AI210">
        <v>6.4</v>
      </c>
      <c r="AJ210">
        <v>1</v>
      </c>
      <c r="AK210">
        <v>1</v>
      </c>
      <c r="AL210">
        <v>1</v>
      </c>
      <c r="AN210">
        <v>0</v>
      </c>
      <c r="AO210">
        <v>0</v>
      </c>
      <c r="AP210">
        <v>0</v>
      </c>
      <c r="AQ210">
        <v>0</v>
      </c>
      <c r="AR210">
        <v>0</v>
      </c>
      <c r="AS210" t="s">
        <v>6</v>
      </c>
      <c r="AT210">
        <v>7.3774000000000006E-2</v>
      </c>
      <c r="AU210" t="s">
        <v>6</v>
      </c>
      <c r="AV210">
        <v>0</v>
      </c>
      <c r="AW210">
        <v>1</v>
      </c>
      <c r="AX210">
        <v>-1</v>
      </c>
      <c r="AY210">
        <v>0</v>
      </c>
      <c r="AZ210">
        <v>0</v>
      </c>
      <c r="BA210" t="s">
        <v>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Y210*Source!I75</f>
        <v>2.0000131400000001</v>
      </c>
      <c r="CY210">
        <f t="shared" si="15"/>
        <v>605.95000000000005</v>
      </c>
      <c r="CZ210">
        <f t="shared" si="16"/>
        <v>94.68</v>
      </c>
      <c r="DA210">
        <f t="shared" si="17"/>
        <v>6.4</v>
      </c>
      <c r="DB210">
        <v>0</v>
      </c>
    </row>
    <row r="211" spans="1:106" x14ac:dyDescent="0.2">
      <c r="A211">
        <f>ROW(Source!A75)</f>
        <v>75</v>
      </c>
      <c r="B211">
        <v>26834277</v>
      </c>
      <c r="C211">
        <v>26834589</v>
      </c>
      <c r="D211">
        <v>25150096</v>
      </c>
      <c r="E211">
        <v>1</v>
      </c>
      <c r="F211">
        <v>1</v>
      </c>
      <c r="G211">
        <v>1</v>
      </c>
      <c r="H211">
        <v>3</v>
      </c>
      <c r="I211" t="s">
        <v>152</v>
      </c>
      <c r="J211" t="s">
        <v>154</v>
      </c>
      <c r="K211" t="s">
        <v>153</v>
      </c>
      <c r="L211">
        <v>1035</v>
      </c>
      <c r="N211">
        <v>1013</v>
      </c>
      <c r="O211" t="s">
        <v>136</v>
      </c>
      <c r="P211" t="s">
        <v>136</v>
      </c>
      <c r="Q211">
        <v>1</v>
      </c>
      <c r="W211">
        <v>0</v>
      </c>
      <c r="X211">
        <v>-408855692</v>
      </c>
      <c r="Y211">
        <v>0.44264100000000001</v>
      </c>
      <c r="AA211">
        <v>211.2</v>
      </c>
      <c r="AB211">
        <v>0</v>
      </c>
      <c r="AC211">
        <v>0</v>
      </c>
      <c r="AD211">
        <v>0</v>
      </c>
      <c r="AE211">
        <v>33</v>
      </c>
      <c r="AF211">
        <v>0</v>
      </c>
      <c r="AG211">
        <v>0</v>
      </c>
      <c r="AH211">
        <v>0</v>
      </c>
      <c r="AI211">
        <v>6.4</v>
      </c>
      <c r="AJ211">
        <v>1</v>
      </c>
      <c r="AK211">
        <v>1</v>
      </c>
      <c r="AL211">
        <v>1</v>
      </c>
      <c r="AN211">
        <v>0</v>
      </c>
      <c r="AO211">
        <v>0</v>
      </c>
      <c r="AP211">
        <v>0</v>
      </c>
      <c r="AQ211">
        <v>0</v>
      </c>
      <c r="AR211">
        <v>0</v>
      </c>
      <c r="AS211" t="s">
        <v>6</v>
      </c>
      <c r="AT211">
        <v>0.44264100000000001</v>
      </c>
      <c r="AU211" t="s">
        <v>6</v>
      </c>
      <c r="AV211">
        <v>0</v>
      </c>
      <c r="AW211">
        <v>1</v>
      </c>
      <c r="AX211">
        <v>-1</v>
      </c>
      <c r="AY211">
        <v>0</v>
      </c>
      <c r="AZ211">
        <v>0</v>
      </c>
      <c r="BA211" t="s">
        <v>6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Y211*Source!I75</f>
        <v>11.99999751</v>
      </c>
      <c r="CY211">
        <f t="shared" si="15"/>
        <v>211.2</v>
      </c>
      <c r="CZ211">
        <f t="shared" si="16"/>
        <v>33</v>
      </c>
      <c r="DA211">
        <f t="shared" si="17"/>
        <v>6.4</v>
      </c>
      <c r="DB211">
        <v>0</v>
      </c>
    </row>
    <row r="212" spans="1:106" x14ac:dyDescent="0.2">
      <c r="A212">
        <f>ROW(Source!A75)</f>
        <v>75</v>
      </c>
      <c r="B212">
        <v>26834277</v>
      </c>
      <c r="C212">
        <v>26834589</v>
      </c>
      <c r="D212">
        <v>25151425</v>
      </c>
      <c r="E212">
        <v>1</v>
      </c>
      <c r="F212">
        <v>1</v>
      </c>
      <c r="G212">
        <v>1</v>
      </c>
      <c r="H212">
        <v>3</v>
      </c>
      <c r="I212" t="s">
        <v>614</v>
      </c>
      <c r="J212" t="s">
        <v>615</v>
      </c>
      <c r="K212" t="s">
        <v>616</v>
      </c>
      <c r="L212">
        <v>1348</v>
      </c>
      <c r="N212">
        <v>1009</v>
      </c>
      <c r="O212" t="s">
        <v>38</v>
      </c>
      <c r="P212" t="s">
        <v>38</v>
      </c>
      <c r="Q212">
        <v>1000</v>
      </c>
      <c r="W212">
        <v>0</v>
      </c>
      <c r="X212">
        <v>-714836380</v>
      </c>
      <c r="Y212">
        <v>1E-4</v>
      </c>
      <c r="AA212">
        <v>66016.06</v>
      </c>
      <c r="AB212">
        <v>0</v>
      </c>
      <c r="AC212">
        <v>0</v>
      </c>
      <c r="AD212">
        <v>0</v>
      </c>
      <c r="AE212">
        <v>10315.01</v>
      </c>
      <c r="AF212">
        <v>0</v>
      </c>
      <c r="AG212">
        <v>0</v>
      </c>
      <c r="AH212">
        <v>0</v>
      </c>
      <c r="AI212">
        <v>6.4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1E-4</v>
      </c>
      <c r="AU212" t="s">
        <v>6</v>
      </c>
      <c r="AV212">
        <v>0</v>
      </c>
      <c r="AW212">
        <v>2</v>
      </c>
      <c r="AX212">
        <v>26834595</v>
      </c>
      <c r="AY212">
        <v>1</v>
      </c>
      <c r="AZ212">
        <v>0</v>
      </c>
      <c r="BA212">
        <v>229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Y212*Source!I75</f>
        <v>2.7109999999999999E-3</v>
      </c>
      <c r="CY212">
        <f t="shared" si="15"/>
        <v>66016.06</v>
      </c>
      <c r="CZ212">
        <f t="shared" si="16"/>
        <v>10315.01</v>
      </c>
      <c r="DA212">
        <f t="shared" si="17"/>
        <v>6.4</v>
      </c>
      <c r="DB212">
        <v>0</v>
      </c>
    </row>
    <row r="213" spans="1:106" x14ac:dyDescent="0.2">
      <c r="A213">
        <f>ROW(Source!A75)</f>
        <v>75</v>
      </c>
      <c r="B213">
        <v>26834277</v>
      </c>
      <c r="C213">
        <v>26834589</v>
      </c>
      <c r="D213">
        <v>25170002</v>
      </c>
      <c r="E213">
        <v>1</v>
      </c>
      <c r="F213">
        <v>1</v>
      </c>
      <c r="G213">
        <v>1</v>
      </c>
      <c r="H213">
        <v>3</v>
      </c>
      <c r="I213" t="s">
        <v>148</v>
      </c>
      <c r="J213" t="s">
        <v>150</v>
      </c>
      <c r="K213" t="s">
        <v>149</v>
      </c>
      <c r="L213">
        <v>1327</v>
      </c>
      <c r="N213">
        <v>1005</v>
      </c>
      <c r="O213" t="s">
        <v>27</v>
      </c>
      <c r="P213" t="s">
        <v>27</v>
      </c>
      <c r="Q213">
        <v>1</v>
      </c>
      <c r="W213">
        <v>0</v>
      </c>
      <c r="X213">
        <v>1742728179</v>
      </c>
      <c r="Y213">
        <v>0.15271100000000001</v>
      </c>
      <c r="AA213">
        <v>11514.5</v>
      </c>
      <c r="AB213">
        <v>0</v>
      </c>
      <c r="AC213">
        <v>0</v>
      </c>
      <c r="AD213">
        <v>0</v>
      </c>
      <c r="AE213">
        <v>1799.14</v>
      </c>
      <c r="AF213">
        <v>0</v>
      </c>
      <c r="AG213">
        <v>0</v>
      </c>
      <c r="AH213">
        <v>0</v>
      </c>
      <c r="AI213">
        <v>6.4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6</v>
      </c>
      <c r="AT213">
        <v>0.15271100000000001</v>
      </c>
      <c r="AU213" t="s">
        <v>6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6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Y213*Source!I75</f>
        <v>4.1399952100000004</v>
      </c>
      <c r="CY213">
        <f t="shared" si="15"/>
        <v>11514.5</v>
      </c>
      <c r="CZ213">
        <f t="shared" si="16"/>
        <v>1799.14</v>
      </c>
      <c r="DA213">
        <f t="shared" si="17"/>
        <v>6.4</v>
      </c>
      <c r="DB213">
        <v>0</v>
      </c>
    </row>
    <row r="214" spans="1:106" x14ac:dyDescent="0.2">
      <c r="A214">
        <f>ROW(Source!A75)</f>
        <v>75</v>
      </c>
      <c r="B214">
        <v>26834277</v>
      </c>
      <c r="C214">
        <v>26834589</v>
      </c>
      <c r="D214">
        <v>25170006</v>
      </c>
      <c r="E214">
        <v>1</v>
      </c>
      <c r="F214">
        <v>1</v>
      </c>
      <c r="G214">
        <v>1</v>
      </c>
      <c r="H214">
        <v>3</v>
      </c>
      <c r="I214" t="s">
        <v>143</v>
      </c>
      <c r="J214" t="s">
        <v>146</v>
      </c>
      <c r="K214" t="s">
        <v>144</v>
      </c>
      <c r="L214">
        <v>1354</v>
      </c>
      <c r="N214">
        <v>1010</v>
      </c>
      <c r="O214" t="s">
        <v>145</v>
      </c>
      <c r="P214" t="s">
        <v>145</v>
      </c>
      <c r="Q214">
        <v>1</v>
      </c>
      <c r="W214">
        <v>0</v>
      </c>
      <c r="X214">
        <v>1743139241</v>
      </c>
      <c r="Y214">
        <v>0.22132099999999999</v>
      </c>
      <c r="AA214">
        <v>23932.29</v>
      </c>
      <c r="AB214">
        <v>0</v>
      </c>
      <c r="AC214">
        <v>0</v>
      </c>
      <c r="AD214">
        <v>0</v>
      </c>
      <c r="AE214">
        <v>3739.42</v>
      </c>
      <c r="AF214">
        <v>0</v>
      </c>
      <c r="AG214">
        <v>0</v>
      </c>
      <c r="AH214">
        <v>0</v>
      </c>
      <c r="AI214">
        <v>6.4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6</v>
      </c>
      <c r="AT214">
        <v>0.22132099999999999</v>
      </c>
      <c r="AU214" t="s">
        <v>6</v>
      </c>
      <c r="AV214">
        <v>0</v>
      </c>
      <c r="AW214">
        <v>1</v>
      </c>
      <c r="AX214">
        <v>-1</v>
      </c>
      <c r="AY214">
        <v>0</v>
      </c>
      <c r="AZ214">
        <v>0</v>
      </c>
      <c r="BA214" t="s">
        <v>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Y214*Source!I75</f>
        <v>6.0000123099999998</v>
      </c>
      <c r="CY214">
        <f t="shared" si="15"/>
        <v>23932.29</v>
      </c>
      <c r="CZ214">
        <f t="shared" si="16"/>
        <v>3739.42</v>
      </c>
      <c r="DA214">
        <f t="shared" si="17"/>
        <v>6.4</v>
      </c>
      <c r="DB214">
        <v>0</v>
      </c>
    </row>
    <row r="215" spans="1:106" x14ac:dyDescent="0.2">
      <c r="A215">
        <f>ROW(Source!A75)</f>
        <v>75</v>
      </c>
      <c r="B215">
        <v>26834277</v>
      </c>
      <c r="C215">
        <v>26834589</v>
      </c>
      <c r="D215">
        <v>25174666</v>
      </c>
      <c r="E215">
        <v>1</v>
      </c>
      <c r="F215">
        <v>1</v>
      </c>
      <c r="G215">
        <v>1</v>
      </c>
      <c r="H215">
        <v>3</v>
      </c>
      <c r="I215" t="s">
        <v>617</v>
      </c>
      <c r="J215" t="s">
        <v>618</v>
      </c>
      <c r="K215" t="s">
        <v>619</v>
      </c>
      <c r="L215">
        <v>1348</v>
      </c>
      <c r="N215">
        <v>1009</v>
      </c>
      <c r="O215" t="s">
        <v>38</v>
      </c>
      <c r="P215" t="s">
        <v>38</v>
      </c>
      <c r="Q215">
        <v>1000</v>
      </c>
      <c r="W215">
        <v>0</v>
      </c>
      <c r="X215">
        <v>-751617735</v>
      </c>
      <c r="Y215">
        <v>3.0000000000000001E-3</v>
      </c>
      <c r="AA215">
        <v>37145.599999999999</v>
      </c>
      <c r="AB215">
        <v>0</v>
      </c>
      <c r="AC215">
        <v>0</v>
      </c>
      <c r="AD215">
        <v>0</v>
      </c>
      <c r="AE215">
        <v>5804</v>
      </c>
      <c r="AF215">
        <v>0</v>
      </c>
      <c r="AG215">
        <v>0</v>
      </c>
      <c r="AH215">
        <v>0</v>
      </c>
      <c r="AI215">
        <v>6.4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3.0000000000000001E-3</v>
      </c>
      <c r="AU215" t="s">
        <v>6</v>
      </c>
      <c r="AV215">
        <v>0</v>
      </c>
      <c r="AW215">
        <v>2</v>
      </c>
      <c r="AX215">
        <v>26834597</v>
      </c>
      <c r="AY215">
        <v>1</v>
      </c>
      <c r="AZ215">
        <v>0</v>
      </c>
      <c r="BA215">
        <v>231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Y215*Source!I75</f>
        <v>8.133E-2</v>
      </c>
      <c r="CY215">
        <f t="shared" si="15"/>
        <v>37145.599999999999</v>
      </c>
      <c r="CZ215">
        <f t="shared" si="16"/>
        <v>5804</v>
      </c>
      <c r="DA215">
        <f t="shared" si="17"/>
        <v>6.4</v>
      </c>
      <c r="DB215">
        <v>0</v>
      </c>
    </row>
    <row r="216" spans="1:106" x14ac:dyDescent="0.2">
      <c r="A216">
        <f>ROW(Source!A75)</f>
        <v>75</v>
      </c>
      <c r="B216">
        <v>26834277</v>
      </c>
      <c r="C216">
        <v>26834589</v>
      </c>
      <c r="D216">
        <v>25186953</v>
      </c>
      <c r="E216">
        <v>1</v>
      </c>
      <c r="F216">
        <v>1</v>
      </c>
      <c r="G216">
        <v>1</v>
      </c>
      <c r="H216">
        <v>3</v>
      </c>
      <c r="I216" t="s">
        <v>620</v>
      </c>
      <c r="J216" t="s">
        <v>621</v>
      </c>
      <c r="K216" t="s">
        <v>622</v>
      </c>
      <c r="L216">
        <v>1354</v>
      </c>
      <c r="N216">
        <v>1010</v>
      </c>
      <c r="O216" t="s">
        <v>145</v>
      </c>
      <c r="P216" t="s">
        <v>145</v>
      </c>
      <c r="Q216">
        <v>1</v>
      </c>
      <c r="W216">
        <v>0</v>
      </c>
      <c r="X216">
        <v>-1075270488</v>
      </c>
      <c r="Y216">
        <v>0.1</v>
      </c>
      <c r="AA216">
        <v>465.92</v>
      </c>
      <c r="AB216">
        <v>0</v>
      </c>
      <c r="AC216">
        <v>0</v>
      </c>
      <c r="AD216">
        <v>0</v>
      </c>
      <c r="AE216">
        <v>72.8</v>
      </c>
      <c r="AF216">
        <v>0</v>
      </c>
      <c r="AG216">
        <v>0</v>
      </c>
      <c r="AH216">
        <v>0</v>
      </c>
      <c r="AI216">
        <v>6.4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0.1</v>
      </c>
      <c r="AU216" t="s">
        <v>6</v>
      </c>
      <c r="AV216">
        <v>0</v>
      </c>
      <c r="AW216">
        <v>2</v>
      </c>
      <c r="AX216">
        <v>26834598</v>
      </c>
      <c r="AY216">
        <v>1</v>
      </c>
      <c r="AZ216">
        <v>0</v>
      </c>
      <c r="BA216">
        <v>232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Y216*Source!I75</f>
        <v>2.7110000000000003</v>
      </c>
      <c r="CY216">
        <f t="shared" si="15"/>
        <v>465.92</v>
      </c>
      <c r="CZ216">
        <f t="shared" si="16"/>
        <v>72.8</v>
      </c>
      <c r="DA216">
        <f t="shared" si="17"/>
        <v>6.4</v>
      </c>
      <c r="DB216">
        <v>0</v>
      </c>
    </row>
    <row r="217" spans="1:106" x14ac:dyDescent="0.2">
      <c r="A217">
        <f>ROW(Source!A86)</f>
        <v>86</v>
      </c>
      <c r="B217">
        <v>26834263</v>
      </c>
      <c r="C217">
        <v>26834601</v>
      </c>
      <c r="D217">
        <v>25428833</v>
      </c>
      <c r="E217">
        <v>1</v>
      </c>
      <c r="F217">
        <v>1</v>
      </c>
      <c r="G217">
        <v>1</v>
      </c>
      <c r="H217">
        <v>1</v>
      </c>
      <c r="I217" t="s">
        <v>606</v>
      </c>
      <c r="J217" t="s">
        <v>6</v>
      </c>
      <c r="K217" t="s">
        <v>607</v>
      </c>
      <c r="L217">
        <v>1191</v>
      </c>
      <c r="N217">
        <v>1013</v>
      </c>
      <c r="O217" t="s">
        <v>599</v>
      </c>
      <c r="P217" t="s">
        <v>599</v>
      </c>
      <c r="Q217">
        <v>1</v>
      </c>
      <c r="W217">
        <v>0</v>
      </c>
      <c r="X217">
        <v>912892513</v>
      </c>
      <c r="Y217">
        <v>1.2765</v>
      </c>
      <c r="AA217">
        <v>0</v>
      </c>
      <c r="AB217">
        <v>0</v>
      </c>
      <c r="AC217">
        <v>0</v>
      </c>
      <c r="AD217">
        <v>9.92</v>
      </c>
      <c r="AE217">
        <v>0</v>
      </c>
      <c r="AF217">
        <v>0</v>
      </c>
      <c r="AG217">
        <v>0</v>
      </c>
      <c r="AH217">
        <v>9.92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1.1100000000000001</v>
      </c>
      <c r="AU217" t="s">
        <v>131</v>
      </c>
      <c r="AV217">
        <v>1</v>
      </c>
      <c r="AW217">
        <v>2</v>
      </c>
      <c r="AX217">
        <v>26834602</v>
      </c>
      <c r="AY217">
        <v>1</v>
      </c>
      <c r="AZ217">
        <v>0</v>
      </c>
      <c r="BA217">
        <v>233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Y217*Source!I86</f>
        <v>10.212</v>
      </c>
      <c r="CY217">
        <f>AD217</f>
        <v>9.92</v>
      </c>
      <c r="CZ217">
        <f>AH217</f>
        <v>9.92</v>
      </c>
      <c r="DA217">
        <f>AL217</f>
        <v>1</v>
      </c>
      <c r="DB217">
        <v>0</v>
      </c>
    </row>
    <row r="218" spans="1:106" x14ac:dyDescent="0.2">
      <c r="A218">
        <f>ROW(Source!A86)</f>
        <v>86</v>
      </c>
      <c r="B218">
        <v>26834263</v>
      </c>
      <c r="C218">
        <v>26834601</v>
      </c>
      <c r="D218">
        <v>25231911</v>
      </c>
      <c r="E218">
        <v>1</v>
      </c>
      <c r="F218">
        <v>1</v>
      </c>
      <c r="G218">
        <v>1</v>
      </c>
      <c r="H218">
        <v>2</v>
      </c>
      <c r="I218" t="s">
        <v>611</v>
      </c>
      <c r="J218" t="s">
        <v>612</v>
      </c>
      <c r="K218" t="s">
        <v>613</v>
      </c>
      <c r="L218">
        <v>1368</v>
      </c>
      <c r="N218">
        <v>1011</v>
      </c>
      <c r="O218" t="s">
        <v>605</v>
      </c>
      <c r="P218" t="s">
        <v>605</v>
      </c>
      <c r="Q218">
        <v>1</v>
      </c>
      <c r="W218">
        <v>0</v>
      </c>
      <c r="X218">
        <v>-353815937</v>
      </c>
      <c r="Y218">
        <v>0.32500000000000001</v>
      </c>
      <c r="AA218">
        <v>0</v>
      </c>
      <c r="AB218">
        <v>8.1</v>
      </c>
      <c r="AC218">
        <v>0</v>
      </c>
      <c r="AD218">
        <v>0</v>
      </c>
      <c r="AE218">
        <v>0</v>
      </c>
      <c r="AF218">
        <v>8.1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0.26</v>
      </c>
      <c r="AU218" t="s">
        <v>130</v>
      </c>
      <c r="AV218">
        <v>0</v>
      </c>
      <c r="AW218">
        <v>2</v>
      </c>
      <c r="AX218">
        <v>26834603</v>
      </c>
      <c r="AY218">
        <v>1</v>
      </c>
      <c r="AZ218">
        <v>0</v>
      </c>
      <c r="BA218">
        <v>234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Y218*Source!I86</f>
        <v>2.6</v>
      </c>
      <c r="CY218">
        <f>AB218</f>
        <v>8.1</v>
      </c>
      <c r="CZ218">
        <f>AF218</f>
        <v>8.1</v>
      </c>
      <c r="DA218">
        <f>AJ218</f>
        <v>1</v>
      </c>
      <c r="DB218">
        <v>0</v>
      </c>
    </row>
    <row r="219" spans="1:106" x14ac:dyDescent="0.2">
      <c r="A219">
        <f>ROW(Source!A86)</f>
        <v>86</v>
      </c>
      <c r="B219">
        <v>26834263</v>
      </c>
      <c r="C219">
        <v>26834601</v>
      </c>
      <c r="D219">
        <v>25149982</v>
      </c>
      <c r="E219">
        <v>1</v>
      </c>
      <c r="F219">
        <v>1</v>
      </c>
      <c r="G219">
        <v>1</v>
      </c>
      <c r="H219">
        <v>3</v>
      </c>
      <c r="I219" t="s">
        <v>160</v>
      </c>
      <c r="J219" t="s">
        <v>162</v>
      </c>
      <c r="K219" t="s">
        <v>161</v>
      </c>
      <c r="L219">
        <v>1354</v>
      </c>
      <c r="N219">
        <v>1010</v>
      </c>
      <c r="O219" t="s">
        <v>145</v>
      </c>
      <c r="P219" t="s">
        <v>145</v>
      </c>
      <c r="Q219">
        <v>1</v>
      </c>
      <c r="W219">
        <v>0</v>
      </c>
      <c r="X219">
        <v>-1609859063</v>
      </c>
      <c r="Y219">
        <v>1</v>
      </c>
      <c r="AA219">
        <v>371.2</v>
      </c>
      <c r="AB219">
        <v>0</v>
      </c>
      <c r="AC219">
        <v>0</v>
      </c>
      <c r="AD219">
        <v>0</v>
      </c>
      <c r="AE219">
        <v>371.2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0</v>
      </c>
      <c r="AP219">
        <v>0</v>
      </c>
      <c r="AQ219">
        <v>0</v>
      </c>
      <c r="AR219">
        <v>0</v>
      </c>
      <c r="AS219" t="s">
        <v>6</v>
      </c>
      <c r="AT219">
        <v>1</v>
      </c>
      <c r="AU219" t="s">
        <v>6</v>
      </c>
      <c r="AV219">
        <v>0</v>
      </c>
      <c r="AW219">
        <v>1</v>
      </c>
      <c r="AX219">
        <v>-1</v>
      </c>
      <c r="AY219">
        <v>0</v>
      </c>
      <c r="AZ219">
        <v>0</v>
      </c>
      <c r="BA219" t="s">
        <v>6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Y219*Source!I86</f>
        <v>8</v>
      </c>
      <c r="CY219">
        <f>AA219</f>
        <v>371.2</v>
      </c>
      <c r="CZ219">
        <f>AE219</f>
        <v>371.2</v>
      </c>
      <c r="DA219">
        <f>AI219</f>
        <v>1</v>
      </c>
      <c r="DB219">
        <v>0</v>
      </c>
    </row>
    <row r="220" spans="1:106" x14ac:dyDescent="0.2">
      <c r="A220">
        <f>ROW(Source!A86)</f>
        <v>86</v>
      </c>
      <c r="B220">
        <v>26834263</v>
      </c>
      <c r="C220">
        <v>26834601</v>
      </c>
      <c r="D220">
        <v>25151425</v>
      </c>
      <c r="E220">
        <v>1</v>
      </c>
      <c r="F220">
        <v>1</v>
      </c>
      <c r="G220">
        <v>1</v>
      </c>
      <c r="H220">
        <v>3</v>
      </c>
      <c r="I220" t="s">
        <v>614</v>
      </c>
      <c r="J220" t="s">
        <v>615</v>
      </c>
      <c r="K220" t="s">
        <v>616</v>
      </c>
      <c r="L220">
        <v>1348</v>
      </c>
      <c r="N220">
        <v>1009</v>
      </c>
      <c r="O220" t="s">
        <v>38</v>
      </c>
      <c r="P220" t="s">
        <v>38</v>
      </c>
      <c r="Q220">
        <v>1000</v>
      </c>
      <c r="W220">
        <v>0</v>
      </c>
      <c r="X220">
        <v>-714836380</v>
      </c>
      <c r="Y220">
        <v>6.9999999999999994E-5</v>
      </c>
      <c r="AA220">
        <v>10315.01</v>
      </c>
      <c r="AB220">
        <v>0</v>
      </c>
      <c r="AC220">
        <v>0</v>
      </c>
      <c r="AD220">
        <v>0</v>
      </c>
      <c r="AE220">
        <v>10315.01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6.9999999999999994E-5</v>
      </c>
      <c r="AU220" t="s">
        <v>6</v>
      </c>
      <c r="AV220">
        <v>0</v>
      </c>
      <c r="AW220">
        <v>2</v>
      </c>
      <c r="AX220">
        <v>26834605</v>
      </c>
      <c r="AY220">
        <v>1</v>
      </c>
      <c r="AZ220">
        <v>0</v>
      </c>
      <c r="BA220">
        <v>236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Y220*Source!I86</f>
        <v>5.5999999999999995E-4</v>
      </c>
      <c r="CY220">
        <f>AA220</f>
        <v>10315.01</v>
      </c>
      <c r="CZ220">
        <f>AE220</f>
        <v>10315.01</v>
      </c>
      <c r="DA220">
        <f>AI220</f>
        <v>1</v>
      </c>
      <c r="DB220">
        <v>0</v>
      </c>
    </row>
    <row r="221" spans="1:106" x14ac:dyDescent="0.2">
      <c r="A221">
        <f>ROW(Source!A86)</f>
        <v>86</v>
      </c>
      <c r="B221">
        <v>26834263</v>
      </c>
      <c r="C221">
        <v>26834601</v>
      </c>
      <c r="D221">
        <v>25152654</v>
      </c>
      <c r="E221">
        <v>1</v>
      </c>
      <c r="F221">
        <v>1</v>
      </c>
      <c r="G221">
        <v>1</v>
      </c>
      <c r="H221">
        <v>3</v>
      </c>
      <c r="I221" t="s">
        <v>742</v>
      </c>
      <c r="J221" t="s">
        <v>743</v>
      </c>
      <c r="K221" t="s">
        <v>744</v>
      </c>
      <c r="L221">
        <v>1355</v>
      </c>
      <c r="N221">
        <v>1010</v>
      </c>
      <c r="O221" t="s">
        <v>483</v>
      </c>
      <c r="P221" t="s">
        <v>483</v>
      </c>
      <c r="Q221">
        <v>100</v>
      </c>
      <c r="W221">
        <v>0</v>
      </c>
      <c r="X221">
        <v>-670451344</v>
      </c>
      <c r="Y221">
        <v>8.0000000000000007E-5</v>
      </c>
      <c r="AA221">
        <v>20</v>
      </c>
      <c r="AB221">
        <v>0</v>
      </c>
      <c r="AC221">
        <v>0</v>
      </c>
      <c r="AD221">
        <v>0</v>
      </c>
      <c r="AE221">
        <v>20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8.0000000000000007E-5</v>
      </c>
      <c r="AU221" t="s">
        <v>6</v>
      </c>
      <c r="AV221">
        <v>0</v>
      </c>
      <c r="AW221">
        <v>2</v>
      </c>
      <c r="AX221">
        <v>26834606</v>
      </c>
      <c r="AY221">
        <v>1</v>
      </c>
      <c r="AZ221">
        <v>0</v>
      </c>
      <c r="BA221">
        <v>237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Y221*Source!I86</f>
        <v>6.4000000000000005E-4</v>
      </c>
      <c r="CY221">
        <f>AA221</f>
        <v>20</v>
      </c>
      <c r="CZ221">
        <f>AE221</f>
        <v>20</v>
      </c>
      <c r="DA221">
        <f>AI221</f>
        <v>1</v>
      </c>
      <c r="DB221">
        <v>0</v>
      </c>
    </row>
    <row r="222" spans="1:106" x14ac:dyDescent="0.2">
      <c r="A222">
        <f>ROW(Source!A87)</f>
        <v>87</v>
      </c>
      <c r="B222">
        <v>26834277</v>
      </c>
      <c r="C222">
        <v>26834601</v>
      </c>
      <c r="D222">
        <v>25428833</v>
      </c>
      <c r="E222">
        <v>1</v>
      </c>
      <c r="F222">
        <v>1</v>
      </c>
      <c r="G222">
        <v>1</v>
      </c>
      <c r="H222">
        <v>1</v>
      </c>
      <c r="I222" t="s">
        <v>606</v>
      </c>
      <c r="J222" t="s">
        <v>6</v>
      </c>
      <c r="K222" t="s">
        <v>607</v>
      </c>
      <c r="L222">
        <v>1191</v>
      </c>
      <c r="N222">
        <v>1013</v>
      </c>
      <c r="O222" t="s">
        <v>599</v>
      </c>
      <c r="P222" t="s">
        <v>599</v>
      </c>
      <c r="Q222">
        <v>1</v>
      </c>
      <c r="W222">
        <v>0</v>
      </c>
      <c r="X222">
        <v>912892513</v>
      </c>
      <c r="Y222">
        <v>1.2765</v>
      </c>
      <c r="AA222">
        <v>0</v>
      </c>
      <c r="AB222">
        <v>0</v>
      </c>
      <c r="AC222">
        <v>0</v>
      </c>
      <c r="AD222">
        <v>63.49</v>
      </c>
      <c r="AE222">
        <v>0</v>
      </c>
      <c r="AF222">
        <v>0</v>
      </c>
      <c r="AG222">
        <v>0</v>
      </c>
      <c r="AH222">
        <v>9.92</v>
      </c>
      <c r="AI222">
        <v>1</v>
      </c>
      <c r="AJ222">
        <v>1</v>
      </c>
      <c r="AK222">
        <v>1</v>
      </c>
      <c r="AL222">
        <v>6.4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6</v>
      </c>
      <c r="AT222">
        <v>1.1100000000000001</v>
      </c>
      <c r="AU222" t="s">
        <v>131</v>
      </c>
      <c r="AV222">
        <v>1</v>
      </c>
      <c r="AW222">
        <v>2</v>
      </c>
      <c r="AX222">
        <v>26834602</v>
      </c>
      <c r="AY222">
        <v>1</v>
      </c>
      <c r="AZ222">
        <v>0</v>
      </c>
      <c r="BA222">
        <v>238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Y222*Source!I87</f>
        <v>10.212</v>
      </c>
      <c r="CY222">
        <f>AD222</f>
        <v>63.49</v>
      </c>
      <c r="CZ222">
        <f>AH222</f>
        <v>9.92</v>
      </c>
      <c r="DA222">
        <f>AL222</f>
        <v>6.4</v>
      </c>
      <c r="DB222">
        <v>0</v>
      </c>
    </row>
    <row r="223" spans="1:106" x14ac:dyDescent="0.2">
      <c r="A223">
        <f>ROW(Source!A87)</f>
        <v>87</v>
      </c>
      <c r="B223">
        <v>26834277</v>
      </c>
      <c r="C223">
        <v>26834601</v>
      </c>
      <c r="D223">
        <v>25231911</v>
      </c>
      <c r="E223">
        <v>1</v>
      </c>
      <c r="F223">
        <v>1</v>
      </c>
      <c r="G223">
        <v>1</v>
      </c>
      <c r="H223">
        <v>2</v>
      </c>
      <c r="I223" t="s">
        <v>611</v>
      </c>
      <c r="J223" t="s">
        <v>612</v>
      </c>
      <c r="K223" t="s">
        <v>613</v>
      </c>
      <c r="L223">
        <v>1368</v>
      </c>
      <c r="N223">
        <v>1011</v>
      </c>
      <c r="O223" t="s">
        <v>605</v>
      </c>
      <c r="P223" t="s">
        <v>605</v>
      </c>
      <c r="Q223">
        <v>1</v>
      </c>
      <c r="W223">
        <v>0</v>
      </c>
      <c r="X223">
        <v>-353815937</v>
      </c>
      <c r="Y223">
        <v>0.32500000000000001</v>
      </c>
      <c r="AA223">
        <v>0</v>
      </c>
      <c r="AB223">
        <v>51.84</v>
      </c>
      <c r="AC223">
        <v>0</v>
      </c>
      <c r="AD223">
        <v>0</v>
      </c>
      <c r="AE223">
        <v>0</v>
      </c>
      <c r="AF223">
        <v>8.1</v>
      </c>
      <c r="AG223">
        <v>0</v>
      </c>
      <c r="AH223">
        <v>0</v>
      </c>
      <c r="AI223">
        <v>1</v>
      </c>
      <c r="AJ223">
        <v>6.4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6</v>
      </c>
      <c r="AT223">
        <v>0.26</v>
      </c>
      <c r="AU223" t="s">
        <v>130</v>
      </c>
      <c r="AV223">
        <v>0</v>
      </c>
      <c r="AW223">
        <v>2</v>
      </c>
      <c r="AX223">
        <v>26834603</v>
      </c>
      <c r="AY223">
        <v>1</v>
      </c>
      <c r="AZ223">
        <v>0</v>
      </c>
      <c r="BA223">
        <v>239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Y223*Source!I87</f>
        <v>2.6</v>
      </c>
      <c r="CY223">
        <f>AB223</f>
        <v>51.84</v>
      </c>
      <c r="CZ223">
        <f>AF223</f>
        <v>8.1</v>
      </c>
      <c r="DA223">
        <f>AJ223</f>
        <v>6.4</v>
      </c>
      <c r="DB223">
        <v>0</v>
      </c>
    </row>
    <row r="224" spans="1:106" x14ac:dyDescent="0.2">
      <c r="A224">
        <f>ROW(Source!A87)</f>
        <v>87</v>
      </c>
      <c r="B224">
        <v>26834277</v>
      </c>
      <c r="C224">
        <v>26834601</v>
      </c>
      <c r="D224">
        <v>25149982</v>
      </c>
      <c r="E224">
        <v>1</v>
      </c>
      <c r="F224">
        <v>1</v>
      </c>
      <c r="G224">
        <v>1</v>
      </c>
      <c r="H224">
        <v>3</v>
      </c>
      <c r="I224" t="s">
        <v>160</v>
      </c>
      <c r="J224" t="s">
        <v>162</v>
      </c>
      <c r="K224" t="s">
        <v>161</v>
      </c>
      <c r="L224">
        <v>1354</v>
      </c>
      <c r="N224">
        <v>1010</v>
      </c>
      <c r="O224" t="s">
        <v>145</v>
      </c>
      <c r="P224" t="s">
        <v>145</v>
      </c>
      <c r="Q224">
        <v>1</v>
      </c>
      <c r="W224">
        <v>0</v>
      </c>
      <c r="X224">
        <v>-1609859063</v>
      </c>
      <c r="Y224">
        <v>1</v>
      </c>
      <c r="AA224">
        <v>2375.6799999999998</v>
      </c>
      <c r="AB224">
        <v>0</v>
      </c>
      <c r="AC224">
        <v>0</v>
      </c>
      <c r="AD224">
        <v>0</v>
      </c>
      <c r="AE224">
        <v>371.2</v>
      </c>
      <c r="AF224">
        <v>0</v>
      </c>
      <c r="AG224">
        <v>0</v>
      </c>
      <c r="AH224">
        <v>0</v>
      </c>
      <c r="AI224">
        <v>6.4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6</v>
      </c>
      <c r="AT224">
        <v>1</v>
      </c>
      <c r="AU224" t="s">
        <v>6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Y224*Source!I87</f>
        <v>8</v>
      </c>
      <c r="CY224">
        <f>AA224</f>
        <v>2375.6799999999998</v>
      </c>
      <c r="CZ224">
        <f>AE224</f>
        <v>371.2</v>
      </c>
      <c r="DA224">
        <f>AI224</f>
        <v>6.4</v>
      </c>
      <c r="DB224">
        <v>0</v>
      </c>
    </row>
    <row r="225" spans="1:106" x14ac:dyDescent="0.2">
      <c r="A225">
        <f>ROW(Source!A87)</f>
        <v>87</v>
      </c>
      <c r="B225">
        <v>26834277</v>
      </c>
      <c r="C225">
        <v>26834601</v>
      </c>
      <c r="D225">
        <v>25151425</v>
      </c>
      <c r="E225">
        <v>1</v>
      </c>
      <c r="F225">
        <v>1</v>
      </c>
      <c r="G225">
        <v>1</v>
      </c>
      <c r="H225">
        <v>3</v>
      </c>
      <c r="I225" t="s">
        <v>614</v>
      </c>
      <c r="J225" t="s">
        <v>615</v>
      </c>
      <c r="K225" t="s">
        <v>616</v>
      </c>
      <c r="L225">
        <v>1348</v>
      </c>
      <c r="N225">
        <v>1009</v>
      </c>
      <c r="O225" t="s">
        <v>38</v>
      </c>
      <c r="P225" t="s">
        <v>38</v>
      </c>
      <c r="Q225">
        <v>1000</v>
      </c>
      <c r="W225">
        <v>0</v>
      </c>
      <c r="X225">
        <v>-714836380</v>
      </c>
      <c r="Y225">
        <v>6.9999999999999994E-5</v>
      </c>
      <c r="AA225">
        <v>66016.06</v>
      </c>
      <c r="AB225">
        <v>0</v>
      </c>
      <c r="AC225">
        <v>0</v>
      </c>
      <c r="AD225">
        <v>0</v>
      </c>
      <c r="AE225">
        <v>10315.01</v>
      </c>
      <c r="AF225">
        <v>0</v>
      </c>
      <c r="AG225">
        <v>0</v>
      </c>
      <c r="AH225">
        <v>0</v>
      </c>
      <c r="AI225">
        <v>6.4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6.9999999999999994E-5</v>
      </c>
      <c r="AU225" t="s">
        <v>6</v>
      </c>
      <c r="AV225">
        <v>0</v>
      </c>
      <c r="AW225">
        <v>2</v>
      </c>
      <c r="AX225">
        <v>26834605</v>
      </c>
      <c r="AY225">
        <v>1</v>
      </c>
      <c r="AZ225">
        <v>0</v>
      </c>
      <c r="BA225">
        <v>241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Y225*Source!I87</f>
        <v>5.5999999999999995E-4</v>
      </c>
      <c r="CY225">
        <f>AA225</f>
        <v>66016.06</v>
      </c>
      <c r="CZ225">
        <f>AE225</f>
        <v>10315.01</v>
      </c>
      <c r="DA225">
        <f>AI225</f>
        <v>6.4</v>
      </c>
      <c r="DB225">
        <v>0</v>
      </c>
    </row>
    <row r="226" spans="1:106" x14ac:dyDescent="0.2">
      <c r="A226">
        <f>ROW(Source!A87)</f>
        <v>87</v>
      </c>
      <c r="B226">
        <v>26834277</v>
      </c>
      <c r="C226">
        <v>26834601</v>
      </c>
      <c r="D226">
        <v>25152654</v>
      </c>
      <c r="E226">
        <v>1</v>
      </c>
      <c r="F226">
        <v>1</v>
      </c>
      <c r="G226">
        <v>1</v>
      </c>
      <c r="H226">
        <v>3</v>
      </c>
      <c r="I226" t="s">
        <v>742</v>
      </c>
      <c r="J226" t="s">
        <v>743</v>
      </c>
      <c r="K226" t="s">
        <v>744</v>
      </c>
      <c r="L226">
        <v>1355</v>
      </c>
      <c r="N226">
        <v>1010</v>
      </c>
      <c r="O226" t="s">
        <v>483</v>
      </c>
      <c r="P226" t="s">
        <v>483</v>
      </c>
      <c r="Q226">
        <v>100</v>
      </c>
      <c r="W226">
        <v>0</v>
      </c>
      <c r="X226">
        <v>-670451344</v>
      </c>
      <c r="Y226">
        <v>8.0000000000000007E-5</v>
      </c>
      <c r="AA226">
        <v>128</v>
      </c>
      <c r="AB226">
        <v>0</v>
      </c>
      <c r="AC226">
        <v>0</v>
      </c>
      <c r="AD226">
        <v>0</v>
      </c>
      <c r="AE226">
        <v>20</v>
      </c>
      <c r="AF226">
        <v>0</v>
      </c>
      <c r="AG226">
        <v>0</v>
      </c>
      <c r="AH226">
        <v>0</v>
      </c>
      <c r="AI226">
        <v>6.4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8.0000000000000007E-5</v>
      </c>
      <c r="AU226" t="s">
        <v>6</v>
      </c>
      <c r="AV226">
        <v>0</v>
      </c>
      <c r="AW226">
        <v>2</v>
      </c>
      <c r="AX226">
        <v>26834606</v>
      </c>
      <c r="AY226">
        <v>1</v>
      </c>
      <c r="AZ226">
        <v>0</v>
      </c>
      <c r="BA226">
        <v>242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Y226*Source!I87</f>
        <v>6.4000000000000005E-4</v>
      </c>
      <c r="CY226">
        <f>AA226</f>
        <v>128</v>
      </c>
      <c r="CZ226">
        <f>AE226</f>
        <v>20</v>
      </c>
      <c r="DA226">
        <f>AI226</f>
        <v>6.4</v>
      </c>
      <c r="DB226">
        <v>0</v>
      </c>
    </row>
    <row r="227" spans="1:106" x14ac:dyDescent="0.2">
      <c r="A227">
        <f>ROW(Source!A90)</f>
        <v>90</v>
      </c>
      <c r="B227">
        <v>26834263</v>
      </c>
      <c r="C227">
        <v>26834739</v>
      </c>
      <c r="D227">
        <v>25414889</v>
      </c>
      <c r="E227">
        <v>1</v>
      </c>
      <c r="F227">
        <v>1</v>
      </c>
      <c r="G227">
        <v>1</v>
      </c>
      <c r="H227">
        <v>1</v>
      </c>
      <c r="I227" t="s">
        <v>745</v>
      </c>
      <c r="J227" t="s">
        <v>6</v>
      </c>
      <c r="K227" t="s">
        <v>746</v>
      </c>
      <c r="L227">
        <v>1191</v>
      </c>
      <c r="N227">
        <v>1013</v>
      </c>
      <c r="O227" t="s">
        <v>599</v>
      </c>
      <c r="P227" t="s">
        <v>599</v>
      </c>
      <c r="Q227">
        <v>1</v>
      </c>
      <c r="W227">
        <v>0</v>
      </c>
      <c r="X227">
        <v>1850719656</v>
      </c>
      <c r="Y227">
        <v>71.759999999999991</v>
      </c>
      <c r="AA227">
        <v>0</v>
      </c>
      <c r="AB227">
        <v>0</v>
      </c>
      <c r="AC227">
        <v>0</v>
      </c>
      <c r="AD227">
        <v>8.31</v>
      </c>
      <c r="AE227">
        <v>0</v>
      </c>
      <c r="AF227">
        <v>0</v>
      </c>
      <c r="AG227">
        <v>0</v>
      </c>
      <c r="AH227">
        <v>8.31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62.4</v>
      </c>
      <c r="AU227" t="s">
        <v>131</v>
      </c>
      <c r="AV227">
        <v>1</v>
      </c>
      <c r="AW227">
        <v>2</v>
      </c>
      <c r="AX227">
        <v>26834740</v>
      </c>
      <c r="AY227">
        <v>1</v>
      </c>
      <c r="AZ227">
        <v>0</v>
      </c>
      <c r="BA227">
        <v>243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Y227*Source!I90</f>
        <v>13.002911999999998</v>
      </c>
      <c r="CY227">
        <f>AD227</f>
        <v>8.31</v>
      </c>
      <c r="CZ227">
        <f>AH227</f>
        <v>8.31</v>
      </c>
      <c r="DA227">
        <f>AL227</f>
        <v>1</v>
      </c>
      <c r="DB227">
        <v>0</v>
      </c>
    </row>
    <row r="228" spans="1:106" x14ac:dyDescent="0.2">
      <c r="A228">
        <f>ROW(Source!A90)</f>
        <v>90</v>
      </c>
      <c r="B228">
        <v>26834263</v>
      </c>
      <c r="C228">
        <v>26834739</v>
      </c>
      <c r="D228">
        <v>25412928</v>
      </c>
      <c r="E228">
        <v>1</v>
      </c>
      <c r="F228">
        <v>1</v>
      </c>
      <c r="G228">
        <v>1</v>
      </c>
      <c r="H228">
        <v>1</v>
      </c>
      <c r="I228" t="s">
        <v>600</v>
      </c>
      <c r="J228" t="s">
        <v>6</v>
      </c>
      <c r="K228" t="s">
        <v>601</v>
      </c>
      <c r="L228">
        <v>1191</v>
      </c>
      <c r="N228">
        <v>1013</v>
      </c>
      <c r="O228" t="s">
        <v>599</v>
      </c>
      <c r="P228" t="s">
        <v>599</v>
      </c>
      <c r="Q228">
        <v>1</v>
      </c>
      <c r="W228">
        <v>0</v>
      </c>
      <c r="X228">
        <v>-1417349443</v>
      </c>
      <c r="Y228">
        <v>1.26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1.26</v>
      </c>
      <c r="AU228" t="s">
        <v>6</v>
      </c>
      <c r="AV228">
        <v>2</v>
      </c>
      <c r="AW228">
        <v>2</v>
      </c>
      <c r="AX228">
        <v>26834741</v>
      </c>
      <c r="AY228">
        <v>1</v>
      </c>
      <c r="AZ228">
        <v>2048</v>
      </c>
      <c r="BA228">
        <v>244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Y228*Source!I90</f>
        <v>0.22831200000000001</v>
      </c>
      <c r="CY228">
        <f>AD228</f>
        <v>0</v>
      </c>
      <c r="CZ228">
        <f>AH228</f>
        <v>0</v>
      </c>
      <c r="DA228">
        <f>AL228</f>
        <v>1</v>
      </c>
      <c r="DB228">
        <v>0</v>
      </c>
    </row>
    <row r="229" spans="1:106" x14ac:dyDescent="0.2">
      <c r="A229">
        <f>ROW(Source!A90)</f>
        <v>90</v>
      </c>
      <c r="B229">
        <v>26834263</v>
      </c>
      <c r="C229">
        <v>26834739</v>
      </c>
      <c r="D229">
        <v>25230116</v>
      </c>
      <c r="E229">
        <v>1</v>
      </c>
      <c r="F229">
        <v>1</v>
      </c>
      <c r="G229">
        <v>1</v>
      </c>
      <c r="H229">
        <v>2</v>
      </c>
      <c r="I229" t="s">
        <v>747</v>
      </c>
      <c r="J229" t="s">
        <v>748</v>
      </c>
      <c r="K229" t="s">
        <v>749</v>
      </c>
      <c r="L229">
        <v>1368</v>
      </c>
      <c r="N229">
        <v>1011</v>
      </c>
      <c r="O229" t="s">
        <v>605</v>
      </c>
      <c r="P229" t="s">
        <v>605</v>
      </c>
      <c r="Q229">
        <v>1</v>
      </c>
      <c r="W229">
        <v>0</v>
      </c>
      <c r="X229">
        <v>257150282</v>
      </c>
      <c r="Y229">
        <v>0.375</v>
      </c>
      <c r="AA229">
        <v>0</v>
      </c>
      <c r="AB229">
        <v>83.43</v>
      </c>
      <c r="AC229">
        <v>13.5</v>
      </c>
      <c r="AD229">
        <v>0</v>
      </c>
      <c r="AE229">
        <v>0</v>
      </c>
      <c r="AF229">
        <v>83.43</v>
      </c>
      <c r="AG229">
        <v>13.5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0.3</v>
      </c>
      <c r="AU229" t="s">
        <v>130</v>
      </c>
      <c r="AV229">
        <v>0</v>
      </c>
      <c r="AW229">
        <v>2</v>
      </c>
      <c r="AX229">
        <v>26834742</v>
      </c>
      <c r="AY229">
        <v>1</v>
      </c>
      <c r="AZ229">
        <v>0</v>
      </c>
      <c r="BA229">
        <v>245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Y229*Source!I90</f>
        <v>6.7949999999999997E-2</v>
      </c>
      <c r="CY229">
        <f>AB229</f>
        <v>83.43</v>
      </c>
      <c r="CZ229">
        <f>AF229</f>
        <v>83.43</v>
      </c>
      <c r="DA229">
        <f>AJ229</f>
        <v>1</v>
      </c>
      <c r="DB229">
        <v>0</v>
      </c>
    </row>
    <row r="230" spans="1:106" x14ac:dyDescent="0.2">
      <c r="A230">
        <f>ROW(Source!A90)</f>
        <v>90</v>
      </c>
      <c r="B230">
        <v>26834263</v>
      </c>
      <c r="C230">
        <v>26834739</v>
      </c>
      <c r="D230">
        <v>25230220</v>
      </c>
      <c r="E230">
        <v>1</v>
      </c>
      <c r="F230">
        <v>1</v>
      </c>
      <c r="G230">
        <v>1</v>
      </c>
      <c r="H230">
        <v>2</v>
      </c>
      <c r="I230" t="s">
        <v>628</v>
      </c>
      <c r="J230" t="s">
        <v>629</v>
      </c>
      <c r="K230" t="s">
        <v>630</v>
      </c>
      <c r="L230">
        <v>1368</v>
      </c>
      <c r="N230">
        <v>1011</v>
      </c>
      <c r="O230" t="s">
        <v>605</v>
      </c>
      <c r="P230" t="s">
        <v>605</v>
      </c>
      <c r="Q230">
        <v>1</v>
      </c>
      <c r="W230">
        <v>0</v>
      </c>
      <c r="X230">
        <v>-1718674368</v>
      </c>
      <c r="Y230">
        <v>0.6</v>
      </c>
      <c r="AA230">
        <v>0</v>
      </c>
      <c r="AB230">
        <v>111.99</v>
      </c>
      <c r="AC230">
        <v>13.5</v>
      </c>
      <c r="AD230">
        <v>0</v>
      </c>
      <c r="AE230">
        <v>0</v>
      </c>
      <c r="AF230">
        <v>111.99</v>
      </c>
      <c r="AG230">
        <v>13.5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6</v>
      </c>
      <c r="AT230">
        <v>0.48</v>
      </c>
      <c r="AU230" t="s">
        <v>130</v>
      </c>
      <c r="AV230">
        <v>0</v>
      </c>
      <c r="AW230">
        <v>2</v>
      </c>
      <c r="AX230">
        <v>26834743</v>
      </c>
      <c r="AY230">
        <v>1</v>
      </c>
      <c r="AZ230">
        <v>0</v>
      </c>
      <c r="BA230">
        <v>246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Y230*Source!I90</f>
        <v>0.10872</v>
      </c>
      <c r="CY230">
        <f>AB230</f>
        <v>111.99</v>
      </c>
      <c r="CZ230">
        <f>AF230</f>
        <v>111.99</v>
      </c>
      <c r="DA230">
        <f>AJ230</f>
        <v>1</v>
      </c>
      <c r="DB230">
        <v>0</v>
      </c>
    </row>
    <row r="231" spans="1:106" x14ac:dyDescent="0.2">
      <c r="A231">
        <f>ROW(Source!A90)</f>
        <v>90</v>
      </c>
      <c r="B231">
        <v>26834263</v>
      </c>
      <c r="C231">
        <v>26834739</v>
      </c>
      <c r="D231">
        <v>25231607</v>
      </c>
      <c r="E231">
        <v>1</v>
      </c>
      <c r="F231">
        <v>1</v>
      </c>
      <c r="G231">
        <v>1</v>
      </c>
      <c r="H231">
        <v>2</v>
      </c>
      <c r="I231" t="s">
        <v>608</v>
      </c>
      <c r="J231" t="s">
        <v>609</v>
      </c>
      <c r="K231" t="s">
        <v>610</v>
      </c>
      <c r="L231">
        <v>1368</v>
      </c>
      <c r="N231">
        <v>1011</v>
      </c>
      <c r="O231" t="s">
        <v>605</v>
      </c>
      <c r="P231" t="s">
        <v>605</v>
      </c>
      <c r="Q231">
        <v>1</v>
      </c>
      <c r="W231">
        <v>0</v>
      </c>
      <c r="X231">
        <v>1372534845</v>
      </c>
      <c r="Y231">
        <v>0.6</v>
      </c>
      <c r="AA231">
        <v>0</v>
      </c>
      <c r="AB231">
        <v>65.709999999999994</v>
      </c>
      <c r="AC231">
        <v>11.6</v>
      </c>
      <c r="AD231">
        <v>0</v>
      </c>
      <c r="AE231">
        <v>0</v>
      </c>
      <c r="AF231">
        <v>65.709999999999994</v>
      </c>
      <c r="AG231">
        <v>11.6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0.48</v>
      </c>
      <c r="AU231" t="s">
        <v>130</v>
      </c>
      <c r="AV231">
        <v>0</v>
      </c>
      <c r="AW231">
        <v>2</v>
      </c>
      <c r="AX231">
        <v>26834744</v>
      </c>
      <c r="AY231">
        <v>1</v>
      </c>
      <c r="AZ231">
        <v>0</v>
      </c>
      <c r="BA231">
        <v>247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Y231*Source!I90</f>
        <v>0.10872</v>
      </c>
      <c r="CY231">
        <f>AB231</f>
        <v>65.709999999999994</v>
      </c>
      <c r="CZ231">
        <f>AF231</f>
        <v>65.709999999999994</v>
      </c>
      <c r="DA231">
        <f>AJ231</f>
        <v>1</v>
      </c>
      <c r="DB231">
        <v>0</v>
      </c>
    </row>
    <row r="232" spans="1:106" x14ac:dyDescent="0.2">
      <c r="A232">
        <f>ROW(Source!A90)</f>
        <v>90</v>
      </c>
      <c r="B232">
        <v>26834263</v>
      </c>
      <c r="C232">
        <v>26834739</v>
      </c>
      <c r="D232">
        <v>25149961</v>
      </c>
      <c r="E232">
        <v>1</v>
      </c>
      <c r="F232">
        <v>1</v>
      </c>
      <c r="G232">
        <v>1</v>
      </c>
      <c r="H232">
        <v>3</v>
      </c>
      <c r="I232" t="s">
        <v>691</v>
      </c>
      <c r="J232" t="s">
        <v>692</v>
      </c>
      <c r="K232" t="s">
        <v>693</v>
      </c>
      <c r="L232">
        <v>1339</v>
      </c>
      <c r="N232">
        <v>1007</v>
      </c>
      <c r="O232" t="s">
        <v>228</v>
      </c>
      <c r="P232" t="s">
        <v>228</v>
      </c>
      <c r="Q232">
        <v>1</v>
      </c>
      <c r="W232">
        <v>0</v>
      </c>
      <c r="X232">
        <v>-1660354250</v>
      </c>
      <c r="Y232">
        <v>4.3700000000000003E-2</v>
      </c>
      <c r="AA232">
        <v>2.44</v>
      </c>
      <c r="AB232">
        <v>0</v>
      </c>
      <c r="AC232">
        <v>0</v>
      </c>
      <c r="AD232">
        <v>0</v>
      </c>
      <c r="AE232">
        <v>2.44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4.3700000000000003E-2</v>
      </c>
      <c r="AU232" t="s">
        <v>6</v>
      </c>
      <c r="AV232">
        <v>0</v>
      </c>
      <c r="AW232">
        <v>2</v>
      </c>
      <c r="AX232">
        <v>26834745</v>
      </c>
      <c r="AY232">
        <v>1</v>
      </c>
      <c r="AZ232">
        <v>0</v>
      </c>
      <c r="BA232">
        <v>248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Y232*Source!I90</f>
        <v>7.9184400000000005E-3</v>
      </c>
      <c r="CY232">
        <f>AA232</f>
        <v>2.44</v>
      </c>
      <c r="CZ232">
        <f>AE232</f>
        <v>2.44</v>
      </c>
      <c r="DA232">
        <f>AI232</f>
        <v>1</v>
      </c>
      <c r="DB232">
        <v>0</v>
      </c>
    </row>
    <row r="233" spans="1:106" x14ac:dyDescent="0.2">
      <c r="A233">
        <f>ROW(Source!A90)</f>
        <v>90</v>
      </c>
      <c r="B233">
        <v>26834263</v>
      </c>
      <c r="C233">
        <v>26834739</v>
      </c>
      <c r="D233">
        <v>25155915</v>
      </c>
      <c r="E233">
        <v>1</v>
      </c>
      <c r="F233">
        <v>1</v>
      </c>
      <c r="G233">
        <v>1</v>
      </c>
      <c r="H233">
        <v>3</v>
      </c>
      <c r="I233" t="s">
        <v>172</v>
      </c>
      <c r="J233" t="s">
        <v>174</v>
      </c>
      <c r="K233" t="s">
        <v>173</v>
      </c>
      <c r="L233">
        <v>1348</v>
      </c>
      <c r="N233">
        <v>1009</v>
      </c>
      <c r="O233" t="s">
        <v>38</v>
      </c>
      <c r="P233" t="s">
        <v>38</v>
      </c>
      <c r="Q233">
        <v>1000</v>
      </c>
      <c r="W233">
        <v>0</v>
      </c>
      <c r="X233">
        <v>894155052</v>
      </c>
      <c r="Y233">
        <v>0.21214</v>
      </c>
      <c r="AA233">
        <v>470.56</v>
      </c>
      <c r="AB233">
        <v>0</v>
      </c>
      <c r="AC233">
        <v>0</v>
      </c>
      <c r="AD233">
        <v>0</v>
      </c>
      <c r="AE233">
        <v>470.56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6</v>
      </c>
      <c r="AT233">
        <v>0.21214</v>
      </c>
      <c r="AU233" t="s">
        <v>6</v>
      </c>
      <c r="AV233">
        <v>0</v>
      </c>
      <c r="AW233">
        <v>1</v>
      </c>
      <c r="AX233">
        <v>-1</v>
      </c>
      <c r="AY233">
        <v>0</v>
      </c>
      <c r="AZ233">
        <v>0</v>
      </c>
      <c r="BA233" t="s">
        <v>6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Y233*Source!I90</f>
        <v>3.8439767999999999E-2</v>
      </c>
      <c r="CY233">
        <f>AA233</f>
        <v>470.56</v>
      </c>
      <c r="CZ233">
        <f>AE233</f>
        <v>470.56</v>
      </c>
      <c r="DA233">
        <f>AI233</f>
        <v>1</v>
      </c>
      <c r="DB233">
        <v>0</v>
      </c>
    </row>
    <row r="234" spans="1:106" x14ac:dyDescent="0.2">
      <c r="A234">
        <f>ROW(Source!A90)</f>
        <v>90</v>
      </c>
      <c r="B234">
        <v>26834263</v>
      </c>
      <c r="C234">
        <v>26834739</v>
      </c>
      <c r="D234">
        <v>25168496</v>
      </c>
      <c r="E234">
        <v>1</v>
      </c>
      <c r="F234">
        <v>1</v>
      </c>
      <c r="G234">
        <v>1</v>
      </c>
      <c r="H234">
        <v>3</v>
      </c>
      <c r="I234" t="s">
        <v>168</v>
      </c>
      <c r="J234" t="s">
        <v>170</v>
      </c>
      <c r="K234" t="s">
        <v>169</v>
      </c>
      <c r="L234">
        <v>1354</v>
      </c>
      <c r="N234">
        <v>1010</v>
      </c>
      <c r="O234" t="s">
        <v>145</v>
      </c>
      <c r="P234" t="s">
        <v>145</v>
      </c>
      <c r="Q234">
        <v>1</v>
      </c>
      <c r="W234">
        <v>0</v>
      </c>
      <c r="X234">
        <v>462698517</v>
      </c>
      <c r="Y234">
        <v>673.28918299999998</v>
      </c>
      <c r="AA234">
        <v>22.79</v>
      </c>
      <c r="AB234">
        <v>0</v>
      </c>
      <c r="AC234">
        <v>0</v>
      </c>
      <c r="AD234">
        <v>0</v>
      </c>
      <c r="AE234">
        <v>22.79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6</v>
      </c>
      <c r="AT234">
        <v>673.28918299999998</v>
      </c>
      <c r="AU234" t="s">
        <v>6</v>
      </c>
      <c r="AV234">
        <v>0</v>
      </c>
      <c r="AW234">
        <v>1</v>
      </c>
      <c r="AX234">
        <v>-1</v>
      </c>
      <c r="AY234">
        <v>0</v>
      </c>
      <c r="AZ234">
        <v>0</v>
      </c>
      <c r="BA234" t="s">
        <v>6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Y234*Source!I90</f>
        <v>121.99999995959999</v>
      </c>
      <c r="CY234">
        <f>AA234</f>
        <v>22.79</v>
      </c>
      <c r="CZ234">
        <f>AE234</f>
        <v>22.79</v>
      </c>
      <c r="DA234">
        <f>AI234</f>
        <v>1</v>
      </c>
      <c r="DB234">
        <v>0</v>
      </c>
    </row>
    <row r="235" spans="1:106" x14ac:dyDescent="0.2">
      <c r="A235">
        <f>ROW(Source!A90)</f>
        <v>90</v>
      </c>
      <c r="B235">
        <v>26834263</v>
      </c>
      <c r="C235">
        <v>26834739</v>
      </c>
      <c r="D235">
        <v>25174773</v>
      </c>
      <c r="E235">
        <v>1</v>
      </c>
      <c r="F235">
        <v>1</v>
      </c>
      <c r="G235">
        <v>1</v>
      </c>
      <c r="H235">
        <v>3</v>
      </c>
      <c r="I235" t="s">
        <v>750</v>
      </c>
      <c r="J235" t="s">
        <v>751</v>
      </c>
      <c r="K235" t="s">
        <v>752</v>
      </c>
      <c r="L235">
        <v>1348</v>
      </c>
      <c r="N235">
        <v>1009</v>
      </c>
      <c r="O235" t="s">
        <v>38</v>
      </c>
      <c r="P235" t="s">
        <v>38</v>
      </c>
      <c r="Q235">
        <v>1000</v>
      </c>
      <c r="W235">
        <v>0</v>
      </c>
      <c r="X235">
        <v>2015926177</v>
      </c>
      <c r="Y235">
        <v>3.1E-2</v>
      </c>
      <c r="AA235">
        <v>8014.15</v>
      </c>
      <c r="AB235">
        <v>0</v>
      </c>
      <c r="AC235">
        <v>0</v>
      </c>
      <c r="AD235">
        <v>0</v>
      </c>
      <c r="AE235">
        <v>8014.15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3.1E-2</v>
      </c>
      <c r="AU235" t="s">
        <v>6</v>
      </c>
      <c r="AV235">
        <v>0</v>
      </c>
      <c r="AW235">
        <v>2</v>
      </c>
      <c r="AX235">
        <v>26834747</v>
      </c>
      <c r="AY235">
        <v>1</v>
      </c>
      <c r="AZ235">
        <v>0</v>
      </c>
      <c r="BA235">
        <v>250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Y235*Source!I90</f>
        <v>5.6172000000000001E-3</v>
      </c>
      <c r="CY235">
        <f>AA235</f>
        <v>8014.15</v>
      </c>
      <c r="CZ235">
        <f>AE235</f>
        <v>8014.15</v>
      </c>
      <c r="DA235">
        <f>AI235</f>
        <v>1</v>
      </c>
      <c r="DB235">
        <v>0</v>
      </c>
    </row>
    <row r="236" spans="1:106" x14ac:dyDescent="0.2">
      <c r="A236">
        <f>ROW(Source!A90)</f>
        <v>90</v>
      </c>
      <c r="B236">
        <v>26834263</v>
      </c>
      <c r="C236">
        <v>26834739</v>
      </c>
      <c r="D236">
        <v>25186091</v>
      </c>
      <c r="E236">
        <v>1</v>
      </c>
      <c r="F236">
        <v>1</v>
      </c>
      <c r="G236">
        <v>1</v>
      </c>
      <c r="H236">
        <v>3</v>
      </c>
      <c r="I236" t="s">
        <v>676</v>
      </c>
      <c r="J236" t="s">
        <v>677</v>
      </c>
      <c r="K236" t="s">
        <v>678</v>
      </c>
      <c r="L236">
        <v>1348</v>
      </c>
      <c r="N236">
        <v>1009</v>
      </c>
      <c r="O236" t="s">
        <v>38</v>
      </c>
      <c r="P236" t="s">
        <v>38</v>
      </c>
      <c r="Q236">
        <v>1000</v>
      </c>
      <c r="W236">
        <v>0</v>
      </c>
      <c r="X236">
        <v>-1655298345</v>
      </c>
      <c r="Y236">
        <v>6.9999999999999999E-4</v>
      </c>
      <c r="AA236">
        <v>15620</v>
      </c>
      <c r="AB236">
        <v>0</v>
      </c>
      <c r="AC236">
        <v>0</v>
      </c>
      <c r="AD236">
        <v>0</v>
      </c>
      <c r="AE236">
        <v>15620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6.9999999999999999E-4</v>
      </c>
      <c r="AU236" t="s">
        <v>6</v>
      </c>
      <c r="AV236">
        <v>0</v>
      </c>
      <c r="AW236">
        <v>2</v>
      </c>
      <c r="AX236">
        <v>26834749</v>
      </c>
      <c r="AY236">
        <v>1</v>
      </c>
      <c r="AZ236">
        <v>0</v>
      </c>
      <c r="BA236">
        <v>252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Y236*Source!I90</f>
        <v>1.2684E-4</v>
      </c>
      <c r="CY236">
        <f>AA236</f>
        <v>15620</v>
      </c>
      <c r="CZ236">
        <f>AE236</f>
        <v>15620</v>
      </c>
      <c r="DA236">
        <f>AI236</f>
        <v>1</v>
      </c>
      <c r="DB236">
        <v>0</v>
      </c>
    </row>
    <row r="237" spans="1:106" x14ac:dyDescent="0.2">
      <c r="A237">
        <f>ROW(Source!A91)</f>
        <v>91</v>
      </c>
      <c r="B237">
        <v>26834277</v>
      </c>
      <c r="C237">
        <v>26834739</v>
      </c>
      <c r="D237">
        <v>25414889</v>
      </c>
      <c r="E237">
        <v>1</v>
      </c>
      <c r="F237">
        <v>1</v>
      </c>
      <c r="G237">
        <v>1</v>
      </c>
      <c r="H237">
        <v>1</v>
      </c>
      <c r="I237" t="s">
        <v>745</v>
      </c>
      <c r="J237" t="s">
        <v>6</v>
      </c>
      <c r="K237" t="s">
        <v>746</v>
      </c>
      <c r="L237">
        <v>1191</v>
      </c>
      <c r="N237">
        <v>1013</v>
      </c>
      <c r="O237" t="s">
        <v>599</v>
      </c>
      <c r="P237" t="s">
        <v>599</v>
      </c>
      <c r="Q237">
        <v>1</v>
      </c>
      <c r="W237">
        <v>0</v>
      </c>
      <c r="X237">
        <v>1850719656</v>
      </c>
      <c r="Y237">
        <v>71.759999999999991</v>
      </c>
      <c r="AA237">
        <v>0</v>
      </c>
      <c r="AB237">
        <v>0</v>
      </c>
      <c r="AC237">
        <v>0</v>
      </c>
      <c r="AD237">
        <v>53.18</v>
      </c>
      <c r="AE237">
        <v>0</v>
      </c>
      <c r="AF237">
        <v>0</v>
      </c>
      <c r="AG237">
        <v>0</v>
      </c>
      <c r="AH237">
        <v>8.31</v>
      </c>
      <c r="AI237">
        <v>1</v>
      </c>
      <c r="AJ237">
        <v>1</v>
      </c>
      <c r="AK237">
        <v>1</v>
      </c>
      <c r="AL237">
        <v>6.4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62.4</v>
      </c>
      <c r="AU237" t="s">
        <v>131</v>
      </c>
      <c r="AV237">
        <v>1</v>
      </c>
      <c r="AW237">
        <v>2</v>
      </c>
      <c r="AX237">
        <v>26834740</v>
      </c>
      <c r="AY237">
        <v>1</v>
      </c>
      <c r="AZ237">
        <v>0</v>
      </c>
      <c r="BA237">
        <v>253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Y237*Source!I91</f>
        <v>13.002911999999998</v>
      </c>
      <c r="CY237">
        <f>AD237</f>
        <v>53.18</v>
      </c>
      <c r="CZ237">
        <f>AH237</f>
        <v>8.31</v>
      </c>
      <c r="DA237">
        <f>AL237</f>
        <v>6.4</v>
      </c>
      <c r="DB237">
        <v>0</v>
      </c>
    </row>
    <row r="238" spans="1:106" x14ac:dyDescent="0.2">
      <c r="A238">
        <f>ROW(Source!A91)</f>
        <v>91</v>
      </c>
      <c r="B238">
        <v>26834277</v>
      </c>
      <c r="C238">
        <v>26834739</v>
      </c>
      <c r="D238">
        <v>25412928</v>
      </c>
      <c r="E238">
        <v>1</v>
      </c>
      <c r="F238">
        <v>1</v>
      </c>
      <c r="G238">
        <v>1</v>
      </c>
      <c r="H238">
        <v>1</v>
      </c>
      <c r="I238" t="s">
        <v>600</v>
      </c>
      <c r="J238" t="s">
        <v>6</v>
      </c>
      <c r="K238" t="s">
        <v>601</v>
      </c>
      <c r="L238">
        <v>1191</v>
      </c>
      <c r="N238">
        <v>1013</v>
      </c>
      <c r="O238" t="s">
        <v>599</v>
      </c>
      <c r="P238" t="s">
        <v>599</v>
      </c>
      <c r="Q238">
        <v>1</v>
      </c>
      <c r="W238">
        <v>0</v>
      </c>
      <c r="X238">
        <v>-1417349443</v>
      </c>
      <c r="Y238">
        <v>1.26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6.4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1.26</v>
      </c>
      <c r="AU238" t="s">
        <v>6</v>
      </c>
      <c r="AV238">
        <v>2</v>
      </c>
      <c r="AW238">
        <v>2</v>
      </c>
      <c r="AX238">
        <v>26834741</v>
      </c>
      <c r="AY238">
        <v>1</v>
      </c>
      <c r="AZ238">
        <v>2048</v>
      </c>
      <c r="BA238">
        <v>254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Y238*Source!I91</f>
        <v>0.22831200000000001</v>
      </c>
      <c r="CY238">
        <f>AD238</f>
        <v>0</v>
      </c>
      <c r="CZ238">
        <f>AH238</f>
        <v>0</v>
      </c>
      <c r="DA238">
        <f>AL238</f>
        <v>1</v>
      </c>
      <c r="DB238">
        <v>0</v>
      </c>
    </row>
    <row r="239" spans="1:106" x14ac:dyDescent="0.2">
      <c r="A239">
        <f>ROW(Source!A91)</f>
        <v>91</v>
      </c>
      <c r="B239">
        <v>26834277</v>
      </c>
      <c r="C239">
        <v>26834739</v>
      </c>
      <c r="D239">
        <v>25230116</v>
      </c>
      <c r="E239">
        <v>1</v>
      </c>
      <c r="F239">
        <v>1</v>
      </c>
      <c r="G239">
        <v>1</v>
      </c>
      <c r="H239">
        <v>2</v>
      </c>
      <c r="I239" t="s">
        <v>747</v>
      </c>
      <c r="J239" t="s">
        <v>748</v>
      </c>
      <c r="K239" t="s">
        <v>749</v>
      </c>
      <c r="L239">
        <v>1368</v>
      </c>
      <c r="N239">
        <v>1011</v>
      </c>
      <c r="O239" t="s">
        <v>605</v>
      </c>
      <c r="P239" t="s">
        <v>605</v>
      </c>
      <c r="Q239">
        <v>1</v>
      </c>
      <c r="W239">
        <v>0</v>
      </c>
      <c r="X239">
        <v>257150282</v>
      </c>
      <c r="Y239">
        <v>0.375</v>
      </c>
      <c r="AA239">
        <v>0</v>
      </c>
      <c r="AB239">
        <v>533.95000000000005</v>
      </c>
      <c r="AC239">
        <v>13.5</v>
      </c>
      <c r="AD239">
        <v>0</v>
      </c>
      <c r="AE239">
        <v>0</v>
      </c>
      <c r="AF239">
        <v>83.43</v>
      </c>
      <c r="AG239">
        <v>13.5</v>
      </c>
      <c r="AH239">
        <v>0</v>
      </c>
      <c r="AI239">
        <v>1</v>
      </c>
      <c r="AJ239">
        <v>6.4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0.3</v>
      </c>
      <c r="AU239" t="s">
        <v>130</v>
      </c>
      <c r="AV239">
        <v>0</v>
      </c>
      <c r="AW239">
        <v>2</v>
      </c>
      <c r="AX239">
        <v>26834742</v>
      </c>
      <c r="AY239">
        <v>1</v>
      </c>
      <c r="AZ239">
        <v>0</v>
      </c>
      <c r="BA239">
        <v>255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Y239*Source!I91</f>
        <v>6.7949999999999997E-2</v>
      </c>
      <c r="CY239">
        <f>AB239</f>
        <v>533.95000000000005</v>
      </c>
      <c r="CZ239">
        <f>AF239</f>
        <v>83.43</v>
      </c>
      <c r="DA239">
        <f>AJ239</f>
        <v>6.4</v>
      </c>
      <c r="DB239">
        <v>0</v>
      </c>
    </row>
    <row r="240" spans="1:106" x14ac:dyDescent="0.2">
      <c r="A240">
        <f>ROW(Source!A91)</f>
        <v>91</v>
      </c>
      <c r="B240">
        <v>26834277</v>
      </c>
      <c r="C240">
        <v>26834739</v>
      </c>
      <c r="D240">
        <v>25230220</v>
      </c>
      <c r="E240">
        <v>1</v>
      </c>
      <c r="F240">
        <v>1</v>
      </c>
      <c r="G240">
        <v>1</v>
      </c>
      <c r="H240">
        <v>2</v>
      </c>
      <c r="I240" t="s">
        <v>628</v>
      </c>
      <c r="J240" t="s">
        <v>629</v>
      </c>
      <c r="K240" t="s">
        <v>630</v>
      </c>
      <c r="L240">
        <v>1368</v>
      </c>
      <c r="N240">
        <v>1011</v>
      </c>
      <c r="O240" t="s">
        <v>605</v>
      </c>
      <c r="P240" t="s">
        <v>605</v>
      </c>
      <c r="Q240">
        <v>1</v>
      </c>
      <c r="W240">
        <v>0</v>
      </c>
      <c r="X240">
        <v>-1718674368</v>
      </c>
      <c r="Y240">
        <v>0.6</v>
      </c>
      <c r="AA240">
        <v>0</v>
      </c>
      <c r="AB240">
        <v>716.74</v>
      </c>
      <c r="AC240">
        <v>13.5</v>
      </c>
      <c r="AD240">
        <v>0</v>
      </c>
      <c r="AE240">
        <v>0</v>
      </c>
      <c r="AF240">
        <v>111.99</v>
      </c>
      <c r="AG240">
        <v>13.5</v>
      </c>
      <c r="AH240">
        <v>0</v>
      </c>
      <c r="AI240">
        <v>1</v>
      </c>
      <c r="AJ240">
        <v>6.4</v>
      </c>
      <c r="AK240">
        <v>1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6</v>
      </c>
      <c r="AT240">
        <v>0.48</v>
      </c>
      <c r="AU240" t="s">
        <v>130</v>
      </c>
      <c r="AV240">
        <v>0</v>
      </c>
      <c r="AW240">
        <v>2</v>
      </c>
      <c r="AX240">
        <v>26834743</v>
      </c>
      <c r="AY240">
        <v>1</v>
      </c>
      <c r="AZ240">
        <v>0</v>
      </c>
      <c r="BA240">
        <v>256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Y240*Source!I91</f>
        <v>0.10872</v>
      </c>
      <c r="CY240">
        <f>AB240</f>
        <v>716.74</v>
      </c>
      <c r="CZ240">
        <f>AF240</f>
        <v>111.99</v>
      </c>
      <c r="DA240">
        <f>AJ240</f>
        <v>6.4</v>
      </c>
      <c r="DB240">
        <v>0</v>
      </c>
    </row>
    <row r="241" spans="1:106" x14ac:dyDescent="0.2">
      <c r="A241">
        <f>ROW(Source!A91)</f>
        <v>91</v>
      </c>
      <c r="B241">
        <v>26834277</v>
      </c>
      <c r="C241">
        <v>26834739</v>
      </c>
      <c r="D241">
        <v>25231607</v>
      </c>
      <c r="E241">
        <v>1</v>
      </c>
      <c r="F241">
        <v>1</v>
      </c>
      <c r="G241">
        <v>1</v>
      </c>
      <c r="H241">
        <v>2</v>
      </c>
      <c r="I241" t="s">
        <v>608</v>
      </c>
      <c r="J241" t="s">
        <v>609</v>
      </c>
      <c r="K241" t="s">
        <v>610</v>
      </c>
      <c r="L241">
        <v>1368</v>
      </c>
      <c r="N241">
        <v>1011</v>
      </c>
      <c r="O241" t="s">
        <v>605</v>
      </c>
      <c r="P241" t="s">
        <v>605</v>
      </c>
      <c r="Q241">
        <v>1</v>
      </c>
      <c r="W241">
        <v>0</v>
      </c>
      <c r="X241">
        <v>1372534845</v>
      </c>
      <c r="Y241">
        <v>0.6</v>
      </c>
      <c r="AA241">
        <v>0</v>
      </c>
      <c r="AB241">
        <v>420.54</v>
      </c>
      <c r="AC241">
        <v>11.6</v>
      </c>
      <c r="AD241">
        <v>0</v>
      </c>
      <c r="AE241">
        <v>0</v>
      </c>
      <c r="AF241">
        <v>65.709999999999994</v>
      </c>
      <c r="AG241">
        <v>11.6</v>
      </c>
      <c r="AH241">
        <v>0</v>
      </c>
      <c r="AI241">
        <v>1</v>
      </c>
      <c r="AJ241">
        <v>6.4</v>
      </c>
      <c r="AK241">
        <v>1</v>
      </c>
      <c r="AL241">
        <v>1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0.48</v>
      </c>
      <c r="AU241" t="s">
        <v>130</v>
      </c>
      <c r="AV241">
        <v>0</v>
      </c>
      <c r="AW241">
        <v>2</v>
      </c>
      <c r="AX241">
        <v>26834744</v>
      </c>
      <c r="AY241">
        <v>1</v>
      </c>
      <c r="AZ241">
        <v>0</v>
      </c>
      <c r="BA241">
        <v>257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Y241*Source!I91</f>
        <v>0.10872</v>
      </c>
      <c r="CY241">
        <f>AB241</f>
        <v>420.54</v>
      </c>
      <c r="CZ241">
        <f>AF241</f>
        <v>65.709999999999994</v>
      </c>
      <c r="DA241">
        <f>AJ241</f>
        <v>6.4</v>
      </c>
      <c r="DB241">
        <v>0</v>
      </c>
    </row>
    <row r="242" spans="1:106" x14ac:dyDescent="0.2">
      <c r="A242">
        <f>ROW(Source!A91)</f>
        <v>91</v>
      </c>
      <c r="B242">
        <v>26834277</v>
      </c>
      <c r="C242">
        <v>26834739</v>
      </c>
      <c r="D242">
        <v>25149961</v>
      </c>
      <c r="E242">
        <v>1</v>
      </c>
      <c r="F242">
        <v>1</v>
      </c>
      <c r="G242">
        <v>1</v>
      </c>
      <c r="H242">
        <v>3</v>
      </c>
      <c r="I242" t="s">
        <v>691</v>
      </c>
      <c r="J242" t="s">
        <v>692</v>
      </c>
      <c r="K242" t="s">
        <v>693</v>
      </c>
      <c r="L242">
        <v>1339</v>
      </c>
      <c r="N242">
        <v>1007</v>
      </c>
      <c r="O242" t="s">
        <v>228</v>
      </c>
      <c r="P242" t="s">
        <v>228</v>
      </c>
      <c r="Q242">
        <v>1</v>
      </c>
      <c r="W242">
        <v>0</v>
      </c>
      <c r="X242">
        <v>-1660354250</v>
      </c>
      <c r="Y242">
        <v>4.3700000000000003E-2</v>
      </c>
      <c r="AA242">
        <v>15.62</v>
      </c>
      <c r="AB242">
        <v>0</v>
      </c>
      <c r="AC242">
        <v>0</v>
      </c>
      <c r="AD242">
        <v>0</v>
      </c>
      <c r="AE242">
        <v>2.44</v>
      </c>
      <c r="AF242">
        <v>0</v>
      </c>
      <c r="AG242">
        <v>0</v>
      </c>
      <c r="AH242">
        <v>0</v>
      </c>
      <c r="AI242">
        <v>6.4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4.3700000000000003E-2</v>
      </c>
      <c r="AU242" t="s">
        <v>6</v>
      </c>
      <c r="AV242">
        <v>0</v>
      </c>
      <c r="AW242">
        <v>2</v>
      </c>
      <c r="AX242">
        <v>26834745</v>
      </c>
      <c r="AY242">
        <v>1</v>
      </c>
      <c r="AZ242">
        <v>0</v>
      </c>
      <c r="BA242">
        <v>258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Y242*Source!I91</f>
        <v>7.9184400000000005E-3</v>
      </c>
      <c r="CY242">
        <f>AA242</f>
        <v>15.62</v>
      </c>
      <c r="CZ242">
        <f>AE242</f>
        <v>2.44</v>
      </c>
      <c r="DA242">
        <f>AI242</f>
        <v>6.4</v>
      </c>
      <c r="DB242">
        <v>0</v>
      </c>
    </row>
    <row r="243" spans="1:106" x14ac:dyDescent="0.2">
      <c r="A243">
        <f>ROW(Source!A91)</f>
        <v>91</v>
      </c>
      <c r="B243">
        <v>26834277</v>
      </c>
      <c r="C243">
        <v>26834739</v>
      </c>
      <c r="D243">
        <v>25155915</v>
      </c>
      <c r="E243">
        <v>1</v>
      </c>
      <c r="F243">
        <v>1</v>
      </c>
      <c r="G243">
        <v>1</v>
      </c>
      <c r="H243">
        <v>3</v>
      </c>
      <c r="I243" t="s">
        <v>172</v>
      </c>
      <c r="J243" t="s">
        <v>174</v>
      </c>
      <c r="K243" t="s">
        <v>173</v>
      </c>
      <c r="L243">
        <v>1348</v>
      </c>
      <c r="N243">
        <v>1009</v>
      </c>
      <c r="O243" t="s">
        <v>38</v>
      </c>
      <c r="P243" t="s">
        <v>38</v>
      </c>
      <c r="Q243">
        <v>1000</v>
      </c>
      <c r="W243">
        <v>0</v>
      </c>
      <c r="X243">
        <v>894155052</v>
      </c>
      <c r="Y243">
        <v>0.21214</v>
      </c>
      <c r="AA243">
        <v>3011.58</v>
      </c>
      <c r="AB243">
        <v>0</v>
      </c>
      <c r="AC243">
        <v>0</v>
      </c>
      <c r="AD243">
        <v>0</v>
      </c>
      <c r="AE243">
        <v>470.56</v>
      </c>
      <c r="AF243">
        <v>0</v>
      </c>
      <c r="AG243">
        <v>0</v>
      </c>
      <c r="AH243">
        <v>0</v>
      </c>
      <c r="AI243">
        <v>6.4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6</v>
      </c>
      <c r="AT243">
        <v>0.21214</v>
      </c>
      <c r="AU243" t="s">
        <v>6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6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Y243*Source!I91</f>
        <v>3.8439767999999999E-2</v>
      </c>
      <c r="CY243">
        <f>AA243</f>
        <v>3011.58</v>
      </c>
      <c r="CZ243">
        <f>AE243</f>
        <v>470.56</v>
      </c>
      <c r="DA243">
        <f>AI243</f>
        <v>6.4</v>
      </c>
      <c r="DB243">
        <v>0</v>
      </c>
    </row>
    <row r="244" spans="1:106" x14ac:dyDescent="0.2">
      <c r="A244">
        <f>ROW(Source!A91)</f>
        <v>91</v>
      </c>
      <c r="B244">
        <v>26834277</v>
      </c>
      <c r="C244">
        <v>26834739</v>
      </c>
      <c r="D244">
        <v>25168496</v>
      </c>
      <c r="E244">
        <v>1</v>
      </c>
      <c r="F244">
        <v>1</v>
      </c>
      <c r="G244">
        <v>1</v>
      </c>
      <c r="H244">
        <v>3</v>
      </c>
      <c r="I244" t="s">
        <v>168</v>
      </c>
      <c r="J244" t="s">
        <v>170</v>
      </c>
      <c r="K244" t="s">
        <v>169</v>
      </c>
      <c r="L244">
        <v>1354</v>
      </c>
      <c r="N244">
        <v>1010</v>
      </c>
      <c r="O244" t="s">
        <v>145</v>
      </c>
      <c r="P244" t="s">
        <v>145</v>
      </c>
      <c r="Q244">
        <v>1</v>
      </c>
      <c r="W244">
        <v>0</v>
      </c>
      <c r="X244">
        <v>462698517</v>
      </c>
      <c r="Y244">
        <v>673.28918299999998</v>
      </c>
      <c r="AA244">
        <v>145.86000000000001</v>
      </c>
      <c r="AB244">
        <v>0</v>
      </c>
      <c r="AC244">
        <v>0</v>
      </c>
      <c r="AD244">
        <v>0</v>
      </c>
      <c r="AE244">
        <v>22.79</v>
      </c>
      <c r="AF244">
        <v>0</v>
      </c>
      <c r="AG244">
        <v>0</v>
      </c>
      <c r="AH244">
        <v>0</v>
      </c>
      <c r="AI244">
        <v>6.4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6</v>
      </c>
      <c r="AT244">
        <v>673.28918299999998</v>
      </c>
      <c r="AU244" t="s">
        <v>6</v>
      </c>
      <c r="AV244">
        <v>0</v>
      </c>
      <c r="AW244">
        <v>1</v>
      </c>
      <c r="AX244">
        <v>-1</v>
      </c>
      <c r="AY244">
        <v>0</v>
      </c>
      <c r="AZ244">
        <v>0</v>
      </c>
      <c r="BA244" t="s">
        <v>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Y244*Source!I91</f>
        <v>121.99999995959999</v>
      </c>
      <c r="CY244">
        <f>AA244</f>
        <v>145.86000000000001</v>
      </c>
      <c r="CZ244">
        <f>AE244</f>
        <v>22.79</v>
      </c>
      <c r="DA244">
        <f>AI244</f>
        <v>6.4</v>
      </c>
      <c r="DB244">
        <v>0</v>
      </c>
    </row>
    <row r="245" spans="1:106" x14ac:dyDescent="0.2">
      <c r="A245">
        <f>ROW(Source!A91)</f>
        <v>91</v>
      </c>
      <c r="B245">
        <v>26834277</v>
      </c>
      <c r="C245">
        <v>26834739</v>
      </c>
      <c r="D245">
        <v>25174773</v>
      </c>
      <c r="E245">
        <v>1</v>
      </c>
      <c r="F245">
        <v>1</v>
      </c>
      <c r="G245">
        <v>1</v>
      </c>
      <c r="H245">
        <v>3</v>
      </c>
      <c r="I245" t="s">
        <v>750</v>
      </c>
      <c r="J245" t="s">
        <v>751</v>
      </c>
      <c r="K245" t="s">
        <v>752</v>
      </c>
      <c r="L245">
        <v>1348</v>
      </c>
      <c r="N245">
        <v>1009</v>
      </c>
      <c r="O245" t="s">
        <v>38</v>
      </c>
      <c r="P245" t="s">
        <v>38</v>
      </c>
      <c r="Q245">
        <v>1000</v>
      </c>
      <c r="W245">
        <v>0</v>
      </c>
      <c r="X245">
        <v>2015926177</v>
      </c>
      <c r="Y245">
        <v>3.1E-2</v>
      </c>
      <c r="AA245">
        <v>51290.559999999998</v>
      </c>
      <c r="AB245">
        <v>0</v>
      </c>
      <c r="AC245">
        <v>0</v>
      </c>
      <c r="AD245">
        <v>0</v>
      </c>
      <c r="AE245">
        <v>8014.15</v>
      </c>
      <c r="AF245">
        <v>0</v>
      </c>
      <c r="AG245">
        <v>0</v>
      </c>
      <c r="AH245">
        <v>0</v>
      </c>
      <c r="AI245">
        <v>6.4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3.1E-2</v>
      </c>
      <c r="AU245" t="s">
        <v>6</v>
      </c>
      <c r="AV245">
        <v>0</v>
      </c>
      <c r="AW245">
        <v>2</v>
      </c>
      <c r="AX245">
        <v>26834747</v>
      </c>
      <c r="AY245">
        <v>1</v>
      </c>
      <c r="AZ245">
        <v>0</v>
      </c>
      <c r="BA245">
        <v>260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Y245*Source!I91</f>
        <v>5.6172000000000001E-3</v>
      </c>
      <c r="CY245">
        <f>AA245</f>
        <v>51290.559999999998</v>
      </c>
      <c r="CZ245">
        <f>AE245</f>
        <v>8014.15</v>
      </c>
      <c r="DA245">
        <f>AI245</f>
        <v>6.4</v>
      </c>
      <c r="DB245">
        <v>0</v>
      </c>
    </row>
    <row r="246" spans="1:106" x14ac:dyDescent="0.2">
      <c r="A246">
        <f>ROW(Source!A91)</f>
        <v>91</v>
      </c>
      <c r="B246">
        <v>26834277</v>
      </c>
      <c r="C246">
        <v>26834739</v>
      </c>
      <c r="D246">
        <v>25186091</v>
      </c>
      <c r="E246">
        <v>1</v>
      </c>
      <c r="F246">
        <v>1</v>
      </c>
      <c r="G246">
        <v>1</v>
      </c>
      <c r="H246">
        <v>3</v>
      </c>
      <c r="I246" t="s">
        <v>676</v>
      </c>
      <c r="J246" t="s">
        <v>677</v>
      </c>
      <c r="K246" t="s">
        <v>678</v>
      </c>
      <c r="L246">
        <v>1348</v>
      </c>
      <c r="N246">
        <v>1009</v>
      </c>
      <c r="O246" t="s">
        <v>38</v>
      </c>
      <c r="P246" t="s">
        <v>38</v>
      </c>
      <c r="Q246">
        <v>1000</v>
      </c>
      <c r="W246">
        <v>0</v>
      </c>
      <c r="X246">
        <v>-1655298345</v>
      </c>
      <c r="Y246">
        <v>6.9999999999999999E-4</v>
      </c>
      <c r="AA246">
        <v>99968</v>
      </c>
      <c r="AB246">
        <v>0</v>
      </c>
      <c r="AC246">
        <v>0</v>
      </c>
      <c r="AD246">
        <v>0</v>
      </c>
      <c r="AE246">
        <v>15620</v>
      </c>
      <c r="AF246">
        <v>0</v>
      </c>
      <c r="AG246">
        <v>0</v>
      </c>
      <c r="AH246">
        <v>0</v>
      </c>
      <c r="AI246">
        <v>6.4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6.9999999999999999E-4</v>
      </c>
      <c r="AU246" t="s">
        <v>6</v>
      </c>
      <c r="AV246">
        <v>0</v>
      </c>
      <c r="AW246">
        <v>2</v>
      </c>
      <c r="AX246">
        <v>26834749</v>
      </c>
      <c r="AY246">
        <v>1</v>
      </c>
      <c r="AZ246">
        <v>0</v>
      </c>
      <c r="BA246">
        <v>262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Y246*Source!I91</f>
        <v>1.2684E-4</v>
      </c>
      <c r="CY246">
        <f>AA246</f>
        <v>99968</v>
      </c>
      <c r="CZ246">
        <f>AE246</f>
        <v>15620</v>
      </c>
      <c r="DA246">
        <f>AI246</f>
        <v>6.4</v>
      </c>
      <c r="DB246">
        <v>0</v>
      </c>
    </row>
    <row r="247" spans="1:106" x14ac:dyDescent="0.2">
      <c r="A247">
        <f>ROW(Source!A96)</f>
        <v>96</v>
      </c>
      <c r="B247">
        <v>26834263</v>
      </c>
      <c r="C247">
        <v>26837010</v>
      </c>
      <c r="D247">
        <v>25413300</v>
      </c>
      <c r="E247">
        <v>1</v>
      </c>
      <c r="F247">
        <v>1</v>
      </c>
      <c r="G247">
        <v>1</v>
      </c>
      <c r="H247">
        <v>1</v>
      </c>
      <c r="I247" t="s">
        <v>684</v>
      </c>
      <c r="J247" t="s">
        <v>6</v>
      </c>
      <c r="K247" t="s">
        <v>685</v>
      </c>
      <c r="L247">
        <v>1191</v>
      </c>
      <c r="N247">
        <v>1013</v>
      </c>
      <c r="O247" t="s">
        <v>599</v>
      </c>
      <c r="P247" t="s">
        <v>599</v>
      </c>
      <c r="Q247">
        <v>1</v>
      </c>
      <c r="W247">
        <v>0</v>
      </c>
      <c r="X247">
        <v>-400197608</v>
      </c>
      <c r="Y247">
        <v>37.363500000000002</v>
      </c>
      <c r="AA247">
        <v>0</v>
      </c>
      <c r="AB247">
        <v>0</v>
      </c>
      <c r="AC247">
        <v>0</v>
      </c>
      <c r="AD247">
        <v>8.5299999999999994</v>
      </c>
      <c r="AE247">
        <v>0</v>
      </c>
      <c r="AF247">
        <v>0</v>
      </c>
      <c r="AG247">
        <v>0</v>
      </c>
      <c r="AH247">
        <v>8.5299999999999994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32.49</v>
      </c>
      <c r="AU247" t="s">
        <v>131</v>
      </c>
      <c r="AV247">
        <v>1</v>
      </c>
      <c r="AW247">
        <v>2</v>
      </c>
      <c r="AX247">
        <v>26837011</v>
      </c>
      <c r="AY247">
        <v>1</v>
      </c>
      <c r="AZ247">
        <v>0</v>
      </c>
      <c r="BA247">
        <v>263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Y247*Source!I96</f>
        <v>59.871272400000002</v>
      </c>
      <c r="CY247">
        <f>AD247</f>
        <v>8.5299999999999994</v>
      </c>
      <c r="CZ247">
        <f>AH247</f>
        <v>8.5299999999999994</v>
      </c>
      <c r="DA247">
        <f>AL247</f>
        <v>1</v>
      </c>
      <c r="DB247">
        <v>0</v>
      </c>
    </row>
    <row r="248" spans="1:106" x14ac:dyDescent="0.2">
      <c r="A248">
        <f>ROW(Source!A96)</f>
        <v>96</v>
      </c>
      <c r="B248">
        <v>26834263</v>
      </c>
      <c r="C248">
        <v>26837010</v>
      </c>
      <c r="D248">
        <v>25412928</v>
      </c>
      <c r="E248">
        <v>1</v>
      </c>
      <c r="F248">
        <v>1</v>
      </c>
      <c r="G248">
        <v>1</v>
      </c>
      <c r="H248">
        <v>1</v>
      </c>
      <c r="I248" t="s">
        <v>600</v>
      </c>
      <c r="J248" t="s">
        <v>6</v>
      </c>
      <c r="K248" t="s">
        <v>601</v>
      </c>
      <c r="L248">
        <v>1191</v>
      </c>
      <c r="N248">
        <v>1013</v>
      </c>
      <c r="O248" t="s">
        <v>599</v>
      </c>
      <c r="P248" t="s">
        <v>599</v>
      </c>
      <c r="Q248">
        <v>1</v>
      </c>
      <c r="W248">
        <v>0</v>
      </c>
      <c r="X248">
        <v>-1417349443</v>
      </c>
      <c r="Y248">
        <v>0.93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0.93</v>
      </c>
      <c r="AU248" t="s">
        <v>6</v>
      </c>
      <c r="AV248">
        <v>2</v>
      </c>
      <c r="AW248">
        <v>2</v>
      </c>
      <c r="AX248">
        <v>26837012</v>
      </c>
      <c r="AY248">
        <v>1</v>
      </c>
      <c r="AZ248">
        <v>2048</v>
      </c>
      <c r="BA248">
        <v>264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Y248*Source!I96</f>
        <v>1.4902320000000002</v>
      </c>
      <c r="CY248">
        <f>AD248</f>
        <v>0</v>
      </c>
      <c r="CZ248">
        <f>AH248</f>
        <v>0</v>
      </c>
      <c r="DA248">
        <f>AL248</f>
        <v>1</v>
      </c>
      <c r="DB248">
        <v>0</v>
      </c>
    </row>
    <row r="249" spans="1:106" x14ac:dyDescent="0.2">
      <c r="A249">
        <f>ROW(Source!A96)</f>
        <v>96</v>
      </c>
      <c r="B249">
        <v>26834263</v>
      </c>
      <c r="C249">
        <v>26837010</v>
      </c>
      <c r="D249">
        <v>25230445</v>
      </c>
      <c r="E249">
        <v>1</v>
      </c>
      <c r="F249">
        <v>1</v>
      </c>
      <c r="G249">
        <v>1</v>
      </c>
      <c r="H249">
        <v>2</v>
      </c>
      <c r="I249" t="s">
        <v>753</v>
      </c>
      <c r="J249" t="s">
        <v>754</v>
      </c>
      <c r="K249" t="s">
        <v>755</v>
      </c>
      <c r="L249">
        <v>1368</v>
      </c>
      <c r="N249">
        <v>1011</v>
      </c>
      <c r="O249" t="s">
        <v>605</v>
      </c>
      <c r="P249" t="s">
        <v>605</v>
      </c>
      <c r="Q249">
        <v>1</v>
      </c>
      <c r="W249">
        <v>0</v>
      </c>
      <c r="X249">
        <v>1225731627</v>
      </c>
      <c r="Y249">
        <v>2.5000000000000001E-2</v>
      </c>
      <c r="AA249">
        <v>0</v>
      </c>
      <c r="AB249">
        <v>89.99</v>
      </c>
      <c r="AC249">
        <v>10.06</v>
      </c>
      <c r="AD249">
        <v>0</v>
      </c>
      <c r="AE249">
        <v>0</v>
      </c>
      <c r="AF249">
        <v>89.99</v>
      </c>
      <c r="AG249">
        <v>10.06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0.02</v>
      </c>
      <c r="AU249" t="s">
        <v>130</v>
      </c>
      <c r="AV249">
        <v>0</v>
      </c>
      <c r="AW249">
        <v>2</v>
      </c>
      <c r="AX249">
        <v>26837013</v>
      </c>
      <c r="AY249">
        <v>1</v>
      </c>
      <c r="AZ249">
        <v>0</v>
      </c>
      <c r="BA249">
        <v>265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Y249*Source!I96</f>
        <v>4.0060000000000005E-2</v>
      </c>
      <c r="CY249">
        <f>AB249</f>
        <v>89.99</v>
      </c>
      <c r="CZ249">
        <f>AF249</f>
        <v>89.99</v>
      </c>
      <c r="DA249">
        <f>AJ249</f>
        <v>1</v>
      </c>
      <c r="DB249">
        <v>0</v>
      </c>
    </row>
    <row r="250" spans="1:106" x14ac:dyDescent="0.2">
      <c r="A250">
        <f>ROW(Source!A96)</f>
        <v>96</v>
      </c>
      <c r="B250">
        <v>26834263</v>
      </c>
      <c r="C250">
        <v>26837010</v>
      </c>
      <c r="D250">
        <v>25230514</v>
      </c>
      <c r="E250">
        <v>1</v>
      </c>
      <c r="F250">
        <v>1</v>
      </c>
      <c r="G250">
        <v>1</v>
      </c>
      <c r="H250">
        <v>2</v>
      </c>
      <c r="I250" t="s">
        <v>602</v>
      </c>
      <c r="J250" t="s">
        <v>603</v>
      </c>
      <c r="K250" t="s">
        <v>604</v>
      </c>
      <c r="L250">
        <v>1368</v>
      </c>
      <c r="N250">
        <v>1011</v>
      </c>
      <c r="O250" t="s">
        <v>605</v>
      </c>
      <c r="P250" t="s">
        <v>605</v>
      </c>
      <c r="Q250">
        <v>1</v>
      </c>
      <c r="W250">
        <v>0</v>
      </c>
      <c r="X250">
        <v>1188625873</v>
      </c>
      <c r="Y250">
        <v>0.26250000000000001</v>
      </c>
      <c r="AA250">
        <v>0</v>
      </c>
      <c r="AB250">
        <v>31.26</v>
      </c>
      <c r="AC250">
        <v>13.5</v>
      </c>
      <c r="AD250">
        <v>0</v>
      </c>
      <c r="AE250">
        <v>0</v>
      </c>
      <c r="AF250">
        <v>31.26</v>
      </c>
      <c r="AG250">
        <v>13.5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6</v>
      </c>
      <c r="AT250">
        <v>0.21</v>
      </c>
      <c r="AU250" t="s">
        <v>130</v>
      </c>
      <c r="AV250">
        <v>0</v>
      </c>
      <c r="AW250">
        <v>2</v>
      </c>
      <c r="AX250">
        <v>26837014</v>
      </c>
      <c r="AY250">
        <v>1</v>
      </c>
      <c r="AZ250">
        <v>0</v>
      </c>
      <c r="BA250">
        <v>266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Y250*Source!I96</f>
        <v>0.42063</v>
      </c>
      <c r="CY250">
        <f>AB250</f>
        <v>31.26</v>
      </c>
      <c r="CZ250">
        <f>AF250</f>
        <v>31.26</v>
      </c>
      <c r="DA250">
        <f>AJ250</f>
        <v>1</v>
      </c>
      <c r="DB250">
        <v>0</v>
      </c>
    </row>
    <row r="251" spans="1:106" x14ac:dyDescent="0.2">
      <c r="A251">
        <f>ROW(Source!A96)</f>
        <v>96</v>
      </c>
      <c r="B251">
        <v>26834263</v>
      </c>
      <c r="C251">
        <v>26837010</v>
      </c>
      <c r="D251">
        <v>25230679</v>
      </c>
      <c r="E251">
        <v>1</v>
      </c>
      <c r="F251">
        <v>1</v>
      </c>
      <c r="G251">
        <v>1</v>
      </c>
      <c r="H251">
        <v>2</v>
      </c>
      <c r="I251" t="s">
        <v>756</v>
      </c>
      <c r="J251" t="s">
        <v>757</v>
      </c>
      <c r="K251" t="s">
        <v>758</v>
      </c>
      <c r="L251">
        <v>1368</v>
      </c>
      <c r="N251">
        <v>1011</v>
      </c>
      <c r="O251" t="s">
        <v>605</v>
      </c>
      <c r="P251" t="s">
        <v>605</v>
      </c>
      <c r="Q251">
        <v>1</v>
      </c>
      <c r="W251">
        <v>0</v>
      </c>
      <c r="X251">
        <v>983187852</v>
      </c>
      <c r="Y251">
        <v>0.875</v>
      </c>
      <c r="AA251">
        <v>0</v>
      </c>
      <c r="AB251">
        <v>12.39</v>
      </c>
      <c r="AC251">
        <v>10.06</v>
      </c>
      <c r="AD251">
        <v>0</v>
      </c>
      <c r="AE251">
        <v>0</v>
      </c>
      <c r="AF251">
        <v>12.39</v>
      </c>
      <c r="AG251">
        <v>10.06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</v>
      </c>
      <c r="AT251">
        <v>0.7</v>
      </c>
      <c r="AU251" t="s">
        <v>130</v>
      </c>
      <c r="AV251">
        <v>0</v>
      </c>
      <c r="AW251">
        <v>2</v>
      </c>
      <c r="AX251">
        <v>26837015</v>
      </c>
      <c r="AY251">
        <v>1</v>
      </c>
      <c r="AZ251">
        <v>0</v>
      </c>
      <c r="BA251">
        <v>267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Y251*Source!I96</f>
        <v>1.4021000000000001</v>
      </c>
      <c r="CY251">
        <f>AB251</f>
        <v>12.39</v>
      </c>
      <c r="CZ251">
        <f>AF251</f>
        <v>12.39</v>
      </c>
      <c r="DA251">
        <f>AJ251</f>
        <v>1</v>
      </c>
      <c r="DB251">
        <v>0</v>
      </c>
    </row>
    <row r="252" spans="1:106" x14ac:dyDescent="0.2">
      <c r="A252">
        <f>ROW(Source!A96)</f>
        <v>96</v>
      </c>
      <c r="B252">
        <v>26834263</v>
      </c>
      <c r="C252">
        <v>26837010</v>
      </c>
      <c r="D252">
        <v>25149961</v>
      </c>
      <c r="E252">
        <v>1</v>
      </c>
      <c r="F252">
        <v>1</v>
      </c>
      <c r="G252">
        <v>1</v>
      </c>
      <c r="H252">
        <v>3</v>
      </c>
      <c r="I252" t="s">
        <v>691</v>
      </c>
      <c r="J252" t="s">
        <v>692</v>
      </c>
      <c r="K252" t="s">
        <v>693</v>
      </c>
      <c r="L252">
        <v>1339</v>
      </c>
      <c r="N252">
        <v>1007</v>
      </c>
      <c r="O252" t="s">
        <v>228</v>
      </c>
      <c r="P252" t="s">
        <v>228</v>
      </c>
      <c r="Q252">
        <v>1</v>
      </c>
      <c r="W252">
        <v>0</v>
      </c>
      <c r="X252">
        <v>-1660354250</v>
      </c>
      <c r="Y252">
        <v>0.51</v>
      </c>
      <c r="AA252">
        <v>2.44</v>
      </c>
      <c r="AB252">
        <v>0</v>
      </c>
      <c r="AC252">
        <v>0</v>
      </c>
      <c r="AD252">
        <v>0</v>
      </c>
      <c r="AE252">
        <v>2.44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0.51</v>
      </c>
      <c r="AU252" t="s">
        <v>6</v>
      </c>
      <c r="AV252">
        <v>0</v>
      </c>
      <c r="AW252">
        <v>2</v>
      </c>
      <c r="AX252">
        <v>26837016</v>
      </c>
      <c r="AY252">
        <v>1</v>
      </c>
      <c r="AZ252">
        <v>0</v>
      </c>
      <c r="BA252">
        <v>268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Y252*Source!I96</f>
        <v>0.81722400000000006</v>
      </c>
      <c r="CY252">
        <f>AA252</f>
        <v>2.44</v>
      </c>
      <c r="CZ252">
        <f>AE252</f>
        <v>2.44</v>
      </c>
      <c r="DA252">
        <f>AI252</f>
        <v>1</v>
      </c>
      <c r="DB252">
        <v>0</v>
      </c>
    </row>
    <row r="253" spans="1:106" x14ac:dyDescent="0.2">
      <c r="A253">
        <f>ROW(Source!A96)</f>
        <v>96</v>
      </c>
      <c r="B253">
        <v>26834263</v>
      </c>
      <c r="C253">
        <v>26837010</v>
      </c>
      <c r="D253">
        <v>25155670</v>
      </c>
      <c r="E253">
        <v>1</v>
      </c>
      <c r="F253">
        <v>1</v>
      </c>
      <c r="G253">
        <v>1</v>
      </c>
      <c r="H253">
        <v>3</v>
      </c>
      <c r="I253" t="s">
        <v>180</v>
      </c>
      <c r="J253" t="s">
        <v>183</v>
      </c>
      <c r="K253" t="s">
        <v>181</v>
      </c>
      <c r="L253">
        <v>1346</v>
      </c>
      <c r="N253">
        <v>1009</v>
      </c>
      <c r="O253" t="s">
        <v>182</v>
      </c>
      <c r="P253" t="s">
        <v>182</v>
      </c>
      <c r="Q253">
        <v>1</v>
      </c>
      <c r="W253">
        <v>0</v>
      </c>
      <c r="X253">
        <v>-119095564</v>
      </c>
      <c r="Y253">
        <v>850</v>
      </c>
      <c r="AA253">
        <v>2.0699999999999998</v>
      </c>
      <c r="AB253">
        <v>0</v>
      </c>
      <c r="AC253">
        <v>0</v>
      </c>
      <c r="AD253">
        <v>0</v>
      </c>
      <c r="AE253">
        <v>2.0699999999999998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0</v>
      </c>
      <c r="AP253">
        <v>0</v>
      </c>
      <c r="AQ253">
        <v>0</v>
      </c>
      <c r="AR253">
        <v>0</v>
      </c>
      <c r="AS253" t="s">
        <v>6</v>
      </c>
      <c r="AT253">
        <v>850</v>
      </c>
      <c r="AU253" t="s">
        <v>6</v>
      </c>
      <c r="AV253">
        <v>0</v>
      </c>
      <c r="AW253">
        <v>1</v>
      </c>
      <c r="AX253">
        <v>-1</v>
      </c>
      <c r="AY253">
        <v>0</v>
      </c>
      <c r="AZ253">
        <v>0</v>
      </c>
      <c r="BA253" t="s">
        <v>6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Y253*Source!I96</f>
        <v>1362.04</v>
      </c>
      <c r="CY253">
        <f>AA253</f>
        <v>2.0699999999999998</v>
      </c>
      <c r="CZ253">
        <f>AE253</f>
        <v>2.0699999999999998</v>
      </c>
      <c r="DA253">
        <f>AI253</f>
        <v>1</v>
      </c>
      <c r="DB253">
        <v>0</v>
      </c>
    </row>
    <row r="254" spans="1:106" x14ac:dyDescent="0.2">
      <c r="A254">
        <f>ROW(Source!A96)</f>
        <v>96</v>
      </c>
      <c r="B254">
        <v>26834263</v>
      </c>
      <c r="C254">
        <v>26837010</v>
      </c>
      <c r="D254">
        <v>25185843</v>
      </c>
      <c r="E254">
        <v>1</v>
      </c>
      <c r="F254">
        <v>1</v>
      </c>
      <c r="G254">
        <v>1</v>
      </c>
      <c r="H254">
        <v>3</v>
      </c>
      <c r="I254" t="s">
        <v>185</v>
      </c>
      <c r="J254" t="s">
        <v>187</v>
      </c>
      <c r="K254" t="s">
        <v>186</v>
      </c>
      <c r="L254">
        <v>1346</v>
      </c>
      <c r="N254">
        <v>1009</v>
      </c>
      <c r="O254" t="s">
        <v>182</v>
      </c>
      <c r="P254" t="s">
        <v>182</v>
      </c>
      <c r="Q254">
        <v>1</v>
      </c>
      <c r="W254">
        <v>0</v>
      </c>
      <c r="X254">
        <v>270253964</v>
      </c>
      <c r="Y254">
        <v>13</v>
      </c>
      <c r="AA254">
        <v>15.09</v>
      </c>
      <c r="AB254">
        <v>0</v>
      </c>
      <c r="AC254">
        <v>0</v>
      </c>
      <c r="AD254">
        <v>0</v>
      </c>
      <c r="AE254">
        <v>15.09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0</v>
      </c>
      <c r="AP254">
        <v>0</v>
      </c>
      <c r="AQ254">
        <v>0</v>
      </c>
      <c r="AR254">
        <v>0</v>
      </c>
      <c r="AS254" t="s">
        <v>6</v>
      </c>
      <c r="AT254">
        <v>13</v>
      </c>
      <c r="AU254" t="s">
        <v>6</v>
      </c>
      <c r="AV254">
        <v>0</v>
      </c>
      <c r="AW254">
        <v>1</v>
      </c>
      <c r="AX254">
        <v>-1</v>
      </c>
      <c r="AY254">
        <v>0</v>
      </c>
      <c r="AZ254">
        <v>0</v>
      </c>
      <c r="BA254" t="s">
        <v>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Y254*Source!I96</f>
        <v>20.831199999999999</v>
      </c>
      <c r="CY254">
        <f>AA254</f>
        <v>15.09</v>
      </c>
      <c r="CZ254">
        <f>AE254</f>
        <v>15.09</v>
      </c>
      <c r="DA254">
        <f>AI254</f>
        <v>1</v>
      </c>
      <c r="DB254">
        <v>0</v>
      </c>
    </row>
    <row r="255" spans="1:106" x14ac:dyDescent="0.2">
      <c r="A255">
        <f>ROW(Source!A97)</f>
        <v>97</v>
      </c>
      <c r="B255">
        <v>26834277</v>
      </c>
      <c r="C255">
        <v>26837010</v>
      </c>
      <c r="D255">
        <v>25413300</v>
      </c>
      <c r="E255">
        <v>1</v>
      </c>
      <c r="F255">
        <v>1</v>
      </c>
      <c r="G255">
        <v>1</v>
      </c>
      <c r="H255">
        <v>1</v>
      </c>
      <c r="I255" t="s">
        <v>684</v>
      </c>
      <c r="J255" t="s">
        <v>6</v>
      </c>
      <c r="K255" t="s">
        <v>685</v>
      </c>
      <c r="L255">
        <v>1191</v>
      </c>
      <c r="N255">
        <v>1013</v>
      </c>
      <c r="O255" t="s">
        <v>599</v>
      </c>
      <c r="P255" t="s">
        <v>599</v>
      </c>
      <c r="Q255">
        <v>1</v>
      </c>
      <c r="W255">
        <v>0</v>
      </c>
      <c r="X255">
        <v>-400197608</v>
      </c>
      <c r="Y255">
        <v>37.363500000000002</v>
      </c>
      <c r="AA255">
        <v>0</v>
      </c>
      <c r="AB255">
        <v>0</v>
      </c>
      <c r="AC255">
        <v>0</v>
      </c>
      <c r="AD255">
        <v>54.59</v>
      </c>
      <c r="AE255">
        <v>0</v>
      </c>
      <c r="AF255">
        <v>0</v>
      </c>
      <c r="AG255">
        <v>0</v>
      </c>
      <c r="AH255">
        <v>8.5299999999999994</v>
      </c>
      <c r="AI255">
        <v>1</v>
      </c>
      <c r="AJ255">
        <v>1</v>
      </c>
      <c r="AK255">
        <v>1</v>
      </c>
      <c r="AL255">
        <v>6.4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32.49</v>
      </c>
      <c r="AU255" t="s">
        <v>131</v>
      </c>
      <c r="AV255">
        <v>1</v>
      </c>
      <c r="AW255">
        <v>2</v>
      </c>
      <c r="AX255">
        <v>26837011</v>
      </c>
      <c r="AY255">
        <v>1</v>
      </c>
      <c r="AZ255">
        <v>0</v>
      </c>
      <c r="BA255">
        <v>271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Y255*Source!I97</f>
        <v>59.871272400000002</v>
      </c>
      <c r="CY255">
        <f>AD255</f>
        <v>54.59</v>
      </c>
      <c r="CZ255">
        <f>AH255</f>
        <v>8.5299999999999994</v>
      </c>
      <c r="DA255">
        <f>AL255</f>
        <v>6.4</v>
      </c>
      <c r="DB255">
        <v>0</v>
      </c>
    </row>
    <row r="256" spans="1:106" x14ac:dyDescent="0.2">
      <c r="A256">
        <f>ROW(Source!A97)</f>
        <v>97</v>
      </c>
      <c r="B256">
        <v>26834277</v>
      </c>
      <c r="C256">
        <v>26837010</v>
      </c>
      <c r="D256">
        <v>25412928</v>
      </c>
      <c r="E256">
        <v>1</v>
      </c>
      <c r="F256">
        <v>1</v>
      </c>
      <c r="G256">
        <v>1</v>
      </c>
      <c r="H256">
        <v>1</v>
      </c>
      <c r="I256" t="s">
        <v>600</v>
      </c>
      <c r="J256" t="s">
        <v>6</v>
      </c>
      <c r="K256" t="s">
        <v>601</v>
      </c>
      <c r="L256">
        <v>1191</v>
      </c>
      <c r="N256">
        <v>1013</v>
      </c>
      <c r="O256" t="s">
        <v>599</v>
      </c>
      <c r="P256" t="s">
        <v>599</v>
      </c>
      <c r="Q256">
        <v>1</v>
      </c>
      <c r="W256">
        <v>0</v>
      </c>
      <c r="X256">
        <v>-1417349443</v>
      </c>
      <c r="Y256">
        <v>0.93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6.4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0.93</v>
      </c>
      <c r="AU256" t="s">
        <v>6</v>
      </c>
      <c r="AV256">
        <v>2</v>
      </c>
      <c r="AW256">
        <v>2</v>
      </c>
      <c r="AX256">
        <v>26837012</v>
      </c>
      <c r="AY256">
        <v>1</v>
      </c>
      <c r="AZ256">
        <v>2048</v>
      </c>
      <c r="BA256">
        <v>272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Y256*Source!I97</f>
        <v>1.4902320000000002</v>
      </c>
      <c r="CY256">
        <f>AD256</f>
        <v>0</v>
      </c>
      <c r="CZ256">
        <f>AH256</f>
        <v>0</v>
      </c>
      <c r="DA256">
        <f>AL256</f>
        <v>1</v>
      </c>
      <c r="DB256">
        <v>0</v>
      </c>
    </row>
    <row r="257" spans="1:106" x14ac:dyDescent="0.2">
      <c r="A257">
        <f>ROW(Source!A97)</f>
        <v>97</v>
      </c>
      <c r="B257">
        <v>26834277</v>
      </c>
      <c r="C257">
        <v>26837010</v>
      </c>
      <c r="D257">
        <v>25230445</v>
      </c>
      <c r="E257">
        <v>1</v>
      </c>
      <c r="F257">
        <v>1</v>
      </c>
      <c r="G257">
        <v>1</v>
      </c>
      <c r="H257">
        <v>2</v>
      </c>
      <c r="I257" t="s">
        <v>753</v>
      </c>
      <c r="J257" t="s">
        <v>754</v>
      </c>
      <c r="K257" t="s">
        <v>755</v>
      </c>
      <c r="L257">
        <v>1368</v>
      </c>
      <c r="N257">
        <v>1011</v>
      </c>
      <c r="O257" t="s">
        <v>605</v>
      </c>
      <c r="P257" t="s">
        <v>605</v>
      </c>
      <c r="Q257">
        <v>1</v>
      </c>
      <c r="W257">
        <v>0</v>
      </c>
      <c r="X257">
        <v>1225731627</v>
      </c>
      <c r="Y257">
        <v>2.5000000000000001E-2</v>
      </c>
      <c r="AA257">
        <v>0</v>
      </c>
      <c r="AB257">
        <v>575.94000000000005</v>
      </c>
      <c r="AC257">
        <v>10.06</v>
      </c>
      <c r="AD257">
        <v>0</v>
      </c>
      <c r="AE257">
        <v>0</v>
      </c>
      <c r="AF257">
        <v>89.99</v>
      </c>
      <c r="AG257">
        <v>10.06</v>
      </c>
      <c r="AH257">
        <v>0</v>
      </c>
      <c r="AI257">
        <v>1</v>
      </c>
      <c r="AJ257">
        <v>6.4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6</v>
      </c>
      <c r="AT257">
        <v>0.02</v>
      </c>
      <c r="AU257" t="s">
        <v>130</v>
      </c>
      <c r="AV257">
        <v>0</v>
      </c>
      <c r="AW257">
        <v>2</v>
      </c>
      <c r="AX257">
        <v>26837013</v>
      </c>
      <c r="AY257">
        <v>1</v>
      </c>
      <c r="AZ257">
        <v>0</v>
      </c>
      <c r="BA257">
        <v>273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Y257*Source!I97</f>
        <v>4.0060000000000005E-2</v>
      </c>
      <c r="CY257">
        <f>AB257</f>
        <v>575.94000000000005</v>
      </c>
      <c r="CZ257">
        <f>AF257</f>
        <v>89.99</v>
      </c>
      <c r="DA257">
        <f>AJ257</f>
        <v>6.4</v>
      </c>
      <c r="DB257">
        <v>0</v>
      </c>
    </row>
    <row r="258" spans="1:106" x14ac:dyDescent="0.2">
      <c r="A258">
        <f>ROW(Source!A97)</f>
        <v>97</v>
      </c>
      <c r="B258">
        <v>26834277</v>
      </c>
      <c r="C258">
        <v>26837010</v>
      </c>
      <c r="D258">
        <v>25230514</v>
      </c>
      <c r="E258">
        <v>1</v>
      </c>
      <c r="F258">
        <v>1</v>
      </c>
      <c r="G258">
        <v>1</v>
      </c>
      <c r="H258">
        <v>2</v>
      </c>
      <c r="I258" t="s">
        <v>602</v>
      </c>
      <c r="J258" t="s">
        <v>603</v>
      </c>
      <c r="K258" t="s">
        <v>604</v>
      </c>
      <c r="L258">
        <v>1368</v>
      </c>
      <c r="N258">
        <v>1011</v>
      </c>
      <c r="O258" t="s">
        <v>605</v>
      </c>
      <c r="P258" t="s">
        <v>605</v>
      </c>
      <c r="Q258">
        <v>1</v>
      </c>
      <c r="W258">
        <v>0</v>
      </c>
      <c r="X258">
        <v>1188625873</v>
      </c>
      <c r="Y258">
        <v>0.26250000000000001</v>
      </c>
      <c r="AA258">
        <v>0</v>
      </c>
      <c r="AB258">
        <v>200.06</v>
      </c>
      <c r="AC258">
        <v>13.5</v>
      </c>
      <c r="AD258">
        <v>0</v>
      </c>
      <c r="AE258">
        <v>0</v>
      </c>
      <c r="AF258">
        <v>31.26</v>
      </c>
      <c r="AG258">
        <v>13.5</v>
      </c>
      <c r="AH258">
        <v>0</v>
      </c>
      <c r="AI258">
        <v>1</v>
      </c>
      <c r="AJ258">
        <v>6.4</v>
      </c>
      <c r="AK258">
        <v>1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0.21</v>
      </c>
      <c r="AU258" t="s">
        <v>130</v>
      </c>
      <c r="AV258">
        <v>0</v>
      </c>
      <c r="AW258">
        <v>2</v>
      </c>
      <c r="AX258">
        <v>26837014</v>
      </c>
      <c r="AY258">
        <v>1</v>
      </c>
      <c r="AZ258">
        <v>0</v>
      </c>
      <c r="BA258">
        <v>274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Y258*Source!I97</f>
        <v>0.42063</v>
      </c>
      <c r="CY258">
        <f>AB258</f>
        <v>200.06</v>
      </c>
      <c r="CZ258">
        <f>AF258</f>
        <v>31.26</v>
      </c>
      <c r="DA258">
        <f>AJ258</f>
        <v>6.4</v>
      </c>
      <c r="DB258">
        <v>0</v>
      </c>
    </row>
    <row r="259" spans="1:106" x14ac:dyDescent="0.2">
      <c r="A259">
        <f>ROW(Source!A97)</f>
        <v>97</v>
      </c>
      <c r="B259">
        <v>26834277</v>
      </c>
      <c r="C259">
        <v>26837010</v>
      </c>
      <c r="D259">
        <v>25230679</v>
      </c>
      <c r="E259">
        <v>1</v>
      </c>
      <c r="F259">
        <v>1</v>
      </c>
      <c r="G259">
        <v>1</v>
      </c>
      <c r="H259">
        <v>2</v>
      </c>
      <c r="I259" t="s">
        <v>756</v>
      </c>
      <c r="J259" t="s">
        <v>757</v>
      </c>
      <c r="K259" t="s">
        <v>758</v>
      </c>
      <c r="L259">
        <v>1368</v>
      </c>
      <c r="N259">
        <v>1011</v>
      </c>
      <c r="O259" t="s">
        <v>605</v>
      </c>
      <c r="P259" t="s">
        <v>605</v>
      </c>
      <c r="Q259">
        <v>1</v>
      </c>
      <c r="W259">
        <v>0</v>
      </c>
      <c r="X259">
        <v>983187852</v>
      </c>
      <c r="Y259">
        <v>0.875</v>
      </c>
      <c r="AA259">
        <v>0</v>
      </c>
      <c r="AB259">
        <v>79.3</v>
      </c>
      <c r="AC259">
        <v>10.06</v>
      </c>
      <c r="AD259">
        <v>0</v>
      </c>
      <c r="AE259">
        <v>0</v>
      </c>
      <c r="AF259">
        <v>12.39</v>
      </c>
      <c r="AG259">
        <v>10.06</v>
      </c>
      <c r="AH259">
        <v>0</v>
      </c>
      <c r="AI259">
        <v>1</v>
      </c>
      <c r="AJ259">
        <v>6.4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0.7</v>
      </c>
      <c r="AU259" t="s">
        <v>130</v>
      </c>
      <c r="AV259">
        <v>0</v>
      </c>
      <c r="AW259">
        <v>2</v>
      </c>
      <c r="AX259">
        <v>26837015</v>
      </c>
      <c r="AY259">
        <v>1</v>
      </c>
      <c r="AZ259">
        <v>0</v>
      </c>
      <c r="BA259">
        <v>275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Y259*Source!I97</f>
        <v>1.4021000000000001</v>
      </c>
      <c r="CY259">
        <f>AB259</f>
        <v>79.3</v>
      </c>
      <c r="CZ259">
        <f>AF259</f>
        <v>12.39</v>
      </c>
      <c r="DA259">
        <f>AJ259</f>
        <v>6.4</v>
      </c>
      <c r="DB259">
        <v>0</v>
      </c>
    </row>
    <row r="260" spans="1:106" x14ac:dyDescent="0.2">
      <c r="A260">
        <f>ROW(Source!A97)</f>
        <v>97</v>
      </c>
      <c r="B260">
        <v>26834277</v>
      </c>
      <c r="C260">
        <v>26837010</v>
      </c>
      <c r="D260">
        <v>25149961</v>
      </c>
      <c r="E260">
        <v>1</v>
      </c>
      <c r="F260">
        <v>1</v>
      </c>
      <c r="G260">
        <v>1</v>
      </c>
      <c r="H260">
        <v>3</v>
      </c>
      <c r="I260" t="s">
        <v>691</v>
      </c>
      <c r="J260" t="s">
        <v>692</v>
      </c>
      <c r="K260" t="s">
        <v>693</v>
      </c>
      <c r="L260">
        <v>1339</v>
      </c>
      <c r="N260">
        <v>1007</v>
      </c>
      <c r="O260" t="s">
        <v>228</v>
      </c>
      <c r="P260" t="s">
        <v>228</v>
      </c>
      <c r="Q260">
        <v>1</v>
      </c>
      <c r="W260">
        <v>0</v>
      </c>
      <c r="X260">
        <v>-1660354250</v>
      </c>
      <c r="Y260">
        <v>0.51</v>
      </c>
      <c r="AA260">
        <v>15.62</v>
      </c>
      <c r="AB260">
        <v>0</v>
      </c>
      <c r="AC260">
        <v>0</v>
      </c>
      <c r="AD260">
        <v>0</v>
      </c>
      <c r="AE260">
        <v>2.44</v>
      </c>
      <c r="AF260">
        <v>0</v>
      </c>
      <c r="AG260">
        <v>0</v>
      </c>
      <c r="AH260">
        <v>0</v>
      </c>
      <c r="AI260">
        <v>6.4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0.51</v>
      </c>
      <c r="AU260" t="s">
        <v>6</v>
      </c>
      <c r="AV260">
        <v>0</v>
      </c>
      <c r="AW260">
        <v>2</v>
      </c>
      <c r="AX260">
        <v>26837016</v>
      </c>
      <c r="AY260">
        <v>1</v>
      </c>
      <c r="AZ260">
        <v>0</v>
      </c>
      <c r="BA260">
        <v>276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Y260*Source!I97</f>
        <v>0.81722400000000006</v>
      </c>
      <c r="CY260">
        <f>AA260</f>
        <v>15.62</v>
      </c>
      <c r="CZ260">
        <f>AE260</f>
        <v>2.44</v>
      </c>
      <c r="DA260">
        <f>AI260</f>
        <v>6.4</v>
      </c>
      <c r="DB260">
        <v>0</v>
      </c>
    </row>
    <row r="261" spans="1:106" x14ac:dyDescent="0.2">
      <c r="A261">
        <f>ROW(Source!A97)</f>
        <v>97</v>
      </c>
      <c r="B261">
        <v>26834277</v>
      </c>
      <c r="C261">
        <v>26837010</v>
      </c>
      <c r="D261">
        <v>25155670</v>
      </c>
      <c r="E261">
        <v>1</v>
      </c>
      <c r="F261">
        <v>1</v>
      </c>
      <c r="G261">
        <v>1</v>
      </c>
      <c r="H261">
        <v>3</v>
      </c>
      <c r="I261" t="s">
        <v>180</v>
      </c>
      <c r="J261" t="s">
        <v>183</v>
      </c>
      <c r="K261" t="s">
        <v>181</v>
      </c>
      <c r="L261">
        <v>1346</v>
      </c>
      <c r="N261">
        <v>1009</v>
      </c>
      <c r="O261" t="s">
        <v>182</v>
      </c>
      <c r="P261" t="s">
        <v>182</v>
      </c>
      <c r="Q261">
        <v>1</v>
      </c>
      <c r="W261">
        <v>0</v>
      </c>
      <c r="X261">
        <v>-119095564</v>
      </c>
      <c r="Y261">
        <v>850</v>
      </c>
      <c r="AA261">
        <v>13.25</v>
      </c>
      <c r="AB261">
        <v>0</v>
      </c>
      <c r="AC261">
        <v>0</v>
      </c>
      <c r="AD261">
        <v>0</v>
      </c>
      <c r="AE261">
        <v>2.0699999999999998</v>
      </c>
      <c r="AF261">
        <v>0</v>
      </c>
      <c r="AG261">
        <v>0</v>
      </c>
      <c r="AH261">
        <v>0</v>
      </c>
      <c r="AI261">
        <v>6.4</v>
      </c>
      <c r="AJ261">
        <v>1</v>
      </c>
      <c r="AK261">
        <v>1</v>
      </c>
      <c r="AL261">
        <v>1</v>
      </c>
      <c r="AN261">
        <v>0</v>
      </c>
      <c r="AO261">
        <v>0</v>
      </c>
      <c r="AP261">
        <v>0</v>
      </c>
      <c r="AQ261">
        <v>0</v>
      </c>
      <c r="AR261">
        <v>0</v>
      </c>
      <c r="AS261" t="s">
        <v>6</v>
      </c>
      <c r="AT261">
        <v>850</v>
      </c>
      <c r="AU261" t="s">
        <v>6</v>
      </c>
      <c r="AV261">
        <v>0</v>
      </c>
      <c r="AW261">
        <v>1</v>
      </c>
      <c r="AX261">
        <v>-1</v>
      </c>
      <c r="AY261">
        <v>0</v>
      </c>
      <c r="AZ261">
        <v>0</v>
      </c>
      <c r="BA261" t="s">
        <v>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Y261*Source!I97</f>
        <v>1362.04</v>
      </c>
      <c r="CY261">
        <f>AA261</f>
        <v>13.25</v>
      </c>
      <c r="CZ261">
        <f>AE261</f>
        <v>2.0699999999999998</v>
      </c>
      <c r="DA261">
        <f>AI261</f>
        <v>6.4</v>
      </c>
      <c r="DB261">
        <v>0</v>
      </c>
    </row>
    <row r="262" spans="1:106" x14ac:dyDescent="0.2">
      <c r="A262">
        <f>ROW(Source!A97)</f>
        <v>97</v>
      </c>
      <c r="B262">
        <v>26834277</v>
      </c>
      <c r="C262">
        <v>26837010</v>
      </c>
      <c r="D262">
        <v>25185843</v>
      </c>
      <c r="E262">
        <v>1</v>
      </c>
      <c r="F262">
        <v>1</v>
      </c>
      <c r="G262">
        <v>1</v>
      </c>
      <c r="H262">
        <v>3</v>
      </c>
      <c r="I262" t="s">
        <v>185</v>
      </c>
      <c r="J262" t="s">
        <v>187</v>
      </c>
      <c r="K262" t="s">
        <v>186</v>
      </c>
      <c r="L262">
        <v>1346</v>
      </c>
      <c r="N262">
        <v>1009</v>
      </c>
      <c r="O262" t="s">
        <v>182</v>
      </c>
      <c r="P262" t="s">
        <v>182</v>
      </c>
      <c r="Q262">
        <v>1</v>
      </c>
      <c r="W262">
        <v>0</v>
      </c>
      <c r="X262">
        <v>270253964</v>
      </c>
      <c r="Y262">
        <v>13</v>
      </c>
      <c r="AA262">
        <v>96.58</v>
      </c>
      <c r="AB262">
        <v>0</v>
      </c>
      <c r="AC262">
        <v>0</v>
      </c>
      <c r="AD262">
        <v>0</v>
      </c>
      <c r="AE262">
        <v>15.09</v>
      </c>
      <c r="AF262">
        <v>0</v>
      </c>
      <c r="AG262">
        <v>0</v>
      </c>
      <c r="AH262">
        <v>0</v>
      </c>
      <c r="AI262">
        <v>6.4</v>
      </c>
      <c r="AJ262">
        <v>1</v>
      </c>
      <c r="AK262">
        <v>1</v>
      </c>
      <c r="AL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6</v>
      </c>
      <c r="AT262">
        <v>13</v>
      </c>
      <c r="AU262" t="s">
        <v>6</v>
      </c>
      <c r="AV262">
        <v>0</v>
      </c>
      <c r="AW262">
        <v>1</v>
      </c>
      <c r="AX262">
        <v>-1</v>
      </c>
      <c r="AY262">
        <v>0</v>
      </c>
      <c r="AZ262">
        <v>0</v>
      </c>
      <c r="BA262" t="s">
        <v>6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Y262*Source!I97</f>
        <v>20.831199999999999</v>
      </c>
      <c r="CY262">
        <f>AA262</f>
        <v>96.58</v>
      </c>
      <c r="CZ262">
        <f>AE262</f>
        <v>15.09</v>
      </c>
      <c r="DA262">
        <f>AI262</f>
        <v>6.4</v>
      </c>
      <c r="DB262">
        <v>0</v>
      </c>
    </row>
    <row r="263" spans="1:106" x14ac:dyDescent="0.2">
      <c r="A263">
        <f>ROW(Source!A102)</f>
        <v>102</v>
      </c>
      <c r="B263">
        <v>26834263</v>
      </c>
      <c r="C263">
        <v>26837204</v>
      </c>
      <c r="D263">
        <v>25413300</v>
      </c>
      <c r="E263">
        <v>1</v>
      </c>
      <c r="F263">
        <v>1</v>
      </c>
      <c r="G263">
        <v>1</v>
      </c>
      <c r="H263">
        <v>1</v>
      </c>
      <c r="I263" t="s">
        <v>684</v>
      </c>
      <c r="J263" t="s">
        <v>6</v>
      </c>
      <c r="K263" t="s">
        <v>685</v>
      </c>
      <c r="L263">
        <v>1191</v>
      </c>
      <c r="N263">
        <v>1013</v>
      </c>
      <c r="O263" t="s">
        <v>599</v>
      </c>
      <c r="P263" t="s">
        <v>599</v>
      </c>
      <c r="Q263">
        <v>1</v>
      </c>
      <c r="W263">
        <v>0</v>
      </c>
      <c r="X263">
        <v>-400197608</v>
      </c>
      <c r="Y263">
        <v>96.220500000000001</v>
      </c>
      <c r="AA263">
        <v>0</v>
      </c>
      <c r="AB263">
        <v>0</v>
      </c>
      <c r="AC263">
        <v>0</v>
      </c>
      <c r="AD263">
        <v>8.5299999999999994</v>
      </c>
      <c r="AE263">
        <v>0</v>
      </c>
      <c r="AF263">
        <v>0</v>
      </c>
      <c r="AG263">
        <v>0</v>
      </c>
      <c r="AH263">
        <v>8.5299999999999994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6</v>
      </c>
      <c r="AT263">
        <v>83.67</v>
      </c>
      <c r="AU263" t="s">
        <v>131</v>
      </c>
      <c r="AV263">
        <v>1</v>
      </c>
      <c r="AW263">
        <v>2</v>
      </c>
      <c r="AX263">
        <v>26837205</v>
      </c>
      <c r="AY263">
        <v>1</v>
      </c>
      <c r="AZ263">
        <v>0</v>
      </c>
      <c r="BA263">
        <v>279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Y263*Source!I102</f>
        <v>21.938274</v>
      </c>
      <c r="CY263">
        <f>AD263</f>
        <v>8.5299999999999994</v>
      </c>
      <c r="CZ263">
        <f>AH263</f>
        <v>8.5299999999999994</v>
      </c>
      <c r="DA263">
        <f>AL263</f>
        <v>1</v>
      </c>
      <c r="DB263">
        <v>0</v>
      </c>
    </row>
    <row r="264" spans="1:106" x14ac:dyDescent="0.2">
      <c r="A264">
        <f>ROW(Source!A102)</f>
        <v>102</v>
      </c>
      <c r="B264">
        <v>26834263</v>
      </c>
      <c r="C264">
        <v>26837204</v>
      </c>
      <c r="D264">
        <v>25412928</v>
      </c>
      <c r="E264">
        <v>1</v>
      </c>
      <c r="F264">
        <v>1</v>
      </c>
      <c r="G264">
        <v>1</v>
      </c>
      <c r="H264">
        <v>1</v>
      </c>
      <c r="I264" t="s">
        <v>600</v>
      </c>
      <c r="J264" t="s">
        <v>6</v>
      </c>
      <c r="K264" t="s">
        <v>601</v>
      </c>
      <c r="L264">
        <v>1191</v>
      </c>
      <c r="N264">
        <v>1013</v>
      </c>
      <c r="O264" t="s">
        <v>599</v>
      </c>
      <c r="P264" t="s">
        <v>599</v>
      </c>
      <c r="Q264">
        <v>1</v>
      </c>
      <c r="W264">
        <v>0</v>
      </c>
      <c r="X264">
        <v>-1417349443</v>
      </c>
      <c r="Y264">
        <v>1.34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1.34</v>
      </c>
      <c r="AU264" t="s">
        <v>6</v>
      </c>
      <c r="AV264">
        <v>2</v>
      </c>
      <c r="AW264">
        <v>2</v>
      </c>
      <c r="AX264">
        <v>26837206</v>
      </c>
      <c r="AY264">
        <v>1</v>
      </c>
      <c r="AZ264">
        <v>2048</v>
      </c>
      <c r="BA264">
        <v>280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Y264*Source!I102</f>
        <v>0.30552000000000001</v>
      </c>
      <c r="CY264">
        <f>AD264</f>
        <v>0</v>
      </c>
      <c r="CZ264">
        <f>AH264</f>
        <v>0</v>
      </c>
      <c r="DA264">
        <f>AL264</f>
        <v>1</v>
      </c>
      <c r="DB264">
        <v>0</v>
      </c>
    </row>
    <row r="265" spans="1:106" x14ac:dyDescent="0.2">
      <c r="A265">
        <f>ROW(Source!A102)</f>
        <v>102</v>
      </c>
      <c r="B265">
        <v>26834263</v>
      </c>
      <c r="C265">
        <v>26837204</v>
      </c>
      <c r="D265">
        <v>25230445</v>
      </c>
      <c r="E265">
        <v>1</v>
      </c>
      <c r="F265">
        <v>1</v>
      </c>
      <c r="G265">
        <v>1</v>
      </c>
      <c r="H265">
        <v>2</v>
      </c>
      <c r="I265" t="s">
        <v>753</v>
      </c>
      <c r="J265" t="s">
        <v>754</v>
      </c>
      <c r="K265" t="s">
        <v>755</v>
      </c>
      <c r="L265">
        <v>1368</v>
      </c>
      <c r="N265">
        <v>1011</v>
      </c>
      <c r="O265" t="s">
        <v>605</v>
      </c>
      <c r="P265" t="s">
        <v>605</v>
      </c>
      <c r="Q265">
        <v>1</v>
      </c>
      <c r="W265">
        <v>0</v>
      </c>
      <c r="X265">
        <v>1225731627</v>
      </c>
      <c r="Y265">
        <v>2.5000000000000001E-2</v>
      </c>
      <c r="AA265">
        <v>0</v>
      </c>
      <c r="AB265">
        <v>89.99</v>
      </c>
      <c r="AC265">
        <v>10.06</v>
      </c>
      <c r="AD265">
        <v>0</v>
      </c>
      <c r="AE265">
        <v>0</v>
      </c>
      <c r="AF265">
        <v>89.99</v>
      </c>
      <c r="AG265">
        <v>10.06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0.02</v>
      </c>
      <c r="AU265" t="s">
        <v>130</v>
      </c>
      <c r="AV265">
        <v>0</v>
      </c>
      <c r="AW265">
        <v>2</v>
      </c>
      <c r="AX265">
        <v>26837207</v>
      </c>
      <c r="AY265">
        <v>1</v>
      </c>
      <c r="AZ265">
        <v>0</v>
      </c>
      <c r="BA265">
        <v>281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Y265*Source!I102</f>
        <v>5.7000000000000002E-3</v>
      </c>
      <c r="CY265">
        <f>AB265</f>
        <v>89.99</v>
      </c>
      <c r="CZ265">
        <f>AF265</f>
        <v>89.99</v>
      </c>
      <c r="DA265">
        <f>AJ265</f>
        <v>1</v>
      </c>
      <c r="DB265">
        <v>0</v>
      </c>
    </row>
    <row r="266" spans="1:106" x14ac:dyDescent="0.2">
      <c r="A266">
        <f>ROW(Source!A102)</f>
        <v>102</v>
      </c>
      <c r="B266">
        <v>26834263</v>
      </c>
      <c r="C266">
        <v>26837204</v>
      </c>
      <c r="D266">
        <v>25230514</v>
      </c>
      <c r="E266">
        <v>1</v>
      </c>
      <c r="F266">
        <v>1</v>
      </c>
      <c r="G266">
        <v>1</v>
      </c>
      <c r="H266">
        <v>2</v>
      </c>
      <c r="I266" t="s">
        <v>602</v>
      </c>
      <c r="J266" t="s">
        <v>603</v>
      </c>
      <c r="K266" t="s">
        <v>604</v>
      </c>
      <c r="L266">
        <v>1368</v>
      </c>
      <c r="N266">
        <v>1011</v>
      </c>
      <c r="O266" t="s">
        <v>605</v>
      </c>
      <c r="P266" t="s">
        <v>605</v>
      </c>
      <c r="Q266">
        <v>1</v>
      </c>
      <c r="W266">
        <v>0</v>
      </c>
      <c r="X266">
        <v>1188625873</v>
      </c>
      <c r="Y266">
        <v>0.375</v>
      </c>
      <c r="AA266">
        <v>0</v>
      </c>
      <c r="AB266">
        <v>31.26</v>
      </c>
      <c r="AC266">
        <v>13.5</v>
      </c>
      <c r="AD266">
        <v>0</v>
      </c>
      <c r="AE266">
        <v>0</v>
      </c>
      <c r="AF266">
        <v>31.26</v>
      </c>
      <c r="AG266">
        <v>13.5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0.3</v>
      </c>
      <c r="AU266" t="s">
        <v>130</v>
      </c>
      <c r="AV266">
        <v>0</v>
      </c>
      <c r="AW266">
        <v>2</v>
      </c>
      <c r="AX266">
        <v>26837208</v>
      </c>
      <c r="AY266">
        <v>1</v>
      </c>
      <c r="AZ266">
        <v>0</v>
      </c>
      <c r="BA266">
        <v>282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Y266*Source!I102</f>
        <v>8.5500000000000007E-2</v>
      </c>
      <c r="CY266">
        <f>AB266</f>
        <v>31.26</v>
      </c>
      <c r="CZ266">
        <f>AF266</f>
        <v>31.26</v>
      </c>
      <c r="DA266">
        <f>AJ266</f>
        <v>1</v>
      </c>
      <c r="DB266">
        <v>0</v>
      </c>
    </row>
    <row r="267" spans="1:106" x14ac:dyDescent="0.2">
      <c r="A267">
        <f>ROW(Source!A102)</f>
        <v>102</v>
      </c>
      <c r="B267">
        <v>26834263</v>
      </c>
      <c r="C267">
        <v>26837204</v>
      </c>
      <c r="D267">
        <v>25230679</v>
      </c>
      <c r="E267">
        <v>1</v>
      </c>
      <c r="F267">
        <v>1</v>
      </c>
      <c r="G267">
        <v>1</v>
      </c>
      <c r="H267">
        <v>2</v>
      </c>
      <c r="I267" t="s">
        <v>756</v>
      </c>
      <c r="J267" t="s">
        <v>757</v>
      </c>
      <c r="K267" t="s">
        <v>758</v>
      </c>
      <c r="L267">
        <v>1368</v>
      </c>
      <c r="N267">
        <v>1011</v>
      </c>
      <c r="O267" t="s">
        <v>605</v>
      </c>
      <c r="P267" t="s">
        <v>605</v>
      </c>
      <c r="Q267">
        <v>1</v>
      </c>
      <c r="W267">
        <v>0</v>
      </c>
      <c r="X267">
        <v>983187852</v>
      </c>
      <c r="Y267">
        <v>1.2749999999999999</v>
      </c>
      <c r="AA267">
        <v>0</v>
      </c>
      <c r="AB267">
        <v>12.39</v>
      </c>
      <c r="AC267">
        <v>10.06</v>
      </c>
      <c r="AD267">
        <v>0</v>
      </c>
      <c r="AE267">
        <v>0</v>
      </c>
      <c r="AF267">
        <v>12.39</v>
      </c>
      <c r="AG267">
        <v>10.06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6</v>
      </c>
      <c r="AT267">
        <v>1.02</v>
      </c>
      <c r="AU267" t="s">
        <v>130</v>
      </c>
      <c r="AV267">
        <v>0</v>
      </c>
      <c r="AW267">
        <v>2</v>
      </c>
      <c r="AX267">
        <v>26837209</v>
      </c>
      <c r="AY267">
        <v>1</v>
      </c>
      <c r="AZ267">
        <v>0</v>
      </c>
      <c r="BA267">
        <v>283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Y267*Source!I102</f>
        <v>0.29070000000000001</v>
      </c>
      <c r="CY267">
        <f>AB267</f>
        <v>12.39</v>
      </c>
      <c r="CZ267">
        <f>AF267</f>
        <v>12.39</v>
      </c>
      <c r="DA267">
        <f>AJ267</f>
        <v>1</v>
      </c>
      <c r="DB267">
        <v>0</v>
      </c>
    </row>
    <row r="268" spans="1:106" x14ac:dyDescent="0.2">
      <c r="A268">
        <f>ROW(Source!A102)</f>
        <v>102</v>
      </c>
      <c r="B268">
        <v>26834263</v>
      </c>
      <c r="C268">
        <v>26837204</v>
      </c>
      <c r="D268">
        <v>25149961</v>
      </c>
      <c r="E268">
        <v>1</v>
      </c>
      <c r="F268">
        <v>1</v>
      </c>
      <c r="G268">
        <v>1</v>
      </c>
      <c r="H268">
        <v>3</v>
      </c>
      <c r="I268" t="s">
        <v>691</v>
      </c>
      <c r="J268" t="s">
        <v>692</v>
      </c>
      <c r="K268" t="s">
        <v>693</v>
      </c>
      <c r="L268">
        <v>1339</v>
      </c>
      <c r="N268">
        <v>1007</v>
      </c>
      <c r="O268" t="s">
        <v>228</v>
      </c>
      <c r="P268" t="s">
        <v>228</v>
      </c>
      <c r="Q268">
        <v>1</v>
      </c>
      <c r="W268">
        <v>0</v>
      </c>
      <c r="X268">
        <v>-1660354250</v>
      </c>
      <c r="Y268">
        <v>0.74</v>
      </c>
      <c r="AA268">
        <v>2.44</v>
      </c>
      <c r="AB268">
        <v>0</v>
      </c>
      <c r="AC268">
        <v>0</v>
      </c>
      <c r="AD268">
        <v>0</v>
      </c>
      <c r="AE268">
        <v>2.44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0.74</v>
      </c>
      <c r="AU268" t="s">
        <v>6</v>
      </c>
      <c r="AV268">
        <v>0</v>
      </c>
      <c r="AW268">
        <v>2</v>
      </c>
      <c r="AX268">
        <v>26837210</v>
      </c>
      <c r="AY268">
        <v>1</v>
      </c>
      <c r="AZ268">
        <v>0</v>
      </c>
      <c r="BA268">
        <v>284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Y268*Source!I102</f>
        <v>0.16872000000000001</v>
      </c>
      <c r="CY268">
        <f>AA268</f>
        <v>2.44</v>
      </c>
      <c r="CZ268">
        <f>AE268</f>
        <v>2.44</v>
      </c>
      <c r="DA268">
        <f>AI268</f>
        <v>1</v>
      </c>
      <c r="DB268">
        <v>0</v>
      </c>
    </row>
    <row r="269" spans="1:106" x14ac:dyDescent="0.2">
      <c r="A269">
        <f>ROW(Source!A102)</f>
        <v>102</v>
      </c>
      <c r="B269">
        <v>26834263</v>
      </c>
      <c r="C269">
        <v>26837204</v>
      </c>
      <c r="D269">
        <v>25155670</v>
      </c>
      <c r="E269">
        <v>1</v>
      </c>
      <c r="F269">
        <v>1</v>
      </c>
      <c r="G269">
        <v>1</v>
      </c>
      <c r="H269">
        <v>3</v>
      </c>
      <c r="I269" t="s">
        <v>180</v>
      </c>
      <c r="J269" t="s">
        <v>183</v>
      </c>
      <c r="K269" t="s">
        <v>181</v>
      </c>
      <c r="L269">
        <v>1346</v>
      </c>
      <c r="N269">
        <v>1009</v>
      </c>
      <c r="O269" t="s">
        <v>182</v>
      </c>
      <c r="P269" t="s">
        <v>182</v>
      </c>
      <c r="Q269">
        <v>1</v>
      </c>
      <c r="W269">
        <v>0</v>
      </c>
      <c r="X269">
        <v>-119095564</v>
      </c>
      <c r="Y269">
        <v>1230</v>
      </c>
      <c r="AA269">
        <v>2.0699999999999998</v>
      </c>
      <c r="AB269">
        <v>0</v>
      </c>
      <c r="AC269">
        <v>0</v>
      </c>
      <c r="AD269">
        <v>0</v>
      </c>
      <c r="AE269">
        <v>2.0699999999999998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6</v>
      </c>
      <c r="AT269">
        <v>1230</v>
      </c>
      <c r="AU269" t="s">
        <v>6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6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Y269*Source!I102</f>
        <v>280.44</v>
      </c>
      <c r="CY269">
        <f>AA269</f>
        <v>2.0699999999999998</v>
      </c>
      <c r="CZ269">
        <f>AE269</f>
        <v>2.0699999999999998</v>
      </c>
      <c r="DA269">
        <f>AI269</f>
        <v>1</v>
      </c>
      <c r="DB269">
        <v>0</v>
      </c>
    </row>
    <row r="270" spans="1:106" x14ac:dyDescent="0.2">
      <c r="A270">
        <f>ROW(Source!A102)</f>
        <v>102</v>
      </c>
      <c r="B270">
        <v>26834263</v>
      </c>
      <c r="C270">
        <v>26837204</v>
      </c>
      <c r="D270">
        <v>25185843</v>
      </c>
      <c r="E270">
        <v>1</v>
      </c>
      <c r="F270">
        <v>1</v>
      </c>
      <c r="G270">
        <v>1</v>
      </c>
      <c r="H270">
        <v>3</v>
      </c>
      <c r="I270" t="s">
        <v>185</v>
      </c>
      <c r="J270" t="s">
        <v>187</v>
      </c>
      <c r="K270" t="s">
        <v>186</v>
      </c>
      <c r="L270">
        <v>1346</v>
      </c>
      <c r="N270">
        <v>1009</v>
      </c>
      <c r="O270" t="s">
        <v>182</v>
      </c>
      <c r="P270" t="s">
        <v>182</v>
      </c>
      <c r="Q270">
        <v>1</v>
      </c>
      <c r="W270">
        <v>0</v>
      </c>
      <c r="X270">
        <v>270253964</v>
      </c>
      <c r="Y270">
        <v>13</v>
      </c>
      <c r="AA270">
        <v>15.09</v>
      </c>
      <c r="AB270">
        <v>0</v>
      </c>
      <c r="AC270">
        <v>0</v>
      </c>
      <c r="AD270">
        <v>0</v>
      </c>
      <c r="AE270">
        <v>15.09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0</v>
      </c>
      <c r="AP270">
        <v>0</v>
      </c>
      <c r="AQ270">
        <v>0</v>
      </c>
      <c r="AR270">
        <v>0</v>
      </c>
      <c r="AS270" t="s">
        <v>6</v>
      </c>
      <c r="AT270">
        <v>13</v>
      </c>
      <c r="AU270" t="s">
        <v>6</v>
      </c>
      <c r="AV270">
        <v>0</v>
      </c>
      <c r="AW270">
        <v>1</v>
      </c>
      <c r="AX270">
        <v>-1</v>
      </c>
      <c r="AY270">
        <v>0</v>
      </c>
      <c r="AZ270">
        <v>0</v>
      </c>
      <c r="BA270" t="s">
        <v>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Y270*Source!I102</f>
        <v>2.964</v>
      </c>
      <c r="CY270">
        <f>AA270</f>
        <v>15.09</v>
      </c>
      <c r="CZ270">
        <f>AE270</f>
        <v>15.09</v>
      </c>
      <c r="DA270">
        <f>AI270</f>
        <v>1</v>
      </c>
      <c r="DB270">
        <v>0</v>
      </c>
    </row>
    <row r="271" spans="1:106" x14ac:dyDescent="0.2">
      <c r="A271">
        <f>ROW(Source!A103)</f>
        <v>103</v>
      </c>
      <c r="B271">
        <v>26834277</v>
      </c>
      <c r="C271">
        <v>26837204</v>
      </c>
      <c r="D271">
        <v>25413300</v>
      </c>
      <c r="E271">
        <v>1</v>
      </c>
      <c r="F271">
        <v>1</v>
      </c>
      <c r="G271">
        <v>1</v>
      </c>
      <c r="H271">
        <v>1</v>
      </c>
      <c r="I271" t="s">
        <v>684</v>
      </c>
      <c r="J271" t="s">
        <v>6</v>
      </c>
      <c r="K271" t="s">
        <v>685</v>
      </c>
      <c r="L271">
        <v>1191</v>
      </c>
      <c r="N271">
        <v>1013</v>
      </c>
      <c r="O271" t="s">
        <v>599</v>
      </c>
      <c r="P271" t="s">
        <v>599</v>
      </c>
      <c r="Q271">
        <v>1</v>
      </c>
      <c r="W271">
        <v>0</v>
      </c>
      <c r="X271">
        <v>-400197608</v>
      </c>
      <c r="Y271">
        <v>96.220500000000001</v>
      </c>
      <c r="AA271">
        <v>0</v>
      </c>
      <c r="AB271">
        <v>0</v>
      </c>
      <c r="AC271">
        <v>0</v>
      </c>
      <c r="AD271">
        <v>54.59</v>
      </c>
      <c r="AE271">
        <v>0</v>
      </c>
      <c r="AF271">
        <v>0</v>
      </c>
      <c r="AG271">
        <v>0</v>
      </c>
      <c r="AH271">
        <v>8.5299999999999994</v>
      </c>
      <c r="AI271">
        <v>1</v>
      </c>
      <c r="AJ271">
        <v>1</v>
      </c>
      <c r="AK271">
        <v>1</v>
      </c>
      <c r="AL271">
        <v>6.4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83.67</v>
      </c>
      <c r="AU271" t="s">
        <v>131</v>
      </c>
      <c r="AV271">
        <v>1</v>
      </c>
      <c r="AW271">
        <v>2</v>
      </c>
      <c r="AX271">
        <v>26837205</v>
      </c>
      <c r="AY271">
        <v>1</v>
      </c>
      <c r="AZ271">
        <v>0</v>
      </c>
      <c r="BA271">
        <v>287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Y271*Source!I103</f>
        <v>21.938274</v>
      </c>
      <c r="CY271">
        <f>AD271</f>
        <v>54.59</v>
      </c>
      <c r="CZ271">
        <f>AH271</f>
        <v>8.5299999999999994</v>
      </c>
      <c r="DA271">
        <f>AL271</f>
        <v>6.4</v>
      </c>
      <c r="DB271">
        <v>0</v>
      </c>
    </row>
    <row r="272" spans="1:106" x14ac:dyDescent="0.2">
      <c r="A272">
        <f>ROW(Source!A103)</f>
        <v>103</v>
      </c>
      <c r="B272">
        <v>26834277</v>
      </c>
      <c r="C272">
        <v>26837204</v>
      </c>
      <c r="D272">
        <v>25412928</v>
      </c>
      <c r="E272">
        <v>1</v>
      </c>
      <c r="F272">
        <v>1</v>
      </c>
      <c r="G272">
        <v>1</v>
      </c>
      <c r="H272">
        <v>1</v>
      </c>
      <c r="I272" t="s">
        <v>600</v>
      </c>
      <c r="J272" t="s">
        <v>6</v>
      </c>
      <c r="K272" t="s">
        <v>601</v>
      </c>
      <c r="L272">
        <v>1191</v>
      </c>
      <c r="N272">
        <v>1013</v>
      </c>
      <c r="O272" t="s">
        <v>599</v>
      </c>
      <c r="P272" t="s">
        <v>599</v>
      </c>
      <c r="Q272">
        <v>1</v>
      </c>
      <c r="W272">
        <v>0</v>
      </c>
      <c r="X272">
        <v>-1417349443</v>
      </c>
      <c r="Y272">
        <v>1.34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6.4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1.34</v>
      </c>
      <c r="AU272" t="s">
        <v>6</v>
      </c>
      <c r="AV272">
        <v>2</v>
      </c>
      <c r="AW272">
        <v>2</v>
      </c>
      <c r="AX272">
        <v>26837206</v>
      </c>
      <c r="AY272">
        <v>1</v>
      </c>
      <c r="AZ272">
        <v>2048</v>
      </c>
      <c r="BA272">
        <v>288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Y272*Source!I103</f>
        <v>0.30552000000000001</v>
      </c>
      <c r="CY272">
        <f>AD272</f>
        <v>0</v>
      </c>
      <c r="CZ272">
        <f>AH272</f>
        <v>0</v>
      </c>
      <c r="DA272">
        <f>AL272</f>
        <v>1</v>
      </c>
      <c r="DB272">
        <v>0</v>
      </c>
    </row>
    <row r="273" spans="1:106" x14ac:dyDescent="0.2">
      <c r="A273">
        <f>ROW(Source!A103)</f>
        <v>103</v>
      </c>
      <c r="B273">
        <v>26834277</v>
      </c>
      <c r="C273">
        <v>26837204</v>
      </c>
      <c r="D273">
        <v>25230445</v>
      </c>
      <c r="E273">
        <v>1</v>
      </c>
      <c r="F273">
        <v>1</v>
      </c>
      <c r="G273">
        <v>1</v>
      </c>
      <c r="H273">
        <v>2</v>
      </c>
      <c r="I273" t="s">
        <v>753</v>
      </c>
      <c r="J273" t="s">
        <v>754</v>
      </c>
      <c r="K273" t="s">
        <v>755</v>
      </c>
      <c r="L273">
        <v>1368</v>
      </c>
      <c r="N273">
        <v>1011</v>
      </c>
      <c r="O273" t="s">
        <v>605</v>
      </c>
      <c r="P273" t="s">
        <v>605</v>
      </c>
      <c r="Q273">
        <v>1</v>
      </c>
      <c r="W273">
        <v>0</v>
      </c>
      <c r="X273">
        <v>1225731627</v>
      </c>
      <c r="Y273">
        <v>2.5000000000000001E-2</v>
      </c>
      <c r="AA273">
        <v>0</v>
      </c>
      <c r="AB273">
        <v>575.94000000000005</v>
      </c>
      <c r="AC273">
        <v>10.06</v>
      </c>
      <c r="AD273">
        <v>0</v>
      </c>
      <c r="AE273">
        <v>0</v>
      </c>
      <c r="AF273">
        <v>89.99</v>
      </c>
      <c r="AG273">
        <v>10.06</v>
      </c>
      <c r="AH273">
        <v>0</v>
      </c>
      <c r="AI273">
        <v>1</v>
      </c>
      <c r="AJ273">
        <v>6.4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0.02</v>
      </c>
      <c r="AU273" t="s">
        <v>130</v>
      </c>
      <c r="AV273">
        <v>0</v>
      </c>
      <c r="AW273">
        <v>2</v>
      </c>
      <c r="AX273">
        <v>26837207</v>
      </c>
      <c r="AY273">
        <v>1</v>
      </c>
      <c r="AZ273">
        <v>0</v>
      </c>
      <c r="BA273">
        <v>289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Y273*Source!I103</f>
        <v>5.7000000000000002E-3</v>
      </c>
      <c r="CY273">
        <f>AB273</f>
        <v>575.94000000000005</v>
      </c>
      <c r="CZ273">
        <f>AF273</f>
        <v>89.99</v>
      </c>
      <c r="DA273">
        <f>AJ273</f>
        <v>6.4</v>
      </c>
      <c r="DB273">
        <v>0</v>
      </c>
    </row>
    <row r="274" spans="1:106" x14ac:dyDescent="0.2">
      <c r="A274">
        <f>ROW(Source!A103)</f>
        <v>103</v>
      </c>
      <c r="B274">
        <v>26834277</v>
      </c>
      <c r="C274">
        <v>26837204</v>
      </c>
      <c r="D274">
        <v>25230514</v>
      </c>
      <c r="E274">
        <v>1</v>
      </c>
      <c r="F274">
        <v>1</v>
      </c>
      <c r="G274">
        <v>1</v>
      </c>
      <c r="H274">
        <v>2</v>
      </c>
      <c r="I274" t="s">
        <v>602</v>
      </c>
      <c r="J274" t="s">
        <v>603</v>
      </c>
      <c r="K274" t="s">
        <v>604</v>
      </c>
      <c r="L274">
        <v>1368</v>
      </c>
      <c r="N274">
        <v>1011</v>
      </c>
      <c r="O274" t="s">
        <v>605</v>
      </c>
      <c r="P274" t="s">
        <v>605</v>
      </c>
      <c r="Q274">
        <v>1</v>
      </c>
      <c r="W274">
        <v>0</v>
      </c>
      <c r="X274">
        <v>1188625873</v>
      </c>
      <c r="Y274">
        <v>0.375</v>
      </c>
      <c r="AA274">
        <v>0</v>
      </c>
      <c r="AB274">
        <v>200.06</v>
      </c>
      <c r="AC274">
        <v>13.5</v>
      </c>
      <c r="AD274">
        <v>0</v>
      </c>
      <c r="AE274">
        <v>0</v>
      </c>
      <c r="AF274">
        <v>31.26</v>
      </c>
      <c r="AG274">
        <v>13.5</v>
      </c>
      <c r="AH274">
        <v>0</v>
      </c>
      <c r="AI274">
        <v>1</v>
      </c>
      <c r="AJ274">
        <v>6.4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0.3</v>
      </c>
      <c r="AU274" t="s">
        <v>130</v>
      </c>
      <c r="AV274">
        <v>0</v>
      </c>
      <c r="AW274">
        <v>2</v>
      </c>
      <c r="AX274">
        <v>26837208</v>
      </c>
      <c r="AY274">
        <v>1</v>
      </c>
      <c r="AZ274">
        <v>0</v>
      </c>
      <c r="BA274">
        <v>290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Y274*Source!I103</f>
        <v>8.5500000000000007E-2</v>
      </c>
      <c r="CY274">
        <f>AB274</f>
        <v>200.06</v>
      </c>
      <c r="CZ274">
        <f>AF274</f>
        <v>31.26</v>
      </c>
      <c r="DA274">
        <f>AJ274</f>
        <v>6.4</v>
      </c>
      <c r="DB274">
        <v>0</v>
      </c>
    </row>
    <row r="275" spans="1:106" x14ac:dyDescent="0.2">
      <c r="A275">
        <f>ROW(Source!A103)</f>
        <v>103</v>
      </c>
      <c r="B275">
        <v>26834277</v>
      </c>
      <c r="C275">
        <v>26837204</v>
      </c>
      <c r="D275">
        <v>25230679</v>
      </c>
      <c r="E275">
        <v>1</v>
      </c>
      <c r="F275">
        <v>1</v>
      </c>
      <c r="G275">
        <v>1</v>
      </c>
      <c r="H275">
        <v>2</v>
      </c>
      <c r="I275" t="s">
        <v>756</v>
      </c>
      <c r="J275" t="s">
        <v>757</v>
      </c>
      <c r="K275" t="s">
        <v>758</v>
      </c>
      <c r="L275">
        <v>1368</v>
      </c>
      <c r="N275">
        <v>1011</v>
      </c>
      <c r="O275" t="s">
        <v>605</v>
      </c>
      <c r="P275" t="s">
        <v>605</v>
      </c>
      <c r="Q275">
        <v>1</v>
      </c>
      <c r="W275">
        <v>0</v>
      </c>
      <c r="X275">
        <v>983187852</v>
      </c>
      <c r="Y275">
        <v>1.2749999999999999</v>
      </c>
      <c r="AA275">
        <v>0</v>
      </c>
      <c r="AB275">
        <v>79.3</v>
      </c>
      <c r="AC275">
        <v>10.06</v>
      </c>
      <c r="AD275">
        <v>0</v>
      </c>
      <c r="AE275">
        <v>0</v>
      </c>
      <c r="AF275">
        <v>12.39</v>
      </c>
      <c r="AG275">
        <v>10.06</v>
      </c>
      <c r="AH275">
        <v>0</v>
      </c>
      <c r="AI275">
        <v>1</v>
      </c>
      <c r="AJ275">
        <v>6.4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1.02</v>
      </c>
      <c r="AU275" t="s">
        <v>130</v>
      </c>
      <c r="AV275">
        <v>0</v>
      </c>
      <c r="AW275">
        <v>2</v>
      </c>
      <c r="AX275">
        <v>26837209</v>
      </c>
      <c r="AY275">
        <v>1</v>
      </c>
      <c r="AZ275">
        <v>0</v>
      </c>
      <c r="BA275">
        <v>291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Y275*Source!I103</f>
        <v>0.29070000000000001</v>
      </c>
      <c r="CY275">
        <f>AB275</f>
        <v>79.3</v>
      </c>
      <c r="CZ275">
        <f>AF275</f>
        <v>12.39</v>
      </c>
      <c r="DA275">
        <f>AJ275</f>
        <v>6.4</v>
      </c>
      <c r="DB275">
        <v>0</v>
      </c>
    </row>
    <row r="276" spans="1:106" x14ac:dyDescent="0.2">
      <c r="A276">
        <f>ROW(Source!A103)</f>
        <v>103</v>
      </c>
      <c r="B276">
        <v>26834277</v>
      </c>
      <c r="C276">
        <v>26837204</v>
      </c>
      <c r="D276">
        <v>25149961</v>
      </c>
      <c r="E276">
        <v>1</v>
      </c>
      <c r="F276">
        <v>1</v>
      </c>
      <c r="G276">
        <v>1</v>
      </c>
      <c r="H276">
        <v>3</v>
      </c>
      <c r="I276" t="s">
        <v>691</v>
      </c>
      <c r="J276" t="s">
        <v>692</v>
      </c>
      <c r="K276" t="s">
        <v>693</v>
      </c>
      <c r="L276">
        <v>1339</v>
      </c>
      <c r="N276">
        <v>1007</v>
      </c>
      <c r="O276" t="s">
        <v>228</v>
      </c>
      <c r="P276" t="s">
        <v>228</v>
      </c>
      <c r="Q276">
        <v>1</v>
      </c>
      <c r="W276">
        <v>0</v>
      </c>
      <c r="X276">
        <v>-1660354250</v>
      </c>
      <c r="Y276">
        <v>0.74</v>
      </c>
      <c r="AA276">
        <v>15.62</v>
      </c>
      <c r="AB276">
        <v>0</v>
      </c>
      <c r="AC276">
        <v>0</v>
      </c>
      <c r="AD276">
        <v>0</v>
      </c>
      <c r="AE276">
        <v>2.44</v>
      </c>
      <c r="AF276">
        <v>0</v>
      </c>
      <c r="AG276">
        <v>0</v>
      </c>
      <c r="AH276">
        <v>0</v>
      </c>
      <c r="AI276">
        <v>6.4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0.74</v>
      </c>
      <c r="AU276" t="s">
        <v>6</v>
      </c>
      <c r="AV276">
        <v>0</v>
      </c>
      <c r="AW276">
        <v>2</v>
      </c>
      <c r="AX276">
        <v>26837210</v>
      </c>
      <c r="AY276">
        <v>1</v>
      </c>
      <c r="AZ276">
        <v>0</v>
      </c>
      <c r="BA276">
        <v>292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Y276*Source!I103</f>
        <v>0.16872000000000001</v>
      </c>
      <c r="CY276">
        <f>AA276</f>
        <v>15.62</v>
      </c>
      <c r="CZ276">
        <f>AE276</f>
        <v>2.44</v>
      </c>
      <c r="DA276">
        <f>AI276</f>
        <v>6.4</v>
      </c>
      <c r="DB276">
        <v>0</v>
      </c>
    </row>
    <row r="277" spans="1:106" x14ac:dyDescent="0.2">
      <c r="A277">
        <f>ROW(Source!A103)</f>
        <v>103</v>
      </c>
      <c r="B277">
        <v>26834277</v>
      </c>
      <c r="C277">
        <v>26837204</v>
      </c>
      <c r="D277">
        <v>25155670</v>
      </c>
      <c r="E277">
        <v>1</v>
      </c>
      <c r="F277">
        <v>1</v>
      </c>
      <c r="G277">
        <v>1</v>
      </c>
      <c r="H277">
        <v>3</v>
      </c>
      <c r="I277" t="s">
        <v>180</v>
      </c>
      <c r="J277" t="s">
        <v>183</v>
      </c>
      <c r="K277" t="s">
        <v>181</v>
      </c>
      <c r="L277">
        <v>1346</v>
      </c>
      <c r="N277">
        <v>1009</v>
      </c>
      <c r="O277" t="s">
        <v>182</v>
      </c>
      <c r="P277" t="s">
        <v>182</v>
      </c>
      <c r="Q277">
        <v>1</v>
      </c>
      <c r="W277">
        <v>0</v>
      </c>
      <c r="X277">
        <v>-119095564</v>
      </c>
      <c r="Y277">
        <v>1230</v>
      </c>
      <c r="AA277">
        <v>13.25</v>
      </c>
      <c r="AB277">
        <v>0</v>
      </c>
      <c r="AC277">
        <v>0</v>
      </c>
      <c r="AD277">
        <v>0</v>
      </c>
      <c r="AE277">
        <v>2.0699999999999998</v>
      </c>
      <c r="AF277">
        <v>0</v>
      </c>
      <c r="AG277">
        <v>0</v>
      </c>
      <c r="AH277">
        <v>0</v>
      </c>
      <c r="AI277">
        <v>6.4</v>
      </c>
      <c r="AJ277">
        <v>1</v>
      </c>
      <c r="AK277">
        <v>1</v>
      </c>
      <c r="AL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6</v>
      </c>
      <c r="AT277">
        <v>1230</v>
      </c>
      <c r="AU277" t="s">
        <v>6</v>
      </c>
      <c r="AV277">
        <v>0</v>
      </c>
      <c r="AW277">
        <v>1</v>
      </c>
      <c r="AX277">
        <v>-1</v>
      </c>
      <c r="AY277">
        <v>0</v>
      </c>
      <c r="AZ277">
        <v>0</v>
      </c>
      <c r="BA277" t="s">
        <v>6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Y277*Source!I103</f>
        <v>280.44</v>
      </c>
      <c r="CY277">
        <f>AA277</f>
        <v>13.25</v>
      </c>
      <c r="CZ277">
        <f>AE277</f>
        <v>2.0699999999999998</v>
      </c>
      <c r="DA277">
        <f>AI277</f>
        <v>6.4</v>
      </c>
      <c r="DB277">
        <v>0</v>
      </c>
    </row>
    <row r="278" spans="1:106" x14ac:dyDescent="0.2">
      <c r="A278">
        <f>ROW(Source!A103)</f>
        <v>103</v>
      </c>
      <c r="B278">
        <v>26834277</v>
      </c>
      <c r="C278">
        <v>26837204</v>
      </c>
      <c r="D278">
        <v>25185843</v>
      </c>
      <c r="E278">
        <v>1</v>
      </c>
      <c r="F278">
        <v>1</v>
      </c>
      <c r="G278">
        <v>1</v>
      </c>
      <c r="H278">
        <v>3</v>
      </c>
      <c r="I278" t="s">
        <v>185</v>
      </c>
      <c r="J278" t="s">
        <v>187</v>
      </c>
      <c r="K278" t="s">
        <v>186</v>
      </c>
      <c r="L278">
        <v>1346</v>
      </c>
      <c r="N278">
        <v>1009</v>
      </c>
      <c r="O278" t="s">
        <v>182</v>
      </c>
      <c r="P278" t="s">
        <v>182</v>
      </c>
      <c r="Q278">
        <v>1</v>
      </c>
      <c r="W278">
        <v>0</v>
      </c>
      <c r="X278">
        <v>270253964</v>
      </c>
      <c r="Y278">
        <v>13</v>
      </c>
      <c r="AA278">
        <v>96.58</v>
      </c>
      <c r="AB278">
        <v>0</v>
      </c>
      <c r="AC278">
        <v>0</v>
      </c>
      <c r="AD278">
        <v>0</v>
      </c>
      <c r="AE278">
        <v>15.09</v>
      </c>
      <c r="AF278">
        <v>0</v>
      </c>
      <c r="AG278">
        <v>0</v>
      </c>
      <c r="AH278">
        <v>0</v>
      </c>
      <c r="AI278">
        <v>6.4</v>
      </c>
      <c r="AJ278">
        <v>1</v>
      </c>
      <c r="AK278">
        <v>1</v>
      </c>
      <c r="AL278">
        <v>1</v>
      </c>
      <c r="AN278">
        <v>0</v>
      </c>
      <c r="AO278">
        <v>0</v>
      </c>
      <c r="AP278">
        <v>0</v>
      </c>
      <c r="AQ278">
        <v>0</v>
      </c>
      <c r="AR278">
        <v>0</v>
      </c>
      <c r="AS278" t="s">
        <v>6</v>
      </c>
      <c r="AT278">
        <v>13</v>
      </c>
      <c r="AU278" t="s">
        <v>6</v>
      </c>
      <c r="AV278">
        <v>0</v>
      </c>
      <c r="AW278">
        <v>1</v>
      </c>
      <c r="AX278">
        <v>-1</v>
      </c>
      <c r="AY278">
        <v>0</v>
      </c>
      <c r="AZ278">
        <v>0</v>
      </c>
      <c r="BA278" t="s">
        <v>6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Y278*Source!I103</f>
        <v>2.964</v>
      </c>
      <c r="CY278">
        <f>AA278</f>
        <v>96.58</v>
      </c>
      <c r="CZ278">
        <f>AE278</f>
        <v>15.09</v>
      </c>
      <c r="DA278">
        <f>AI278</f>
        <v>6.4</v>
      </c>
      <c r="DB278">
        <v>0</v>
      </c>
    </row>
    <row r="279" spans="1:106" x14ac:dyDescent="0.2">
      <c r="A279">
        <f>ROW(Source!A108)</f>
        <v>108</v>
      </c>
      <c r="B279">
        <v>26834263</v>
      </c>
      <c r="C279">
        <v>26837219</v>
      </c>
      <c r="D279">
        <v>25413300</v>
      </c>
      <c r="E279">
        <v>1</v>
      </c>
      <c r="F279">
        <v>1</v>
      </c>
      <c r="G279">
        <v>1</v>
      </c>
      <c r="H279">
        <v>1</v>
      </c>
      <c r="I279" t="s">
        <v>684</v>
      </c>
      <c r="J279" t="s">
        <v>6</v>
      </c>
      <c r="K279" t="s">
        <v>685</v>
      </c>
      <c r="L279">
        <v>1191</v>
      </c>
      <c r="N279">
        <v>1013</v>
      </c>
      <c r="O279" t="s">
        <v>599</v>
      </c>
      <c r="P279" t="s">
        <v>599</v>
      </c>
      <c r="Q279">
        <v>1</v>
      </c>
      <c r="W279">
        <v>0</v>
      </c>
      <c r="X279">
        <v>-400197608</v>
      </c>
      <c r="Y279">
        <v>43.320499999999996</v>
      </c>
      <c r="AA279">
        <v>0</v>
      </c>
      <c r="AB279">
        <v>0</v>
      </c>
      <c r="AC279">
        <v>0</v>
      </c>
      <c r="AD279">
        <v>8.5299999999999994</v>
      </c>
      <c r="AE279">
        <v>0</v>
      </c>
      <c r="AF279">
        <v>0</v>
      </c>
      <c r="AG279">
        <v>0</v>
      </c>
      <c r="AH279">
        <v>8.5299999999999994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37.67</v>
      </c>
      <c r="AU279" t="s">
        <v>131</v>
      </c>
      <c r="AV279">
        <v>1</v>
      </c>
      <c r="AW279">
        <v>2</v>
      </c>
      <c r="AX279">
        <v>26837220</v>
      </c>
      <c r="AY279">
        <v>1</v>
      </c>
      <c r="AZ279">
        <v>0</v>
      </c>
      <c r="BA279">
        <v>295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Y279*Source!I108</f>
        <v>100.24363699999999</v>
      </c>
      <c r="CY279">
        <f>AD279</f>
        <v>8.5299999999999994</v>
      </c>
      <c r="CZ279">
        <f>AH279</f>
        <v>8.5299999999999994</v>
      </c>
      <c r="DA279">
        <f>AL279</f>
        <v>1</v>
      </c>
      <c r="DB279">
        <v>0</v>
      </c>
    </row>
    <row r="280" spans="1:106" x14ac:dyDescent="0.2">
      <c r="A280">
        <f>ROW(Source!A108)</f>
        <v>108</v>
      </c>
      <c r="B280">
        <v>26834263</v>
      </c>
      <c r="C280">
        <v>26837219</v>
      </c>
      <c r="D280">
        <v>25412928</v>
      </c>
      <c r="E280">
        <v>1</v>
      </c>
      <c r="F280">
        <v>1</v>
      </c>
      <c r="G280">
        <v>1</v>
      </c>
      <c r="H280">
        <v>1</v>
      </c>
      <c r="I280" t="s">
        <v>600</v>
      </c>
      <c r="J280" t="s">
        <v>6</v>
      </c>
      <c r="K280" t="s">
        <v>601</v>
      </c>
      <c r="L280">
        <v>1191</v>
      </c>
      <c r="N280">
        <v>1013</v>
      </c>
      <c r="O280" t="s">
        <v>599</v>
      </c>
      <c r="P280" t="s">
        <v>599</v>
      </c>
      <c r="Q280">
        <v>1</v>
      </c>
      <c r="W280">
        <v>0</v>
      </c>
      <c r="X280">
        <v>-1417349443</v>
      </c>
      <c r="Y280">
        <v>0.17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0.17</v>
      </c>
      <c r="AU280" t="s">
        <v>6</v>
      </c>
      <c r="AV280">
        <v>2</v>
      </c>
      <c r="AW280">
        <v>2</v>
      </c>
      <c r="AX280">
        <v>26837221</v>
      </c>
      <c r="AY280">
        <v>1</v>
      </c>
      <c r="AZ280">
        <v>2048</v>
      </c>
      <c r="BA280">
        <v>296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Y280*Source!I108</f>
        <v>0.39338000000000006</v>
      </c>
      <c r="CY280">
        <f>AD280</f>
        <v>0</v>
      </c>
      <c r="CZ280">
        <f>AH280</f>
        <v>0</v>
      </c>
      <c r="DA280">
        <f>AL280</f>
        <v>1</v>
      </c>
      <c r="DB280">
        <v>0</v>
      </c>
    </row>
    <row r="281" spans="1:106" x14ac:dyDescent="0.2">
      <c r="A281">
        <f>ROW(Source!A108)</f>
        <v>108</v>
      </c>
      <c r="B281">
        <v>26834263</v>
      </c>
      <c r="C281">
        <v>26837219</v>
      </c>
      <c r="D281">
        <v>25230510</v>
      </c>
      <c r="E281">
        <v>1</v>
      </c>
      <c r="F281">
        <v>1</v>
      </c>
      <c r="G281">
        <v>1</v>
      </c>
      <c r="H281">
        <v>2</v>
      </c>
      <c r="I281" t="s">
        <v>759</v>
      </c>
      <c r="J281" t="s">
        <v>760</v>
      </c>
      <c r="K281" t="s">
        <v>761</v>
      </c>
      <c r="L281">
        <v>1368</v>
      </c>
      <c r="N281">
        <v>1011</v>
      </c>
      <c r="O281" t="s">
        <v>605</v>
      </c>
      <c r="P281" t="s">
        <v>605</v>
      </c>
      <c r="Q281">
        <v>1</v>
      </c>
      <c r="W281">
        <v>0</v>
      </c>
      <c r="X281">
        <v>368031958</v>
      </c>
      <c r="Y281">
        <v>0.16250000000000001</v>
      </c>
      <c r="AA281">
        <v>0</v>
      </c>
      <c r="AB281">
        <v>27.66</v>
      </c>
      <c r="AC281">
        <v>11.6</v>
      </c>
      <c r="AD281">
        <v>0</v>
      </c>
      <c r="AE281">
        <v>0</v>
      </c>
      <c r="AF281">
        <v>27.66</v>
      </c>
      <c r="AG281">
        <v>11.6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6</v>
      </c>
      <c r="AT281">
        <v>0.13</v>
      </c>
      <c r="AU281" t="s">
        <v>130</v>
      </c>
      <c r="AV281">
        <v>0</v>
      </c>
      <c r="AW281">
        <v>2</v>
      </c>
      <c r="AX281">
        <v>26837222</v>
      </c>
      <c r="AY281">
        <v>1</v>
      </c>
      <c r="AZ281">
        <v>0</v>
      </c>
      <c r="BA281">
        <v>297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Y281*Source!I108</f>
        <v>0.376025</v>
      </c>
      <c r="CY281">
        <f>AB281</f>
        <v>27.66</v>
      </c>
      <c r="CZ281">
        <f>AF281</f>
        <v>27.66</v>
      </c>
      <c r="DA281">
        <f>AJ281</f>
        <v>1</v>
      </c>
      <c r="DB281">
        <v>0</v>
      </c>
    </row>
    <row r="282" spans="1:106" x14ac:dyDescent="0.2">
      <c r="A282">
        <f>ROW(Source!A108)</f>
        <v>108</v>
      </c>
      <c r="B282">
        <v>26834263</v>
      </c>
      <c r="C282">
        <v>26837219</v>
      </c>
      <c r="D282">
        <v>25231607</v>
      </c>
      <c r="E282">
        <v>1</v>
      </c>
      <c r="F282">
        <v>1</v>
      </c>
      <c r="G282">
        <v>1</v>
      </c>
      <c r="H282">
        <v>2</v>
      </c>
      <c r="I282" t="s">
        <v>608</v>
      </c>
      <c r="J282" t="s">
        <v>609</v>
      </c>
      <c r="K282" t="s">
        <v>610</v>
      </c>
      <c r="L282">
        <v>1368</v>
      </c>
      <c r="N282">
        <v>1011</v>
      </c>
      <c r="O282" t="s">
        <v>605</v>
      </c>
      <c r="P282" t="s">
        <v>605</v>
      </c>
      <c r="Q282">
        <v>1</v>
      </c>
      <c r="W282">
        <v>0</v>
      </c>
      <c r="X282">
        <v>1372534845</v>
      </c>
      <c r="Y282">
        <v>0.05</v>
      </c>
      <c r="AA282">
        <v>0</v>
      </c>
      <c r="AB282">
        <v>65.709999999999994</v>
      </c>
      <c r="AC282">
        <v>11.6</v>
      </c>
      <c r="AD282">
        <v>0</v>
      </c>
      <c r="AE282">
        <v>0</v>
      </c>
      <c r="AF282">
        <v>65.709999999999994</v>
      </c>
      <c r="AG282">
        <v>11.6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6</v>
      </c>
      <c r="AT282">
        <v>0.04</v>
      </c>
      <c r="AU282" t="s">
        <v>130</v>
      </c>
      <c r="AV282">
        <v>0</v>
      </c>
      <c r="AW282">
        <v>2</v>
      </c>
      <c r="AX282">
        <v>26837223</v>
      </c>
      <c r="AY282">
        <v>1</v>
      </c>
      <c r="AZ282">
        <v>0</v>
      </c>
      <c r="BA282">
        <v>298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Y282*Source!I108</f>
        <v>0.11570000000000001</v>
      </c>
      <c r="CY282">
        <f>AB282</f>
        <v>65.709999999999994</v>
      </c>
      <c r="CZ282">
        <f>AF282</f>
        <v>65.709999999999994</v>
      </c>
      <c r="DA282">
        <f>AJ282</f>
        <v>1</v>
      </c>
      <c r="DB282">
        <v>0</v>
      </c>
    </row>
    <row r="283" spans="1:106" x14ac:dyDescent="0.2">
      <c r="A283">
        <f>ROW(Source!A108)</f>
        <v>108</v>
      </c>
      <c r="B283">
        <v>26834263</v>
      </c>
      <c r="C283">
        <v>26837219</v>
      </c>
      <c r="D283">
        <v>25149961</v>
      </c>
      <c r="E283">
        <v>1</v>
      </c>
      <c r="F283">
        <v>1</v>
      </c>
      <c r="G283">
        <v>1</v>
      </c>
      <c r="H283">
        <v>3</v>
      </c>
      <c r="I283" t="s">
        <v>691</v>
      </c>
      <c r="J283" t="s">
        <v>692</v>
      </c>
      <c r="K283" t="s">
        <v>693</v>
      </c>
      <c r="L283">
        <v>1339</v>
      </c>
      <c r="N283">
        <v>1007</v>
      </c>
      <c r="O283" t="s">
        <v>228</v>
      </c>
      <c r="P283" t="s">
        <v>228</v>
      </c>
      <c r="Q283">
        <v>1</v>
      </c>
      <c r="W283">
        <v>0</v>
      </c>
      <c r="X283">
        <v>-1660354250</v>
      </c>
      <c r="Y283">
        <v>0.17399999999999999</v>
      </c>
      <c r="AA283">
        <v>2.44</v>
      </c>
      <c r="AB283">
        <v>0</v>
      </c>
      <c r="AC283">
        <v>0</v>
      </c>
      <c r="AD283">
        <v>0</v>
      </c>
      <c r="AE283">
        <v>2.44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0.17399999999999999</v>
      </c>
      <c r="AU283" t="s">
        <v>6</v>
      </c>
      <c r="AV283">
        <v>0</v>
      </c>
      <c r="AW283">
        <v>2</v>
      </c>
      <c r="AX283">
        <v>26837224</v>
      </c>
      <c r="AY283">
        <v>1</v>
      </c>
      <c r="AZ283">
        <v>0</v>
      </c>
      <c r="BA283">
        <v>299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Y283*Source!I108</f>
        <v>0.40263599999999999</v>
      </c>
      <c r="CY283">
        <f>AA283</f>
        <v>2.44</v>
      </c>
      <c r="CZ283">
        <f>AE283</f>
        <v>2.44</v>
      </c>
      <c r="DA283">
        <f>AI283</f>
        <v>1</v>
      </c>
      <c r="DB283">
        <v>0</v>
      </c>
    </row>
    <row r="284" spans="1:106" x14ac:dyDescent="0.2">
      <c r="A284">
        <f>ROW(Source!A108)</f>
        <v>108</v>
      </c>
      <c r="B284">
        <v>26834263</v>
      </c>
      <c r="C284">
        <v>26837219</v>
      </c>
      <c r="D284">
        <v>25155574</v>
      </c>
      <c r="E284">
        <v>1</v>
      </c>
      <c r="F284">
        <v>1</v>
      </c>
      <c r="G284">
        <v>1</v>
      </c>
      <c r="H284">
        <v>3</v>
      </c>
      <c r="I284" t="s">
        <v>762</v>
      </c>
      <c r="J284" t="s">
        <v>763</v>
      </c>
      <c r="K284" t="s">
        <v>764</v>
      </c>
      <c r="L284">
        <v>1348</v>
      </c>
      <c r="N284">
        <v>1009</v>
      </c>
      <c r="O284" t="s">
        <v>38</v>
      </c>
      <c r="P284" t="s">
        <v>38</v>
      </c>
      <c r="Q284">
        <v>1000</v>
      </c>
      <c r="W284">
        <v>0</v>
      </c>
      <c r="X284">
        <v>-2114578287</v>
      </c>
      <c r="Y284">
        <v>0.9</v>
      </c>
      <c r="AA284">
        <v>11381.57</v>
      </c>
      <c r="AB284">
        <v>0</v>
      </c>
      <c r="AC284">
        <v>0</v>
      </c>
      <c r="AD284">
        <v>0</v>
      </c>
      <c r="AE284">
        <v>11381.57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0.9</v>
      </c>
      <c r="AU284" t="s">
        <v>6</v>
      </c>
      <c r="AV284">
        <v>0</v>
      </c>
      <c r="AW284">
        <v>2</v>
      </c>
      <c r="AX284">
        <v>26837225</v>
      </c>
      <c r="AY284">
        <v>1</v>
      </c>
      <c r="AZ284">
        <v>0</v>
      </c>
      <c r="BA284">
        <v>300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Y284*Source!I108</f>
        <v>2.0826000000000002</v>
      </c>
      <c r="CY284">
        <f>AA284</f>
        <v>11381.57</v>
      </c>
      <c r="CZ284">
        <f>AE284</f>
        <v>11381.57</v>
      </c>
      <c r="DA284">
        <f>AI284</f>
        <v>1</v>
      </c>
      <c r="DB284">
        <v>0</v>
      </c>
    </row>
    <row r="285" spans="1:106" x14ac:dyDescent="0.2">
      <c r="A285">
        <f>ROW(Source!A108)</f>
        <v>108</v>
      </c>
      <c r="B285">
        <v>26834263</v>
      </c>
      <c r="C285">
        <v>26837219</v>
      </c>
      <c r="D285">
        <v>25186115</v>
      </c>
      <c r="E285">
        <v>1</v>
      </c>
      <c r="F285">
        <v>1</v>
      </c>
      <c r="G285">
        <v>1</v>
      </c>
      <c r="H285">
        <v>3</v>
      </c>
      <c r="I285" t="s">
        <v>765</v>
      </c>
      <c r="J285" t="s">
        <v>766</v>
      </c>
      <c r="K285" t="s">
        <v>767</v>
      </c>
      <c r="L285">
        <v>1346</v>
      </c>
      <c r="N285">
        <v>1009</v>
      </c>
      <c r="O285" t="s">
        <v>182</v>
      </c>
      <c r="P285" t="s">
        <v>182</v>
      </c>
      <c r="Q285">
        <v>1</v>
      </c>
      <c r="W285">
        <v>0</v>
      </c>
      <c r="X285">
        <v>303141801</v>
      </c>
      <c r="Y285">
        <v>30</v>
      </c>
      <c r="AA285">
        <v>15.25</v>
      </c>
      <c r="AB285">
        <v>0</v>
      </c>
      <c r="AC285">
        <v>0</v>
      </c>
      <c r="AD285">
        <v>0</v>
      </c>
      <c r="AE285">
        <v>15.25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30</v>
      </c>
      <c r="AU285" t="s">
        <v>6</v>
      </c>
      <c r="AV285">
        <v>0</v>
      </c>
      <c r="AW285">
        <v>2</v>
      </c>
      <c r="AX285">
        <v>26837226</v>
      </c>
      <c r="AY285">
        <v>1</v>
      </c>
      <c r="AZ285">
        <v>0</v>
      </c>
      <c r="BA285">
        <v>301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Y285*Source!I108</f>
        <v>69.42</v>
      </c>
      <c r="CY285">
        <f>AA285</f>
        <v>15.25</v>
      </c>
      <c r="CZ285">
        <f>AE285</f>
        <v>15.25</v>
      </c>
      <c r="DA285">
        <f>AI285</f>
        <v>1</v>
      </c>
      <c r="DB285">
        <v>0</v>
      </c>
    </row>
    <row r="286" spans="1:106" x14ac:dyDescent="0.2">
      <c r="A286">
        <f>ROW(Source!A109)</f>
        <v>109</v>
      </c>
      <c r="B286">
        <v>26834277</v>
      </c>
      <c r="C286">
        <v>26837219</v>
      </c>
      <c r="D286">
        <v>25413300</v>
      </c>
      <c r="E286">
        <v>1</v>
      </c>
      <c r="F286">
        <v>1</v>
      </c>
      <c r="G286">
        <v>1</v>
      </c>
      <c r="H286">
        <v>1</v>
      </c>
      <c r="I286" t="s">
        <v>684</v>
      </c>
      <c r="J286" t="s">
        <v>6</v>
      </c>
      <c r="K286" t="s">
        <v>685</v>
      </c>
      <c r="L286">
        <v>1191</v>
      </c>
      <c r="N286">
        <v>1013</v>
      </c>
      <c r="O286" t="s">
        <v>599</v>
      </c>
      <c r="P286" t="s">
        <v>599</v>
      </c>
      <c r="Q286">
        <v>1</v>
      </c>
      <c r="W286">
        <v>0</v>
      </c>
      <c r="X286">
        <v>-400197608</v>
      </c>
      <c r="Y286">
        <v>43.320499999999996</v>
      </c>
      <c r="AA286">
        <v>0</v>
      </c>
      <c r="AB286">
        <v>0</v>
      </c>
      <c r="AC286">
        <v>0</v>
      </c>
      <c r="AD286">
        <v>54.59</v>
      </c>
      <c r="AE286">
        <v>0</v>
      </c>
      <c r="AF286">
        <v>0</v>
      </c>
      <c r="AG286">
        <v>0</v>
      </c>
      <c r="AH286">
        <v>8.5299999999999994</v>
      </c>
      <c r="AI286">
        <v>1</v>
      </c>
      <c r="AJ286">
        <v>1</v>
      </c>
      <c r="AK286">
        <v>1</v>
      </c>
      <c r="AL286">
        <v>6.4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6</v>
      </c>
      <c r="AT286">
        <v>37.67</v>
      </c>
      <c r="AU286" t="s">
        <v>131</v>
      </c>
      <c r="AV286">
        <v>1</v>
      </c>
      <c r="AW286">
        <v>2</v>
      </c>
      <c r="AX286">
        <v>26837220</v>
      </c>
      <c r="AY286">
        <v>1</v>
      </c>
      <c r="AZ286">
        <v>0</v>
      </c>
      <c r="BA286">
        <v>302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Y286*Source!I109</f>
        <v>100.24363699999999</v>
      </c>
      <c r="CY286">
        <f>AD286</f>
        <v>54.59</v>
      </c>
      <c r="CZ286">
        <f>AH286</f>
        <v>8.5299999999999994</v>
      </c>
      <c r="DA286">
        <f>AL286</f>
        <v>6.4</v>
      </c>
      <c r="DB286">
        <v>0</v>
      </c>
    </row>
    <row r="287" spans="1:106" x14ac:dyDescent="0.2">
      <c r="A287">
        <f>ROW(Source!A109)</f>
        <v>109</v>
      </c>
      <c r="B287">
        <v>26834277</v>
      </c>
      <c r="C287">
        <v>26837219</v>
      </c>
      <c r="D287">
        <v>25412928</v>
      </c>
      <c r="E287">
        <v>1</v>
      </c>
      <c r="F287">
        <v>1</v>
      </c>
      <c r="G287">
        <v>1</v>
      </c>
      <c r="H287">
        <v>1</v>
      </c>
      <c r="I287" t="s">
        <v>600</v>
      </c>
      <c r="J287" t="s">
        <v>6</v>
      </c>
      <c r="K287" t="s">
        <v>601</v>
      </c>
      <c r="L287">
        <v>1191</v>
      </c>
      <c r="N287">
        <v>1013</v>
      </c>
      <c r="O287" t="s">
        <v>599</v>
      </c>
      <c r="P287" t="s">
        <v>599</v>
      </c>
      <c r="Q287">
        <v>1</v>
      </c>
      <c r="W287">
        <v>0</v>
      </c>
      <c r="X287">
        <v>-1417349443</v>
      </c>
      <c r="Y287">
        <v>0.17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6.4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0.17</v>
      </c>
      <c r="AU287" t="s">
        <v>6</v>
      </c>
      <c r="AV287">
        <v>2</v>
      </c>
      <c r="AW287">
        <v>2</v>
      </c>
      <c r="AX287">
        <v>26837221</v>
      </c>
      <c r="AY287">
        <v>1</v>
      </c>
      <c r="AZ287">
        <v>2048</v>
      </c>
      <c r="BA287">
        <v>303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Y287*Source!I109</f>
        <v>0.39338000000000006</v>
      </c>
      <c r="CY287">
        <f>AD287</f>
        <v>0</v>
      </c>
      <c r="CZ287">
        <f>AH287</f>
        <v>0</v>
      </c>
      <c r="DA287">
        <f>AL287</f>
        <v>1</v>
      </c>
      <c r="DB287">
        <v>0</v>
      </c>
    </row>
    <row r="288" spans="1:106" x14ac:dyDescent="0.2">
      <c r="A288">
        <f>ROW(Source!A109)</f>
        <v>109</v>
      </c>
      <c r="B288">
        <v>26834277</v>
      </c>
      <c r="C288">
        <v>26837219</v>
      </c>
      <c r="D288">
        <v>25230510</v>
      </c>
      <c r="E288">
        <v>1</v>
      </c>
      <c r="F288">
        <v>1</v>
      </c>
      <c r="G288">
        <v>1</v>
      </c>
      <c r="H288">
        <v>2</v>
      </c>
      <c r="I288" t="s">
        <v>759</v>
      </c>
      <c r="J288" t="s">
        <v>760</v>
      </c>
      <c r="K288" t="s">
        <v>761</v>
      </c>
      <c r="L288">
        <v>1368</v>
      </c>
      <c r="N288">
        <v>1011</v>
      </c>
      <c r="O288" t="s">
        <v>605</v>
      </c>
      <c r="P288" t="s">
        <v>605</v>
      </c>
      <c r="Q288">
        <v>1</v>
      </c>
      <c r="W288">
        <v>0</v>
      </c>
      <c r="X288">
        <v>368031958</v>
      </c>
      <c r="Y288">
        <v>0.16250000000000001</v>
      </c>
      <c r="AA288">
        <v>0</v>
      </c>
      <c r="AB288">
        <v>177.02</v>
      </c>
      <c r="AC288">
        <v>11.6</v>
      </c>
      <c r="AD288">
        <v>0</v>
      </c>
      <c r="AE288">
        <v>0</v>
      </c>
      <c r="AF288">
        <v>27.66</v>
      </c>
      <c r="AG288">
        <v>11.6</v>
      </c>
      <c r="AH288">
        <v>0</v>
      </c>
      <c r="AI288">
        <v>1</v>
      </c>
      <c r="AJ288">
        <v>6.4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6</v>
      </c>
      <c r="AT288">
        <v>0.13</v>
      </c>
      <c r="AU288" t="s">
        <v>130</v>
      </c>
      <c r="AV288">
        <v>0</v>
      </c>
      <c r="AW288">
        <v>2</v>
      </c>
      <c r="AX288">
        <v>26837222</v>
      </c>
      <c r="AY288">
        <v>1</v>
      </c>
      <c r="AZ288">
        <v>0</v>
      </c>
      <c r="BA288">
        <v>304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Y288*Source!I109</f>
        <v>0.376025</v>
      </c>
      <c r="CY288">
        <f>AB288</f>
        <v>177.02</v>
      </c>
      <c r="CZ288">
        <f>AF288</f>
        <v>27.66</v>
      </c>
      <c r="DA288">
        <f>AJ288</f>
        <v>6.4</v>
      </c>
      <c r="DB288">
        <v>0</v>
      </c>
    </row>
    <row r="289" spans="1:106" x14ac:dyDescent="0.2">
      <c r="A289">
        <f>ROW(Source!A109)</f>
        <v>109</v>
      </c>
      <c r="B289">
        <v>26834277</v>
      </c>
      <c r="C289">
        <v>26837219</v>
      </c>
      <c r="D289">
        <v>25231607</v>
      </c>
      <c r="E289">
        <v>1</v>
      </c>
      <c r="F289">
        <v>1</v>
      </c>
      <c r="G289">
        <v>1</v>
      </c>
      <c r="H289">
        <v>2</v>
      </c>
      <c r="I289" t="s">
        <v>608</v>
      </c>
      <c r="J289" t="s">
        <v>609</v>
      </c>
      <c r="K289" t="s">
        <v>610</v>
      </c>
      <c r="L289">
        <v>1368</v>
      </c>
      <c r="N289">
        <v>1011</v>
      </c>
      <c r="O289" t="s">
        <v>605</v>
      </c>
      <c r="P289" t="s">
        <v>605</v>
      </c>
      <c r="Q289">
        <v>1</v>
      </c>
      <c r="W289">
        <v>0</v>
      </c>
      <c r="X289">
        <v>1372534845</v>
      </c>
      <c r="Y289">
        <v>0.05</v>
      </c>
      <c r="AA289">
        <v>0</v>
      </c>
      <c r="AB289">
        <v>420.54</v>
      </c>
      <c r="AC289">
        <v>11.6</v>
      </c>
      <c r="AD289">
        <v>0</v>
      </c>
      <c r="AE289">
        <v>0</v>
      </c>
      <c r="AF289">
        <v>65.709999999999994</v>
      </c>
      <c r="AG289">
        <v>11.6</v>
      </c>
      <c r="AH289">
        <v>0</v>
      </c>
      <c r="AI289">
        <v>1</v>
      </c>
      <c r="AJ289">
        <v>6.4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</v>
      </c>
      <c r="AT289">
        <v>0.04</v>
      </c>
      <c r="AU289" t="s">
        <v>130</v>
      </c>
      <c r="AV289">
        <v>0</v>
      </c>
      <c r="AW289">
        <v>2</v>
      </c>
      <c r="AX289">
        <v>26837223</v>
      </c>
      <c r="AY289">
        <v>1</v>
      </c>
      <c r="AZ289">
        <v>0</v>
      </c>
      <c r="BA289">
        <v>305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Y289*Source!I109</f>
        <v>0.11570000000000001</v>
      </c>
      <c r="CY289">
        <f>AB289</f>
        <v>420.54</v>
      </c>
      <c r="CZ289">
        <f>AF289</f>
        <v>65.709999999999994</v>
      </c>
      <c r="DA289">
        <f>AJ289</f>
        <v>6.4</v>
      </c>
      <c r="DB289">
        <v>0</v>
      </c>
    </row>
    <row r="290" spans="1:106" x14ac:dyDescent="0.2">
      <c r="A290">
        <f>ROW(Source!A109)</f>
        <v>109</v>
      </c>
      <c r="B290">
        <v>26834277</v>
      </c>
      <c r="C290">
        <v>26837219</v>
      </c>
      <c r="D290">
        <v>25149961</v>
      </c>
      <c r="E290">
        <v>1</v>
      </c>
      <c r="F290">
        <v>1</v>
      </c>
      <c r="G290">
        <v>1</v>
      </c>
      <c r="H290">
        <v>3</v>
      </c>
      <c r="I290" t="s">
        <v>691</v>
      </c>
      <c r="J290" t="s">
        <v>692</v>
      </c>
      <c r="K290" t="s">
        <v>693</v>
      </c>
      <c r="L290">
        <v>1339</v>
      </c>
      <c r="N290">
        <v>1007</v>
      </c>
      <c r="O290" t="s">
        <v>228</v>
      </c>
      <c r="P290" t="s">
        <v>228</v>
      </c>
      <c r="Q290">
        <v>1</v>
      </c>
      <c r="W290">
        <v>0</v>
      </c>
      <c r="X290">
        <v>-1660354250</v>
      </c>
      <c r="Y290">
        <v>0.17399999999999999</v>
      </c>
      <c r="AA290">
        <v>15.62</v>
      </c>
      <c r="AB290">
        <v>0</v>
      </c>
      <c r="AC290">
        <v>0</v>
      </c>
      <c r="AD290">
        <v>0</v>
      </c>
      <c r="AE290">
        <v>2.44</v>
      </c>
      <c r="AF290">
        <v>0</v>
      </c>
      <c r="AG290">
        <v>0</v>
      </c>
      <c r="AH290">
        <v>0</v>
      </c>
      <c r="AI290">
        <v>6.4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0.17399999999999999</v>
      </c>
      <c r="AU290" t="s">
        <v>6</v>
      </c>
      <c r="AV290">
        <v>0</v>
      </c>
      <c r="AW290">
        <v>2</v>
      </c>
      <c r="AX290">
        <v>26837224</v>
      </c>
      <c r="AY290">
        <v>1</v>
      </c>
      <c r="AZ290">
        <v>0</v>
      </c>
      <c r="BA290">
        <v>306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Y290*Source!I109</f>
        <v>0.40263599999999999</v>
      </c>
      <c r="CY290">
        <f>AA290</f>
        <v>15.62</v>
      </c>
      <c r="CZ290">
        <f>AE290</f>
        <v>2.44</v>
      </c>
      <c r="DA290">
        <f>AI290</f>
        <v>6.4</v>
      </c>
      <c r="DB290">
        <v>0</v>
      </c>
    </row>
    <row r="291" spans="1:106" x14ac:dyDescent="0.2">
      <c r="A291">
        <f>ROW(Source!A109)</f>
        <v>109</v>
      </c>
      <c r="B291">
        <v>26834277</v>
      </c>
      <c r="C291">
        <v>26837219</v>
      </c>
      <c r="D291">
        <v>25155574</v>
      </c>
      <c r="E291">
        <v>1</v>
      </c>
      <c r="F291">
        <v>1</v>
      </c>
      <c r="G291">
        <v>1</v>
      </c>
      <c r="H291">
        <v>3</v>
      </c>
      <c r="I291" t="s">
        <v>762</v>
      </c>
      <c r="J291" t="s">
        <v>763</v>
      </c>
      <c r="K291" t="s">
        <v>764</v>
      </c>
      <c r="L291">
        <v>1348</v>
      </c>
      <c r="N291">
        <v>1009</v>
      </c>
      <c r="O291" t="s">
        <v>38</v>
      </c>
      <c r="P291" t="s">
        <v>38</v>
      </c>
      <c r="Q291">
        <v>1000</v>
      </c>
      <c r="W291">
        <v>0</v>
      </c>
      <c r="X291">
        <v>-2114578287</v>
      </c>
      <c r="Y291">
        <v>0.9</v>
      </c>
      <c r="AA291">
        <v>72842.05</v>
      </c>
      <c r="AB291">
        <v>0</v>
      </c>
      <c r="AC291">
        <v>0</v>
      </c>
      <c r="AD291">
        <v>0</v>
      </c>
      <c r="AE291">
        <v>11381.57</v>
      </c>
      <c r="AF291">
        <v>0</v>
      </c>
      <c r="AG291">
        <v>0</v>
      </c>
      <c r="AH291">
        <v>0</v>
      </c>
      <c r="AI291">
        <v>6.4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0.9</v>
      </c>
      <c r="AU291" t="s">
        <v>6</v>
      </c>
      <c r="AV291">
        <v>0</v>
      </c>
      <c r="AW291">
        <v>2</v>
      </c>
      <c r="AX291">
        <v>26837225</v>
      </c>
      <c r="AY291">
        <v>1</v>
      </c>
      <c r="AZ291">
        <v>0</v>
      </c>
      <c r="BA291">
        <v>307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Y291*Source!I109</f>
        <v>2.0826000000000002</v>
      </c>
      <c r="CY291">
        <f>AA291</f>
        <v>72842.05</v>
      </c>
      <c r="CZ291">
        <f>AE291</f>
        <v>11381.57</v>
      </c>
      <c r="DA291">
        <f>AI291</f>
        <v>6.4</v>
      </c>
      <c r="DB291">
        <v>0</v>
      </c>
    </row>
    <row r="292" spans="1:106" x14ac:dyDescent="0.2">
      <c r="A292">
        <f>ROW(Source!A109)</f>
        <v>109</v>
      </c>
      <c r="B292">
        <v>26834277</v>
      </c>
      <c r="C292">
        <v>26837219</v>
      </c>
      <c r="D292">
        <v>25186115</v>
      </c>
      <c r="E292">
        <v>1</v>
      </c>
      <c r="F292">
        <v>1</v>
      </c>
      <c r="G292">
        <v>1</v>
      </c>
      <c r="H292">
        <v>3</v>
      </c>
      <c r="I292" t="s">
        <v>765</v>
      </c>
      <c r="J292" t="s">
        <v>766</v>
      </c>
      <c r="K292" t="s">
        <v>767</v>
      </c>
      <c r="L292">
        <v>1346</v>
      </c>
      <c r="N292">
        <v>1009</v>
      </c>
      <c r="O292" t="s">
        <v>182</v>
      </c>
      <c r="P292" t="s">
        <v>182</v>
      </c>
      <c r="Q292">
        <v>1</v>
      </c>
      <c r="W292">
        <v>0</v>
      </c>
      <c r="X292">
        <v>303141801</v>
      </c>
      <c r="Y292">
        <v>30</v>
      </c>
      <c r="AA292">
        <v>97.6</v>
      </c>
      <c r="AB292">
        <v>0</v>
      </c>
      <c r="AC292">
        <v>0</v>
      </c>
      <c r="AD292">
        <v>0</v>
      </c>
      <c r="AE292">
        <v>15.25</v>
      </c>
      <c r="AF292">
        <v>0</v>
      </c>
      <c r="AG292">
        <v>0</v>
      </c>
      <c r="AH292">
        <v>0</v>
      </c>
      <c r="AI292">
        <v>6.4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6</v>
      </c>
      <c r="AT292">
        <v>30</v>
      </c>
      <c r="AU292" t="s">
        <v>6</v>
      </c>
      <c r="AV292">
        <v>0</v>
      </c>
      <c r="AW292">
        <v>2</v>
      </c>
      <c r="AX292">
        <v>26837226</v>
      </c>
      <c r="AY292">
        <v>1</v>
      </c>
      <c r="AZ292">
        <v>0</v>
      </c>
      <c r="BA292">
        <v>308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Y292*Source!I109</f>
        <v>69.42</v>
      </c>
      <c r="CY292">
        <f>AA292</f>
        <v>97.6</v>
      </c>
      <c r="CZ292">
        <f>AE292</f>
        <v>15.25</v>
      </c>
      <c r="DA292">
        <f>AI292</f>
        <v>6.4</v>
      </c>
      <c r="DB292">
        <v>0</v>
      </c>
    </row>
    <row r="293" spans="1:106" x14ac:dyDescent="0.2">
      <c r="A293">
        <f>ROW(Source!A110)</f>
        <v>110</v>
      </c>
      <c r="B293">
        <v>26834263</v>
      </c>
      <c r="C293">
        <v>26837227</v>
      </c>
      <c r="D293">
        <v>25413300</v>
      </c>
      <c r="E293">
        <v>1</v>
      </c>
      <c r="F293">
        <v>1</v>
      </c>
      <c r="G293">
        <v>1</v>
      </c>
      <c r="H293">
        <v>1</v>
      </c>
      <c r="I293" t="s">
        <v>684</v>
      </c>
      <c r="J293" t="s">
        <v>6</v>
      </c>
      <c r="K293" t="s">
        <v>685</v>
      </c>
      <c r="L293">
        <v>1191</v>
      </c>
      <c r="N293">
        <v>1013</v>
      </c>
      <c r="O293" t="s">
        <v>599</v>
      </c>
      <c r="P293" t="s">
        <v>599</v>
      </c>
      <c r="Q293">
        <v>1</v>
      </c>
      <c r="W293">
        <v>0</v>
      </c>
      <c r="X293">
        <v>-400197608</v>
      </c>
      <c r="Y293">
        <v>41.744999999999997</v>
      </c>
      <c r="AA293">
        <v>0</v>
      </c>
      <c r="AB293">
        <v>0</v>
      </c>
      <c r="AC293">
        <v>0</v>
      </c>
      <c r="AD293">
        <v>8.5299999999999994</v>
      </c>
      <c r="AE293">
        <v>0</v>
      </c>
      <c r="AF293">
        <v>0</v>
      </c>
      <c r="AG293">
        <v>0</v>
      </c>
      <c r="AH293">
        <v>8.5299999999999994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2.42</v>
      </c>
      <c r="AU293" t="s">
        <v>204</v>
      </c>
      <c r="AV293">
        <v>1</v>
      </c>
      <c r="AW293">
        <v>2</v>
      </c>
      <c r="AX293">
        <v>26837228</v>
      </c>
      <c r="AY293">
        <v>1</v>
      </c>
      <c r="AZ293">
        <v>0</v>
      </c>
      <c r="BA293">
        <v>309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Y293*Source!I110</f>
        <v>96.597929999999991</v>
      </c>
      <c r="CY293">
        <f>AD293</f>
        <v>8.5299999999999994</v>
      </c>
      <c r="CZ293">
        <f>AH293</f>
        <v>8.5299999999999994</v>
      </c>
      <c r="DA293">
        <f>AL293</f>
        <v>1</v>
      </c>
      <c r="DB293">
        <v>0</v>
      </c>
    </row>
    <row r="294" spans="1:106" x14ac:dyDescent="0.2">
      <c r="A294">
        <f>ROW(Source!A110)</f>
        <v>110</v>
      </c>
      <c r="B294">
        <v>26834263</v>
      </c>
      <c r="C294">
        <v>26837227</v>
      </c>
      <c r="D294">
        <v>25412928</v>
      </c>
      <c r="E294">
        <v>1</v>
      </c>
      <c r="F294">
        <v>1</v>
      </c>
      <c r="G294">
        <v>1</v>
      </c>
      <c r="H294">
        <v>1</v>
      </c>
      <c r="I294" t="s">
        <v>600</v>
      </c>
      <c r="J294" t="s">
        <v>6</v>
      </c>
      <c r="K294" t="s">
        <v>601</v>
      </c>
      <c r="L294">
        <v>1191</v>
      </c>
      <c r="N294">
        <v>1013</v>
      </c>
      <c r="O294" t="s">
        <v>599</v>
      </c>
      <c r="P294" t="s">
        <v>599</v>
      </c>
      <c r="Q294">
        <v>1</v>
      </c>
      <c r="W294">
        <v>0</v>
      </c>
      <c r="X294">
        <v>-1417349443</v>
      </c>
      <c r="Y294">
        <v>0.03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0.03</v>
      </c>
      <c r="AU294" t="s">
        <v>6</v>
      </c>
      <c r="AV294">
        <v>2</v>
      </c>
      <c r="AW294">
        <v>2</v>
      </c>
      <c r="AX294">
        <v>26837229</v>
      </c>
      <c r="AY294">
        <v>1</v>
      </c>
      <c r="AZ294">
        <v>2048</v>
      </c>
      <c r="BA294">
        <v>310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Y294*Source!I110</f>
        <v>6.9419999999999996E-2</v>
      </c>
      <c r="CY294">
        <f>AD294</f>
        <v>0</v>
      </c>
      <c r="CZ294">
        <f>AH294</f>
        <v>0</v>
      </c>
      <c r="DA294">
        <f>AL294</f>
        <v>1</v>
      </c>
      <c r="DB294">
        <v>0</v>
      </c>
    </row>
    <row r="295" spans="1:106" x14ac:dyDescent="0.2">
      <c r="A295">
        <f>ROW(Source!A110)</f>
        <v>110</v>
      </c>
      <c r="B295">
        <v>26834263</v>
      </c>
      <c r="C295">
        <v>26837227</v>
      </c>
      <c r="D295">
        <v>25230510</v>
      </c>
      <c r="E295">
        <v>1</v>
      </c>
      <c r="F295">
        <v>1</v>
      </c>
      <c r="G295">
        <v>1</v>
      </c>
      <c r="H295">
        <v>2</v>
      </c>
      <c r="I295" t="s">
        <v>759</v>
      </c>
      <c r="J295" t="s">
        <v>760</v>
      </c>
      <c r="K295" t="s">
        <v>761</v>
      </c>
      <c r="L295">
        <v>1368</v>
      </c>
      <c r="N295">
        <v>1011</v>
      </c>
      <c r="O295" t="s">
        <v>605</v>
      </c>
      <c r="P295" t="s">
        <v>605</v>
      </c>
      <c r="Q295">
        <v>1</v>
      </c>
      <c r="W295">
        <v>0</v>
      </c>
      <c r="X295">
        <v>368031958</v>
      </c>
      <c r="Y295">
        <v>0.375</v>
      </c>
      <c r="AA295">
        <v>0</v>
      </c>
      <c r="AB295">
        <v>27.66</v>
      </c>
      <c r="AC295">
        <v>11.6</v>
      </c>
      <c r="AD295">
        <v>0</v>
      </c>
      <c r="AE295">
        <v>0</v>
      </c>
      <c r="AF295">
        <v>27.66</v>
      </c>
      <c r="AG295">
        <v>11.6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0.02</v>
      </c>
      <c r="AU295" t="s">
        <v>203</v>
      </c>
      <c r="AV295">
        <v>0</v>
      </c>
      <c r="AW295">
        <v>2</v>
      </c>
      <c r="AX295">
        <v>26837230</v>
      </c>
      <c r="AY295">
        <v>1</v>
      </c>
      <c r="AZ295">
        <v>0</v>
      </c>
      <c r="BA295">
        <v>311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Y295*Source!I110</f>
        <v>0.86775000000000002</v>
      </c>
      <c r="CY295">
        <f>AB295</f>
        <v>27.66</v>
      </c>
      <c r="CZ295">
        <f>AF295</f>
        <v>27.66</v>
      </c>
      <c r="DA295">
        <f>AJ295</f>
        <v>1</v>
      </c>
      <c r="DB295">
        <v>0</v>
      </c>
    </row>
    <row r="296" spans="1:106" x14ac:dyDescent="0.2">
      <c r="A296">
        <f>ROW(Source!A110)</f>
        <v>110</v>
      </c>
      <c r="B296">
        <v>26834263</v>
      </c>
      <c r="C296">
        <v>26837227</v>
      </c>
      <c r="D296">
        <v>25231607</v>
      </c>
      <c r="E296">
        <v>1</v>
      </c>
      <c r="F296">
        <v>1</v>
      </c>
      <c r="G296">
        <v>1</v>
      </c>
      <c r="H296">
        <v>2</v>
      </c>
      <c r="I296" t="s">
        <v>608</v>
      </c>
      <c r="J296" t="s">
        <v>609</v>
      </c>
      <c r="K296" t="s">
        <v>610</v>
      </c>
      <c r="L296">
        <v>1368</v>
      </c>
      <c r="N296">
        <v>1011</v>
      </c>
      <c r="O296" t="s">
        <v>605</v>
      </c>
      <c r="P296" t="s">
        <v>605</v>
      </c>
      <c r="Q296">
        <v>1</v>
      </c>
      <c r="W296">
        <v>0</v>
      </c>
      <c r="X296">
        <v>1372534845</v>
      </c>
      <c r="Y296">
        <v>0.1875</v>
      </c>
      <c r="AA296">
        <v>0</v>
      </c>
      <c r="AB296">
        <v>65.709999999999994</v>
      </c>
      <c r="AC296">
        <v>11.6</v>
      </c>
      <c r="AD296">
        <v>0</v>
      </c>
      <c r="AE296">
        <v>0</v>
      </c>
      <c r="AF296">
        <v>65.709999999999994</v>
      </c>
      <c r="AG296">
        <v>11.6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6</v>
      </c>
      <c r="AT296">
        <v>0.01</v>
      </c>
      <c r="AU296" t="s">
        <v>203</v>
      </c>
      <c r="AV296">
        <v>0</v>
      </c>
      <c r="AW296">
        <v>2</v>
      </c>
      <c r="AX296">
        <v>26837231</v>
      </c>
      <c r="AY296">
        <v>1</v>
      </c>
      <c r="AZ296">
        <v>0</v>
      </c>
      <c r="BA296">
        <v>312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Y296*Source!I110</f>
        <v>0.43387500000000001</v>
      </c>
      <c r="CY296">
        <f>AB296</f>
        <v>65.709999999999994</v>
      </c>
      <c r="CZ296">
        <f>AF296</f>
        <v>65.709999999999994</v>
      </c>
      <c r="DA296">
        <f>AJ296</f>
        <v>1</v>
      </c>
      <c r="DB296">
        <v>0</v>
      </c>
    </row>
    <row r="297" spans="1:106" x14ac:dyDescent="0.2">
      <c r="A297">
        <f>ROW(Source!A110)</f>
        <v>110</v>
      </c>
      <c r="B297">
        <v>26834263</v>
      </c>
      <c r="C297">
        <v>26837227</v>
      </c>
      <c r="D297">
        <v>25149961</v>
      </c>
      <c r="E297">
        <v>1</v>
      </c>
      <c r="F297">
        <v>1</v>
      </c>
      <c r="G297">
        <v>1</v>
      </c>
      <c r="H297">
        <v>3</v>
      </c>
      <c r="I297" t="s">
        <v>691</v>
      </c>
      <c r="J297" t="s">
        <v>692</v>
      </c>
      <c r="K297" t="s">
        <v>693</v>
      </c>
      <c r="L297">
        <v>1339</v>
      </c>
      <c r="N297">
        <v>1007</v>
      </c>
      <c r="O297" t="s">
        <v>228</v>
      </c>
      <c r="P297" t="s">
        <v>228</v>
      </c>
      <c r="Q297">
        <v>1</v>
      </c>
      <c r="W297">
        <v>0</v>
      </c>
      <c r="X297">
        <v>-1660354250</v>
      </c>
      <c r="Y297">
        <v>0.44999999999999996</v>
      </c>
      <c r="AA297">
        <v>2.44</v>
      </c>
      <c r="AB297">
        <v>0</v>
      </c>
      <c r="AC297">
        <v>0</v>
      </c>
      <c r="AD297">
        <v>0</v>
      </c>
      <c r="AE297">
        <v>2.44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</v>
      </c>
      <c r="AT297">
        <v>0.03</v>
      </c>
      <c r="AU297" t="s">
        <v>202</v>
      </c>
      <c r="AV297">
        <v>0</v>
      </c>
      <c r="AW297">
        <v>2</v>
      </c>
      <c r="AX297">
        <v>26837232</v>
      </c>
      <c r="AY297">
        <v>1</v>
      </c>
      <c r="AZ297">
        <v>0</v>
      </c>
      <c r="BA297">
        <v>313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Y297*Source!I110</f>
        <v>1.0412999999999999</v>
      </c>
      <c r="CY297">
        <f>AA297</f>
        <v>2.44</v>
      </c>
      <c r="CZ297">
        <f>AE297</f>
        <v>2.44</v>
      </c>
      <c r="DA297">
        <f>AI297</f>
        <v>1</v>
      </c>
      <c r="DB297">
        <v>0</v>
      </c>
    </row>
    <row r="298" spans="1:106" x14ac:dyDescent="0.2">
      <c r="A298">
        <f>ROW(Source!A110)</f>
        <v>110</v>
      </c>
      <c r="B298">
        <v>26834263</v>
      </c>
      <c r="C298">
        <v>26837227</v>
      </c>
      <c r="D298">
        <v>25155574</v>
      </c>
      <c r="E298">
        <v>1</v>
      </c>
      <c r="F298">
        <v>1</v>
      </c>
      <c r="G298">
        <v>1</v>
      </c>
      <c r="H298">
        <v>3</v>
      </c>
      <c r="I298" t="s">
        <v>762</v>
      </c>
      <c r="J298" t="s">
        <v>763</v>
      </c>
      <c r="K298" t="s">
        <v>764</v>
      </c>
      <c r="L298">
        <v>1348</v>
      </c>
      <c r="N298">
        <v>1009</v>
      </c>
      <c r="O298" t="s">
        <v>38</v>
      </c>
      <c r="P298" t="s">
        <v>38</v>
      </c>
      <c r="Q298">
        <v>1000</v>
      </c>
      <c r="W298">
        <v>0</v>
      </c>
      <c r="X298">
        <v>-2114578287</v>
      </c>
      <c r="Y298">
        <v>2.6999999999999997</v>
      </c>
      <c r="AA298">
        <v>11381.57</v>
      </c>
      <c r="AB298">
        <v>0</v>
      </c>
      <c r="AC298">
        <v>0</v>
      </c>
      <c r="AD298">
        <v>0</v>
      </c>
      <c r="AE298">
        <v>11381.57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6</v>
      </c>
      <c r="AT298">
        <v>0.18</v>
      </c>
      <c r="AU298" t="s">
        <v>202</v>
      </c>
      <c r="AV298">
        <v>0</v>
      </c>
      <c r="AW298">
        <v>2</v>
      </c>
      <c r="AX298">
        <v>26837233</v>
      </c>
      <c r="AY298">
        <v>1</v>
      </c>
      <c r="AZ298">
        <v>0</v>
      </c>
      <c r="BA298">
        <v>314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Y298*Source!I110</f>
        <v>6.2477999999999998</v>
      </c>
      <c r="CY298">
        <f>AA298</f>
        <v>11381.57</v>
      </c>
      <c r="CZ298">
        <f>AE298</f>
        <v>11381.57</v>
      </c>
      <c r="DA298">
        <f>AI298</f>
        <v>1</v>
      </c>
      <c r="DB298">
        <v>0</v>
      </c>
    </row>
    <row r="299" spans="1:106" x14ac:dyDescent="0.2">
      <c r="A299">
        <f>ROW(Source!A111)</f>
        <v>111</v>
      </c>
      <c r="B299">
        <v>26834277</v>
      </c>
      <c r="C299">
        <v>26837227</v>
      </c>
      <c r="D299">
        <v>25413300</v>
      </c>
      <c r="E299">
        <v>1</v>
      </c>
      <c r="F299">
        <v>1</v>
      </c>
      <c r="G299">
        <v>1</v>
      </c>
      <c r="H299">
        <v>1</v>
      </c>
      <c r="I299" t="s">
        <v>684</v>
      </c>
      <c r="J299" t="s">
        <v>6</v>
      </c>
      <c r="K299" t="s">
        <v>685</v>
      </c>
      <c r="L299">
        <v>1191</v>
      </c>
      <c r="N299">
        <v>1013</v>
      </c>
      <c r="O299" t="s">
        <v>599</v>
      </c>
      <c r="P299" t="s">
        <v>599</v>
      </c>
      <c r="Q299">
        <v>1</v>
      </c>
      <c r="W299">
        <v>0</v>
      </c>
      <c r="X299">
        <v>-400197608</v>
      </c>
      <c r="Y299">
        <v>41.744999999999997</v>
      </c>
      <c r="AA299">
        <v>0</v>
      </c>
      <c r="AB299">
        <v>0</v>
      </c>
      <c r="AC299">
        <v>0</v>
      </c>
      <c r="AD299">
        <v>54.59</v>
      </c>
      <c r="AE299">
        <v>0</v>
      </c>
      <c r="AF299">
        <v>0</v>
      </c>
      <c r="AG299">
        <v>0</v>
      </c>
      <c r="AH299">
        <v>8.5299999999999994</v>
      </c>
      <c r="AI299">
        <v>1</v>
      </c>
      <c r="AJ299">
        <v>1</v>
      </c>
      <c r="AK299">
        <v>1</v>
      </c>
      <c r="AL299">
        <v>6.4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</v>
      </c>
      <c r="AT299">
        <v>2.42</v>
      </c>
      <c r="AU299" t="s">
        <v>204</v>
      </c>
      <c r="AV299">
        <v>1</v>
      </c>
      <c r="AW299">
        <v>2</v>
      </c>
      <c r="AX299">
        <v>26837228</v>
      </c>
      <c r="AY299">
        <v>1</v>
      </c>
      <c r="AZ299">
        <v>0</v>
      </c>
      <c r="BA299">
        <v>315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Y299*Source!I111</f>
        <v>96.597929999999991</v>
      </c>
      <c r="CY299">
        <f>AD299</f>
        <v>54.59</v>
      </c>
      <c r="CZ299">
        <f>AH299</f>
        <v>8.5299999999999994</v>
      </c>
      <c r="DA299">
        <f>AL299</f>
        <v>6.4</v>
      </c>
      <c r="DB299">
        <v>0</v>
      </c>
    </row>
    <row r="300" spans="1:106" x14ac:dyDescent="0.2">
      <c r="A300">
        <f>ROW(Source!A111)</f>
        <v>111</v>
      </c>
      <c r="B300">
        <v>26834277</v>
      </c>
      <c r="C300">
        <v>26837227</v>
      </c>
      <c r="D300">
        <v>25412928</v>
      </c>
      <c r="E300">
        <v>1</v>
      </c>
      <c r="F300">
        <v>1</v>
      </c>
      <c r="G300">
        <v>1</v>
      </c>
      <c r="H300">
        <v>1</v>
      </c>
      <c r="I300" t="s">
        <v>600</v>
      </c>
      <c r="J300" t="s">
        <v>6</v>
      </c>
      <c r="K300" t="s">
        <v>601</v>
      </c>
      <c r="L300">
        <v>1191</v>
      </c>
      <c r="N300">
        <v>1013</v>
      </c>
      <c r="O300" t="s">
        <v>599</v>
      </c>
      <c r="P300" t="s">
        <v>599</v>
      </c>
      <c r="Q300">
        <v>1</v>
      </c>
      <c r="W300">
        <v>0</v>
      </c>
      <c r="X300">
        <v>-1417349443</v>
      </c>
      <c r="Y300">
        <v>0.03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6.4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0.03</v>
      </c>
      <c r="AU300" t="s">
        <v>6</v>
      </c>
      <c r="AV300">
        <v>2</v>
      </c>
      <c r="AW300">
        <v>2</v>
      </c>
      <c r="AX300">
        <v>26837229</v>
      </c>
      <c r="AY300">
        <v>1</v>
      </c>
      <c r="AZ300">
        <v>2048</v>
      </c>
      <c r="BA300">
        <v>316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Y300*Source!I111</f>
        <v>6.9419999999999996E-2</v>
      </c>
      <c r="CY300">
        <f>AD300</f>
        <v>0</v>
      </c>
      <c r="CZ300">
        <f>AH300</f>
        <v>0</v>
      </c>
      <c r="DA300">
        <f>AL300</f>
        <v>1</v>
      </c>
      <c r="DB300">
        <v>0</v>
      </c>
    </row>
    <row r="301" spans="1:106" x14ac:dyDescent="0.2">
      <c r="A301">
        <f>ROW(Source!A111)</f>
        <v>111</v>
      </c>
      <c r="B301">
        <v>26834277</v>
      </c>
      <c r="C301">
        <v>26837227</v>
      </c>
      <c r="D301">
        <v>25230510</v>
      </c>
      <c r="E301">
        <v>1</v>
      </c>
      <c r="F301">
        <v>1</v>
      </c>
      <c r="G301">
        <v>1</v>
      </c>
      <c r="H301">
        <v>2</v>
      </c>
      <c r="I301" t="s">
        <v>759</v>
      </c>
      <c r="J301" t="s">
        <v>760</v>
      </c>
      <c r="K301" t="s">
        <v>761</v>
      </c>
      <c r="L301">
        <v>1368</v>
      </c>
      <c r="N301">
        <v>1011</v>
      </c>
      <c r="O301" t="s">
        <v>605</v>
      </c>
      <c r="P301" t="s">
        <v>605</v>
      </c>
      <c r="Q301">
        <v>1</v>
      </c>
      <c r="W301">
        <v>0</v>
      </c>
      <c r="X301">
        <v>368031958</v>
      </c>
      <c r="Y301">
        <v>0.375</v>
      </c>
      <c r="AA301">
        <v>0</v>
      </c>
      <c r="AB301">
        <v>177.02</v>
      </c>
      <c r="AC301">
        <v>11.6</v>
      </c>
      <c r="AD301">
        <v>0</v>
      </c>
      <c r="AE301">
        <v>0</v>
      </c>
      <c r="AF301">
        <v>27.66</v>
      </c>
      <c r="AG301">
        <v>11.6</v>
      </c>
      <c r="AH301">
        <v>0</v>
      </c>
      <c r="AI301">
        <v>1</v>
      </c>
      <c r="AJ301">
        <v>6.4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0.02</v>
      </c>
      <c r="AU301" t="s">
        <v>203</v>
      </c>
      <c r="AV301">
        <v>0</v>
      </c>
      <c r="AW301">
        <v>2</v>
      </c>
      <c r="AX301">
        <v>26837230</v>
      </c>
      <c r="AY301">
        <v>1</v>
      </c>
      <c r="AZ301">
        <v>0</v>
      </c>
      <c r="BA301">
        <v>317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Y301*Source!I111</f>
        <v>0.86775000000000002</v>
      </c>
      <c r="CY301">
        <f>AB301</f>
        <v>177.02</v>
      </c>
      <c r="CZ301">
        <f>AF301</f>
        <v>27.66</v>
      </c>
      <c r="DA301">
        <f>AJ301</f>
        <v>6.4</v>
      </c>
      <c r="DB301">
        <v>0</v>
      </c>
    </row>
    <row r="302" spans="1:106" x14ac:dyDescent="0.2">
      <c r="A302">
        <f>ROW(Source!A111)</f>
        <v>111</v>
      </c>
      <c r="B302">
        <v>26834277</v>
      </c>
      <c r="C302">
        <v>26837227</v>
      </c>
      <c r="D302">
        <v>25231607</v>
      </c>
      <c r="E302">
        <v>1</v>
      </c>
      <c r="F302">
        <v>1</v>
      </c>
      <c r="G302">
        <v>1</v>
      </c>
      <c r="H302">
        <v>2</v>
      </c>
      <c r="I302" t="s">
        <v>608</v>
      </c>
      <c r="J302" t="s">
        <v>609</v>
      </c>
      <c r="K302" t="s">
        <v>610</v>
      </c>
      <c r="L302">
        <v>1368</v>
      </c>
      <c r="N302">
        <v>1011</v>
      </c>
      <c r="O302" t="s">
        <v>605</v>
      </c>
      <c r="P302" t="s">
        <v>605</v>
      </c>
      <c r="Q302">
        <v>1</v>
      </c>
      <c r="W302">
        <v>0</v>
      </c>
      <c r="X302">
        <v>1372534845</v>
      </c>
      <c r="Y302">
        <v>0.1875</v>
      </c>
      <c r="AA302">
        <v>0</v>
      </c>
      <c r="AB302">
        <v>420.54</v>
      </c>
      <c r="AC302">
        <v>11.6</v>
      </c>
      <c r="AD302">
        <v>0</v>
      </c>
      <c r="AE302">
        <v>0</v>
      </c>
      <c r="AF302">
        <v>65.709999999999994</v>
      </c>
      <c r="AG302">
        <v>11.6</v>
      </c>
      <c r="AH302">
        <v>0</v>
      </c>
      <c r="AI302">
        <v>1</v>
      </c>
      <c r="AJ302">
        <v>6.4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</v>
      </c>
      <c r="AT302">
        <v>0.01</v>
      </c>
      <c r="AU302" t="s">
        <v>203</v>
      </c>
      <c r="AV302">
        <v>0</v>
      </c>
      <c r="AW302">
        <v>2</v>
      </c>
      <c r="AX302">
        <v>26837231</v>
      </c>
      <c r="AY302">
        <v>1</v>
      </c>
      <c r="AZ302">
        <v>0</v>
      </c>
      <c r="BA302">
        <v>318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Y302*Source!I111</f>
        <v>0.43387500000000001</v>
      </c>
      <c r="CY302">
        <f>AB302</f>
        <v>420.54</v>
      </c>
      <c r="CZ302">
        <f>AF302</f>
        <v>65.709999999999994</v>
      </c>
      <c r="DA302">
        <f>AJ302</f>
        <v>6.4</v>
      </c>
      <c r="DB302">
        <v>0</v>
      </c>
    </row>
    <row r="303" spans="1:106" x14ac:dyDescent="0.2">
      <c r="A303">
        <f>ROW(Source!A111)</f>
        <v>111</v>
      </c>
      <c r="B303">
        <v>26834277</v>
      </c>
      <c r="C303">
        <v>26837227</v>
      </c>
      <c r="D303">
        <v>25149961</v>
      </c>
      <c r="E303">
        <v>1</v>
      </c>
      <c r="F303">
        <v>1</v>
      </c>
      <c r="G303">
        <v>1</v>
      </c>
      <c r="H303">
        <v>3</v>
      </c>
      <c r="I303" t="s">
        <v>691</v>
      </c>
      <c r="J303" t="s">
        <v>692</v>
      </c>
      <c r="K303" t="s">
        <v>693</v>
      </c>
      <c r="L303">
        <v>1339</v>
      </c>
      <c r="N303">
        <v>1007</v>
      </c>
      <c r="O303" t="s">
        <v>228</v>
      </c>
      <c r="P303" t="s">
        <v>228</v>
      </c>
      <c r="Q303">
        <v>1</v>
      </c>
      <c r="W303">
        <v>0</v>
      </c>
      <c r="X303">
        <v>-1660354250</v>
      </c>
      <c r="Y303">
        <v>0.44999999999999996</v>
      </c>
      <c r="AA303">
        <v>15.62</v>
      </c>
      <c r="AB303">
        <v>0</v>
      </c>
      <c r="AC303">
        <v>0</v>
      </c>
      <c r="AD303">
        <v>0</v>
      </c>
      <c r="AE303">
        <v>2.44</v>
      </c>
      <c r="AF303">
        <v>0</v>
      </c>
      <c r="AG303">
        <v>0</v>
      </c>
      <c r="AH303">
        <v>0</v>
      </c>
      <c r="AI303">
        <v>6.4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0.03</v>
      </c>
      <c r="AU303" t="s">
        <v>202</v>
      </c>
      <c r="AV303">
        <v>0</v>
      </c>
      <c r="AW303">
        <v>2</v>
      </c>
      <c r="AX303">
        <v>26837232</v>
      </c>
      <c r="AY303">
        <v>1</v>
      </c>
      <c r="AZ303">
        <v>0</v>
      </c>
      <c r="BA303">
        <v>319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Y303*Source!I111</f>
        <v>1.0412999999999999</v>
      </c>
      <c r="CY303">
        <f>AA303</f>
        <v>15.62</v>
      </c>
      <c r="CZ303">
        <f>AE303</f>
        <v>2.44</v>
      </c>
      <c r="DA303">
        <f>AI303</f>
        <v>6.4</v>
      </c>
      <c r="DB303">
        <v>0</v>
      </c>
    </row>
    <row r="304" spans="1:106" x14ac:dyDescent="0.2">
      <c r="A304">
        <f>ROW(Source!A111)</f>
        <v>111</v>
      </c>
      <c r="B304">
        <v>26834277</v>
      </c>
      <c r="C304">
        <v>26837227</v>
      </c>
      <c r="D304">
        <v>25155574</v>
      </c>
      <c r="E304">
        <v>1</v>
      </c>
      <c r="F304">
        <v>1</v>
      </c>
      <c r="G304">
        <v>1</v>
      </c>
      <c r="H304">
        <v>3</v>
      </c>
      <c r="I304" t="s">
        <v>762</v>
      </c>
      <c r="J304" t="s">
        <v>763</v>
      </c>
      <c r="K304" t="s">
        <v>764</v>
      </c>
      <c r="L304">
        <v>1348</v>
      </c>
      <c r="N304">
        <v>1009</v>
      </c>
      <c r="O304" t="s">
        <v>38</v>
      </c>
      <c r="P304" t="s">
        <v>38</v>
      </c>
      <c r="Q304">
        <v>1000</v>
      </c>
      <c r="W304">
        <v>0</v>
      </c>
      <c r="X304">
        <v>-2114578287</v>
      </c>
      <c r="Y304">
        <v>2.6999999999999997</v>
      </c>
      <c r="AA304">
        <v>72842.05</v>
      </c>
      <c r="AB304">
        <v>0</v>
      </c>
      <c r="AC304">
        <v>0</v>
      </c>
      <c r="AD304">
        <v>0</v>
      </c>
      <c r="AE304">
        <v>11381.57</v>
      </c>
      <c r="AF304">
        <v>0</v>
      </c>
      <c r="AG304">
        <v>0</v>
      </c>
      <c r="AH304">
        <v>0</v>
      </c>
      <c r="AI304">
        <v>6.4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0.18</v>
      </c>
      <c r="AU304" t="s">
        <v>202</v>
      </c>
      <c r="AV304">
        <v>0</v>
      </c>
      <c r="AW304">
        <v>2</v>
      </c>
      <c r="AX304">
        <v>26837233</v>
      </c>
      <c r="AY304">
        <v>1</v>
      </c>
      <c r="AZ304">
        <v>0</v>
      </c>
      <c r="BA304">
        <v>320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Y304*Source!I111</f>
        <v>6.2477999999999998</v>
      </c>
      <c r="CY304">
        <f>AA304</f>
        <v>72842.05</v>
      </c>
      <c r="CZ304">
        <f>AE304</f>
        <v>11381.57</v>
      </c>
      <c r="DA304">
        <f>AI304</f>
        <v>6.4</v>
      </c>
      <c r="DB304">
        <v>0</v>
      </c>
    </row>
    <row r="305" spans="1:106" x14ac:dyDescent="0.2">
      <c r="A305">
        <f>ROW(Source!A112)</f>
        <v>112</v>
      </c>
      <c r="B305">
        <v>26834263</v>
      </c>
      <c r="C305">
        <v>26837234</v>
      </c>
      <c r="D305">
        <v>25418547</v>
      </c>
      <c r="E305">
        <v>1</v>
      </c>
      <c r="F305">
        <v>1</v>
      </c>
      <c r="G305">
        <v>1</v>
      </c>
      <c r="H305">
        <v>1</v>
      </c>
      <c r="I305" t="s">
        <v>715</v>
      </c>
      <c r="J305" t="s">
        <v>6</v>
      </c>
      <c r="K305" t="s">
        <v>716</v>
      </c>
      <c r="L305">
        <v>1191</v>
      </c>
      <c r="N305">
        <v>1013</v>
      </c>
      <c r="O305" t="s">
        <v>599</v>
      </c>
      <c r="P305" t="s">
        <v>599</v>
      </c>
      <c r="Q305">
        <v>1</v>
      </c>
      <c r="W305">
        <v>0</v>
      </c>
      <c r="X305">
        <v>-784637506</v>
      </c>
      <c r="Y305">
        <v>356.983</v>
      </c>
      <c r="AA305">
        <v>0</v>
      </c>
      <c r="AB305">
        <v>0</v>
      </c>
      <c r="AC305">
        <v>0</v>
      </c>
      <c r="AD305">
        <v>8.74</v>
      </c>
      <c r="AE305">
        <v>0</v>
      </c>
      <c r="AF305">
        <v>0</v>
      </c>
      <c r="AG305">
        <v>0</v>
      </c>
      <c r="AH305">
        <v>8.74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</v>
      </c>
      <c r="AT305">
        <v>310.42</v>
      </c>
      <c r="AU305" t="s">
        <v>131</v>
      </c>
      <c r="AV305">
        <v>1</v>
      </c>
      <c r="AW305">
        <v>2</v>
      </c>
      <c r="AX305">
        <v>26837235</v>
      </c>
      <c r="AY305">
        <v>1</v>
      </c>
      <c r="AZ305">
        <v>0</v>
      </c>
      <c r="BA305">
        <v>321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Y305*Source!I112</f>
        <v>826.05866200000003</v>
      </c>
      <c r="CY305">
        <f>AD305</f>
        <v>8.74</v>
      </c>
      <c r="CZ305">
        <f>AH305</f>
        <v>8.74</v>
      </c>
      <c r="DA305">
        <f>AL305</f>
        <v>1</v>
      </c>
      <c r="DB305">
        <v>0</v>
      </c>
    </row>
    <row r="306" spans="1:106" x14ac:dyDescent="0.2">
      <c r="A306">
        <f>ROW(Source!A112)</f>
        <v>112</v>
      </c>
      <c r="B306">
        <v>26834263</v>
      </c>
      <c r="C306">
        <v>26837234</v>
      </c>
      <c r="D306">
        <v>25412928</v>
      </c>
      <c r="E306">
        <v>1</v>
      </c>
      <c r="F306">
        <v>1</v>
      </c>
      <c r="G306">
        <v>1</v>
      </c>
      <c r="H306">
        <v>1</v>
      </c>
      <c r="I306" t="s">
        <v>600</v>
      </c>
      <c r="J306" t="s">
        <v>6</v>
      </c>
      <c r="K306" t="s">
        <v>601</v>
      </c>
      <c r="L306">
        <v>1191</v>
      </c>
      <c r="N306">
        <v>1013</v>
      </c>
      <c r="O306" t="s">
        <v>599</v>
      </c>
      <c r="P306" t="s">
        <v>599</v>
      </c>
      <c r="Q306">
        <v>1</v>
      </c>
      <c r="W306">
        <v>0</v>
      </c>
      <c r="X306">
        <v>-1417349443</v>
      </c>
      <c r="Y306">
        <v>1.73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1.73</v>
      </c>
      <c r="AU306" t="s">
        <v>6</v>
      </c>
      <c r="AV306">
        <v>2</v>
      </c>
      <c r="AW306">
        <v>2</v>
      </c>
      <c r="AX306">
        <v>26837236</v>
      </c>
      <c r="AY306">
        <v>1</v>
      </c>
      <c r="AZ306">
        <v>2048</v>
      </c>
      <c r="BA306">
        <v>322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Y306*Source!I112</f>
        <v>4.0032199999999998</v>
      </c>
      <c r="CY306">
        <f>AD306</f>
        <v>0</v>
      </c>
      <c r="CZ306">
        <f>AH306</f>
        <v>0</v>
      </c>
      <c r="DA306">
        <f>AL306</f>
        <v>1</v>
      </c>
      <c r="DB306">
        <v>0</v>
      </c>
    </row>
    <row r="307" spans="1:106" x14ac:dyDescent="0.2">
      <c r="A307">
        <f>ROW(Source!A112)</f>
        <v>112</v>
      </c>
      <c r="B307">
        <v>26834263</v>
      </c>
      <c r="C307">
        <v>26837234</v>
      </c>
      <c r="D307">
        <v>25230116</v>
      </c>
      <c r="E307">
        <v>1</v>
      </c>
      <c r="F307">
        <v>1</v>
      </c>
      <c r="G307">
        <v>1</v>
      </c>
      <c r="H307">
        <v>2</v>
      </c>
      <c r="I307" t="s">
        <v>747</v>
      </c>
      <c r="J307" t="s">
        <v>748</v>
      </c>
      <c r="K307" t="s">
        <v>749</v>
      </c>
      <c r="L307">
        <v>1368</v>
      </c>
      <c r="N307">
        <v>1011</v>
      </c>
      <c r="O307" t="s">
        <v>605</v>
      </c>
      <c r="P307" t="s">
        <v>605</v>
      </c>
      <c r="Q307">
        <v>1</v>
      </c>
      <c r="W307">
        <v>0</v>
      </c>
      <c r="X307">
        <v>257150282</v>
      </c>
      <c r="Y307">
        <v>2.5000000000000001E-2</v>
      </c>
      <c r="AA307">
        <v>0</v>
      </c>
      <c r="AB307">
        <v>83.43</v>
      </c>
      <c r="AC307">
        <v>13.5</v>
      </c>
      <c r="AD307">
        <v>0</v>
      </c>
      <c r="AE307">
        <v>0</v>
      </c>
      <c r="AF307">
        <v>83.43</v>
      </c>
      <c r="AG307">
        <v>13.5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0.02</v>
      </c>
      <c r="AU307" t="s">
        <v>130</v>
      </c>
      <c r="AV307">
        <v>0</v>
      </c>
      <c r="AW307">
        <v>2</v>
      </c>
      <c r="AX307">
        <v>26837237</v>
      </c>
      <c r="AY307">
        <v>1</v>
      </c>
      <c r="AZ307">
        <v>0</v>
      </c>
      <c r="BA307">
        <v>323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Y307*Source!I112</f>
        <v>5.7850000000000006E-2</v>
      </c>
      <c r="CY307">
        <f>AB307</f>
        <v>83.43</v>
      </c>
      <c r="CZ307">
        <f>AF307</f>
        <v>83.43</v>
      </c>
      <c r="DA307">
        <f>AJ307</f>
        <v>1</v>
      </c>
      <c r="DB307">
        <v>0</v>
      </c>
    </row>
    <row r="308" spans="1:106" x14ac:dyDescent="0.2">
      <c r="A308">
        <f>ROW(Source!A112)</f>
        <v>112</v>
      </c>
      <c r="B308">
        <v>26834263</v>
      </c>
      <c r="C308">
        <v>26837234</v>
      </c>
      <c r="D308">
        <v>25230218</v>
      </c>
      <c r="E308">
        <v>1</v>
      </c>
      <c r="F308">
        <v>1</v>
      </c>
      <c r="G308">
        <v>1</v>
      </c>
      <c r="H308">
        <v>2</v>
      </c>
      <c r="I308" t="s">
        <v>768</v>
      </c>
      <c r="J308" t="s">
        <v>769</v>
      </c>
      <c r="K308" t="s">
        <v>770</v>
      </c>
      <c r="L308">
        <v>1368</v>
      </c>
      <c r="N308">
        <v>1011</v>
      </c>
      <c r="O308" t="s">
        <v>605</v>
      </c>
      <c r="P308" t="s">
        <v>605</v>
      </c>
      <c r="Q308">
        <v>1</v>
      </c>
      <c r="W308">
        <v>0</v>
      </c>
      <c r="X308">
        <v>1330025190</v>
      </c>
      <c r="Y308">
        <v>1.2500000000000001E-2</v>
      </c>
      <c r="AA308">
        <v>0</v>
      </c>
      <c r="AB308">
        <v>88.01</v>
      </c>
      <c r="AC308">
        <v>11.6</v>
      </c>
      <c r="AD308">
        <v>0</v>
      </c>
      <c r="AE308">
        <v>0</v>
      </c>
      <c r="AF308">
        <v>88.01</v>
      </c>
      <c r="AG308">
        <v>11.6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6</v>
      </c>
      <c r="AT308">
        <v>0.01</v>
      </c>
      <c r="AU308" t="s">
        <v>130</v>
      </c>
      <c r="AV308">
        <v>0</v>
      </c>
      <c r="AW308">
        <v>2</v>
      </c>
      <c r="AX308">
        <v>26837238</v>
      </c>
      <c r="AY308">
        <v>1</v>
      </c>
      <c r="AZ308">
        <v>0</v>
      </c>
      <c r="BA308">
        <v>324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Y308*Source!I112</f>
        <v>2.8925000000000003E-2</v>
      </c>
      <c r="CY308">
        <f>AB308</f>
        <v>88.01</v>
      </c>
      <c r="CZ308">
        <f>AF308</f>
        <v>88.01</v>
      </c>
      <c r="DA308">
        <f>AJ308</f>
        <v>1</v>
      </c>
      <c r="DB308">
        <v>0</v>
      </c>
    </row>
    <row r="309" spans="1:106" x14ac:dyDescent="0.2">
      <c r="A309">
        <f>ROW(Source!A112)</f>
        <v>112</v>
      </c>
      <c r="B309">
        <v>26834263</v>
      </c>
      <c r="C309">
        <v>26837234</v>
      </c>
      <c r="D309">
        <v>25230679</v>
      </c>
      <c r="E309">
        <v>1</v>
      </c>
      <c r="F309">
        <v>1</v>
      </c>
      <c r="G309">
        <v>1</v>
      </c>
      <c r="H309">
        <v>2</v>
      </c>
      <c r="I309" t="s">
        <v>756</v>
      </c>
      <c r="J309" t="s">
        <v>757</v>
      </c>
      <c r="K309" t="s">
        <v>758</v>
      </c>
      <c r="L309">
        <v>1368</v>
      </c>
      <c r="N309">
        <v>1011</v>
      </c>
      <c r="O309" t="s">
        <v>605</v>
      </c>
      <c r="P309" t="s">
        <v>605</v>
      </c>
      <c r="Q309">
        <v>1</v>
      </c>
      <c r="W309">
        <v>0</v>
      </c>
      <c r="X309">
        <v>983187852</v>
      </c>
      <c r="Y309">
        <v>2.1124999999999998</v>
      </c>
      <c r="AA309">
        <v>0</v>
      </c>
      <c r="AB309">
        <v>12.39</v>
      </c>
      <c r="AC309">
        <v>10.06</v>
      </c>
      <c r="AD309">
        <v>0</v>
      </c>
      <c r="AE309">
        <v>0</v>
      </c>
      <c r="AF309">
        <v>12.39</v>
      </c>
      <c r="AG309">
        <v>10.06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</v>
      </c>
      <c r="AT309">
        <v>1.69</v>
      </c>
      <c r="AU309" t="s">
        <v>130</v>
      </c>
      <c r="AV309">
        <v>0</v>
      </c>
      <c r="AW309">
        <v>2</v>
      </c>
      <c r="AX309">
        <v>26837239</v>
      </c>
      <c r="AY309">
        <v>1</v>
      </c>
      <c r="AZ309">
        <v>0</v>
      </c>
      <c r="BA309">
        <v>325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Y309*Source!I112</f>
        <v>4.888325</v>
      </c>
      <c r="CY309">
        <f>AB309</f>
        <v>12.39</v>
      </c>
      <c r="CZ309">
        <f>AF309</f>
        <v>12.39</v>
      </c>
      <c r="DA309">
        <f>AJ309</f>
        <v>1</v>
      </c>
      <c r="DB309">
        <v>0</v>
      </c>
    </row>
    <row r="310" spans="1:106" x14ac:dyDescent="0.2">
      <c r="A310">
        <f>ROW(Source!A112)</f>
        <v>112</v>
      </c>
      <c r="B310">
        <v>26834263</v>
      </c>
      <c r="C310">
        <v>26837234</v>
      </c>
      <c r="D310">
        <v>25231607</v>
      </c>
      <c r="E310">
        <v>1</v>
      </c>
      <c r="F310">
        <v>1</v>
      </c>
      <c r="G310">
        <v>1</v>
      </c>
      <c r="H310">
        <v>2</v>
      </c>
      <c r="I310" t="s">
        <v>608</v>
      </c>
      <c r="J310" t="s">
        <v>609</v>
      </c>
      <c r="K310" t="s">
        <v>610</v>
      </c>
      <c r="L310">
        <v>1368</v>
      </c>
      <c r="N310">
        <v>1011</v>
      </c>
      <c r="O310" t="s">
        <v>605</v>
      </c>
      <c r="P310" t="s">
        <v>605</v>
      </c>
      <c r="Q310">
        <v>1</v>
      </c>
      <c r="W310">
        <v>0</v>
      </c>
      <c r="X310">
        <v>1372534845</v>
      </c>
      <c r="Y310">
        <v>1.2500000000000001E-2</v>
      </c>
      <c r="AA310">
        <v>0</v>
      </c>
      <c r="AB310">
        <v>65.709999999999994</v>
      </c>
      <c r="AC310">
        <v>11.6</v>
      </c>
      <c r="AD310">
        <v>0</v>
      </c>
      <c r="AE310">
        <v>0</v>
      </c>
      <c r="AF310">
        <v>65.709999999999994</v>
      </c>
      <c r="AG310">
        <v>11.6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0.01</v>
      </c>
      <c r="AU310" t="s">
        <v>130</v>
      </c>
      <c r="AV310">
        <v>0</v>
      </c>
      <c r="AW310">
        <v>2</v>
      </c>
      <c r="AX310">
        <v>26837240</v>
      </c>
      <c r="AY310">
        <v>1</v>
      </c>
      <c r="AZ310">
        <v>0</v>
      </c>
      <c r="BA310">
        <v>326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Y310*Source!I112</f>
        <v>2.8925000000000003E-2</v>
      </c>
      <c r="CY310">
        <f>AB310</f>
        <v>65.709999999999994</v>
      </c>
      <c r="CZ310">
        <f>AF310</f>
        <v>65.709999999999994</v>
      </c>
      <c r="DA310">
        <f>AJ310</f>
        <v>1</v>
      </c>
      <c r="DB310">
        <v>0</v>
      </c>
    </row>
    <row r="311" spans="1:106" x14ac:dyDescent="0.2">
      <c r="A311">
        <f>ROW(Source!A112)</f>
        <v>112</v>
      </c>
      <c r="B311">
        <v>26834263</v>
      </c>
      <c r="C311">
        <v>26837234</v>
      </c>
      <c r="D311">
        <v>25149961</v>
      </c>
      <c r="E311">
        <v>1</v>
      </c>
      <c r="F311">
        <v>1</v>
      </c>
      <c r="G311">
        <v>1</v>
      </c>
      <c r="H311">
        <v>3</v>
      </c>
      <c r="I311" t="s">
        <v>691</v>
      </c>
      <c r="J311" t="s">
        <v>692</v>
      </c>
      <c r="K311" t="s">
        <v>693</v>
      </c>
      <c r="L311">
        <v>1339</v>
      </c>
      <c r="N311">
        <v>1007</v>
      </c>
      <c r="O311" t="s">
        <v>228</v>
      </c>
      <c r="P311" t="s">
        <v>228</v>
      </c>
      <c r="Q311">
        <v>1</v>
      </c>
      <c r="W311">
        <v>0</v>
      </c>
      <c r="X311">
        <v>-1660354250</v>
      </c>
      <c r="Y311">
        <v>0.44</v>
      </c>
      <c r="AA311">
        <v>2.44</v>
      </c>
      <c r="AB311">
        <v>0</v>
      </c>
      <c r="AC311">
        <v>0</v>
      </c>
      <c r="AD311">
        <v>0</v>
      </c>
      <c r="AE311">
        <v>2.44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0.44</v>
      </c>
      <c r="AU311" t="s">
        <v>6</v>
      </c>
      <c r="AV311">
        <v>0</v>
      </c>
      <c r="AW311">
        <v>2</v>
      </c>
      <c r="AX311">
        <v>26837241</v>
      </c>
      <c r="AY311">
        <v>1</v>
      </c>
      <c r="AZ311">
        <v>0</v>
      </c>
      <c r="BA311">
        <v>327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Y311*Source!I112</f>
        <v>1.01816</v>
      </c>
      <c r="CY311">
        <f t="shared" ref="CY311:CY316" si="18">AA311</f>
        <v>2.44</v>
      </c>
      <c r="CZ311">
        <f t="shared" ref="CZ311:CZ316" si="19">AE311</f>
        <v>2.44</v>
      </c>
      <c r="DA311">
        <f t="shared" ref="DA311:DA316" si="20">AI311</f>
        <v>1</v>
      </c>
      <c r="DB311">
        <v>0</v>
      </c>
    </row>
    <row r="312" spans="1:106" x14ac:dyDescent="0.2">
      <c r="A312">
        <f>ROW(Source!A112)</f>
        <v>112</v>
      </c>
      <c r="B312">
        <v>26834263</v>
      </c>
      <c r="C312">
        <v>26837234</v>
      </c>
      <c r="D312">
        <v>25155711</v>
      </c>
      <c r="E312">
        <v>1</v>
      </c>
      <c r="F312">
        <v>1</v>
      </c>
      <c r="G312">
        <v>1</v>
      </c>
      <c r="H312">
        <v>3</v>
      </c>
      <c r="I312" t="s">
        <v>771</v>
      </c>
      <c r="J312" t="s">
        <v>772</v>
      </c>
      <c r="K312" t="s">
        <v>773</v>
      </c>
      <c r="L312">
        <v>1348</v>
      </c>
      <c r="N312">
        <v>1009</v>
      </c>
      <c r="O312" t="s">
        <v>38</v>
      </c>
      <c r="P312" t="s">
        <v>38</v>
      </c>
      <c r="Q312">
        <v>1000</v>
      </c>
      <c r="W312">
        <v>0</v>
      </c>
      <c r="X312">
        <v>2108657288</v>
      </c>
      <c r="Y312">
        <v>1.2999999999999999E-2</v>
      </c>
      <c r="AA312">
        <v>6513</v>
      </c>
      <c r="AB312">
        <v>0</v>
      </c>
      <c r="AC312">
        <v>0</v>
      </c>
      <c r="AD312">
        <v>0</v>
      </c>
      <c r="AE312">
        <v>6513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1.2999999999999999E-2</v>
      </c>
      <c r="AU312" t="s">
        <v>6</v>
      </c>
      <c r="AV312">
        <v>0</v>
      </c>
      <c r="AW312">
        <v>2</v>
      </c>
      <c r="AX312">
        <v>26837242</v>
      </c>
      <c r="AY312">
        <v>1</v>
      </c>
      <c r="AZ312">
        <v>0</v>
      </c>
      <c r="BA312">
        <v>328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Y312*Source!I112</f>
        <v>3.0081999999999998E-2</v>
      </c>
      <c r="CY312">
        <f t="shared" si="18"/>
        <v>6513</v>
      </c>
      <c r="CZ312">
        <f t="shared" si="19"/>
        <v>6513</v>
      </c>
      <c r="DA312">
        <f t="shared" si="20"/>
        <v>1</v>
      </c>
      <c r="DB312">
        <v>0</v>
      </c>
    </row>
    <row r="313" spans="1:106" x14ac:dyDescent="0.2">
      <c r="A313">
        <f>ROW(Source!A112)</f>
        <v>112</v>
      </c>
      <c r="B313">
        <v>26834263</v>
      </c>
      <c r="C313">
        <v>26837234</v>
      </c>
      <c r="D313">
        <v>25169756</v>
      </c>
      <c r="E313">
        <v>1</v>
      </c>
      <c r="F313">
        <v>1</v>
      </c>
      <c r="G313">
        <v>1</v>
      </c>
      <c r="H313">
        <v>3</v>
      </c>
      <c r="I313" t="s">
        <v>214</v>
      </c>
      <c r="J313" t="s">
        <v>216</v>
      </c>
      <c r="K313" t="s">
        <v>215</v>
      </c>
      <c r="L313">
        <v>1327</v>
      </c>
      <c r="N313">
        <v>1005</v>
      </c>
      <c r="O313" t="s">
        <v>27</v>
      </c>
      <c r="P313" t="s">
        <v>27</v>
      </c>
      <c r="Q313">
        <v>1</v>
      </c>
      <c r="W313">
        <v>1</v>
      </c>
      <c r="X313">
        <v>2046761779</v>
      </c>
      <c r="Y313">
        <v>-102</v>
      </c>
      <c r="AA313">
        <v>140.44999999999999</v>
      </c>
      <c r="AB313">
        <v>0</v>
      </c>
      <c r="AC313">
        <v>0</v>
      </c>
      <c r="AD313">
        <v>0</v>
      </c>
      <c r="AE313">
        <v>140.44999999999999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-102</v>
      </c>
      <c r="AU313" t="s">
        <v>6</v>
      </c>
      <c r="AV313">
        <v>0</v>
      </c>
      <c r="AW313">
        <v>2</v>
      </c>
      <c r="AX313">
        <v>26837243</v>
      </c>
      <c r="AY313">
        <v>1</v>
      </c>
      <c r="AZ313">
        <v>6144</v>
      </c>
      <c r="BA313">
        <v>329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Y313*Source!I112</f>
        <v>-236.02800000000002</v>
      </c>
      <c r="CY313">
        <f t="shared" si="18"/>
        <v>140.44999999999999</v>
      </c>
      <c r="CZ313">
        <f t="shared" si="19"/>
        <v>140.44999999999999</v>
      </c>
      <c r="DA313">
        <f t="shared" si="20"/>
        <v>1</v>
      </c>
      <c r="DB313">
        <v>0</v>
      </c>
    </row>
    <row r="314" spans="1:106" x14ac:dyDescent="0.2">
      <c r="A314">
        <f>ROW(Source!A112)</f>
        <v>112</v>
      </c>
      <c r="B314">
        <v>26834263</v>
      </c>
      <c r="C314">
        <v>26837234</v>
      </c>
      <c r="D314">
        <v>25169775</v>
      </c>
      <c r="E314">
        <v>1</v>
      </c>
      <c r="F314">
        <v>1</v>
      </c>
      <c r="G314">
        <v>1</v>
      </c>
      <c r="H314">
        <v>3</v>
      </c>
      <c r="I314" t="s">
        <v>218</v>
      </c>
      <c r="J314" t="s">
        <v>220</v>
      </c>
      <c r="K314" t="s">
        <v>219</v>
      </c>
      <c r="L314">
        <v>1327</v>
      </c>
      <c r="N314">
        <v>1005</v>
      </c>
      <c r="O314" t="s">
        <v>27</v>
      </c>
      <c r="P314" t="s">
        <v>27</v>
      </c>
      <c r="Q314">
        <v>1</v>
      </c>
      <c r="W314">
        <v>0</v>
      </c>
      <c r="X314">
        <v>-1400051895</v>
      </c>
      <c r="Y314">
        <v>102</v>
      </c>
      <c r="AA314">
        <v>47.83</v>
      </c>
      <c r="AB314">
        <v>0</v>
      </c>
      <c r="AC314">
        <v>0</v>
      </c>
      <c r="AD314">
        <v>0</v>
      </c>
      <c r="AE314">
        <v>47.83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 t="s">
        <v>6</v>
      </c>
      <c r="AT314">
        <v>102</v>
      </c>
      <c r="AU314" t="s">
        <v>6</v>
      </c>
      <c r="AV314">
        <v>0</v>
      </c>
      <c r="AW314">
        <v>1</v>
      </c>
      <c r="AX314">
        <v>-1</v>
      </c>
      <c r="AY314">
        <v>0</v>
      </c>
      <c r="AZ314">
        <v>0</v>
      </c>
      <c r="BA314" t="s">
        <v>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Y314*Source!I112</f>
        <v>236.02800000000002</v>
      </c>
      <c r="CY314">
        <f t="shared" si="18"/>
        <v>47.83</v>
      </c>
      <c r="CZ314">
        <f t="shared" si="19"/>
        <v>47.83</v>
      </c>
      <c r="DA314">
        <f t="shared" si="20"/>
        <v>1</v>
      </c>
      <c r="DB314">
        <v>0</v>
      </c>
    </row>
    <row r="315" spans="1:106" x14ac:dyDescent="0.2">
      <c r="A315">
        <f>ROW(Source!A112)</f>
        <v>112</v>
      </c>
      <c r="B315">
        <v>26834263</v>
      </c>
      <c r="C315">
        <v>26837234</v>
      </c>
      <c r="D315">
        <v>25185231</v>
      </c>
      <c r="E315">
        <v>1</v>
      </c>
      <c r="F315">
        <v>1</v>
      </c>
      <c r="G315">
        <v>1</v>
      </c>
      <c r="H315">
        <v>3</v>
      </c>
      <c r="I315" t="s">
        <v>774</v>
      </c>
      <c r="J315" t="s">
        <v>775</v>
      </c>
      <c r="K315" t="s">
        <v>776</v>
      </c>
      <c r="L315">
        <v>1346</v>
      </c>
      <c r="N315">
        <v>1009</v>
      </c>
      <c r="O315" t="s">
        <v>182</v>
      </c>
      <c r="P315" t="s">
        <v>182</v>
      </c>
      <c r="Q315">
        <v>1</v>
      </c>
      <c r="W315">
        <v>0</v>
      </c>
      <c r="X315">
        <v>830044740</v>
      </c>
      <c r="Y315">
        <v>1200</v>
      </c>
      <c r="AA315">
        <v>3.69</v>
      </c>
      <c r="AB315">
        <v>0</v>
      </c>
      <c r="AC315">
        <v>0</v>
      </c>
      <c r="AD315">
        <v>0</v>
      </c>
      <c r="AE315">
        <v>3.69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1200</v>
      </c>
      <c r="AU315" t="s">
        <v>6</v>
      </c>
      <c r="AV315">
        <v>0</v>
      </c>
      <c r="AW315">
        <v>2</v>
      </c>
      <c r="AX315">
        <v>26837245</v>
      </c>
      <c r="AY315">
        <v>1</v>
      </c>
      <c r="AZ315">
        <v>0</v>
      </c>
      <c r="BA315">
        <v>331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Y315*Source!I112</f>
        <v>2776.8</v>
      </c>
      <c r="CY315">
        <f t="shared" si="18"/>
        <v>3.69</v>
      </c>
      <c r="CZ315">
        <f t="shared" si="19"/>
        <v>3.69</v>
      </c>
      <c r="DA315">
        <f t="shared" si="20"/>
        <v>1</v>
      </c>
      <c r="DB315">
        <v>0</v>
      </c>
    </row>
    <row r="316" spans="1:106" x14ac:dyDescent="0.2">
      <c r="A316">
        <f>ROW(Source!A112)</f>
        <v>112</v>
      </c>
      <c r="B316">
        <v>26834263</v>
      </c>
      <c r="C316">
        <v>26837234</v>
      </c>
      <c r="D316">
        <v>25185855</v>
      </c>
      <c r="E316">
        <v>1</v>
      </c>
      <c r="F316">
        <v>1</v>
      </c>
      <c r="G316">
        <v>1</v>
      </c>
      <c r="H316">
        <v>3</v>
      </c>
      <c r="I316" t="s">
        <v>210</v>
      </c>
      <c r="J316" t="s">
        <v>212</v>
      </c>
      <c r="K316" t="s">
        <v>211</v>
      </c>
      <c r="L316">
        <v>1348</v>
      </c>
      <c r="N316">
        <v>1009</v>
      </c>
      <c r="O316" t="s">
        <v>38</v>
      </c>
      <c r="P316" t="s">
        <v>38</v>
      </c>
      <c r="Q316">
        <v>1000</v>
      </c>
      <c r="W316">
        <v>0</v>
      </c>
      <c r="X316">
        <v>-1407569339</v>
      </c>
      <c r="Y316">
        <v>0.02</v>
      </c>
      <c r="AA316">
        <v>7946.36</v>
      </c>
      <c r="AB316">
        <v>0</v>
      </c>
      <c r="AC316">
        <v>0</v>
      </c>
      <c r="AD316">
        <v>0</v>
      </c>
      <c r="AE316">
        <v>7946.36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6</v>
      </c>
      <c r="AT316">
        <v>0.02</v>
      </c>
      <c r="AU316" t="s">
        <v>6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Y316*Source!I112</f>
        <v>4.6280000000000002E-2</v>
      </c>
      <c r="CY316">
        <f t="shared" si="18"/>
        <v>7946.36</v>
      </c>
      <c r="CZ316">
        <f t="shared" si="19"/>
        <v>7946.36</v>
      </c>
      <c r="DA316">
        <f t="shared" si="20"/>
        <v>1</v>
      </c>
      <c r="DB316">
        <v>0</v>
      </c>
    </row>
    <row r="317" spans="1:106" x14ac:dyDescent="0.2">
      <c r="A317">
        <f>ROW(Source!A113)</f>
        <v>113</v>
      </c>
      <c r="B317">
        <v>26834277</v>
      </c>
      <c r="C317">
        <v>26837234</v>
      </c>
      <c r="D317">
        <v>25418547</v>
      </c>
      <c r="E317">
        <v>1</v>
      </c>
      <c r="F317">
        <v>1</v>
      </c>
      <c r="G317">
        <v>1</v>
      </c>
      <c r="H317">
        <v>1</v>
      </c>
      <c r="I317" t="s">
        <v>715</v>
      </c>
      <c r="J317" t="s">
        <v>6</v>
      </c>
      <c r="K317" t="s">
        <v>716</v>
      </c>
      <c r="L317">
        <v>1191</v>
      </c>
      <c r="N317">
        <v>1013</v>
      </c>
      <c r="O317" t="s">
        <v>599</v>
      </c>
      <c r="P317" t="s">
        <v>599</v>
      </c>
      <c r="Q317">
        <v>1</v>
      </c>
      <c r="W317">
        <v>0</v>
      </c>
      <c r="X317">
        <v>-784637506</v>
      </c>
      <c r="Y317">
        <v>356.983</v>
      </c>
      <c r="AA317">
        <v>0</v>
      </c>
      <c r="AB317">
        <v>0</v>
      </c>
      <c r="AC317">
        <v>0</v>
      </c>
      <c r="AD317">
        <v>55.94</v>
      </c>
      <c r="AE317">
        <v>0</v>
      </c>
      <c r="AF317">
        <v>0</v>
      </c>
      <c r="AG317">
        <v>0</v>
      </c>
      <c r="AH317">
        <v>8.74</v>
      </c>
      <c r="AI317">
        <v>1</v>
      </c>
      <c r="AJ317">
        <v>1</v>
      </c>
      <c r="AK317">
        <v>1</v>
      </c>
      <c r="AL317">
        <v>6.4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6</v>
      </c>
      <c r="AT317">
        <v>310.42</v>
      </c>
      <c r="AU317" t="s">
        <v>131</v>
      </c>
      <c r="AV317">
        <v>1</v>
      </c>
      <c r="AW317">
        <v>2</v>
      </c>
      <c r="AX317">
        <v>26837235</v>
      </c>
      <c r="AY317">
        <v>1</v>
      </c>
      <c r="AZ317">
        <v>0</v>
      </c>
      <c r="BA317">
        <v>333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Y317*Source!I113</f>
        <v>826.05866200000003</v>
      </c>
      <c r="CY317">
        <f>AD317</f>
        <v>55.94</v>
      </c>
      <c r="CZ317">
        <f>AH317</f>
        <v>8.74</v>
      </c>
      <c r="DA317">
        <f>AL317</f>
        <v>6.4</v>
      </c>
      <c r="DB317">
        <v>0</v>
      </c>
    </row>
    <row r="318" spans="1:106" x14ac:dyDescent="0.2">
      <c r="A318">
        <f>ROW(Source!A113)</f>
        <v>113</v>
      </c>
      <c r="B318">
        <v>26834277</v>
      </c>
      <c r="C318">
        <v>26837234</v>
      </c>
      <c r="D318">
        <v>25412928</v>
      </c>
      <c r="E318">
        <v>1</v>
      </c>
      <c r="F318">
        <v>1</v>
      </c>
      <c r="G318">
        <v>1</v>
      </c>
      <c r="H318">
        <v>1</v>
      </c>
      <c r="I318" t="s">
        <v>600</v>
      </c>
      <c r="J318" t="s">
        <v>6</v>
      </c>
      <c r="K318" t="s">
        <v>601</v>
      </c>
      <c r="L318">
        <v>1191</v>
      </c>
      <c r="N318">
        <v>1013</v>
      </c>
      <c r="O318" t="s">
        <v>599</v>
      </c>
      <c r="P318" t="s">
        <v>599</v>
      </c>
      <c r="Q318">
        <v>1</v>
      </c>
      <c r="W318">
        <v>0</v>
      </c>
      <c r="X318">
        <v>-1417349443</v>
      </c>
      <c r="Y318">
        <v>1.73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6.4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1.73</v>
      </c>
      <c r="AU318" t="s">
        <v>6</v>
      </c>
      <c r="AV318">
        <v>2</v>
      </c>
      <c r="AW318">
        <v>2</v>
      </c>
      <c r="AX318">
        <v>26837236</v>
      </c>
      <c r="AY318">
        <v>1</v>
      </c>
      <c r="AZ318">
        <v>2048</v>
      </c>
      <c r="BA318">
        <v>334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Y318*Source!I113</f>
        <v>4.0032199999999998</v>
      </c>
      <c r="CY318">
        <f>AD318</f>
        <v>0</v>
      </c>
      <c r="CZ318">
        <f>AH318</f>
        <v>0</v>
      </c>
      <c r="DA318">
        <f>AL318</f>
        <v>1</v>
      </c>
      <c r="DB318">
        <v>0</v>
      </c>
    </row>
    <row r="319" spans="1:106" x14ac:dyDescent="0.2">
      <c r="A319">
        <f>ROW(Source!A113)</f>
        <v>113</v>
      </c>
      <c r="B319">
        <v>26834277</v>
      </c>
      <c r="C319">
        <v>26837234</v>
      </c>
      <c r="D319">
        <v>25230116</v>
      </c>
      <c r="E319">
        <v>1</v>
      </c>
      <c r="F319">
        <v>1</v>
      </c>
      <c r="G319">
        <v>1</v>
      </c>
      <c r="H319">
        <v>2</v>
      </c>
      <c r="I319" t="s">
        <v>747</v>
      </c>
      <c r="J319" t="s">
        <v>748</v>
      </c>
      <c r="K319" t="s">
        <v>749</v>
      </c>
      <c r="L319">
        <v>1368</v>
      </c>
      <c r="N319">
        <v>1011</v>
      </c>
      <c r="O319" t="s">
        <v>605</v>
      </c>
      <c r="P319" t="s">
        <v>605</v>
      </c>
      <c r="Q319">
        <v>1</v>
      </c>
      <c r="W319">
        <v>0</v>
      </c>
      <c r="X319">
        <v>257150282</v>
      </c>
      <c r="Y319">
        <v>2.5000000000000001E-2</v>
      </c>
      <c r="AA319">
        <v>0</v>
      </c>
      <c r="AB319">
        <v>533.95000000000005</v>
      </c>
      <c r="AC319">
        <v>13.5</v>
      </c>
      <c r="AD319">
        <v>0</v>
      </c>
      <c r="AE319">
        <v>0</v>
      </c>
      <c r="AF319">
        <v>83.43</v>
      </c>
      <c r="AG319">
        <v>13.5</v>
      </c>
      <c r="AH319">
        <v>0</v>
      </c>
      <c r="AI319">
        <v>1</v>
      </c>
      <c r="AJ319">
        <v>6.4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0.02</v>
      </c>
      <c r="AU319" t="s">
        <v>130</v>
      </c>
      <c r="AV319">
        <v>0</v>
      </c>
      <c r="AW319">
        <v>2</v>
      </c>
      <c r="AX319">
        <v>26837237</v>
      </c>
      <c r="AY319">
        <v>1</v>
      </c>
      <c r="AZ319">
        <v>0</v>
      </c>
      <c r="BA319">
        <v>335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Y319*Source!I113</f>
        <v>5.7850000000000006E-2</v>
      </c>
      <c r="CY319">
        <f>AB319</f>
        <v>533.95000000000005</v>
      </c>
      <c r="CZ319">
        <f>AF319</f>
        <v>83.43</v>
      </c>
      <c r="DA319">
        <f>AJ319</f>
        <v>6.4</v>
      </c>
      <c r="DB319">
        <v>0</v>
      </c>
    </row>
    <row r="320" spans="1:106" x14ac:dyDescent="0.2">
      <c r="A320">
        <f>ROW(Source!A113)</f>
        <v>113</v>
      </c>
      <c r="B320">
        <v>26834277</v>
      </c>
      <c r="C320">
        <v>26837234</v>
      </c>
      <c r="D320">
        <v>25230218</v>
      </c>
      <c r="E320">
        <v>1</v>
      </c>
      <c r="F320">
        <v>1</v>
      </c>
      <c r="G320">
        <v>1</v>
      </c>
      <c r="H320">
        <v>2</v>
      </c>
      <c r="I320" t="s">
        <v>768</v>
      </c>
      <c r="J320" t="s">
        <v>769</v>
      </c>
      <c r="K320" t="s">
        <v>770</v>
      </c>
      <c r="L320">
        <v>1368</v>
      </c>
      <c r="N320">
        <v>1011</v>
      </c>
      <c r="O320" t="s">
        <v>605</v>
      </c>
      <c r="P320" t="s">
        <v>605</v>
      </c>
      <c r="Q320">
        <v>1</v>
      </c>
      <c r="W320">
        <v>0</v>
      </c>
      <c r="X320">
        <v>1330025190</v>
      </c>
      <c r="Y320">
        <v>1.2500000000000001E-2</v>
      </c>
      <c r="AA320">
        <v>0</v>
      </c>
      <c r="AB320">
        <v>563.26</v>
      </c>
      <c r="AC320">
        <v>11.6</v>
      </c>
      <c r="AD320">
        <v>0</v>
      </c>
      <c r="AE320">
        <v>0</v>
      </c>
      <c r="AF320">
        <v>88.01</v>
      </c>
      <c r="AG320">
        <v>11.6</v>
      </c>
      <c r="AH320">
        <v>0</v>
      </c>
      <c r="AI320">
        <v>1</v>
      </c>
      <c r="AJ320">
        <v>6.4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0.01</v>
      </c>
      <c r="AU320" t="s">
        <v>130</v>
      </c>
      <c r="AV320">
        <v>0</v>
      </c>
      <c r="AW320">
        <v>2</v>
      </c>
      <c r="AX320">
        <v>26837238</v>
      </c>
      <c r="AY320">
        <v>1</v>
      </c>
      <c r="AZ320">
        <v>0</v>
      </c>
      <c r="BA320">
        <v>336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Y320*Source!I113</f>
        <v>2.8925000000000003E-2</v>
      </c>
      <c r="CY320">
        <f>AB320</f>
        <v>563.26</v>
      </c>
      <c r="CZ320">
        <f>AF320</f>
        <v>88.01</v>
      </c>
      <c r="DA320">
        <f>AJ320</f>
        <v>6.4</v>
      </c>
      <c r="DB320">
        <v>0</v>
      </c>
    </row>
    <row r="321" spans="1:106" x14ac:dyDescent="0.2">
      <c r="A321">
        <f>ROW(Source!A113)</f>
        <v>113</v>
      </c>
      <c r="B321">
        <v>26834277</v>
      </c>
      <c r="C321">
        <v>26837234</v>
      </c>
      <c r="D321">
        <v>25230679</v>
      </c>
      <c r="E321">
        <v>1</v>
      </c>
      <c r="F321">
        <v>1</v>
      </c>
      <c r="G321">
        <v>1</v>
      </c>
      <c r="H321">
        <v>2</v>
      </c>
      <c r="I321" t="s">
        <v>756</v>
      </c>
      <c r="J321" t="s">
        <v>757</v>
      </c>
      <c r="K321" t="s">
        <v>758</v>
      </c>
      <c r="L321">
        <v>1368</v>
      </c>
      <c r="N321">
        <v>1011</v>
      </c>
      <c r="O321" t="s">
        <v>605</v>
      </c>
      <c r="P321" t="s">
        <v>605</v>
      </c>
      <c r="Q321">
        <v>1</v>
      </c>
      <c r="W321">
        <v>0</v>
      </c>
      <c r="X321">
        <v>983187852</v>
      </c>
      <c r="Y321">
        <v>2.1124999999999998</v>
      </c>
      <c r="AA321">
        <v>0</v>
      </c>
      <c r="AB321">
        <v>79.3</v>
      </c>
      <c r="AC321">
        <v>10.06</v>
      </c>
      <c r="AD321">
        <v>0</v>
      </c>
      <c r="AE321">
        <v>0</v>
      </c>
      <c r="AF321">
        <v>12.39</v>
      </c>
      <c r="AG321">
        <v>10.06</v>
      </c>
      <c r="AH321">
        <v>0</v>
      </c>
      <c r="AI321">
        <v>1</v>
      </c>
      <c r="AJ321">
        <v>6.4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1.69</v>
      </c>
      <c r="AU321" t="s">
        <v>130</v>
      </c>
      <c r="AV321">
        <v>0</v>
      </c>
      <c r="AW321">
        <v>2</v>
      </c>
      <c r="AX321">
        <v>26837239</v>
      </c>
      <c r="AY321">
        <v>1</v>
      </c>
      <c r="AZ321">
        <v>0</v>
      </c>
      <c r="BA321">
        <v>337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Y321*Source!I113</f>
        <v>4.888325</v>
      </c>
      <c r="CY321">
        <f>AB321</f>
        <v>79.3</v>
      </c>
      <c r="CZ321">
        <f>AF321</f>
        <v>12.39</v>
      </c>
      <c r="DA321">
        <f>AJ321</f>
        <v>6.4</v>
      </c>
      <c r="DB321">
        <v>0</v>
      </c>
    </row>
    <row r="322" spans="1:106" x14ac:dyDescent="0.2">
      <c r="A322">
        <f>ROW(Source!A113)</f>
        <v>113</v>
      </c>
      <c r="B322">
        <v>26834277</v>
      </c>
      <c r="C322">
        <v>26837234</v>
      </c>
      <c r="D322">
        <v>25231607</v>
      </c>
      <c r="E322">
        <v>1</v>
      </c>
      <c r="F322">
        <v>1</v>
      </c>
      <c r="G322">
        <v>1</v>
      </c>
      <c r="H322">
        <v>2</v>
      </c>
      <c r="I322" t="s">
        <v>608</v>
      </c>
      <c r="J322" t="s">
        <v>609</v>
      </c>
      <c r="K322" t="s">
        <v>610</v>
      </c>
      <c r="L322">
        <v>1368</v>
      </c>
      <c r="N322">
        <v>1011</v>
      </c>
      <c r="O322" t="s">
        <v>605</v>
      </c>
      <c r="P322" t="s">
        <v>605</v>
      </c>
      <c r="Q322">
        <v>1</v>
      </c>
      <c r="W322">
        <v>0</v>
      </c>
      <c r="X322">
        <v>1372534845</v>
      </c>
      <c r="Y322">
        <v>1.2500000000000001E-2</v>
      </c>
      <c r="AA322">
        <v>0</v>
      </c>
      <c r="AB322">
        <v>420.54</v>
      </c>
      <c r="AC322">
        <v>11.6</v>
      </c>
      <c r="AD322">
        <v>0</v>
      </c>
      <c r="AE322">
        <v>0</v>
      </c>
      <c r="AF322">
        <v>65.709999999999994</v>
      </c>
      <c r="AG322">
        <v>11.6</v>
      </c>
      <c r="AH322">
        <v>0</v>
      </c>
      <c r="AI322">
        <v>1</v>
      </c>
      <c r="AJ322">
        <v>6.4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0.01</v>
      </c>
      <c r="AU322" t="s">
        <v>130</v>
      </c>
      <c r="AV322">
        <v>0</v>
      </c>
      <c r="AW322">
        <v>2</v>
      </c>
      <c r="AX322">
        <v>26837240</v>
      </c>
      <c r="AY322">
        <v>1</v>
      </c>
      <c r="AZ322">
        <v>0</v>
      </c>
      <c r="BA322">
        <v>338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Y322*Source!I113</f>
        <v>2.8925000000000003E-2</v>
      </c>
      <c r="CY322">
        <f>AB322</f>
        <v>420.54</v>
      </c>
      <c r="CZ322">
        <f>AF322</f>
        <v>65.709999999999994</v>
      </c>
      <c r="DA322">
        <f>AJ322</f>
        <v>6.4</v>
      </c>
      <c r="DB322">
        <v>0</v>
      </c>
    </row>
    <row r="323" spans="1:106" x14ac:dyDescent="0.2">
      <c r="A323">
        <f>ROW(Source!A113)</f>
        <v>113</v>
      </c>
      <c r="B323">
        <v>26834277</v>
      </c>
      <c r="C323">
        <v>26837234</v>
      </c>
      <c r="D323">
        <v>25149961</v>
      </c>
      <c r="E323">
        <v>1</v>
      </c>
      <c r="F323">
        <v>1</v>
      </c>
      <c r="G323">
        <v>1</v>
      </c>
      <c r="H323">
        <v>3</v>
      </c>
      <c r="I323" t="s">
        <v>691</v>
      </c>
      <c r="J323" t="s">
        <v>692</v>
      </c>
      <c r="K323" t="s">
        <v>693</v>
      </c>
      <c r="L323">
        <v>1339</v>
      </c>
      <c r="N323">
        <v>1007</v>
      </c>
      <c r="O323" t="s">
        <v>228</v>
      </c>
      <c r="P323" t="s">
        <v>228</v>
      </c>
      <c r="Q323">
        <v>1</v>
      </c>
      <c r="W323">
        <v>0</v>
      </c>
      <c r="X323">
        <v>-1660354250</v>
      </c>
      <c r="Y323">
        <v>0.44</v>
      </c>
      <c r="AA323">
        <v>15.62</v>
      </c>
      <c r="AB323">
        <v>0</v>
      </c>
      <c r="AC323">
        <v>0</v>
      </c>
      <c r="AD323">
        <v>0</v>
      </c>
      <c r="AE323">
        <v>2.44</v>
      </c>
      <c r="AF323">
        <v>0</v>
      </c>
      <c r="AG323">
        <v>0</v>
      </c>
      <c r="AH323">
        <v>0</v>
      </c>
      <c r="AI323">
        <v>6.4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0.44</v>
      </c>
      <c r="AU323" t="s">
        <v>6</v>
      </c>
      <c r="AV323">
        <v>0</v>
      </c>
      <c r="AW323">
        <v>2</v>
      </c>
      <c r="AX323">
        <v>26837241</v>
      </c>
      <c r="AY323">
        <v>1</v>
      </c>
      <c r="AZ323">
        <v>0</v>
      </c>
      <c r="BA323">
        <v>339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Y323*Source!I113</f>
        <v>1.01816</v>
      </c>
      <c r="CY323">
        <f t="shared" ref="CY323:CY328" si="21">AA323</f>
        <v>15.62</v>
      </c>
      <c r="CZ323">
        <f t="shared" ref="CZ323:CZ328" si="22">AE323</f>
        <v>2.44</v>
      </c>
      <c r="DA323">
        <f t="shared" ref="DA323:DA328" si="23">AI323</f>
        <v>6.4</v>
      </c>
      <c r="DB323">
        <v>0</v>
      </c>
    </row>
    <row r="324" spans="1:106" x14ac:dyDescent="0.2">
      <c r="A324">
        <f>ROW(Source!A113)</f>
        <v>113</v>
      </c>
      <c r="B324">
        <v>26834277</v>
      </c>
      <c r="C324">
        <v>26837234</v>
      </c>
      <c r="D324">
        <v>25155711</v>
      </c>
      <c r="E324">
        <v>1</v>
      </c>
      <c r="F324">
        <v>1</v>
      </c>
      <c r="G324">
        <v>1</v>
      </c>
      <c r="H324">
        <v>3</v>
      </c>
      <c r="I324" t="s">
        <v>771</v>
      </c>
      <c r="J324" t="s">
        <v>772</v>
      </c>
      <c r="K324" t="s">
        <v>773</v>
      </c>
      <c r="L324">
        <v>1348</v>
      </c>
      <c r="N324">
        <v>1009</v>
      </c>
      <c r="O324" t="s">
        <v>38</v>
      </c>
      <c r="P324" t="s">
        <v>38</v>
      </c>
      <c r="Q324">
        <v>1000</v>
      </c>
      <c r="W324">
        <v>0</v>
      </c>
      <c r="X324">
        <v>2108657288</v>
      </c>
      <c r="Y324">
        <v>1.2999999999999999E-2</v>
      </c>
      <c r="AA324">
        <v>41683.199999999997</v>
      </c>
      <c r="AB324">
        <v>0</v>
      </c>
      <c r="AC324">
        <v>0</v>
      </c>
      <c r="AD324">
        <v>0</v>
      </c>
      <c r="AE324">
        <v>6513</v>
      </c>
      <c r="AF324">
        <v>0</v>
      </c>
      <c r="AG324">
        <v>0</v>
      </c>
      <c r="AH324">
        <v>0</v>
      </c>
      <c r="AI324">
        <v>6.4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1.2999999999999999E-2</v>
      </c>
      <c r="AU324" t="s">
        <v>6</v>
      </c>
      <c r="AV324">
        <v>0</v>
      </c>
      <c r="AW324">
        <v>2</v>
      </c>
      <c r="AX324">
        <v>26837242</v>
      </c>
      <c r="AY324">
        <v>1</v>
      </c>
      <c r="AZ324">
        <v>0</v>
      </c>
      <c r="BA324">
        <v>340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Y324*Source!I113</f>
        <v>3.0081999999999998E-2</v>
      </c>
      <c r="CY324">
        <f t="shared" si="21"/>
        <v>41683.199999999997</v>
      </c>
      <c r="CZ324">
        <f t="shared" si="22"/>
        <v>6513</v>
      </c>
      <c r="DA324">
        <f t="shared" si="23"/>
        <v>6.4</v>
      </c>
      <c r="DB324">
        <v>0</v>
      </c>
    </row>
    <row r="325" spans="1:106" x14ac:dyDescent="0.2">
      <c r="A325">
        <f>ROW(Source!A113)</f>
        <v>113</v>
      </c>
      <c r="B325">
        <v>26834277</v>
      </c>
      <c r="C325">
        <v>26837234</v>
      </c>
      <c r="D325">
        <v>25169756</v>
      </c>
      <c r="E325">
        <v>1</v>
      </c>
      <c r="F325">
        <v>1</v>
      </c>
      <c r="G325">
        <v>1</v>
      </c>
      <c r="H325">
        <v>3</v>
      </c>
      <c r="I325" t="s">
        <v>214</v>
      </c>
      <c r="J325" t="s">
        <v>216</v>
      </c>
      <c r="K325" t="s">
        <v>215</v>
      </c>
      <c r="L325">
        <v>1327</v>
      </c>
      <c r="N325">
        <v>1005</v>
      </c>
      <c r="O325" t="s">
        <v>27</v>
      </c>
      <c r="P325" t="s">
        <v>27</v>
      </c>
      <c r="Q325">
        <v>1</v>
      </c>
      <c r="W325">
        <v>1</v>
      </c>
      <c r="X325">
        <v>2046761779</v>
      </c>
      <c r="Y325">
        <v>-102</v>
      </c>
      <c r="AA325">
        <v>898.88</v>
      </c>
      <c r="AB325">
        <v>0</v>
      </c>
      <c r="AC325">
        <v>0</v>
      </c>
      <c r="AD325">
        <v>0</v>
      </c>
      <c r="AE325">
        <v>140.44999999999999</v>
      </c>
      <c r="AF325">
        <v>0</v>
      </c>
      <c r="AG325">
        <v>0</v>
      </c>
      <c r="AH325">
        <v>0</v>
      </c>
      <c r="AI325">
        <v>6.4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-102</v>
      </c>
      <c r="AU325" t="s">
        <v>6</v>
      </c>
      <c r="AV325">
        <v>0</v>
      </c>
      <c r="AW325">
        <v>2</v>
      </c>
      <c r="AX325">
        <v>26837243</v>
      </c>
      <c r="AY325">
        <v>1</v>
      </c>
      <c r="AZ325">
        <v>6144</v>
      </c>
      <c r="BA325">
        <v>341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Y325*Source!I113</f>
        <v>-236.02800000000002</v>
      </c>
      <c r="CY325">
        <f t="shared" si="21"/>
        <v>898.88</v>
      </c>
      <c r="CZ325">
        <f t="shared" si="22"/>
        <v>140.44999999999999</v>
      </c>
      <c r="DA325">
        <f t="shared" si="23"/>
        <v>6.4</v>
      </c>
      <c r="DB325">
        <v>0</v>
      </c>
    </row>
    <row r="326" spans="1:106" x14ac:dyDescent="0.2">
      <c r="A326">
        <f>ROW(Source!A113)</f>
        <v>113</v>
      </c>
      <c r="B326">
        <v>26834277</v>
      </c>
      <c r="C326">
        <v>26837234</v>
      </c>
      <c r="D326">
        <v>25169775</v>
      </c>
      <c r="E326">
        <v>1</v>
      </c>
      <c r="F326">
        <v>1</v>
      </c>
      <c r="G326">
        <v>1</v>
      </c>
      <c r="H326">
        <v>3</v>
      </c>
      <c r="I326" t="s">
        <v>218</v>
      </c>
      <c r="J326" t="s">
        <v>220</v>
      </c>
      <c r="K326" t="s">
        <v>219</v>
      </c>
      <c r="L326">
        <v>1327</v>
      </c>
      <c r="N326">
        <v>1005</v>
      </c>
      <c r="O326" t="s">
        <v>27</v>
      </c>
      <c r="P326" t="s">
        <v>27</v>
      </c>
      <c r="Q326">
        <v>1</v>
      </c>
      <c r="W326">
        <v>0</v>
      </c>
      <c r="X326">
        <v>-1400051895</v>
      </c>
      <c r="Y326">
        <v>102</v>
      </c>
      <c r="AA326">
        <v>306.11</v>
      </c>
      <c r="AB326">
        <v>0</v>
      </c>
      <c r="AC326">
        <v>0</v>
      </c>
      <c r="AD326">
        <v>0</v>
      </c>
      <c r="AE326">
        <v>47.83</v>
      </c>
      <c r="AF326">
        <v>0</v>
      </c>
      <c r="AG326">
        <v>0</v>
      </c>
      <c r="AH326">
        <v>0</v>
      </c>
      <c r="AI326">
        <v>6.4</v>
      </c>
      <c r="AJ326">
        <v>1</v>
      </c>
      <c r="AK326">
        <v>1</v>
      </c>
      <c r="AL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6</v>
      </c>
      <c r="AT326">
        <v>102</v>
      </c>
      <c r="AU326" t="s">
        <v>6</v>
      </c>
      <c r="AV326">
        <v>0</v>
      </c>
      <c r="AW326">
        <v>1</v>
      </c>
      <c r="AX326">
        <v>-1</v>
      </c>
      <c r="AY326">
        <v>0</v>
      </c>
      <c r="AZ326">
        <v>0</v>
      </c>
      <c r="BA326" t="s">
        <v>6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Y326*Source!I113</f>
        <v>236.02800000000002</v>
      </c>
      <c r="CY326">
        <f t="shared" si="21"/>
        <v>306.11</v>
      </c>
      <c r="CZ326">
        <f t="shared" si="22"/>
        <v>47.83</v>
      </c>
      <c r="DA326">
        <f t="shared" si="23"/>
        <v>6.4</v>
      </c>
      <c r="DB326">
        <v>0</v>
      </c>
    </row>
    <row r="327" spans="1:106" x14ac:dyDescent="0.2">
      <c r="A327">
        <f>ROW(Source!A113)</f>
        <v>113</v>
      </c>
      <c r="B327">
        <v>26834277</v>
      </c>
      <c r="C327">
        <v>26837234</v>
      </c>
      <c r="D327">
        <v>25185231</v>
      </c>
      <c r="E327">
        <v>1</v>
      </c>
      <c r="F327">
        <v>1</v>
      </c>
      <c r="G327">
        <v>1</v>
      </c>
      <c r="H327">
        <v>3</v>
      </c>
      <c r="I327" t="s">
        <v>774</v>
      </c>
      <c r="J327" t="s">
        <v>775</v>
      </c>
      <c r="K327" t="s">
        <v>776</v>
      </c>
      <c r="L327">
        <v>1346</v>
      </c>
      <c r="N327">
        <v>1009</v>
      </c>
      <c r="O327" t="s">
        <v>182</v>
      </c>
      <c r="P327" t="s">
        <v>182</v>
      </c>
      <c r="Q327">
        <v>1</v>
      </c>
      <c r="W327">
        <v>0</v>
      </c>
      <c r="X327">
        <v>830044740</v>
      </c>
      <c r="Y327">
        <v>1200</v>
      </c>
      <c r="AA327">
        <v>23.62</v>
      </c>
      <c r="AB327">
        <v>0</v>
      </c>
      <c r="AC327">
        <v>0</v>
      </c>
      <c r="AD327">
        <v>0</v>
      </c>
      <c r="AE327">
        <v>3.69</v>
      </c>
      <c r="AF327">
        <v>0</v>
      </c>
      <c r="AG327">
        <v>0</v>
      </c>
      <c r="AH327">
        <v>0</v>
      </c>
      <c r="AI327">
        <v>6.4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1200</v>
      </c>
      <c r="AU327" t="s">
        <v>6</v>
      </c>
      <c r="AV327">
        <v>0</v>
      </c>
      <c r="AW327">
        <v>2</v>
      </c>
      <c r="AX327">
        <v>26837245</v>
      </c>
      <c r="AY327">
        <v>1</v>
      </c>
      <c r="AZ327">
        <v>0</v>
      </c>
      <c r="BA327">
        <v>343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Y327*Source!I113</f>
        <v>2776.8</v>
      </c>
      <c r="CY327">
        <f t="shared" si="21"/>
        <v>23.62</v>
      </c>
      <c r="CZ327">
        <f t="shared" si="22"/>
        <v>3.69</v>
      </c>
      <c r="DA327">
        <f t="shared" si="23"/>
        <v>6.4</v>
      </c>
      <c r="DB327">
        <v>0</v>
      </c>
    </row>
    <row r="328" spans="1:106" x14ac:dyDescent="0.2">
      <c r="A328">
        <f>ROW(Source!A113)</f>
        <v>113</v>
      </c>
      <c r="B328">
        <v>26834277</v>
      </c>
      <c r="C328">
        <v>26837234</v>
      </c>
      <c r="D328">
        <v>25185855</v>
      </c>
      <c r="E328">
        <v>1</v>
      </c>
      <c r="F328">
        <v>1</v>
      </c>
      <c r="G328">
        <v>1</v>
      </c>
      <c r="H328">
        <v>3</v>
      </c>
      <c r="I328" t="s">
        <v>210</v>
      </c>
      <c r="J328" t="s">
        <v>212</v>
      </c>
      <c r="K328" t="s">
        <v>211</v>
      </c>
      <c r="L328">
        <v>1348</v>
      </c>
      <c r="N328">
        <v>1009</v>
      </c>
      <c r="O328" t="s">
        <v>38</v>
      </c>
      <c r="P328" t="s">
        <v>38</v>
      </c>
      <c r="Q328">
        <v>1000</v>
      </c>
      <c r="W328">
        <v>0</v>
      </c>
      <c r="X328">
        <v>-1407569339</v>
      </c>
      <c r="Y328">
        <v>0.02</v>
      </c>
      <c r="AA328">
        <v>50856.7</v>
      </c>
      <c r="AB328">
        <v>0</v>
      </c>
      <c r="AC328">
        <v>0</v>
      </c>
      <c r="AD328">
        <v>0</v>
      </c>
      <c r="AE328">
        <v>7946.36</v>
      </c>
      <c r="AF328">
        <v>0</v>
      </c>
      <c r="AG328">
        <v>0</v>
      </c>
      <c r="AH328">
        <v>0</v>
      </c>
      <c r="AI328">
        <v>6.4</v>
      </c>
      <c r="AJ328">
        <v>1</v>
      </c>
      <c r="AK328">
        <v>1</v>
      </c>
      <c r="AL328">
        <v>1</v>
      </c>
      <c r="AN328">
        <v>0</v>
      </c>
      <c r="AO328">
        <v>0</v>
      </c>
      <c r="AP328">
        <v>0</v>
      </c>
      <c r="AQ328">
        <v>0</v>
      </c>
      <c r="AR328">
        <v>0</v>
      </c>
      <c r="AS328" t="s">
        <v>6</v>
      </c>
      <c r="AT328">
        <v>0.02</v>
      </c>
      <c r="AU328" t="s">
        <v>6</v>
      </c>
      <c r="AV328">
        <v>0</v>
      </c>
      <c r="AW328">
        <v>1</v>
      </c>
      <c r="AX328">
        <v>-1</v>
      </c>
      <c r="AY328">
        <v>0</v>
      </c>
      <c r="AZ328">
        <v>0</v>
      </c>
      <c r="BA328" t="s">
        <v>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Y328*Source!I113</f>
        <v>4.6280000000000002E-2</v>
      </c>
      <c r="CY328">
        <f t="shared" si="21"/>
        <v>50856.7</v>
      </c>
      <c r="CZ328">
        <f t="shared" si="22"/>
        <v>7946.36</v>
      </c>
      <c r="DA328">
        <f t="shared" si="23"/>
        <v>6.4</v>
      </c>
      <c r="DB328">
        <v>0</v>
      </c>
    </row>
    <row r="329" spans="1:106" x14ac:dyDescent="0.2">
      <c r="A329">
        <f>ROW(Source!A120)</f>
        <v>120</v>
      </c>
      <c r="B329">
        <v>26834263</v>
      </c>
      <c r="C329">
        <v>26837249</v>
      </c>
      <c r="D329">
        <v>25418254</v>
      </c>
      <c r="E329">
        <v>1</v>
      </c>
      <c r="F329">
        <v>1</v>
      </c>
      <c r="G329">
        <v>1</v>
      </c>
      <c r="H329">
        <v>1</v>
      </c>
      <c r="I329" t="s">
        <v>777</v>
      </c>
      <c r="J329" t="s">
        <v>6</v>
      </c>
      <c r="K329" t="s">
        <v>778</v>
      </c>
      <c r="L329">
        <v>1191</v>
      </c>
      <c r="N329">
        <v>1013</v>
      </c>
      <c r="O329" t="s">
        <v>599</v>
      </c>
      <c r="P329" t="s">
        <v>599</v>
      </c>
      <c r="Q329">
        <v>1</v>
      </c>
      <c r="W329">
        <v>0</v>
      </c>
      <c r="X329">
        <v>1983201532</v>
      </c>
      <c r="Y329">
        <v>27.392999999999997</v>
      </c>
      <c r="AA329">
        <v>0</v>
      </c>
      <c r="AB329">
        <v>0</v>
      </c>
      <c r="AC329">
        <v>0</v>
      </c>
      <c r="AD329">
        <v>9.51</v>
      </c>
      <c r="AE329">
        <v>0</v>
      </c>
      <c r="AF329">
        <v>0</v>
      </c>
      <c r="AG329">
        <v>0</v>
      </c>
      <c r="AH329">
        <v>9.51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6</v>
      </c>
      <c r="AT329">
        <v>23.82</v>
      </c>
      <c r="AU329" t="s">
        <v>779</v>
      </c>
      <c r="AV329">
        <v>1</v>
      </c>
      <c r="AW329">
        <v>2</v>
      </c>
      <c r="AX329">
        <v>26837250</v>
      </c>
      <c r="AY329">
        <v>1</v>
      </c>
      <c r="AZ329">
        <v>0</v>
      </c>
      <c r="BA329">
        <v>345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Y329*Source!I120</f>
        <v>45.190232099999996</v>
      </c>
      <c r="CY329">
        <f>AD329</f>
        <v>9.51</v>
      </c>
      <c r="CZ329">
        <f>AH329</f>
        <v>9.51</v>
      </c>
      <c r="DA329">
        <f>AL329</f>
        <v>1</v>
      </c>
      <c r="DB329">
        <v>0</v>
      </c>
    </row>
    <row r="330" spans="1:106" x14ac:dyDescent="0.2">
      <c r="A330">
        <f>ROW(Source!A120)</f>
        <v>120</v>
      </c>
      <c r="B330">
        <v>26834263</v>
      </c>
      <c r="C330">
        <v>26837249</v>
      </c>
      <c r="D330">
        <v>25412928</v>
      </c>
      <c r="E330">
        <v>1</v>
      </c>
      <c r="F330">
        <v>1</v>
      </c>
      <c r="G330">
        <v>1</v>
      </c>
      <c r="H330">
        <v>1</v>
      </c>
      <c r="I330" t="s">
        <v>600</v>
      </c>
      <c r="J330" t="s">
        <v>6</v>
      </c>
      <c r="K330" t="s">
        <v>601</v>
      </c>
      <c r="L330">
        <v>1191</v>
      </c>
      <c r="N330">
        <v>1013</v>
      </c>
      <c r="O330" t="s">
        <v>599</v>
      </c>
      <c r="P330" t="s">
        <v>599</v>
      </c>
      <c r="Q330">
        <v>1</v>
      </c>
      <c r="W330">
        <v>0</v>
      </c>
      <c r="X330">
        <v>-1417349443</v>
      </c>
      <c r="Y330">
        <v>0.11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0.11</v>
      </c>
      <c r="AU330" t="s">
        <v>6</v>
      </c>
      <c r="AV330">
        <v>2</v>
      </c>
      <c r="AW330">
        <v>2</v>
      </c>
      <c r="AX330">
        <v>26837251</v>
      </c>
      <c r="AY330">
        <v>1</v>
      </c>
      <c r="AZ330">
        <v>2048</v>
      </c>
      <c r="BA330">
        <v>346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Y330*Source!I120</f>
        <v>0.18146699999999999</v>
      </c>
      <c r="CY330">
        <f>AD330</f>
        <v>0</v>
      </c>
      <c r="CZ330">
        <f>AH330</f>
        <v>0</v>
      </c>
      <c r="DA330">
        <f>AL330</f>
        <v>1</v>
      </c>
      <c r="DB330">
        <v>0</v>
      </c>
    </row>
    <row r="331" spans="1:106" x14ac:dyDescent="0.2">
      <c r="A331">
        <f>ROW(Source!A120)</f>
        <v>120</v>
      </c>
      <c r="B331">
        <v>26834263</v>
      </c>
      <c r="C331">
        <v>26837249</v>
      </c>
      <c r="D331">
        <v>25230514</v>
      </c>
      <c r="E331">
        <v>1</v>
      </c>
      <c r="F331">
        <v>1</v>
      </c>
      <c r="G331">
        <v>1</v>
      </c>
      <c r="H331">
        <v>2</v>
      </c>
      <c r="I331" t="s">
        <v>602</v>
      </c>
      <c r="J331" t="s">
        <v>603</v>
      </c>
      <c r="K331" t="s">
        <v>604</v>
      </c>
      <c r="L331">
        <v>1368</v>
      </c>
      <c r="N331">
        <v>1011</v>
      </c>
      <c r="O331" t="s">
        <v>605</v>
      </c>
      <c r="P331" t="s">
        <v>605</v>
      </c>
      <c r="Q331">
        <v>1</v>
      </c>
      <c r="W331">
        <v>0</v>
      </c>
      <c r="X331">
        <v>1188625873</v>
      </c>
      <c r="Y331">
        <v>6.25E-2</v>
      </c>
      <c r="AA331">
        <v>0</v>
      </c>
      <c r="AB331">
        <v>31.26</v>
      </c>
      <c r="AC331">
        <v>13.5</v>
      </c>
      <c r="AD331">
        <v>0</v>
      </c>
      <c r="AE331">
        <v>0</v>
      </c>
      <c r="AF331">
        <v>31.26</v>
      </c>
      <c r="AG331">
        <v>13.5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0.05</v>
      </c>
      <c r="AU331" t="s">
        <v>130</v>
      </c>
      <c r="AV331">
        <v>0</v>
      </c>
      <c r="AW331">
        <v>2</v>
      </c>
      <c r="AX331">
        <v>26837252</v>
      </c>
      <c r="AY331">
        <v>1</v>
      </c>
      <c r="AZ331">
        <v>0</v>
      </c>
      <c r="BA331">
        <v>347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Y331*Source!I120</f>
        <v>0.10310625</v>
      </c>
      <c r="CY331">
        <f>AB331</f>
        <v>31.26</v>
      </c>
      <c r="CZ331">
        <f>AF331</f>
        <v>31.26</v>
      </c>
      <c r="DA331">
        <f>AJ331</f>
        <v>1</v>
      </c>
      <c r="DB331">
        <v>0</v>
      </c>
    </row>
    <row r="332" spans="1:106" x14ac:dyDescent="0.2">
      <c r="A332">
        <f>ROW(Source!A120)</f>
        <v>120</v>
      </c>
      <c r="B332">
        <v>26834263</v>
      </c>
      <c r="C332">
        <v>26837249</v>
      </c>
      <c r="D332">
        <v>25231607</v>
      </c>
      <c r="E332">
        <v>1</v>
      </c>
      <c r="F332">
        <v>1</v>
      </c>
      <c r="G332">
        <v>1</v>
      </c>
      <c r="H332">
        <v>2</v>
      </c>
      <c r="I332" t="s">
        <v>608</v>
      </c>
      <c r="J332" t="s">
        <v>609</v>
      </c>
      <c r="K332" t="s">
        <v>610</v>
      </c>
      <c r="L332">
        <v>1368</v>
      </c>
      <c r="N332">
        <v>1011</v>
      </c>
      <c r="O332" t="s">
        <v>605</v>
      </c>
      <c r="P332" t="s">
        <v>605</v>
      </c>
      <c r="Q332">
        <v>1</v>
      </c>
      <c r="W332">
        <v>0</v>
      </c>
      <c r="X332">
        <v>1372534845</v>
      </c>
      <c r="Y332">
        <v>7.4999999999999997E-2</v>
      </c>
      <c r="AA332">
        <v>0</v>
      </c>
      <c r="AB332">
        <v>65.709999999999994</v>
      </c>
      <c r="AC332">
        <v>11.6</v>
      </c>
      <c r="AD332">
        <v>0</v>
      </c>
      <c r="AE332">
        <v>0</v>
      </c>
      <c r="AF332">
        <v>65.709999999999994</v>
      </c>
      <c r="AG332">
        <v>11.6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6</v>
      </c>
      <c r="AT332">
        <v>0.06</v>
      </c>
      <c r="AU332" t="s">
        <v>130</v>
      </c>
      <c r="AV332">
        <v>0</v>
      </c>
      <c r="AW332">
        <v>2</v>
      </c>
      <c r="AX332">
        <v>26837253</v>
      </c>
      <c r="AY332">
        <v>1</v>
      </c>
      <c r="AZ332">
        <v>0</v>
      </c>
      <c r="BA332">
        <v>348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Y332*Source!I120</f>
        <v>0.12372749999999999</v>
      </c>
      <c r="CY332">
        <f>AB332</f>
        <v>65.709999999999994</v>
      </c>
      <c r="CZ332">
        <f>AF332</f>
        <v>65.709999999999994</v>
      </c>
      <c r="DA332">
        <f>AJ332</f>
        <v>1</v>
      </c>
      <c r="DB332">
        <v>0</v>
      </c>
    </row>
    <row r="333" spans="1:106" x14ac:dyDescent="0.2">
      <c r="A333">
        <f>ROW(Source!A120)</f>
        <v>120</v>
      </c>
      <c r="B333">
        <v>26834263</v>
      </c>
      <c r="C333">
        <v>26837249</v>
      </c>
      <c r="D333">
        <v>25155501</v>
      </c>
      <c r="E333">
        <v>1</v>
      </c>
      <c r="F333">
        <v>1</v>
      </c>
      <c r="G333">
        <v>1</v>
      </c>
      <c r="H333">
        <v>3</v>
      </c>
      <c r="I333" t="s">
        <v>226</v>
      </c>
      <c r="J333" t="s">
        <v>229</v>
      </c>
      <c r="K333" t="s">
        <v>227</v>
      </c>
      <c r="L333">
        <v>1339</v>
      </c>
      <c r="N333">
        <v>1007</v>
      </c>
      <c r="O333" t="s">
        <v>228</v>
      </c>
      <c r="P333" t="s">
        <v>228</v>
      </c>
      <c r="Q333">
        <v>1</v>
      </c>
      <c r="W333">
        <v>0</v>
      </c>
      <c r="X333">
        <v>-1048055182</v>
      </c>
      <c r="Y333">
        <v>0.16</v>
      </c>
      <c r="AA333">
        <v>424.88</v>
      </c>
      <c r="AB333">
        <v>0</v>
      </c>
      <c r="AC333">
        <v>0</v>
      </c>
      <c r="AD333">
        <v>0</v>
      </c>
      <c r="AE333">
        <v>424.88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0</v>
      </c>
      <c r="AP333">
        <v>0</v>
      </c>
      <c r="AQ333">
        <v>0</v>
      </c>
      <c r="AR333">
        <v>0</v>
      </c>
      <c r="AS333" t="s">
        <v>6</v>
      </c>
      <c r="AT333">
        <v>0.16</v>
      </c>
      <c r="AU333" t="s">
        <v>6</v>
      </c>
      <c r="AV333">
        <v>0</v>
      </c>
      <c r="AW333">
        <v>1</v>
      </c>
      <c r="AX333">
        <v>-1</v>
      </c>
      <c r="AY333">
        <v>0</v>
      </c>
      <c r="AZ333">
        <v>0</v>
      </c>
      <c r="BA333" t="s">
        <v>6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Y333*Source!I120</f>
        <v>0.26395200000000002</v>
      </c>
      <c r="CY333">
        <f>AA333</f>
        <v>424.88</v>
      </c>
      <c r="CZ333">
        <f>AE333</f>
        <v>424.88</v>
      </c>
      <c r="DA333">
        <f>AI333</f>
        <v>1</v>
      </c>
      <c r="DB333">
        <v>0</v>
      </c>
    </row>
    <row r="334" spans="1:106" x14ac:dyDescent="0.2">
      <c r="A334">
        <f>ROW(Source!A120)</f>
        <v>120</v>
      </c>
      <c r="B334">
        <v>26834263</v>
      </c>
      <c r="C334">
        <v>26837249</v>
      </c>
      <c r="D334">
        <v>25169763</v>
      </c>
      <c r="E334">
        <v>1</v>
      </c>
      <c r="F334">
        <v>1</v>
      </c>
      <c r="G334">
        <v>1</v>
      </c>
      <c r="H334">
        <v>3</v>
      </c>
      <c r="I334" t="s">
        <v>231</v>
      </c>
      <c r="J334" t="s">
        <v>234</v>
      </c>
      <c r="K334" t="s">
        <v>232</v>
      </c>
      <c r="L334">
        <v>1301</v>
      </c>
      <c r="N334">
        <v>1003</v>
      </c>
      <c r="O334" t="s">
        <v>233</v>
      </c>
      <c r="P334" t="s">
        <v>233</v>
      </c>
      <c r="Q334">
        <v>1</v>
      </c>
      <c r="W334">
        <v>0</v>
      </c>
      <c r="X334">
        <v>-1274901864</v>
      </c>
      <c r="Y334">
        <v>101</v>
      </c>
      <c r="AA334">
        <v>23.73</v>
      </c>
      <c r="AB334">
        <v>0</v>
      </c>
      <c r="AC334">
        <v>0</v>
      </c>
      <c r="AD334">
        <v>0</v>
      </c>
      <c r="AE334">
        <v>23.73</v>
      </c>
      <c r="AF334">
        <v>0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6</v>
      </c>
      <c r="AT334">
        <v>101</v>
      </c>
      <c r="AU334" t="s">
        <v>6</v>
      </c>
      <c r="AV334">
        <v>0</v>
      </c>
      <c r="AW334">
        <v>1</v>
      </c>
      <c r="AX334">
        <v>-1</v>
      </c>
      <c r="AY334">
        <v>0</v>
      </c>
      <c r="AZ334">
        <v>0</v>
      </c>
      <c r="BA334" t="s">
        <v>6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Y334*Source!I120</f>
        <v>166.61969999999999</v>
      </c>
      <c r="CY334">
        <f>AA334</f>
        <v>23.73</v>
      </c>
      <c r="CZ334">
        <f>AE334</f>
        <v>23.73</v>
      </c>
      <c r="DA334">
        <f>AI334</f>
        <v>1</v>
      </c>
      <c r="DB334">
        <v>0</v>
      </c>
    </row>
    <row r="335" spans="1:106" x14ac:dyDescent="0.2">
      <c r="A335">
        <f>ROW(Source!A121)</f>
        <v>121</v>
      </c>
      <c r="B335">
        <v>26834277</v>
      </c>
      <c r="C335">
        <v>26837249</v>
      </c>
      <c r="D335">
        <v>25418254</v>
      </c>
      <c r="E335">
        <v>1</v>
      </c>
      <c r="F335">
        <v>1</v>
      </c>
      <c r="G335">
        <v>1</v>
      </c>
      <c r="H335">
        <v>1</v>
      </c>
      <c r="I335" t="s">
        <v>777</v>
      </c>
      <c r="J335" t="s">
        <v>6</v>
      </c>
      <c r="K335" t="s">
        <v>778</v>
      </c>
      <c r="L335">
        <v>1191</v>
      </c>
      <c r="N335">
        <v>1013</v>
      </c>
      <c r="O335" t="s">
        <v>599</v>
      </c>
      <c r="P335" t="s">
        <v>599</v>
      </c>
      <c r="Q335">
        <v>1</v>
      </c>
      <c r="W335">
        <v>0</v>
      </c>
      <c r="X335">
        <v>1983201532</v>
      </c>
      <c r="Y335">
        <v>27.392999999999997</v>
      </c>
      <c r="AA335">
        <v>0</v>
      </c>
      <c r="AB335">
        <v>0</v>
      </c>
      <c r="AC335">
        <v>0</v>
      </c>
      <c r="AD335">
        <v>60.86</v>
      </c>
      <c r="AE335">
        <v>0</v>
      </c>
      <c r="AF335">
        <v>0</v>
      </c>
      <c r="AG335">
        <v>0</v>
      </c>
      <c r="AH335">
        <v>9.51</v>
      </c>
      <c r="AI335">
        <v>1</v>
      </c>
      <c r="AJ335">
        <v>1</v>
      </c>
      <c r="AK335">
        <v>1</v>
      </c>
      <c r="AL335">
        <v>6.4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6</v>
      </c>
      <c r="AT335">
        <v>23.82</v>
      </c>
      <c r="AU335" t="s">
        <v>779</v>
      </c>
      <c r="AV335">
        <v>1</v>
      </c>
      <c r="AW335">
        <v>2</v>
      </c>
      <c r="AX335">
        <v>26837250</v>
      </c>
      <c r="AY335">
        <v>1</v>
      </c>
      <c r="AZ335">
        <v>0</v>
      </c>
      <c r="BA335">
        <v>351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Y335*Source!I121</f>
        <v>45.190232099999996</v>
      </c>
      <c r="CY335">
        <f>AD335</f>
        <v>60.86</v>
      </c>
      <c r="CZ335">
        <f>AH335</f>
        <v>9.51</v>
      </c>
      <c r="DA335">
        <f>AL335</f>
        <v>6.4</v>
      </c>
      <c r="DB335">
        <v>0</v>
      </c>
    </row>
    <row r="336" spans="1:106" x14ac:dyDescent="0.2">
      <c r="A336">
        <f>ROW(Source!A121)</f>
        <v>121</v>
      </c>
      <c r="B336">
        <v>26834277</v>
      </c>
      <c r="C336">
        <v>26837249</v>
      </c>
      <c r="D336">
        <v>25412928</v>
      </c>
      <c r="E336">
        <v>1</v>
      </c>
      <c r="F336">
        <v>1</v>
      </c>
      <c r="G336">
        <v>1</v>
      </c>
      <c r="H336">
        <v>1</v>
      </c>
      <c r="I336" t="s">
        <v>600</v>
      </c>
      <c r="J336" t="s">
        <v>6</v>
      </c>
      <c r="K336" t="s">
        <v>601</v>
      </c>
      <c r="L336">
        <v>1191</v>
      </c>
      <c r="N336">
        <v>1013</v>
      </c>
      <c r="O336" t="s">
        <v>599</v>
      </c>
      <c r="P336" t="s">
        <v>599</v>
      </c>
      <c r="Q336">
        <v>1</v>
      </c>
      <c r="W336">
        <v>0</v>
      </c>
      <c r="X336">
        <v>-1417349443</v>
      </c>
      <c r="Y336">
        <v>0.11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6.4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0.11</v>
      </c>
      <c r="AU336" t="s">
        <v>6</v>
      </c>
      <c r="AV336">
        <v>2</v>
      </c>
      <c r="AW336">
        <v>2</v>
      </c>
      <c r="AX336">
        <v>26837251</v>
      </c>
      <c r="AY336">
        <v>1</v>
      </c>
      <c r="AZ336">
        <v>2048</v>
      </c>
      <c r="BA336">
        <v>352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Y336*Source!I121</f>
        <v>0.18146699999999999</v>
      </c>
      <c r="CY336">
        <f>AD336</f>
        <v>0</v>
      </c>
      <c r="CZ336">
        <f>AH336</f>
        <v>0</v>
      </c>
      <c r="DA336">
        <f>AL336</f>
        <v>1</v>
      </c>
      <c r="DB336">
        <v>0</v>
      </c>
    </row>
    <row r="337" spans="1:106" x14ac:dyDescent="0.2">
      <c r="A337">
        <f>ROW(Source!A121)</f>
        <v>121</v>
      </c>
      <c r="B337">
        <v>26834277</v>
      </c>
      <c r="C337">
        <v>26837249</v>
      </c>
      <c r="D337">
        <v>25230514</v>
      </c>
      <c r="E337">
        <v>1</v>
      </c>
      <c r="F337">
        <v>1</v>
      </c>
      <c r="G337">
        <v>1</v>
      </c>
      <c r="H337">
        <v>2</v>
      </c>
      <c r="I337" t="s">
        <v>602</v>
      </c>
      <c r="J337" t="s">
        <v>603</v>
      </c>
      <c r="K337" t="s">
        <v>604</v>
      </c>
      <c r="L337">
        <v>1368</v>
      </c>
      <c r="N337">
        <v>1011</v>
      </c>
      <c r="O337" t="s">
        <v>605</v>
      </c>
      <c r="P337" t="s">
        <v>605</v>
      </c>
      <c r="Q337">
        <v>1</v>
      </c>
      <c r="W337">
        <v>0</v>
      </c>
      <c r="X337">
        <v>1188625873</v>
      </c>
      <c r="Y337">
        <v>6.25E-2</v>
      </c>
      <c r="AA337">
        <v>0</v>
      </c>
      <c r="AB337">
        <v>200.06</v>
      </c>
      <c r="AC337">
        <v>13.5</v>
      </c>
      <c r="AD337">
        <v>0</v>
      </c>
      <c r="AE337">
        <v>0</v>
      </c>
      <c r="AF337">
        <v>31.26</v>
      </c>
      <c r="AG337">
        <v>13.5</v>
      </c>
      <c r="AH337">
        <v>0</v>
      </c>
      <c r="AI337">
        <v>1</v>
      </c>
      <c r="AJ337">
        <v>6.4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6</v>
      </c>
      <c r="AT337">
        <v>0.05</v>
      </c>
      <c r="AU337" t="s">
        <v>130</v>
      </c>
      <c r="AV337">
        <v>0</v>
      </c>
      <c r="AW337">
        <v>2</v>
      </c>
      <c r="AX337">
        <v>26837252</v>
      </c>
      <c r="AY337">
        <v>1</v>
      </c>
      <c r="AZ337">
        <v>0</v>
      </c>
      <c r="BA337">
        <v>353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Y337*Source!I121</f>
        <v>0.10310625</v>
      </c>
      <c r="CY337">
        <f>AB337</f>
        <v>200.06</v>
      </c>
      <c r="CZ337">
        <f>AF337</f>
        <v>31.26</v>
      </c>
      <c r="DA337">
        <f>AJ337</f>
        <v>6.4</v>
      </c>
      <c r="DB337">
        <v>0</v>
      </c>
    </row>
    <row r="338" spans="1:106" x14ac:dyDescent="0.2">
      <c r="A338">
        <f>ROW(Source!A121)</f>
        <v>121</v>
      </c>
      <c r="B338">
        <v>26834277</v>
      </c>
      <c r="C338">
        <v>26837249</v>
      </c>
      <c r="D338">
        <v>25231607</v>
      </c>
      <c r="E338">
        <v>1</v>
      </c>
      <c r="F338">
        <v>1</v>
      </c>
      <c r="G338">
        <v>1</v>
      </c>
      <c r="H338">
        <v>2</v>
      </c>
      <c r="I338" t="s">
        <v>608</v>
      </c>
      <c r="J338" t="s">
        <v>609</v>
      </c>
      <c r="K338" t="s">
        <v>610</v>
      </c>
      <c r="L338">
        <v>1368</v>
      </c>
      <c r="N338">
        <v>1011</v>
      </c>
      <c r="O338" t="s">
        <v>605</v>
      </c>
      <c r="P338" t="s">
        <v>605</v>
      </c>
      <c r="Q338">
        <v>1</v>
      </c>
      <c r="W338">
        <v>0</v>
      </c>
      <c r="X338">
        <v>1372534845</v>
      </c>
      <c r="Y338">
        <v>7.4999999999999997E-2</v>
      </c>
      <c r="AA338">
        <v>0</v>
      </c>
      <c r="AB338">
        <v>420.54</v>
      </c>
      <c r="AC338">
        <v>11.6</v>
      </c>
      <c r="AD338">
        <v>0</v>
      </c>
      <c r="AE338">
        <v>0</v>
      </c>
      <c r="AF338">
        <v>65.709999999999994</v>
      </c>
      <c r="AG338">
        <v>11.6</v>
      </c>
      <c r="AH338">
        <v>0</v>
      </c>
      <c r="AI338">
        <v>1</v>
      </c>
      <c r="AJ338">
        <v>6.4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6</v>
      </c>
      <c r="AT338">
        <v>0.06</v>
      </c>
      <c r="AU338" t="s">
        <v>130</v>
      </c>
      <c r="AV338">
        <v>0</v>
      </c>
      <c r="AW338">
        <v>2</v>
      </c>
      <c r="AX338">
        <v>26837253</v>
      </c>
      <c r="AY338">
        <v>1</v>
      </c>
      <c r="AZ338">
        <v>0</v>
      </c>
      <c r="BA338">
        <v>354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Y338*Source!I121</f>
        <v>0.12372749999999999</v>
      </c>
      <c r="CY338">
        <f>AB338</f>
        <v>420.54</v>
      </c>
      <c r="CZ338">
        <f>AF338</f>
        <v>65.709999999999994</v>
      </c>
      <c r="DA338">
        <f>AJ338</f>
        <v>6.4</v>
      </c>
      <c r="DB338">
        <v>0</v>
      </c>
    </row>
    <row r="339" spans="1:106" x14ac:dyDescent="0.2">
      <c r="A339">
        <f>ROW(Source!A121)</f>
        <v>121</v>
      </c>
      <c r="B339">
        <v>26834277</v>
      </c>
      <c r="C339">
        <v>26837249</v>
      </c>
      <c r="D339">
        <v>25155501</v>
      </c>
      <c r="E339">
        <v>1</v>
      </c>
      <c r="F339">
        <v>1</v>
      </c>
      <c r="G339">
        <v>1</v>
      </c>
      <c r="H339">
        <v>3</v>
      </c>
      <c r="I339" t="s">
        <v>226</v>
      </c>
      <c r="J339" t="s">
        <v>229</v>
      </c>
      <c r="K339" t="s">
        <v>227</v>
      </c>
      <c r="L339">
        <v>1339</v>
      </c>
      <c r="N339">
        <v>1007</v>
      </c>
      <c r="O339" t="s">
        <v>228</v>
      </c>
      <c r="P339" t="s">
        <v>228</v>
      </c>
      <c r="Q339">
        <v>1</v>
      </c>
      <c r="W339">
        <v>0</v>
      </c>
      <c r="X339">
        <v>-1048055182</v>
      </c>
      <c r="Y339">
        <v>0.16</v>
      </c>
      <c r="AA339">
        <v>2719.23</v>
      </c>
      <c r="AB339">
        <v>0</v>
      </c>
      <c r="AC339">
        <v>0</v>
      </c>
      <c r="AD339">
        <v>0</v>
      </c>
      <c r="AE339">
        <v>424.88</v>
      </c>
      <c r="AF339">
        <v>0</v>
      </c>
      <c r="AG339">
        <v>0</v>
      </c>
      <c r="AH339">
        <v>0</v>
      </c>
      <c r="AI339">
        <v>6.4</v>
      </c>
      <c r="AJ339">
        <v>1</v>
      </c>
      <c r="AK339">
        <v>1</v>
      </c>
      <c r="AL339">
        <v>1</v>
      </c>
      <c r="AN339">
        <v>0</v>
      </c>
      <c r="AO339">
        <v>0</v>
      </c>
      <c r="AP339">
        <v>0</v>
      </c>
      <c r="AQ339">
        <v>0</v>
      </c>
      <c r="AR339">
        <v>0</v>
      </c>
      <c r="AS339" t="s">
        <v>6</v>
      </c>
      <c r="AT339">
        <v>0.16</v>
      </c>
      <c r="AU339" t="s">
        <v>6</v>
      </c>
      <c r="AV339">
        <v>0</v>
      </c>
      <c r="AW339">
        <v>1</v>
      </c>
      <c r="AX339">
        <v>-1</v>
      </c>
      <c r="AY339">
        <v>0</v>
      </c>
      <c r="AZ339">
        <v>0</v>
      </c>
      <c r="BA339" t="s">
        <v>6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Y339*Source!I121</f>
        <v>0.26395200000000002</v>
      </c>
      <c r="CY339">
        <f>AA339</f>
        <v>2719.23</v>
      </c>
      <c r="CZ339">
        <f>AE339</f>
        <v>424.88</v>
      </c>
      <c r="DA339">
        <f>AI339</f>
        <v>6.4</v>
      </c>
      <c r="DB339">
        <v>0</v>
      </c>
    </row>
    <row r="340" spans="1:106" x14ac:dyDescent="0.2">
      <c r="A340">
        <f>ROW(Source!A121)</f>
        <v>121</v>
      </c>
      <c r="B340">
        <v>26834277</v>
      </c>
      <c r="C340">
        <v>26837249</v>
      </c>
      <c r="D340">
        <v>25169763</v>
      </c>
      <c r="E340">
        <v>1</v>
      </c>
      <c r="F340">
        <v>1</v>
      </c>
      <c r="G340">
        <v>1</v>
      </c>
      <c r="H340">
        <v>3</v>
      </c>
      <c r="I340" t="s">
        <v>231</v>
      </c>
      <c r="J340" t="s">
        <v>234</v>
      </c>
      <c r="K340" t="s">
        <v>232</v>
      </c>
      <c r="L340">
        <v>1301</v>
      </c>
      <c r="N340">
        <v>1003</v>
      </c>
      <c r="O340" t="s">
        <v>233</v>
      </c>
      <c r="P340" t="s">
        <v>233</v>
      </c>
      <c r="Q340">
        <v>1</v>
      </c>
      <c r="W340">
        <v>0</v>
      </c>
      <c r="X340">
        <v>-1274901864</v>
      </c>
      <c r="Y340">
        <v>101</v>
      </c>
      <c r="AA340">
        <v>151.87</v>
      </c>
      <c r="AB340">
        <v>0</v>
      </c>
      <c r="AC340">
        <v>0</v>
      </c>
      <c r="AD340">
        <v>0</v>
      </c>
      <c r="AE340">
        <v>23.73</v>
      </c>
      <c r="AF340">
        <v>0</v>
      </c>
      <c r="AG340">
        <v>0</v>
      </c>
      <c r="AH340">
        <v>0</v>
      </c>
      <c r="AI340">
        <v>6.4</v>
      </c>
      <c r="AJ340">
        <v>1</v>
      </c>
      <c r="AK340">
        <v>1</v>
      </c>
      <c r="AL340">
        <v>1</v>
      </c>
      <c r="AN340">
        <v>0</v>
      </c>
      <c r="AO340">
        <v>0</v>
      </c>
      <c r="AP340">
        <v>0</v>
      </c>
      <c r="AQ340">
        <v>0</v>
      </c>
      <c r="AR340">
        <v>0</v>
      </c>
      <c r="AS340" t="s">
        <v>6</v>
      </c>
      <c r="AT340">
        <v>101</v>
      </c>
      <c r="AU340" t="s">
        <v>6</v>
      </c>
      <c r="AV340">
        <v>0</v>
      </c>
      <c r="AW340">
        <v>1</v>
      </c>
      <c r="AX340">
        <v>-1</v>
      </c>
      <c r="AY340">
        <v>0</v>
      </c>
      <c r="AZ340">
        <v>0</v>
      </c>
      <c r="BA340" t="s">
        <v>6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Y340*Source!I121</f>
        <v>166.61969999999999</v>
      </c>
      <c r="CY340">
        <f>AA340</f>
        <v>151.87</v>
      </c>
      <c r="CZ340">
        <f>AE340</f>
        <v>23.73</v>
      </c>
      <c r="DA340">
        <f>AI340</f>
        <v>6.4</v>
      </c>
      <c r="DB340">
        <v>0</v>
      </c>
    </row>
    <row r="341" spans="1:106" x14ac:dyDescent="0.2">
      <c r="A341">
        <f>ROW(Source!A126)</f>
        <v>126</v>
      </c>
      <c r="B341">
        <v>26834263</v>
      </c>
      <c r="C341">
        <v>26837527</v>
      </c>
      <c r="D341">
        <v>25420819</v>
      </c>
      <c r="E341">
        <v>1</v>
      </c>
      <c r="F341">
        <v>1</v>
      </c>
      <c r="G341">
        <v>1</v>
      </c>
      <c r="H341">
        <v>1</v>
      </c>
      <c r="I341" t="s">
        <v>780</v>
      </c>
      <c r="J341" t="s">
        <v>6</v>
      </c>
      <c r="K341" t="s">
        <v>781</v>
      </c>
      <c r="L341">
        <v>1191</v>
      </c>
      <c r="N341">
        <v>1013</v>
      </c>
      <c r="O341" t="s">
        <v>599</v>
      </c>
      <c r="P341" t="s">
        <v>599</v>
      </c>
      <c r="Q341">
        <v>1</v>
      </c>
      <c r="W341">
        <v>0</v>
      </c>
      <c r="X341">
        <v>-1027537862</v>
      </c>
      <c r="Y341">
        <v>183.62049999999996</v>
      </c>
      <c r="AA341">
        <v>0</v>
      </c>
      <c r="AB341">
        <v>0</v>
      </c>
      <c r="AC341">
        <v>0</v>
      </c>
      <c r="AD341">
        <v>9.18</v>
      </c>
      <c r="AE341">
        <v>0</v>
      </c>
      <c r="AF341">
        <v>0</v>
      </c>
      <c r="AG341">
        <v>0</v>
      </c>
      <c r="AH341">
        <v>9.18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159.66999999999999</v>
      </c>
      <c r="AU341" t="s">
        <v>779</v>
      </c>
      <c r="AV341">
        <v>1</v>
      </c>
      <c r="AW341">
        <v>2</v>
      </c>
      <c r="AX341">
        <v>26837528</v>
      </c>
      <c r="AY341">
        <v>1</v>
      </c>
      <c r="AZ341">
        <v>0</v>
      </c>
      <c r="BA341">
        <v>357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Y341*Source!I126</f>
        <v>7.1611994999999986</v>
      </c>
      <c r="CY341">
        <f>AD341</f>
        <v>9.18</v>
      </c>
      <c r="CZ341">
        <f>AH341</f>
        <v>9.18</v>
      </c>
      <c r="DA341">
        <f>AL341</f>
        <v>1</v>
      </c>
      <c r="DB341">
        <v>0</v>
      </c>
    </row>
    <row r="342" spans="1:106" x14ac:dyDescent="0.2">
      <c r="A342">
        <f>ROW(Source!A126)</f>
        <v>126</v>
      </c>
      <c r="B342">
        <v>26834263</v>
      </c>
      <c r="C342">
        <v>26837527</v>
      </c>
      <c r="D342">
        <v>25412928</v>
      </c>
      <c r="E342">
        <v>1</v>
      </c>
      <c r="F342">
        <v>1</v>
      </c>
      <c r="G342">
        <v>1</v>
      </c>
      <c r="H342">
        <v>1</v>
      </c>
      <c r="I342" t="s">
        <v>600</v>
      </c>
      <c r="J342" t="s">
        <v>6</v>
      </c>
      <c r="K342" t="s">
        <v>601</v>
      </c>
      <c r="L342">
        <v>1191</v>
      </c>
      <c r="N342">
        <v>1013</v>
      </c>
      <c r="O342" t="s">
        <v>599</v>
      </c>
      <c r="P342" t="s">
        <v>599</v>
      </c>
      <c r="Q342">
        <v>1</v>
      </c>
      <c r="W342">
        <v>0</v>
      </c>
      <c r="X342">
        <v>-1417349443</v>
      </c>
      <c r="Y342">
        <v>1.65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1.65</v>
      </c>
      <c r="AU342" t="s">
        <v>6</v>
      </c>
      <c r="AV342">
        <v>2</v>
      </c>
      <c r="AW342">
        <v>2</v>
      </c>
      <c r="AX342">
        <v>26837529</v>
      </c>
      <c r="AY342">
        <v>1</v>
      </c>
      <c r="AZ342">
        <v>2048</v>
      </c>
      <c r="BA342">
        <v>358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Y342*Source!I126</f>
        <v>6.4349999999999991E-2</v>
      </c>
      <c r="CY342">
        <f>AD342</f>
        <v>0</v>
      </c>
      <c r="CZ342">
        <f>AH342</f>
        <v>0</v>
      </c>
      <c r="DA342">
        <f>AL342</f>
        <v>1</v>
      </c>
      <c r="DB342">
        <v>0</v>
      </c>
    </row>
    <row r="343" spans="1:106" x14ac:dyDescent="0.2">
      <c r="A343">
        <f>ROW(Source!A126)</f>
        <v>126</v>
      </c>
      <c r="B343">
        <v>26834263</v>
      </c>
      <c r="C343">
        <v>26837527</v>
      </c>
      <c r="D343">
        <v>25230445</v>
      </c>
      <c r="E343">
        <v>1</v>
      </c>
      <c r="F343">
        <v>1</v>
      </c>
      <c r="G343">
        <v>1</v>
      </c>
      <c r="H343">
        <v>2</v>
      </c>
      <c r="I343" t="s">
        <v>753</v>
      </c>
      <c r="J343" t="s">
        <v>754</v>
      </c>
      <c r="K343" t="s">
        <v>755</v>
      </c>
      <c r="L343">
        <v>1368</v>
      </c>
      <c r="N343">
        <v>1011</v>
      </c>
      <c r="O343" t="s">
        <v>605</v>
      </c>
      <c r="P343" t="s">
        <v>605</v>
      </c>
      <c r="Q343">
        <v>1</v>
      </c>
      <c r="W343">
        <v>0</v>
      </c>
      <c r="X343">
        <v>1225731627</v>
      </c>
      <c r="Y343">
        <v>0.1</v>
      </c>
      <c r="AA343">
        <v>0</v>
      </c>
      <c r="AB343">
        <v>89.99</v>
      </c>
      <c r="AC343">
        <v>10.06</v>
      </c>
      <c r="AD343">
        <v>0</v>
      </c>
      <c r="AE343">
        <v>0</v>
      </c>
      <c r="AF343">
        <v>89.99</v>
      </c>
      <c r="AG343">
        <v>10.06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6</v>
      </c>
      <c r="AT343">
        <v>0.08</v>
      </c>
      <c r="AU343" t="s">
        <v>130</v>
      </c>
      <c r="AV343">
        <v>0</v>
      </c>
      <c r="AW343">
        <v>2</v>
      </c>
      <c r="AX343">
        <v>26837530</v>
      </c>
      <c r="AY343">
        <v>1</v>
      </c>
      <c r="AZ343">
        <v>0</v>
      </c>
      <c r="BA343">
        <v>359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Y343*Source!I126</f>
        <v>3.9000000000000003E-3</v>
      </c>
      <c r="CY343">
        <f>AB343</f>
        <v>89.99</v>
      </c>
      <c r="CZ343">
        <f>AF343</f>
        <v>89.99</v>
      </c>
      <c r="DA343">
        <f>AJ343</f>
        <v>1</v>
      </c>
      <c r="DB343">
        <v>0</v>
      </c>
    </row>
    <row r="344" spans="1:106" x14ac:dyDescent="0.2">
      <c r="A344">
        <f>ROW(Source!A126)</f>
        <v>126</v>
      </c>
      <c r="B344">
        <v>26834263</v>
      </c>
      <c r="C344">
        <v>26837527</v>
      </c>
      <c r="D344">
        <v>25230514</v>
      </c>
      <c r="E344">
        <v>1</v>
      </c>
      <c r="F344">
        <v>1</v>
      </c>
      <c r="G344">
        <v>1</v>
      </c>
      <c r="H344">
        <v>2</v>
      </c>
      <c r="I344" t="s">
        <v>602</v>
      </c>
      <c r="J344" t="s">
        <v>603</v>
      </c>
      <c r="K344" t="s">
        <v>604</v>
      </c>
      <c r="L344">
        <v>1368</v>
      </c>
      <c r="N344">
        <v>1011</v>
      </c>
      <c r="O344" t="s">
        <v>605</v>
      </c>
      <c r="P344" t="s">
        <v>605</v>
      </c>
      <c r="Q344">
        <v>1</v>
      </c>
      <c r="W344">
        <v>0</v>
      </c>
      <c r="X344">
        <v>1188625873</v>
      </c>
      <c r="Y344">
        <v>0.33750000000000002</v>
      </c>
      <c r="AA344">
        <v>0</v>
      </c>
      <c r="AB344">
        <v>31.26</v>
      </c>
      <c r="AC344">
        <v>13.5</v>
      </c>
      <c r="AD344">
        <v>0</v>
      </c>
      <c r="AE344">
        <v>0</v>
      </c>
      <c r="AF344">
        <v>31.26</v>
      </c>
      <c r="AG344">
        <v>13.5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6</v>
      </c>
      <c r="AT344">
        <v>0.27</v>
      </c>
      <c r="AU344" t="s">
        <v>130</v>
      </c>
      <c r="AV344">
        <v>0</v>
      </c>
      <c r="AW344">
        <v>2</v>
      </c>
      <c r="AX344">
        <v>26837531</v>
      </c>
      <c r="AY344">
        <v>1</v>
      </c>
      <c r="AZ344">
        <v>0</v>
      </c>
      <c r="BA344">
        <v>360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Y344*Source!I126</f>
        <v>1.3162500000000001E-2</v>
      </c>
      <c r="CY344">
        <f>AB344</f>
        <v>31.26</v>
      </c>
      <c r="CZ344">
        <f>AF344</f>
        <v>31.26</v>
      </c>
      <c r="DA344">
        <f>AJ344</f>
        <v>1</v>
      </c>
      <c r="DB344">
        <v>0</v>
      </c>
    </row>
    <row r="345" spans="1:106" x14ac:dyDescent="0.2">
      <c r="A345">
        <f>ROW(Source!A126)</f>
        <v>126</v>
      </c>
      <c r="B345">
        <v>26834263</v>
      </c>
      <c r="C345">
        <v>26837527</v>
      </c>
      <c r="D345">
        <v>25230679</v>
      </c>
      <c r="E345">
        <v>1</v>
      </c>
      <c r="F345">
        <v>1</v>
      </c>
      <c r="G345">
        <v>1</v>
      </c>
      <c r="H345">
        <v>2</v>
      </c>
      <c r="I345" t="s">
        <v>756</v>
      </c>
      <c r="J345" t="s">
        <v>757</v>
      </c>
      <c r="K345" t="s">
        <v>758</v>
      </c>
      <c r="L345">
        <v>1368</v>
      </c>
      <c r="N345">
        <v>1011</v>
      </c>
      <c r="O345" t="s">
        <v>605</v>
      </c>
      <c r="P345" t="s">
        <v>605</v>
      </c>
      <c r="Q345">
        <v>1</v>
      </c>
      <c r="W345">
        <v>0</v>
      </c>
      <c r="X345">
        <v>983187852</v>
      </c>
      <c r="Y345">
        <v>1.625</v>
      </c>
      <c r="AA345">
        <v>0</v>
      </c>
      <c r="AB345">
        <v>12.39</v>
      </c>
      <c r="AC345">
        <v>10.06</v>
      </c>
      <c r="AD345">
        <v>0</v>
      </c>
      <c r="AE345">
        <v>0</v>
      </c>
      <c r="AF345">
        <v>12.39</v>
      </c>
      <c r="AG345">
        <v>10.06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1.3</v>
      </c>
      <c r="AU345" t="s">
        <v>130</v>
      </c>
      <c r="AV345">
        <v>0</v>
      </c>
      <c r="AW345">
        <v>2</v>
      </c>
      <c r="AX345">
        <v>26837532</v>
      </c>
      <c r="AY345">
        <v>1</v>
      </c>
      <c r="AZ345">
        <v>0</v>
      </c>
      <c r="BA345">
        <v>361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Y345*Source!I126</f>
        <v>6.3375000000000001E-2</v>
      </c>
      <c r="CY345">
        <f>AB345</f>
        <v>12.39</v>
      </c>
      <c r="CZ345">
        <f>AF345</f>
        <v>12.39</v>
      </c>
      <c r="DA345">
        <f>AJ345</f>
        <v>1</v>
      </c>
      <c r="DB345">
        <v>0</v>
      </c>
    </row>
    <row r="346" spans="1:106" x14ac:dyDescent="0.2">
      <c r="A346">
        <f>ROW(Source!A126)</f>
        <v>126</v>
      </c>
      <c r="B346">
        <v>26834263</v>
      </c>
      <c r="C346">
        <v>26837527</v>
      </c>
      <c r="D346">
        <v>25149961</v>
      </c>
      <c r="E346">
        <v>1</v>
      </c>
      <c r="F346">
        <v>1</v>
      </c>
      <c r="G346">
        <v>1</v>
      </c>
      <c r="H346">
        <v>3</v>
      </c>
      <c r="I346" t="s">
        <v>691</v>
      </c>
      <c r="J346" t="s">
        <v>692</v>
      </c>
      <c r="K346" t="s">
        <v>693</v>
      </c>
      <c r="L346">
        <v>1339</v>
      </c>
      <c r="N346">
        <v>1007</v>
      </c>
      <c r="O346" t="s">
        <v>228</v>
      </c>
      <c r="P346" t="s">
        <v>228</v>
      </c>
      <c r="Q346">
        <v>1</v>
      </c>
      <c r="W346">
        <v>0</v>
      </c>
      <c r="X346">
        <v>-1660354250</v>
      </c>
      <c r="Y346">
        <v>0.93</v>
      </c>
      <c r="AA346">
        <v>2.44</v>
      </c>
      <c r="AB346">
        <v>0</v>
      </c>
      <c r="AC346">
        <v>0</v>
      </c>
      <c r="AD346">
        <v>0</v>
      </c>
      <c r="AE346">
        <v>2.44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0.93</v>
      </c>
      <c r="AU346" t="s">
        <v>6</v>
      </c>
      <c r="AV346">
        <v>0</v>
      </c>
      <c r="AW346">
        <v>2</v>
      </c>
      <c r="AX346">
        <v>26837533</v>
      </c>
      <c r="AY346">
        <v>1</v>
      </c>
      <c r="AZ346">
        <v>0</v>
      </c>
      <c r="BA346">
        <v>362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Y346*Source!I126</f>
        <v>3.6270000000000004E-2</v>
      </c>
      <c r="CY346">
        <f>AA346</f>
        <v>2.44</v>
      </c>
      <c r="CZ346">
        <f>AE346</f>
        <v>2.44</v>
      </c>
      <c r="DA346">
        <f>AI346</f>
        <v>1</v>
      </c>
      <c r="DB346">
        <v>0</v>
      </c>
    </row>
    <row r="347" spans="1:106" x14ac:dyDescent="0.2">
      <c r="A347">
        <f>ROW(Source!A126)</f>
        <v>126</v>
      </c>
      <c r="B347">
        <v>26834263</v>
      </c>
      <c r="C347">
        <v>26837527</v>
      </c>
      <c r="D347">
        <v>25153690</v>
      </c>
      <c r="E347">
        <v>1</v>
      </c>
      <c r="F347">
        <v>1</v>
      </c>
      <c r="G347">
        <v>1</v>
      </c>
      <c r="H347">
        <v>3</v>
      </c>
      <c r="I347" t="s">
        <v>782</v>
      </c>
      <c r="J347" t="s">
        <v>783</v>
      </c>
      <c r="K347" t="s">
        <v>784</v>
      </c>
      <c r="L347">
        <v>1346</v>
      </c>
      <c r="N347">
        <v>1009</v>
      </c>
      <c r="O347" t="s">
        <v>182</v>
      </c>
      <c r="P347" t="s">
        <v>182</v>
      </c>
      <c r="Q347">
        <v>1</v>
      </c>
      <c r="W347">
        <v>0</v>
      </c>
      <c r="X347">
        <v>813963326</v>
      </c>
      <c r="Y347">
        <v>0.5</v>
      </c>
      <c r="AA347">
        <v>1.82</v>
      </c>
      <c r="AB347">
        <v>0</v>
      </c>
      <c r="AC347">
        <v>0</v>
      </c>
      <c r="AD347">
        <v>0</v>
      </c>
      <c r="AE347">
        <v>1.82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0.5</v>
      </c>
      <c r="AU347" t="s">
        <v>6</v>
      </c>
      <c r="AV347">
        <v>0</v>
      </c>
      <c r="AW347">
        <v>2</v>
      </c>
      <c r="AX347">
        <v>26837534</v>
      </c>
      <c r="AY347">
        <v>1</v>
      </c>
      <c r="AZ347">
        <v>0</v>
      </c>
      <c r="BA347">
        <v>363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Y347*Source!I126</f>
        <v>1.95E-2</v>
      </c>
      <c r="CY347">
        <f>AA347</f>
        <v>1.82</v>
      </c>
      <c r="CZ347">
        <f>AE347</f>
        <v>1.82</v>
      </c>
      <c r="DA347">
        <f>AI347</f>
        <v>1</v>
      </c>
      <c r="DB347">
        <v>0</v>
      </c>
    </row>
    <row r="348" spans="1:106" x14ac:dyDescent="0.2">
      <c r="A348">
        <f>ROW(Source!A126)</f>
        <v>126</v>
      </c>
      <c r="B348">
        <v>26834263</v>
      </c>
      <c r="C348">
        <v>26837527</v>
      </c>
      <c r="D348">
        <v>25155760</v>
      </c>
      <c r="E348">
        <v>1</v>
      </c>
      <c r="F348">
        <v>1</v>
      </c>
      <c r="G348">
        <v>1</v>
      </c>
      <c r="H348">
        <v>3</v>
      </c>
      <c r="I348" t="s">
        <v>240</v>
      </c>
      <c r="J348" t="s">
        <v>242</v>
      </c>
      <c r="K348" t="s">
        <v>241</v>
      </c>
      <c r="L348">
        <v>1348</v>
      </c>
      <c r="N348">
        <v>1009</v>
      </c>
      <c r="O348" t="s">
        <v>38</v>
      </c>
      <c r="P348" t="s">
        <v>38</v>
      </c>
      <c r="Q348">
        <v>1000</v>
      </c>
      <c r="W348">
        <v>0</v>
      </c>
      <c r="X348">
        <v>-195795605</v>
      </c>
      <c r="Y348">
        <v>0.05</v>
      </c>
      <c r="AA348">
        <v>9000</v>
      </c>
      <c r="AB348">
        <v>0</v>
      </c>
      <c r="AC348">
        <v>0</v>
      </c>
      <c r="AD348">
        <v>0</v>
      </c>
      <c r="AE348">
        <v>9000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6</v>
      </c>
      <c r="AT348">
        <v>0.05</v>
      </c>
      <c r="AU348" t="s">
        <v>6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Y348*Source!I126</f>
        <v>1.9500000000000001E-3</v>
      </c>
      <c r="CY348">
        <f>AA348</f>
        <v>9000</v>
      </c>
      <c r="CZ348">
        <f>AE348</f>
        <v>9000</v>
      </c>
      <c r="DA348">
        <f>AI348</f>
        <v>1</v>
      </c>
      <c r="DB348">
        <v>0</v>
      </c>
    </row>
    <row r="349" spans="1:106" x14ac:dyDescent="0.2">
      <c r="A349">
        <f>ROW(Source!A126)</f>
        <v>126</v>
      </c>
      <c r="B349">
        <v>26834263</v>
      </c>
      <c r="C349">
        <v>26837527</v>
      </c>
      <c r="D349">
        <v>25169641</v>
      </c>
      <c r="E349">
        <v>1</v>
      </c>
      <c r="F349">
        <v>1</v>
      </c>
      <c r="G349">
        <v>1</v>
      </c>
      <c r="H349">
        <v>3</v>
      </c>
      <c r="I349" t="s">
        <v>244</v>
      </c>
      <c r="J349" t="s">
        <v>246</v>
      </c>
      <c r="K349" t="s">
        <v>245</v>
      </c>
      <c r="L349">
        <v>1327</v>
      </c>
      <c r="N349">
        <v>1005</v>
      </c>
      <c r="O349" t="s">
        <v>27</v>
      </c>
      <c r="P349" t="s">
        <v>27</v>
      </c>
      <c r="Q349">
        <v>1</v>
      </c>
      <c r="W349">
        <v>0</v>
      </c>
      <c r="X349">
        <v>-1586390050</v>
      </c>
      <c r="Y349">
        <v>100</v>
      </c>
      <c r="AA349">
        <v>115.01</v>
      </c>
      <c r="AB349">
        <v>0</v>
      </c>
      <c r="AC349">
        <v>0</v>
      </c>
      <c r="AD349">
        <v>0</v>
      </c>
      <c r="AE349">
        <v>115.01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6</v>
      </c>
      <c r="AT349">
        <v>100</v>
      </c>
      <c r="AU349" t="s">
        <v>6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Y349*Source!I126</f>
        <v>3.9</v>
      </c>
      <c r="CY349">
        <f>AA349</f>
        <v>115.01</v>
      </c>
      <c r="CZ349">
        <f>AE349</f>
        <v>115.01</v>
      </c>
      <c r="DA349">
        <f>AI349</f>
        <v>1</v>
      </c>
      <c r="DB349">
        <v>0</v>
      </c>
    </row>
    <row r="350" spans="1:106" x14ac:dyDescent="0.2">
      <c r="A350">
        <f>ROW(Source!A126)</f>
        <v>126</v>
      </c>
      <c r="B350">
        <v>26834263</v>
      </c>
      <c r="C350">
        <v>26837527</v>
      </c>
      <c r="D350">
        <v>25185213</v>
      </c>
      <c r="E350">
        <v>1</v>
      </c>
      <c r="F350">
        <v>1</v>
      </c>
      <c r="G350">
        <v>1</v>
      </c>
      <c r="H350">
        <v>3</v>
      </c>
      <c r="I350" t="s">
        <v>248</v>
      </c>
      <c r="J350" t="s">
        <v>250</v>
      </c>
      <c r="K350" t="s">
        <v>249</v>
      </c>
      <c r="L350">
        <v>1346</v>
      </c>
      <c r="N350">
        <v>1009</v>
      </c>
      <c r="O350" t="s">
        <v>182</v>
      </c>
      <c r="P350" t="s">
        <v>182</v>
      </c>
      <c r="Q350">
        <v>1</v>
      </c>
      <c r="W350">
        <v>0</v>
      </c>
      <c r="X350">
        <v>-730714238</v>
      </c>
      <c r="Y350">
        <v>375</v>
      </c>
      <c r="AA350">
        <v>9.59</v>
      </c>
      <c r="AB350">
        <v>0</v>
      </c>
      <c r="AC350">
        <v>0</v>
      </c>
      <c r="AD350">
        <v>0</v>
      </c>
      <c r="AE350">
        <v>9.59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0</v>
      </c>
      <c r="AP350">
        <v>0</v>
      </c>
      <c r="AQ350">
        <v>0</v>
      </c>
      <c r="AR350">
        <v>0</v>
      </c>
      <c r="AS350" t="s">
        <v>6</v>
      </c>
      <c r="AT350">
        <v>375</v>
      </c>
      <c r="AU350" t="s">
        <v>6</v>
      </c>
      <c r="AV350">
        <v>0</v>
      </c>
      <c r="AW350">
        <v>1</v>
      </c>
      <c r="AX350">
        <v>-1</v>
      </c>
      <c r="AY350">
        <v>0</v>
      </c>
      <c r="AZ350">
        <v>0</v>
      </c>
      <c r="BA350" t="s">
        <v>6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Y350*Source!I126</f>
        <v>14.625</v>
      </c>
      <c r="CY350">
        <f>AA350</f>
        <v>9.59</v>
      </c>
      <c r="CZ350">
        <f>AE350</f>
        <v>9.59</v>
      </c>
      <c r="DA350">
        <f>AI350</f>
        <v>1</v>
      </c>
      <c r="DB350">
        <v>0</v>
      </c>
    </row>
    <row r="351" spans="1:106" x14ac:dyDescent="0.2">
      <c r="A351">
        <f>ROW(Source!A127)</f>
        <v>127</v>
      </c>
      <c r="B351">
        <v>26834277</v>
      </c>
      <c r="C351">
        <v>26837527</v>
      </c>
      <c r="D351">
        <v>25420819</v>
      </c>
      <c r="E351">
        <v>1</v>
      </c>
      <c r="F351">
        <v>1</v>
      </c>
      <c r="G351">
        <v>1</v>
      </c>
      <c r="H351">
        <v>1</v>
      </c>
      <c r="I351" t="s">
        <v>780</v>
      </c>
      <c r="J351" t="s">
        <v>6</v>
      </c>
      <c r="K351" t="s">
        <v>781</v>
      </c>
      <c r="L351">
        <v>1191</v>
      </c>
      <c r="N351">
        <v>1013</v>
      </c>
      <c r="O351" t="s">
        <v>599</v>
      </c>
      <c r="P351" t="s">
        <v>599</v>
      </c>
      <c r="Q351">
        <v>1</v>
      </c>
      <c r="W351">
        <v>0</v>
      </c>
      <c r="X351">
        <v>-1027537862</v>
      </c>
      <c r="Y351">
        <v>183.62049999999996</v>
      </c>
      <c r="AA351">
        <v>0</v>
      </c>
      <c r="AB351">
        <v>0</v>
      </c>
      <c r="AC351">
        <v>0</v>
      </c>
      <c r="AD351">
        <v>58.75</v>
      </c>
      <c r="AE351">
        <v>0</v>
      </c>
      <c r="AF351">
        <v>0</v>
      </c>
      <c r="AG351">
        <v>0</v>
      </c>
      <c r="AH351">
        <v>9.18</v>
      </c>
      <c r="AI351">
        <v>1</v>
      </c>
      <c r="AJ351">
        <v>1</v>
      </c>
      <c r="AK351">
        <v>1</v>
      </c>
      <c r="AL351">
        <v>6.4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6</v>
      </c>
      <c r="AT351">
        <v>159.66999999999999</v>
      </c>
      <c r="AU351" t="s">
        <v>779</v>
      </c>
      <c r="AV351">
        <v>1</v>
      </c>
      <c r="AW351">
        <v>2</v>
      </c>
      <c r="AX351">
        <v>26837528</v>
      </c>
      <c r="AY351">
        <v>1</v>
      </c>
      <c r="AZ351">
        <v>0</v>
      </c>
      <c r="BA351">
        <v>367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Y351*Source!I127</f>
        <v>7.1611994999999986</v>
      </c>
      <c r="CY351">
        <f>AD351</f>
        <v>58.75</v>
      </c>
      <c r="CZ351">
        <f>AH351</f>
        <v>9.18</v>
      </c>
      <c r="DA351">
        <f>AL351</f>
        <v>6.4</v>
      </c>
      <c r="DB351">
        <v>0</v>
      </c>
    </row>
    <row r="352" spans="1:106" x14ac:dyDescent="0.2">
      <c r="A352">
        <f>ROW(Source!A127)</f>
        <v>127</v>
      </c>
      <c r="B352">
        <v>26834277</v>
      </c>
      <c r="C352">
        <v>26837527</v>
      </c>
      <c r="D352">
        <v>25412928</v>
      </c>
      <c r="E352">
        <v>1</v>
      </c>
      <c r="F352">
        <v>1</v>
      </c>
      <c r="G352">
        <v>1</v>
      </c>
      <c r="H352">
        <v>1</v>
      </c>
      <c r="I352" t="s">
        <v>600</v>
      </c>
      <c r="J352" t="s">
        <v>6</v>
      </c>
      <c r="K352" t="s">
        <v>601</v>
      </c>
      <c r="L352">
        <v>1191</v>
      </c>
      <c r="N352">
        <v>1013</v>
      </c>
      <c r="O352" t="s">
        <v>599</v>
      </c>
      <c r="P352" t="s">
        <v>599</v>
      </c>
      <c r="Q352">
        <v>1</v>
      </c>
      <c r="W352">
        <v>0</v>
      </c>
      <c r="X352">
        <v>-1417349443</v>
      </c>
      <c r="Y352">
        <v>1.65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6.4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1.65</v>
      </c>
      <c r="AU352" t="s">
        <v>6</v>
      </c>
      <c r="AV352">
        <v>2</v>
      </c>
      <c r="AW352">
        <v>2</v>
      </c>
      <c r="AX352">
        <v>26837529</v>
      </c>
      <c r="AY352">
        <v>1</v>
      </c>
      <c r="AZ352">
        <v>2048</v>
      </c>
      <c r="BA352">
        <v>368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Y352*Source!I127</f>
        <v>6.4349999999999991E-2</v>
      </c>
      <c r="CY352">
        <f>AD352</f>
        <v>0</v>
      </c>
      <c r="CZ352">
        <f>AH352</f>
        <v>0</v>
      </c>
      <c r="DA352">
        <f>AL352</f>
        <v>1</v>
      </c>
      <c r="DB352">
        <v>0</v>
      </c>
    </row>
    <row r="353" spans="1:106" x14ac:dyDescent="0.2">
      <c r="A353">
        <f>ROW(Source!A127)</f>
        <v>127</v>
      </c>
      <c r="B353">
        <v>26834277</v>
      </c>
      <c r="C353">
        <v>26837527</v>
      </c>
      <c r="D353">
        <v>25230445</v>
      </c>
      <c r="E353">
        <v>1</v>
      </c>
      <c r="F353">
        <v>1</v>
      </c>
      <c r="G353">
        <v>1</v>
      </c>
      <c r="H353">
        <v>2</v>
      </c>
      <c r="I353" t="s">
        <v>753</v>
      </c>
      <c r="J353" t="s">
        <v>754</v>
      </c>
      <c r="K353" t="s">
        <v>755</v>
      </c>
      <c r="L353">
        <v>1368</v>
      </c>
      <c r="N353">
        <v>1011</v>
      </c>
      <c r="O353" t="s">
        <v>605</v>
      </c>
      <c r="P353" t="s">
        <v>605</v>
      </c>
      <c r="Q353">
        <v>1</v>
      </c>
      <c r="W353">
        <v>0</v>
      </c>
      <c r="X353">
        <v>1225731627</v>
      </c>
      <c r="Y353">
        <v>0.1</v>
      </c>
      <c r="AA353">
        <v>0</v>
      </c>
      <c r="AB353">
        <v>575.94000000000005</v>
      </c>
      <c r="AC353">
        <v>10.06</v>
      </c>
      <c r="AD353">
        <v>0</v>
      </c>
      <c r="AE353">
        <v>0</v>
      </c>
      <c r="AF353">
        <v>89.99</v>
      </c>
      <c r="AG353">
        <v>10.06</v>
      </c>
      <c r="AH353">
        <v>0</v>
      </c>
      <c r="AI353">
        <v>1</v>
      </c>
      <c r="AJ353">
        <v>6.4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6</v>
      </c>
      <c r="AT353">
        <v>0.08</v>
      </c>
      <c r="AU353" t="s">
        <v>130</v>
      </c>
      <c r="AV353">
        <v>0</v>
      </c>
      <c r="AW353">
        <v>2</v>
      </c>
      <c r="AX353">
        <v>26837530</v>
      </c>
      <c r="AY353">
        <v>1</v>
      </c>
      <c r="AZ353">
        <v>0</v>
      </c>
      <c r="BA353">
        <v>369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Y353*Source!I127</f>
        <v>3.9000000000000003E-3</v>
      </c>
      <c r="CY353">
        <f>AB353</f>
        <v>575.94000000000005</v>
      </c>
      <c r="CZ353">
        <f>AF353</f>
        <v>89.99</v>
      </c>
      <c r="DA353">
        <f>AJ353</f>
        <v>6.4</v>
      </c>
      <c r="DB353">
        <v>0</v>
      </c>
    </row>
    <row r="354" spans="1:106" x14ac:dyDescent="0.2">
      <c r="A354">
        <f>ROW(Source!A127)</f>
        <v>127</v>
      </c>
      <c r="B354">
        <v>26834277</v>
      </c>
      <c r="C354">
        <v>26837527</v>
      </c>
      <c r="D354">
        <v>25230514</v>
      </c>
      <c r="E354">
        <v>1</v>
      </c>
      <c r="F354">
        <v>1</v>
      </c>
      <c r="G354">
        <v>1</v>
      </c>
      <c r="H354">
        <v>2</v>
      </c>
      <c r="I354" t="s">
        <v>602</v>
      </c>
      <c r="J354" t="s">
        <v>603</v>
      </c>
      <c r="K354" t="s">
        <v>604</v>
      </c>
      <c r="L354">
        <v>1368</v>
      </c>
      <c r="N354">
        <v>1011</v>
      </c>
      <c r="O354" t="s">
        <v>605</v>
      </c>
      <c r="P354" t="s">
        <v>605</v>
      </c>
      <c r="Q354">
        <v>1</v>
      </c>
      <c r="W354">
        <v>0</v>
      </c>
      <c r="X354">
        <v>1188625873</v>
      </c>
      <c r="Y354">
        <v>0.33750000000000002</v>
      </c>
      <c r="AA354">
        <v>0</v>
      </c>
      <c r="AB354">
        <v>200.06</v>
      </c>
      <c r="AC354">
        <v>13.5</v>
      </c>
      <c r="AD354">
        <v>0</v>
      </c>
      <c r="AE354">
        <v>0</v>
      </c>
      <c r="AF354">
        <v>31.26</v>
      </c>
      <c r="AG354">
        <v>13.5</v>
      </c>
      <c r="AH354">
        <v>0</v>
      </c>
      <c r="AI354">
        <v>1</v>
      </c>
      <c r="AJ354">
        <v>6.4</v>
      </c>
      <c r="AK354">
        <v>1</v>
      </c>
      <c r="AL354">
        <v>1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6</v>
      </c>
      <c r="AT354">
        <v>0.27</v>
      </c>
      <c r="AU354" t="s">
        <v>130</v>
      </c>
      <c r="AV354">
        <v>0</v>
      </c>
      <c r="AW354">
        <v>2</v>
      </c>
      <c r="AX354">
        <v>26837531</v>
      </c>
      <c r="AY354">
        <v>1</v>
      </c>
      <c r="AZ354">
        <v>0</v>
      </c>
      <c r="BA354">
        <v>370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Y354*Source!I127</f>
        <v>1.3162500000000001E-2</v>
      </c>
      <c r="CY354">
        <f>AB354</f>
        <v>200.06</v>
      </c>
      <c r="CZ354">
        <f>AF354</f>
        <v>31.26</v>
      </c>
      <c r="DA354">
        <f>AJ354</f>
        <v>6.4</v>
      </c>
      <c r="DB354">
        <v>0</v>
      </c>
    </row>
    <row r="355" spans="1:106" x14ac:dyDescent="0.2">
      <c r="A355">
        <f>ROW(Source!A127)</f>
        <v>127</v>
      </c>
      <c r="B355">
        <v>26834277</v>
      </c>
      <c r="C355">
        <v>26837527</v>
      </c>
      <c r="D355">
        <v>25230679</v>
      </c>
      <c r="E355">
        <v>1</v>
      </c>
      <c r="F355">
        <v>1</v>
      </c>
      <c r="G355">
        <v>1</v>
      </c>
      <c r="H355">
        <v>2</v>
      </c>
      <c r="I355" t="s">
        <v>756</v>
      </c>
      <c r="J355" t="s">
        <v>757</v>
      </c>
      <c r="K355" t="s">
        <v>758</v>
      </c>
      <c r="L355">
        <v>1368</v>
      </c>
      <c r="N355">
        <v>1011</v>
      </c>
      <c r="O355" t="s">
        <v>605</v>
      </c>
      <c r="P355" t="s">
        <v>605</v>
      </c>
      <c r="Q355">
        <v>1</v>
      </c>
      <c r="W355">
        <v>0</v>
      </c>
      <c r="X355">
        <v>983187852</v>
      </c>
      <c r="Y355">
        <v>1.625</v>
      </c>
      <c r="AA355">
        <v>0</v>
      </c>
      <c r="AB355">
        <v>79.3</v>
      </c>
      <c r="AC355">
        <v>10.06</v>
      </c>
      <c r="AD355">
        <v>0</v>
      </c>
      <c r="AE355">
        <v>0</v>
      </c>
      <c r="AF355">
        <v>12.39</v>
      </c>
      <c r="AG355">
        <v>10.06</v>
      </c>
      <c r="AH355">
        <v>0</v>
      </c>
      <c r="AI355">
        <v>1</v>
      </c>
      <c r="AJ355">
        <v>6.4</v>
      </c>
      <c r="AK355">
        <v>1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6</v>
      </c>
      <c r="AT355">
        <v>1.3</v>
      </c>
      <c r="AU355" t="s">
        <v>130</v>
      </c>
      <c r="AV355">
        <v>0</v>
      </c>
      <c r="AW355">
        <v>2</v>
      </c>
      <c r="AX355">
        <v>26837532</v>
      </c>
      <c r="AY355">
        <v>1</v>
      </c>
      <c r="AZ355">
        <v>0</v>
      </c>
      <c r="BA355">
        <v>371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Y355*Source!I127</f>
        <v>6.3375000000000001E-2</v>
      </c>
      <c r="CY355">
        <f>AB355</f>
        <v>79.3</v>
      </c>
      <c r="CZ355">
        <f>AF355</f>
        <v>12.39</v>
      </c>
      <c r="DA355">
        <f>AJ355</f>
        <v>6.4</v>
      </c>
      <c r="DB355">
        <v>0</v>
      </c>
    </row>
    <row r="356" spans="1:106" x14ac:dyDescent="0.2">
      <c r="A356">
        <f>ROW(Source!A127)</f>
        <v>127</v>
      </c>
      <c r="B356">
        <v>26834277</v>
      </c>
      <c r="C356">
        <v>26837527</v>
      </c>
      <c r="D356">
        <v>25149961</v>
      </c>
      <c r="E356">
        <v>1</v>
      </c>
      <c r="F356">
        <v>1</v>
      </c>
      <c r="G356">
        <v>1</v>
      </c>
      <c r="H356">
        <v>3</v>
      </c>
      <c r="I356" t="s">
        <v>691</v>
      </c>
      <c r="J356" t="s">
        <v>692</v>
      </c>
      <c r="K356" t="s">
        <v>693</v>
      </c>
      <c r="L356">
        <v>1339</v>
      </c>
      <c r="N356">
        <v>1007</v>
      </c>
      <c r="O356" t="s">
        <v>228</v>
      </c>
      <c r="P356" t="s">
        <v>228</v>
      </c>
      <c r="Q356">
        <v>1</v>
      </c>
      <c r="W356">
        <v>0</v>
      </c>
      <c r="X356">
        <v>-1660354250</v>
      </c>
      <c r="Y356">
        <v>0.93</v>
      </c>
      <c r="AA356">
        <v>15.62</v>
      </c>
      <c r="AB356">
        <v>0</v>
      </c>
      <c r="AC356">
        <v>0</v>
      </c>
      <c r="AD356">
        <v>0</v>
      </c>
      <c r="AE356">
        <v>2.44</v>
      </c>
      <c r="AF356">
        <v>0</v>
      </c>
      <c r="AG356">
        <v>0</v>
      </c>
      <c r="AH356">
        <v>0</v>
      </c>
      <c r="AI356">
        <v>6.4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0.93</v>
      </c>
      <c r="AU356" t="s">
        <v>6</v>
      </c>
      <c r="AV356">
        <v>0</v>
      </c>
      <c r="AW356">
        <v>2</v>
      </c>
      <c r="AX356">
        <v>26837533</v>
      </c>
      <c r="AY356">
        <v>1</v>
      </c>
      <c r="AZ356">
        <v>0</v>
      </c>
      <c r="BA356">
        <v>372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Y356*Source!I127</f>
        <v>3.6270000000000004E-2</v>
      </c>
      <c r="CY356">
        <f>AA356</f>
        <v>15.62</v>
      </c>
      <c r="CZ356">
        <f>AE356</f>
        <v>2.44</v>
      </c>
      <c r="DA356">
        <f>AI356</f>
        <v>6.4</v>
      </c>
      <c r="DB356">
        <v>0</v>
      </c>
    </row>
    <row r="357" spans="1:106" x14ac:dyDescent="0.2">
      <c r="A357">
        <f>ROW(Source!A127)</f>
        <v>127</v>
      </c>
      <c r="B357">
        <v>26834277</v>
      </c>
      <c r="C357">
        <v>26837527</v>
      </c>
      <c r="D357">
        <v>25153690</v>
      </c>
      <c r="E357">
        <v>1</v>
      </c>
      <c r="F357">
        <v>1</v>
      </c>
      <c r="G357">
        <v>1</v>
      </c>
      <c r="H357">
        <v>3</v>
      </c>
      <c r="I357" t="s">
        <v>782</v>
      </c>
      <c r="J357" t="s">
        <v>783</v>
      </c>
      <c r="K357" t="s">
        <v>784</v>
      </c>
      <c r="L357">
        <v>1346</v>
      </c>
      <c r="N357">
        <v>1009</v>
      </c>
      <c r="O357" t="s">
        <v>182</v>
      </c>
      <c r="P357" t="s">
        <v>182</v>
      </c>
      <c r="Q357">
        <v>1</v>
      </c>
      <c r="W357">
        <v>0</v>
      </c>
      <c r="X357">
        <v>813963326</v>
      </c>
      <c r="Y357">
        <v>0.5</v>
      </c>
      <c r="AA357">
        <v>11.65</v>
      </c>
      <c r="AB357">
        <v>0</v>
      </c>
      <c r="AC357">
        <v>0</v>
      </c>
      <c r="AD357">
        <v>0</v>
      </c>
      <c r="AE357">
        <v>1.82</v>
      </c>
      <c r="AF357">
        <v>0</v>
      </c>
      <c r="AG357">
        <v>0</v>
      </c>
      <c r="AH357">
        <v>0</v>
      </c>
      <c r="AI357">
        <v>6.4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0.5</v>
      </c>
      <c r="AU357" t="s">
        <v>6</v>
      </c>
      <c r="AV357">
        <v>0</v>
      </c>
      <c r="AW357">
        <v>2</v>
      </c>
      <c r="AX357">
        <v>26837534</v>
      </c>
      <c r="AY357">
        <v>1</v>
      </c>
      <c r="AZ357">
        <v>0</v>
      </c>
      <c r="BA357">
        <v>373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Y357*Source!I127</f>
        <v>1.95E-2</v>
      </c>
      <c r="CY357">
        <f>AA357</f>
        <v>11.65</v>
      </c>
      <c r="CZ357">
        <f>AE357</f>
        <v>1.82</v>
      </c>
      <c r="DA357">
        <f>AI357</f>
        <v>6.4</v>
      </c>
      <c r="DB357">
        <v>0</v>
      </c>
    </row>
    <row r="358" spans="1:106" x14ac:dyDescent="0.2">
      <c r="A358">
        <f>ROW(Source!A127)</f>
        <v>127</v>
      </c>
      <c r="B358">
        <v>26834277</v>
      </c>
      <c r="C358">
        <v>26837527</v>
      </c>
      <c r="D358">
        <v>25155760</v>
      </c>
      <c r="E358">
        <v>1</v>
      </c>
      <c r="F358">
        <v>1</v>
      </c>
      <c r="G358">
        <v>1</v>
      </c>
      <c r="H358">
        <v>3</v>
      </c>
      <c r="I358" t="s">
        <v>240</v>
      </c>
      <c r="J358" t="s">
        <v>242</v>
      </c>
      <c r="K358" t="s">
        <v>241</v>
      </c>
      <c r="L358">
        <v>1348</v>
      </c>
      <c r="N358">
        <v>1009</v>
      </c>
      <c r="O358" t="s">
        <v>38</v>
      </c>
      <c r="P358" t="s">
        <v>38</v>
      </c>
      <c r="Q358">
        <v>1000</v>
      </c>
      <c r="W358">
        <v>0</v>
      </c>
      <c r="X358">
        <v>-195795605</v>
      </c>
      <c r="Y358">
        <v>0.05</v>
      </c>
      <c r="AA358">
        <v>57600</v>
      </c>
      <c r="AB358">
        <v>0</v>
      </c>
      <c r="AC358">
        <v>0</v>
      </c>
      <c r="AD358">
        <v>0</v>
      </c>
      <c r="AE358">
        <v>9000</v>
      </c>
      <c r="AF358">
        <v>0</v>
      </c>
      <c r="AG358">
        <v>0</v>
      </c>
      <c r="AH358">
        <v>0</v>
      </c>
      <c r="AI358">
        <v>6.4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6</v>
      </c>
      <c r="AT358">
        <v>0.05</v>
      </c>
      <c r="AU358" t="s">
        <v>6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6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Y358*Source!I127</f>
        <v>1.9500000000000001E-3</v>
      </c>
      <c r="CY358">
        <f>AA358</f>
        <v>57600</v>
      </c>
      <c r="CZ358">
        <f>AE358</f>
        <v>9000</v>
      </c>
      <c r="DA358">
        <f>AI358</f>
        <v>6.4</v>
      </c>
      <c r="DB358">
        <v>0</v>
      </c>
    </row>
    <row r="359" spans="1:106" x14ac:dyDescent="0.2">
      <c r="A359">
        <f>ROW(Source!A127)</f>
        <v>127</v>
      </c>
      <c r="B359">
        <v>26834277</v>
      </c>
      <c r="C359">
        <v>26837527</v>
      </c>
      <c r="D359">
        <v>25169641</v>
      </c>
      <c r="E359">
        <v>1</v>
      </c>
      <c r="F359">
        <v>1</v>
      </c>
      <c r="G359">
        <v>1</v>
      </c>
      <c r="H359">
        <v>3</v>
      </c>
      <c r="I359" t="s">
        <v>244</v>
      </c>
      <c r="J359" t="s">
        <v>246</v>
      </c>
      <c r="K359" t="s">
        <v>245</v>
      </c>
      <c r="L359">
        <v>1327</v>
      </c>
      <c r="N359">
        <v>1005</v>
      </c>
      <c r="O359" t="s">
        <v>27</v>
      </c>
      <c r="P359" t="s">
        <v>27</v>
      </c>
      <c r="Q359">
        <v>1</v>
      </c>
      <c r="W359">
        <v>0</v>
      </c>
      <c r="X359">
        <v>-1586390050</v>
      </c>
      <c r="Y359">
        <v>100</v>
      </c>
      <c r="AA359">
        <v>736.06</v>
      </c>
      <c r="AB359">
        <v>0</v>
      </c>
      <c r="AC359">
        <v>0</v>
      </c>
      <c r="AD359">
        <v>0</v>
      </c>
      <c r="AE359">
        <v>115.01</v>
      </c>
      <c r="AF359">
        <v>0</v>
      </c>
      <c r="AG359">
        <v>0</v>
      </c>
      <c r="AH359">
        <v>0</v>
      </c>
      <c r="AI359">
        <v>6.4</v>
      </c>
      <c r="AJ359">
        <v>1</v>
      </c>
      <c r="AK359">
        <v>1</v>
      </c>
      <c r="AL359">
        <v>1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6</v>
      </c>
      <c r="AT359">
        <v>100</v>
      </c>
      <c r="AU359" t="s">
        <v>6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6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Y359*Source!I127</f>
        <v>3.9</v>
      </c>
      <c r="CY359">
        <f>AA359</f>
        <v>736.06</v>
      </c>
      <c r="CZ359">
        <f>AE359</f>
        <v>115.01</v>
      </c>
      <c r="DA359">
        <f>AI359</f>
        <v>6.4</v>
      </c>
      <c r="DB359">
        <v>0</v>
      </c>
    </row>
    <row r="360" spans="1:106" x14ac:dyDescent="0.2">
      <c r="A360">
        <f>ROW(Source!A127)</f>
        <v>127</v>
      </c>
      <c r="B360">
        <v>26834277</v>
      </c>
      <c r="C360">
        <v>26837527</v>
      </c>
      <c r="D360">
        <v>25185213</v>
      </c>
      <c r="E360">
        <v>1</v>
      </c>
      <c r="F360">
        <v>1</v>
      </c>
      <c r="G360">
        <v>1</v>
      </c>
      <c r="H360">
        <v>3</v>
      </c>
      <c r="I360" t="s">
        <v>248</v>
      </c>
      <c r="J360" t="s">
        <v>250</v>
      </c>
      <c r="K360" t="s">
        <v>249</v>
      </c>
      <c r="L360">
        <v>1346</v>
      </c>
      <c r="N360">
        <v>1009</v>
      </c>
      <c r="O360" t="s">
        <v>182</v>
      </c>
      <c r="P360" t="s">
        <v>182</v>
      </c>
      <c r="Q360">
        <v>1</v>
      </c>
      <c r="W360">
        <v>0</v>
      </c>
      <c r="X360">
        <v>-730714238</v>
      </c>
      <c r="Y360">
        <v>375</v>
      </c>
      <c r="AA360">
        <v>61.38</v>
      </c>
      <c r="AB360">
        <v>0</v>
      </c>
      <c r="AC360">
        <v>0</v>
      </c>
      <c r="AD360">
        <v>0</v>
      </c>
      <c r="AE360">
        <v>9.59</v>
      </c>
      <c r="AF360">
        <v>0</v>
      </c>
      <c r="AG360">
        <v>0</v>
      </c>
      <c r="AH360">
        <v>0</v>
      </c>
      <c r="AI360">
        <v>6.4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6</v>
      </c>
      <c r="AT360">
        <v>375</v>
      </c>
      <c r="AU360" t="s">
        <v>6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Y360*Source!I127</f>
        <v>14.625</v>
      </c>
      <c r="CY360">
        <f>AA360</f>
        <v>61.38</v>
      </c>
      <c r="CZ360">
        <f>AE360</f>
        <v>9.59</v>
      </c>
      <c r="DA360">
        <f>AI360</f>
        <v>6.4</v>
      </c>
      <c r="DB360">
        <v>0</v>
      </c>
    </row>
    <row r="361" spans="1:106" x14ac:dyDescent="0.2">
      <c r="A361">
        <f>ROW(Source!A134)</f>
        <v>134</v>
      </c>
      <c r="B361">
        <v>26834263</v>
      </c>
      <c r="C361">
        <v>26837693</v>
      </c>
      <c r="D361">
        <v>25413030</v>
      </c>
      <c r="E361">
        <v>1</v>
      </c>
      <c r="F361">
        <v>1</v>
      </c>
      <c r="G361">
        <v>1</v>
      </c>
      <c r="H361">
        <v>1</v>
      </c>
      <c r="I361" t="s">
        <v>785</v>
      </c>
      <c r="J361" t="s">
        <v>6</v>
      </c>
      <c r="K361" t="s">
        <v>786</v>
      </c>
      <c r="L361">
        <v>1191</v>
      </c>
      <c r="N361">
        <v>1013</v>
      </c>
      <c r="O361" t="s">
        <v>599</v>
      </c>
      <c r="P361" t="s">
        <v>599</v>
      </c>
      <c r="Q361">
        <v>1</v>
      </c>
      <c r="W361">
        <v>0</v>
      </c>
      <c r="X361">
        <v>-719309759</v>
      </c>
      <c r="Y361">
        <v>228.35</v>
      </c>
      <c r="AA361">
        <v>0</v>
      </c>
      <c r="AB361">
        <v>0</v>
      </c>
      <c r="AC361">
        <v>0</v>
      </c>
      <c r="AD361">
        <v>8.86</v>
      </c>
      <c r="AE361">
        <v>0</v>
      </c>
      <c r="AF361">
        <v>0</v>
      </c>
      <c r="AG361">
        <v>0</v>
      </c>
      <c r="AH361">
        <v>8.86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6</v>
      </c>
      <c r="AT361">
        <v>228.35</v>
      </c>
      <c r="AU361" t="s">
        <v>6</v>
      </c>
      <c r="AV361">
        <v>1</v>
      </c>
      <c r="AW361">
        <v>2</v>
      </c>
      <c r="AX361">
        <v>26837694</v>
      </c>
      <c r="AY361">
        <v>1</v>
      </c>
      <c r="AZ361">
        <v>0</v>
      </c>
      <c r="BA361">
        <v>377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Y361*Source!I134</f>
        <v>215.5624</v>
      </c>
      <c r="CY361">
        <f>AD361</f>
        <v>8.86</v>
      </c>
      <c r="CZ361">
        <f>AH361</f>
        <v>8.86</v>
      </c>
      <c r="DA361">
        <f>AL361</f>
        <v>1</v>
      </c>
      <c r="DB361">
        <v>0</v>
      </c>
    </row>
    <row r="362" spans="1:106" x14ac:dyDescent="0.2">
      <c r="A362">
        <f>ROW(Source!A134)</f>
        <v>134</v>
      </c>
      <c r="B362">
        <v>26834263</v>
      </c>
      <c r="C362">
        <v>26837693</v>
      </c>
      <c r="D362">
        <v>25412928</v>
      </c>
      <c r="E362">
        <v>1</v>
      </c>
      <c r="F362">
        <v>1</v>
      </c>
      <c r="G362">
        <v>1</v>
      </c>
      <c r="H362">
        <v>1</v>
      </c>
      <c r="I362" t="s">
        <v>600</v>
      </c>
      <c r="J362" t="s">
        <v>6</v>
      </c>
      <c r="K362" t="s">
        <v>601</v>
      </c>
      <c r="L362">
        <v>1191</v>
      </c>
      <c r="N362">
        <v>1013</v>
      </c>
      <c r="O362" t="s">
        <v>599</v>
      </c>
      <c r="P362" t="s">
        <v>599</v>
      </c>
      <c r="Q362">
        <v>1</v>
      </c>
      <c r="W362">
        <v>0</v>
      </c>
      <c r="X362">
        <v>-1417349443</v>
      </c>
      <c r="Y362">
        <v>0.67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0.67</v>
      </c>
      <c r="AU362" t="s">
        <v>6</v>
      </c>
      <c r="AV362">
        <v>2</v>
      </c>
      <c r="AW362">
        <v>2</v>
      </c>
      <c r="AX362">
        <v>26837695</v>
      </c>
      <c r="AY362">
        <v>1</v>
      </c>
      <c r="AZ362">
        <v>0</v>
      </c>
      <c r="BA362">
        <v>378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Y362*Source!I134</f>
        <v>0.63248000000000004</v>
      </c>
      <c r="CY362">
        <f>AD362</f>
        <v>0</v>
      </c>
      <c r="CZ362">
        <f>AH362</f>
        <v>0</v>
      </c>
      <c r="DA362">
        <f>AL362</f>
        <v>1</v>
      </c>
      <c r="DB362">
        <v>0</v>
      </c>
    </row>
    <row r="363" spans="1:106" x14ac:dyDescent="0.2">
      <c r="A363">
        <f>ROW(Source!A134)</f>
        <v>134</v>
      </c>
      <c r="B363">
        <v>26834263</v>
      </c>
      <c r="C363">
        <v>26837693</v>
      </c>
      <c r="D363">
        <v>25230514</v>
      </c>
      <c r="E363">
        <v>1</v>
      </c>
      <c r="F363">
        <v>1</v>
      </c>
      <c r="G363">
        <v>1</v>
      </c>
      <c r="H363">
        <v>2</v>
      </c>
      <c r="I363" t="s">
        <v>602</v>
      </c>
      <c r="J363" t="s">
        <v>603</v>
      </c>
      <c r="K363" t="s">
        <v>604</v>
      </c>
      <c r="L363">
        <v>1368</v>
      </c>
      <c r="N363">
        <v>1011</v>
      </c>
      <c r="O363" t="s">
        <v>605</v>
      </c>
      <c r="P363" t="s">
        <v>605</v>
      </c>
      <c r="Q363">
        <v>1</v>
      </c>
      <c r="W363">
        <v>0</v>
      </c>
      <c r="X363">
        <v>1188625873</v>
      </c>
      <c r="Y363">
        <v>0.67</v>
      </c>
      <c r="AA363">
        <v>0</v>
      </c>
      <c r="AB363">
        <v>31.26</v>
      </c>
      <c r="AC363">
        <v>13.5</v>
      </c>
      <c r="AD363">
        <v>0</v>
      </c>
      <c r="AE363">
        <v>0</v>
      </c>
      <c r="AF363">
        <v>31.26</v>
      </c>
      <c r="AG363">
        <v>13.5</v>
      </c>
      <c r="AH363">
        <v>0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</v>
      </c>
      <c r="AT363">
        <v>0.67</v>
      </c>
      <c r="AU363" t="s">
        <v>6</v>
      </c>
      <c r="AV363">
        <v>0</v>
      </c>
      <c r="AW363">
        <v>2</v>
      </c>
      <c r="AX363">
        <v>26837696</v>
      </c>
      <c r="AY363">
        <v>1</v>
      </c>
      <c r="AZ363">
        <v>0</v>
      </c>
      <c r="BA363">
        <v>379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Y363*Source!I134</f>
        <v>0.63248000000000004</v>
      </c>
      <c r="CY363">
        <f>AB363</f>
        <v>31.26</v>
      </c>
      <c r="CZ363">
        <f>AF363</f>
        <v>31.26</v>
      </c>
      <c r="DA363">
        <f>AJ363</f>
        <v>1</v>
      </c>
      <c r="DB363">
        <v>0</v>
      </c>
    </row>
    <row r="364" spans="1:106" x14ac:dyDescent="0.2">
      <c r="A364">
        <f>ROW(Source!A134)</f>
        <v>134</v>
      </c>
      <c r="B364">
        <v>26834263</v>
      </c>
      <c r="C364">
        <v>26837693</v>
      </c>
      <c r="D364">
        <v>25149961</v>
      </c>
      <c r="E364">
        <v>1</v>
      </c>
      <c r="F364">
        <v>1</v>
      </c>
      <c r="G364">
        <v>1</v>
      </c>
      <c r="H364">
        <v>3</v>
      </c>
      <c r="I364" t="s">
        <v>691</v>
      </c>
      <c r="J364" t="s">
        <v>692</v>
      </c>
      <c r="K364" t="s">
        <v>693</v>
      </c>
      <c r="L364">
        <v>1339</v>
      </c>
      <c r="N364">
        <v>1007</v>
      </c>
      <c r="O364" t="s">
        <v>228</v>
      </c>
      <c r="P364" t="s">
        <v>228</v>
      </c>
      <c r="Q364">
        <v>1</v>
      </c>
      <c r="W364">
        <v>0</v>
      </c>
      <c r="X364">
        <v>-1660354250</v>
      </c>
      <c r="Y364">
        <v>0.35</v>
      </c>
      <c r="AA364">
        <v>2.44</v>
      </c>
      <c r="AB364">
        <v>0</v>
      </c>
      <c r="AC364">
        <v>0</v>
      </c>
      <c r="AD364">
        <v>0</v>
      </c>
      <c r="AE364">
        <v>2.44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0.35</v>
      </c>
      <c r="AU364" t="s">
        <v>6</v>
      </c>
      <c r="AV364">
        <v>0</v>
      </c>
      <c r="AW364">
        <v>2</v>
      </c>
      <c r="AX364">
        <v>26837697</v>
      </c>
      <c r="AY364">
        <v>1</v>
      </c>
      <c r="AZ364">
        <v>0</v>
      </c>
      <c r="BA364">
        <v>380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Y364*Source!I134</f>
        <v>0.33039999999999997</v>
      </c>
      <c r="CY364">
        <f>AA364</f>
        <v>2.44</v>
      </c>
      <c r="CZ364">
        <f>AE364</f>
        <v>2.44</v>
      </c>
      <c r="DA364">
        <f>AI364</f>
        <v>1</v>
      </c>
      <c r="DB364">
        <v>0</v>
      </c>
    </row>
    <row r="365" spans="1:106" x14ac:dyDescent="0.2">
      <c r="A365">
        <f>ROW(Source!A134)</f>
        <v>134</v>
      </c>
      <c r="B365">
        <v>26834263</v>
      </c>
      <c r="C365">
        <v>26837693</v>
      </c>
      <c r="D365">
        <v>25147242</v>
      </c>
      <c r="E365">
        <v>17</v>
      </c>
      <c r="F365">
        <v>1</v>
      </c>
      <c r="G365">
        <v>1</v>
      </c>
      <c r="H365">
        <v>3</v>
      </c>
      <c r="I365" t="s">
        <v>48</v>
      </c>
      <c r="J365" t="s">
        <v>6</v>
      </c>
      <c r="K365" t="s">
        <v>49</v>
      </c>
      <c r="L365">
        <v>1348</v>
      </c>
      <c r="N365">
        <v>1009</v>
      </c>
      <c r="O365" t="s">
        <v>38</v>
      </c>
      <c r="P365" t="s">
        <v>38</v>
      </c>
      <c r="Q365">
        <v>1000</v>
      </c>
      <c r="W365">
        <v>0</v>
      </c>
      <c r="X365">
        <v>-179832266</v>
      </c>
      <c r="Y365">
        <v>3.38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0</v>
      </c>
      <c r="AP365">
        <v>0</v>
      </c>
      <c r="AQ365">
        <v>0</v>
      </c>
      <c r="AR365">
        <v>0</v>
      </c>
      <c r="AS365" t="s">
        <v>6</v>
      </c>
      <c r="AT365">
        <v>3.38</v>
      </c>
      <c r="AU365" t="s">
        <v>6</v>
      </c>
      <c r="AV365">
        <v>0</v>
      </c>
      <c r="AW365">
        <v>2</v>
      </c>
      <c r="AX365">
        <v>26837698</v>
      </c>
      <c r="AY365">
        <v>1</v>
      </c>
      <c r="AZ365">
        <v>0</v>
      </c>
      <c r="BA365">
        <v>381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Y365*Source!I134</f>
        <v>3.1907199999999998</v>
      </c>
      <c r="CY365">
        <f>AA365</f>
        <v>0</v>
      </c>
      <c r="CZ365">
        <f>AE365</f>
        <v>0</v>
      </c>
      <c r="DA365">
        <f>AI365</f>
        <v>1</v>
      </c>
      <c r="DB365">
        <v>0</v>
      </c>
    </row>
    <row r="366" spans="1:106" x14ac:dyDescent="0.2">
      <c r="A366">
        <f>ROW(Source!A134)</f>
        <v>134</v>
      </c>
      <c r="B366">
        <v>26834263</v>
      </c>
      <c r="C366">
        <v>26837693</v>
      </c>
      <c r="D366">
        <v>25155543</v>
      </c>
      <c r="E366">
        <v>1</v>
      </c>
      <c r="F366">
        <v>1</v>
      </c>
      <c r="G366">
        <v>1</v>
      </c>
      <c r="H366">
        <v>3</v>
      </c>
      <c r="I366" t="s">
        <v>787</v>
      </c>
      <c r="J366" t="s">
        <v>788</v>
      </c>
      <c r="K366" t="s">
        <v>789</v>
      </c>
      <c r="L366">
        <v>1339</v>
      </c>
      <c r="N366">
        <v>1007</v>
      </c>
      <c r="O366" t="s">
        <v>228</v>
      </c>
      <c r="P366" t="s">
        <v>228</v>
      </c>
      <c r="Q366">
        <v>1</v>
      </c>
      <c r="W366">
        <v>0</v>
      </c>
      <c r="X366">
        <v>-1001479081</v>
      </c>
      <c r="Y366">
        <v>2.2000000000000002</v>
      </c>
      <c r="AA366">
        <v>517.91</v>
      </c>
      <c r="AB366">
        <v>0</v>
      </c>
      <c r="AC366">
        <v>0</v>
      </c>
      <c r="AD366">
        <v>0</v>
      </c>
      <c r="AE366">
        <v>517.91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2.2000000000000002</v>
      </c>
      <c r="AU366" t="s">
        <v>6</v>
      </c>
      <c r="AV366">
        <v>0</v>
      </c>
      <c r="AW366">
        <v>2</v>
      </c>
      <c r="AX366">
        <v>26837699</v>
      </c>
      <c r="AY366">
        <v>1</v>
      </c>
      <c r="AZ366">
        <v>0</v>
      </c>
      <c r="BA366">
        <v>382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Y366*Source!I134</f>
        <v>2.0768</v>
      </c>
      <c r="CY366">
        <f>AA366</f>
        <v>517.91</v>
      </c>
      <c r="CZ366">
        <f>AE366</f>
        <v>517.91</v>
      </c>
      <c r="DA366">
        <f>AI366</f>
        <v>1</v>
      </c>
      <c r="DB366">
        <v>0</v>
      </c>
    </row>
    <row r="367" spans="1:106" x14ac:dyDescent="0.2">
      <c r="A367">
        <f>ROW(Source!A135)</f>
        <v>135</v>
      </c>
      <c r="B367">
        <v>26834277</v>
      </c>
      <c r="C367">
        <v>26837693</v>
      </c>
      <c r="D367">
        <v>25413030</v>
      </c>
      <c r="E367">
        <v>1</v>
      </c>
      <c r="F367">
        <v>1</v>
      </c>
      <c r="G367">
        <v>1</v>
      </c>
      <c r="H367">
        <v>1</v>
      </c>
      <c r="I367" t="s">
        <v>785</v>
      </c>
      <c r="J367" t="s">
        <v>6</v>
      </c>
      <c r="K367" t="s">
        <v>786</v>
      </c>
      <c r="L367">
        <v>1191</v>
      </c>
      <c r="N367">
        <v>1013</v>
      </c>
      <c r="O367" t="s">
        <v>599</v>
      </c>
      <c r="P367" t="s">
        <v>599</v>
      </c>
      <c r="Q367">
        <v>1</v>
      </c>
      <c r="W367">
        <v>0</v>
      </c>
      <c r="X367">
        <v>-719309759</v>
      </c>
      <c r="Y367">
        <v>228.35</v>
      </c>
      <c r="AA367">
        <v>0</v>
      </c>
      <c r="AB367">
        <v>0</v>
      </c>
      <c r="AC367">
        <v>0</v>
      </c>
      <c r="AD367">
        <v>56.7</v>
      </c>
      <c r="AE367">
        <v>0</v>
      </c>
      <c r="AF367">
        <v>0</v>
      </c>
      <c r="AG367">
        <v>0</v>
      </c>
      <c r="AH367">
        <v>8.86</v>
      </c>
      <c r="AI367">
        <v>1</v>
      </c>
      <c r="AJ367">
        <v>1</v>
      </c>
      <c r="AK367">
        <v>1</v>
      </c>
      <c r="AL367">
        <v>6.4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6</v>
      </c>
      <c r="AT367">
        <v>228.35</v>
      </c>
      <c r="AU367" t="s">
        <v>6</v>
      </c>
      <c r="AV367">
        <v>1</v>
      </c>
      <c r="AW367">
        <v>2</v>
      </c>
      <c r="AX367">
        <v>26837694</v>
      </c>
      <c r="AY367">
        <v>1</v>
      </c>
      <c r="AZ367">
        <v>0</v>
      </c>
      <c r="BA367">
        <v>383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Y367*Source!I135</f>
        <v>215.5624</v>
      </c>
      <c r="CY367">
        <f>AD367</f>
        <v>56.7</v>
      </c>
      <c r="CZ367">
        <f>AH367</f>
        <v>8.86</v>
      </c>
      <c r="DA367">
        <f>AL367</f>
        <v>6.4</v>
      </c>
      <c r="DB367">
        <v>0</v>
      </c>
    </row>
    <row r="368" spans="1:106" x14ac:dyDescent="0.2">
      <c r="A368">
        <f>ROW(Source!A135)</f>
        <v>135</v>
      </c>
      <c r="B368">
        <v>26834277</v>
      </c>
      <c r="C368">
        <v>26837693</v>
      </c>
      <c r="D368">
        <v>25412928</v>
      </c>
      <c r="E368">
        <v>1</v>
      </c>
      <c r="F368">
        <v>1</v>
      </c>
      <c r="G368">
        <v>1</v>
      </c>
      <c r="H368">
        <v>1</v>
      </c>
      <c r="I368" t="s">
        <v>600</v>
      </c>
      <c r="J368" t="s">
        <v>6</v>
      </c>
      <c r="K368" t="s">
        <v>601</v>
      </c>
      <c r="L368">
        <v>1191</v>
      </c>
      <c r="N368">
        <v>1013</v>
      </c>
      <c r="O368" t="s">
        <v>599</v>
      </c>
      <c r="P368" t="s">
        <v>599</v>
      </c>
      <c r="Q368">
        <v>1</v>
      </c>
      <c r="W368">
        <v>0</v>
      </c>
      <c r="X368">
        <v>-1417349443</v>
      </c>
      <c r="Y368">
        <v>0.67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6.4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0.67</v>
      </c>
      <c r="AU368" t="s">
        <v>6</v>
      </c>
      <c r="AV368">
        <v>2</v>
      </c>
      <c r="AW368">
        <v>2</v>
      </c>
      <c r="AX368">
        <v>26837695</v>
      </c>
      <c r="AY368">
        <v>1</v>
      </c>
      <c r="AZ368">
        <v>0</v>
      </c>
      <c r="BA368">
        <v>384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Y368*Source!I135</f>
        <v>0.63248000000000004</v>
      </c>
      <c r="CY368">
        <f>AD368</f>
        <v>0</v>
      </c>
      <c r="CZ368">
        <f>AH368</f>
        <v>0</v>
      </c>
      <c r="DA368">
        <f>AL368</f>
        <v>1</v>
      </c>
      <c r="DB368">
        <v>0</v>
      </c>
    </row>
    <row r="369" spans="1:106" x14ac:dyDescent="0.2">
      <c r="A369">
        <f>ROW(Source!A135)</f>
        <v>135</v>
      </c>
      <c r="B369">
        <v>26834277</v>
      </c>
      <c r="C369">
        <v>26837693</v>
      </c>
      <c r="D369">
        <v>25230514</v>
      </c>
      <c r="E369">
        <v>1</v>
      </c>
      <c r="F369">
        <v>1</v>
      </c>
      <c r="G369">
        <v>1</v>
      </c>
      <c r="H369">
        <v>2</v>
      </c>
      <c r="I369" t="s">
        <v>602</v>
      </c>
      <c r="J369" t="s">
        <v>603</v>
      </c>
      <c r="K369" t="s">
        <v>604</v>
      </c>
      <c r="L369">
        <v>1368</v>
      </c>
      <c r="N369">
        <v>1011</v>
      </c>
      <c r="O369" t="s">
        <v>605</v>
      </c>
      <c r="P369" t="s">
        <v>605</v>
      </c>
      <c r="Q369">
        <v>1</v>
      </c>
      <c r="W369">
        <v>0</v>
      </c>
      <c r="X369">
        <v>1188625873</v>
      </c>
      <c r="Y369">
        <v>0.67</v>
      </c>
      <c r="AA369">
        <v>0</v>
      </c>
      <c r="AB369">
        <v>200.06</v>
      </c>
      <c r="AC369">
        <v>13.5</v>
      </c>
      <c r="AD369">
        <v>0</v>
      </c>
      <c r="AE369">
        <v>0</v>
      </c>
      <c r="AF369">
        <v>31.26</v>
      </c>
      <c r="AG369">
        <v>13.5</v>
      </c>
      <c r="AH369">
        <v>0</v>
      </c>
      <c r="AI369">
        <v>1</v>
      </c>
      <c r="AJ369">
        <v>6.4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6</v>
      </c>
      <c r="AT369">
        <v>0.67</v>
      </c>
      <c r="AU369" t="s">
        <v>6</v>
      </c>
      <c r="AV369">
        <v>0</v>
      </c>
      <c r="AW369">
        <v>2</v>
      </c>
      <c r="AX369">
        <v>26837696</v>
      </c>
      <c r="AY369">
        <v>1</v>
      </c>
      <c r="AZ369">
        <v>0</v>
      </c>
      <c r="BA369">
        <v>385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Y369*Source!I135</f>
        <v>0.63248000000000004</v>
      </c>
      <c r="CY369">
        <f>AB369</f>
        <v>200.06</v>
      </c>
      <c r="CZ369">
        <f>AF369</f>
        <v>31.26</v>
      </c>
      <c r="DA369">
        <f>AJ369</f>
        <v>6.4</v>
      </c>
      <c r="DB369">
        <v>0</v>
      </c>
    </row>
    <row r="370" spans="1:106" x14ac:dyDescent="0.2">
      <c r="A370">
        <f>ROW(Source!A135)</f>
        <v>135</v>
      </c>
      <c r="B370">
        <v>26834277</v>
      </c>
      <c r="C370">
        <v>26837693</v>
      </c>
      <c r="D370">
        <v>25149961</v>
      </c>
      <c r="E370">
        <v>1</v>
      </c>
      <c r="F370">
        <v>1</v>
      </c>
      <c r="G370">
        <v>1</v>
      </c>
      <c r="H370">
        <v>3</v>
      </c>
      <c r="I370" t="s">
        <v>691</v>
      </c>
      <c r="J370" t="s">
        <v>692</v>
      </c>
      <c r="K370" t="s">
        <v>693</v>
      </c>
      <c r="L370">
        <v>1339</v>
      </c>
      <c r="N370">
        <v>1007</v>
      </c>
      <c r="O370" t="s">
        <v>228</v>
      </c>
      <c r="P370" t="s">
        <v>228</v>
      </c>
      <c r="Q370">
        <v>1</v>
      </c>
      <c r="W370">
        <v>0</v>
      </c>
      <c r="X370">
        <v>-1660354250</v>
      </c>
      <c r="Y370">
        <v>0.35</v>
      </c>
      <c r="AA370">
        <v>15.62</v>
      </c>
      <c r="AB370">
        <v>0</v>
      </c>
      <c r="AC370">
        <v>0</v>
      </c>
      <c r="AD370">
        <v>0</v>
      </c>
      <c r="AE370">
        <v>2.44</v>
      </c>
      <c r="AF370">
        <v>0</v>
      </c>
      <c r="AG370">
        <v>0</v>
      </c>
      <c r="AH370">
        <v>0</v>
      </c>
      <c r="AI370">
        <v>6.4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0.35</v>
      </c>
      <c r="AU370" t="s">
        <v>6</v>
      </c>
      <c r="AV370">
        <v>0</v>
      </c>
      <c r="AW370">
        <v>2</v>
      </c>
      <c r="AX370">
        <v>26837697</v>
      </c>
      <c r="AY370">
        <v>1</v>
      </c>
      <c r="AZ370">
        <v>0</v>
      </c>
      <c r="BA370">
        <v>386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Y370*Source!I135</f>
        <v>0.33039999999999997</v>
      </c>
      <c r="CY370">
        <f>AA370</f>
        <v>15.62</v>
      </c>
      <c r="CZ370">
        <f>AE370</f>
        <v>2.44</v>
      </c>
      <c r="DA370">
        <f>AI370</f>
        <v>6.4</v>
      </c>
      <c r="DB370">
        <v>0</v>
      </c>
    </row>
    <row r="371" spans="1:106" x14ac:dyDescent="0.2">
      <c r="A371">
        <f>ROW(Source!A135)</f>
        <v>135</v>
      </c>
      <c r="B371">
        <v>26834277</v>
      </c>
      <c r="C371">
        <v>26837693</v>
      </c>
      <c r="D371">
        <v>25147242</v>
      </c>
      <c r="E371">
        <v>17</v>
      </c>
      <c r="F371">
        <v>1</v>
      </c>
      <c r="G371">
        <v>1</v>
      </c>
      <c r="H371">
        <v>3</v>
      </c>
      <c r="I371" t="s">
        <v>48</v>
      </c>
      <c r="J371" t="s">
        <v>6</v>
      </c>
      <c r="K371" t="s">
        <v>49</v>
      </c>
      <c r="L371">
        <v>1348</v>
      </c>
      <c r="N371">
        <v>1009</v>
      </c>
      <c r="O371" t="s">
        <v>38</v>
      </c>
      <c r="P371" t="s">
        <v>38</v>
      </c>
      <c r="Q371">
        <v>1000</v>
      </c>
      <c r="W371">
        <v>0</v>
      </c>
      <c r="X371">
        <v>-179832266</v>
      </c>
      <c r="Y371">
        <v>3.38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6.4</v>
      </c>
      <c r="AJ371">
        <v>1</v>
      </c>
      <c r="AK371">
        <v>1</v>
      </c>
      <c r="AL371">
        <v>1</v>
      </c>
      <c r="AN371">
        <v>0</v>
      </c>
      <c r="AO371">
        <v>0</v>
      </c>
      <c r="AP371">
        <v>0</v>
      </c>
      <c r="AQ371">
        <v>0</v>
      </c>
      <c r="AR371">
        <v>0</v>
      </c>
      <c r="AS371" t="s">
        <v>6</v>
      </c>
      <c r="AT371">
        <v>3.38</v>
      </c>
      <c r="AU371" t="s">
        <v>6</v>
      </c>
      <c r="AV371">
        <v>0</v>
      </c>
      <c r="AW371">
        <v>2</v>
      </c>
      <c r="AX371">
        <v>26837698</v>
      </c>
      <c r="AY371">
        <v>1</v>
      </c>
      <c r="AZ371">
        <v>0</v>
      </c>
      <c r="BA371">
        <v>387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Y371*Source!I135</f>
        <v>3.1907199999999998</v>
      </c>
      <c r="CY371">
        <f>AA371</f>
        <v>0</v>
      </c>
      <c r="CZ371">
        <f>AE371</f>
        <v>0</v>
      </c>
      <c r="DA371">
        <f>AI371</f>
        <v>6.4</v>
      </c>
      <c r="DB371">
        <v>0</v>
      </c>
    </row>
    <row r="372" spans="1:106" x14ac:dyDescent="0.2">
      <c r="A372">
        <f>ROW(Source!A135)</f>
        <v>135</v>
      </c>
      <c r="B372">
        <v>26834277</v>
      </c>
      <c r="C372">
        <v>26837693</v>
      </c>
      <c r="D372">
        <v>25155543</v>
      </c>
      <c r="E372">
        <v>1</v>
      </c>
      <c r="F372">
        <v>1</v>
      </c>
      <c r="G372">
        <v>1</v>
      </c>
      <c r="H372">
        <v>3</v>
      </c>
      <c r="I372" t="s">
        <v>787</v>
      </c>
      <c r="J372" t="s">
        <v>788</v>
      </c>
      <c r="K372" t="s">
        <v>789</v>
      </c>
      <c r="L372">
        <v>1339</v>
      </c>
      <c r="N372">
        <v>1007</v>
      </c>
      <c r="O372" t="s">
        <v>228</v>
      </c>
      <c r="P372" t="s">
        <v>228</v>
      </c>
      <c r="Q372">
        <v>1</v>
      </c>
      <c r="W372">
        <v>0</v>
      </c>
      <c r="X372">
        <v>-1001479081</v>
      </c>
      <c r="Y372">
        <v>2.2000000000000002</v>
      </c>
      <c r="AA372">
        <v>3314.62</v>
      </c>
      <c r="AB372">
        <v>0</v>
      </c>
      <c r="AC372">
        <v>0</v>
      </c>
      <c r="AD372">
        <v>0</v>
      </c>
      <c r="AE372">
        <v>517.91</v>
      </c>
      <c r="AF372">
        <v>0</v>
      </c>
      <c r="AG372">
        <v>0</v>
      </c>
      <c r="AH372">
        <v>0</v>
      </c>
      <c r="AI372">
        <v>6.4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2.2000000000000002</v>
      </c>
      <c r="AU372" t="s">
        <v>6</v>
      </c>
      <c r="AV372">
        <v>0</v>
      </c>
      <c r="AW372">
        <v>2</v>
      </c>
      <c r="AX372">
        <v>26837699</v>
      </c>
      <c r="AY372">
        <v>1</v>
      </c>
      <c r="AZ372">
        <v>0</v>
      </c>
      <c r="BA372">
        <v>388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Y372*Source!I135</f>
        <v>2.0768</v>
      </c>
      <c r="CY372">
        <f>AA372</f>
        <v>3314.62</v>
      </c>
      <c r="CZ372">
        <f>AE372</f>
        <v>517.91</v>
      </c>
      <c r="DA372">
        <f>AI372</f>
        <v>6.4</v>
      </c>
      <c r="DB372">
        <v>0</v>
      </c>
    </row>
    <row r="373" spans="1:106" x14ac:dyDescent="0.2">
      <c r="A373">
        <f>ROW(Source!A138)</f>
        <v>138</v>
      </c>
      <c r="B373">
        <v>26834263</v>
      </c>
      <c r="C373">
        <v>26837701</v>
      </c>
      <c r="D373">
        <v>25418547</v>
      </c>
      <c r="E373">
        <v>1</v>
      </c>
      <c r="F373">
        <v>1</v>
      </c>
      <c r="G373">
        <v>1</v>
      </c>
      <c r="H373">
        <v>1</v>
      </c>
      <c r="I373" t="s">
        <v>715</v>
      </c>
      <c r="J373" t="s">
        <v>6</v>
      </c>
      <c r="K373" t="s">
        <v>716</v>
      </c>
      <c r="L373">
        <v>1191</v>
      </c>
      <c r="N373">
        <v>1013</v>
      </c>
      <c r="O373" t="s">
        <v>599</v>
      </c>
      <c r="P373" t="s">
        <v>599</v>
      </c>
      <c r="Q373">
        <v>1</v>
      </c>
      <c r="W373">
        <v>0</v>
      </c>
      <c r="X373">
        <v>-784637506</v>
      </c>
      <c r="Y373">
        <v>50.094000000000001</v>
      </c>
      <c r="AA373">
        <v>0</v>
      </c>
      <c r="AB373">
        <v>0</v>
      </c>
      <c r="AC373">
        <v>0</v>
      </c>
      <c r="AD373">
        <v>8.74</v>
      </c>
      <c r="AE373">
        <v>0</v>
      </c>
      <c r="AF373">
        <v>0</v>
      </c>
      <c r="AG373">
        <v>0</v>
      </c>
      <c r="AH373">
        <v>8.74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43.56</v>
      </c>
      <c r="AU373" t="s">
        <v>779</v>
      </c>
      <c r="AV373">
        <v>1</v>
      </c>
      <c r="AW373">
        <v>2</v>
      </c>
      <c r="AX373">
        <v>26837702</v>
      </c>
      <c r="AY373">
        <v>1</v>
      </c>
      <c r="AZ373">
        <v>0</v>
      </c>
      <c r="BA373">
        <v>389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Y373*Source!I138</f>
        <v>80.270625600000002</v>
      </c>
      <c r="CY373">
        <f>AD373</f>
        <v>8.74</v>
      </c>
      <c r="CZ373">
        <f>AH373</f>
        <v>8.74</v>
      </c>
      <c r="DA373">
        <f>AL373</f>
        <v>1</v>
      </c>
      <c r="DB373">
        <v>0</v>
      </c>
    </row>
    <row r="374" spans="1:106" x14ac:dyDescent="0.2">
      <c r="A374">
        <f>ROW(Source!A138)</f>
        <v>138</v>
      </c>
      <c r="B374">
        <v>26834263</v>
      </c>
      <c r="C374">
        <v>26837701</v>
      </c>
      <c r="D374">
        <v>25412928</v>
      </c>
      <c r="E374">
        <v>1</v>
      </c>
      <c r="F374">
        <v>1</v>
      </c>
      <c r="G374">
        <v>1</v>
      </c>
      <c r="H374">
        <v>1</v>
      </c>
      <c r="I374" t="s">
        <v>600</v>
      </c>
      <c r="J374" t="s">
        <v>6</v>
      </c>
      <c r="K374" t="s">
        <v>601</v>
      </c>
      <c r="L374">
        <v>1191</v>
      </c>
      <c r="N374">
        <v>1013</v>
      </c>
      <c r="O374" t="s">
        <v>599</v>
      </c>
      <c r="P374" t="s">
        <v>599</v>
      </c>
      <c r="Q374">
        <v>1</v>
      </c>
      <c r="W374">
        <v>0</v>
      </c>
      <c r="X374">
        <v>-1417349443</v>
      </c>
      <c r="Y374">
        <v>0.17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0.17</v>
      </c>
      <c r="AU374" t="s">
        <v>6</v>
      </c>
      <c r="AV374">
        <v>2</v>
      </c>
      <c r="AW374">
        <v>2</v>
      </c>
      <c r="AX374">
        <v>26837703</v>
      </c>
      <c r="AY374">
        <v>1</v>
      </c>
      <c r="AZ374">
        <v>2048</v>
      </c>
      <c r="BA374">
        <v>390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Y374*Source!I138</f>
        <v>0.27240800000000004</v>
      </c>
      <c r="CY374">
        <f>AD374</f>
        <v>0</v>
      </c>
      <c r="CZ374">
        <f>AH374</f>
        <v>0</v>
      </c>
      <c r="DA374">
        <f>AL374</f>
        <v>1</v>
      </c>
      <c r="DB374">
        <v>0</v>
      </c>
    </row>
    <row r="375" spans="1:106" x14ac:dyDescent="0.2">
      <c r="A375">
        <f>ROW(Source!A138)</f>
        <v>138</v>
      </c>
      <c r="B375">
        <v>26834263</v>
      </c>
      <c r="C375">
        <v>26837701</v>
      </c>
      <c r="D375">
        <v>25230510</v>
      </c>
      <c r="E375">
        <v>1</v>
      </c>
      <c r="F375">
        <v>1</v>
      </c>
      <c r="G375">
        <v>1</v>
      </c>
      <c r="H375">
        <v>2</v>
      </c>
      <c r="I375" t="s">
        <v>759</v>
      </c>
      <c r="J375" t="s">
        <v>760</v>
      </c>
      <c r="K375" t="s">
        <v>761</v>
      </c>
      <c r="L375">
        <v>1368</v>
      </c>
      <c r="N375">
        <v>1011</v>
      </c>
      <c r="O375" t="s">
        <v>605</v>
      </c>
      <c r="P375" t="s">
        <v>605</v>
      </c>
      <c r="Q375">
        <v>1</v>
      </c>
      <c r="W375">
        <v>0</v>
      </c>
      <c r="X375">
        <v>368031958</v>
      </c>
      <c r="Y375">
        <v>2.5000000000000001E-2</v>
      </c>
      <c r="AA375">
        <v>0</v>
      </c>
      <c r="AB375">
        <v>27.66</v>
      </c>
      <c r="AC375">
        <v>11.6</v>
      </c>
      <c r="AD375">
        <v>0</v>
      </c>
      <c r="AE375">
        <v>0</v>
      </c>
      <c r="AF375">
        <v>27.66</v>
      </c>
      <c r="AG375">
        <v>11.6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6</v>
      </c>
      <c r="AT375">
        <v>0.02</v>
      </c>
      <c r="AU375" t="s">
        <v>130</v>
      </c>
      <c r="AV375">
        <v>0</v>
      </c>
      <c r="AW375">
        <v>2</v>
      </c>
      <c r="AX375">
        <v>26837704</v>
      </c>
      <c r="AY375">
        <v>1</v>
      </c>
      <c r="AZ375">
        <v>0</v>
      </c>
      <c r="BA375">
        <v>391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Y375*Source!I138</f>
        <v>4.0060000000000005E-2</v>
      </c>
      <c r="CY375">
        <f>AB375</f>
        <v>27.66</v>
      </c>
      <c r="CZ375">
        <f>AF375</f>
        <v>27.66</v>
      </c>
      <c r="DA375">
        <f>AJ375</f>
        <v>1</v>
      </c>
      <c r="DB375">
        <v>0</v>
      </c>
    </row>
    <row r="376" spans="1:106" x14ac:dyDescent="0.2">
      <c r="A376">
        <f>ROW(Source!A138)</f>
        <v>138</v>
      </c>
      <c r="B376">
        <v>26834263</v>
      </c>
      <c r="C376">
        <v>26837701</v>
      </c>
      <c r="D376">
        <v>25231607</v>
      </c>
      <c r="E376">
        <v>1</v>
      </c>
      <c r="F376">
        <v>1</v>
      </c>
      <c r="G376">
        <v>1</v>
      </c>
      <c r="H376">
        <v>2</v>
      </c>
      <c r="I376" t="s">
        <v>608</v>
      </c>
      <c r="J376" t="s">
        <v>609</v>
      </c>
      <c r="K376" t="s">
        <v>610</v>
      </c>
      <c r="L376">
        <v>1368</v>
      </c>
      <c r="N376">
        <v>1011</v>
      </c>
      <c r="O376" t="s">
        <v>605</v>
      </c>
      <c r="P376" t="s">
        <v>605</v>
      </c>
      <c r="Q376">
        <v>1</v>
      </c>
      <c r="W376">
        <v>0</v>
      </c>
      <c r="X376">
        <v>1372534845</v>
      </c>
      <c r="Y376">
        <v>0.1875</v>
      </c>
      <c r="AA376">
        <v>0</v>
      </c>
      <c r="AB376">
        <v>65.709999999999994</v>
      </c>
      <c r="AC376">
        <v>11.6</v>
      </c>
      <c r="AD376">
        <v>0</v>
      </c>
      <c r="AE376">
        <v>0</v>
      </c>
      <c r="AF376">
        <v>65.709999999999994</v>
      </c>
      <c r="AG376">
        <v>11.6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6</v>
      </c>
      <c r="AT376">
        <v>0.15</v>
      </c>
      <c r="AU376" t="s">
        <v>130</v>
      </c>
      <c r="AV376">
        <v>0</v>
      </c>
      <c r="AW376">
        <v>2</v>
      </c>
      <c r="AX376">
        <v>26837705</v>
      </c>
      <c r="AY376">
        <v>1</v>
      </c>
      <c r="AZ376">
        <v>0</v>
      </c>
      <c r="BA376">
        <v>392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Y376*Source!I138</f>
        <v>0.30044999999999999</v>
      </c>
      <c r="CY376">
        <f>AB376</f>
        <v>65.709999999999994</v>
      </c>
      <c r="CZ376">
        <f>AF376</f>
        <v>65.709999999999994</v>
      </c>
      <c r="DA376">
        <f>AJ376</f>
        <v>1</v>
      </c>
      <c r="DB376">
        <v>0</v>
      </c>
    </row>
    <row r="377" spans="1:106" x14ac:dyDescent="0.2">
      <c r="A377">
        <f>ROW(Source!A138)</f>
        <v>138</v>
      </c>
      <c r="B377">
        <v>26834263</v>
      </c>
      <c r="C377">
        <v>26837701</v>
      </c>
      <c r="D377">
        <v>25153356</v>
      </c>
      <c r="E377">
        <v>1</v>
      </c>
      <c r="F377">
        <v>1</v>
      </c>
      <c r="G377">
        <v>1</v>
      </c>
      <c r="H377">
        <v>3</v>
      </c>
      <c r="I377" t="s">
        <v>790</v>
      </c>
      <c r="J377" t="s">
        <v>791</v>
      </c>
      <c r="K377" t="s">
        <v>792</v>
      </c>
      <c r="L377">
        <v>1327</v>
      </c>
      <c r="N377">
        <v>1005</v>
      </c>
      <c r="O377" t="s">
        <v>27</v>
      </c>
      <c r="P377" t="s">
        <v>27</v>
      </c>
      <c r="Q377">
        <v>1</v>
      </c>
      <c r="W377">
        <v>0</v>
      </c>
      <c r="X377">
        <v>-1987926685</v>
      </c>
      <c r="Y377">
        <v>0.84</v>
      </c>
      <c r="AA377">
        <v>72.319999999999993</v>
      </c>
      <c r="AB377">
        <v>0</v>
      </c>
      <c r="AC377">
        <v>0</v>
      </c>
      <c r="AD377">
        <v>0</v>
      </c>
      <c r="AE377">
        <v>72.319999999999993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0.84</v>
      </c>
      <c r="AU377" t="s">
        <v>6</v>
      </c>
      <c r="AV377">
        <v>0</v>
      </c>
      <c r="AW377">
        <v>2</v>
      </c>
      <c r="AX377">
        <v>26837706</v>
      </c>
      <c r="AY377">
        <v>1</v>
      </c>
      <c r="AZ377">
        <v>0</v>
      </c>
      <c r="BA377">
        <v>393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Y377*Source!I138</f>
        <v>1.3460159999999999</v>
      </c>
      <c r="CY377">
        <f>AA377</f>
        <v>72.319999999999993</v>
      </c>
      <c r="CZ377">
        <f>AE377</f>
        <v>72.319999999999993</v>
      </c>
      <c r="DA377">
        <f>AI377</f>
        <v>1</v>
      </c>
      <c r="DB377">
        <v>0</v>
      </c>
    </row>
    <row r="378" spans="1:106" x14ac:dyDescent="0.2">
      <c r="A378">
        <f>ROW(Source!A138)</f>
        <v>138</v>
      </c>
      <c r="B378">
        <v>26834263</v>
      </c>
      <c r="C378">
        <v>26837701</v>
      </c>
      <c r="D378">
        <v>25153690</v>
      </c>
      <c r="E378">
        <v>1</v>
      </c>
      <c r="F378">
        <v>1</v>
      </c>
      <c r="G378">
        <v>1</v>
      </c>
      <c r="H378">
        <v>3</v>
      </c>
      <c r="I378" t="s">
        <v>782</v>
      </c>
      <c r="J378" t="s">
        <v>783</v>
      </c>
      <c r="K378" t="s">
        <v>784</v>
      </c>
      <c r="L378">
        <v>1346</v>
      </c>
      <c r="N378">
        <v>1009</v>
      </c>
      <c r="O378" t="s">
        <v>182</v>
      </c>
      <c r="P378" t="s">
        <v>182</v>
      </c>
      <c r="Q378">
        <v>1</v>
      </c>
      <c r="W378">
        <v>0</v>
      </c>
      <c r="X378">
        <v>813963326</v>
      </c>
      <c r="Y378">
        <v>0.31</v>
      </c>
      <c r="AA378">
        <v>1.82</v>
      </c>
      <c r="AB378">
        <v>0</v>
      </c>
      <c r="AC378">
        <v>0</v>
      </c>
      <c r="AD378">
        <v>0</v>
      </c>
      <c r="AE378">
        <v>1.82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0.31</v>
      </c>
      <c r="AU378" t="s">
        <v>6</v>
      </c>
      <c r="AV378">
        <v>0</v>
      </c>
      <c r="AW378">
        <v>2</v>
      </c>
      <c r="AX378">
        <v>26837707</v>
      </c>
      <c r="AY378">
        <v>1</v>
      </c>
      <c r="AZ378">
        <v>0</v>
      </c>
      <c r="BA378">
        <v>394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Y378*Source!I138</f>
        <v>0.49674400000000002</v>
      </c>
      <c r="CY378">
        <f>AA378</f>
        <v>1.82</v>
      </c>
      <c r="CZ378">
        <f>AE378</f>
        <v>1.82</v>
      </c>
      <c r="DA378">
        <f>AI378</f>
        <v>1</v>
      </c>
      <c r="DB378">
        <v>0</v>
      </c>
    </row>
    <row r="379" spans="1:106" x14ac:dyDescent="0.2">
      <c r="A379">
        <f>ROW(Source!A138)</f>
        <v>138</v>
      </c>
      <c r="B379">
        <v>26834263</v>
      </c>
      <c r="C379">
        <v>26837701</v>
      </c>
      <c r="D379">
        <v>25185882</v>
      </c>
      <c r="E379">
        <v>1</v>
      </c>
      <c r="F379">
        <v>1</v>
      </c>
      <c r="G379">
        <v>1</v>
      </c>
      <c r="H379">
        <v>3</v>
      </c>
      <c r="I379" t="s">
        <v>263</v>
      </c>
      <c r="J379" t="s">
        <v>265</v>
      </c>
      <c r="K379" t="s">
        <v>264</v>
      </c>
      <c r="L379">
        <v>1348</v>
      </c>
      <c r="N379">
        <v>1009</v>
      </c>
      <c r="O379" t="s">
        <v>38</v>
      </c>
      <c r="P379" t="s">
        <v>38</v>
      </c>
      <c r="Q379">
        <v>1000</v>
      </c>
      <c r="W379">
        <v>0</v>
      </c>
      <c r="X379">
        <v>-582481889</v>
      </c>
      <c r="Y379">
        <v>0.03</v>
      </c>
      <c r="AA379">
        <v>13287.69</v>
      </c>
      <c r="AB379">
        <v>0</v>
      </c>
      <c r="AC379">
        <v>0</v>
      </c>
      <c r="AD379">
        <v>0</v>
      </c>
      <c r="AE379">
        <v>13287.69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0</v>
      </c>
      <c r="AP379">
        <v>0</v>
      </c>
      <c r="AQ379">
        <v>0</v>
      </c>
      <c r="AR379">
        <v>0</v>
      </c>
      <c r="AS379" t="s">
        <v>6</v>
      </c>
      <c r="AT379">
        <v>0.03</v>
      </c>
      <c r="AU379" t="s">
        <v>6</v>
      </c>
      <c r="AV379">
        <v>0</v>
      </c>
      <c r="AW379">
        <v>1</v>
      </c>
      <c r="AX379">
        <v>-1</v>
      </c>
      <c r="AY379">
        <v>0</v>
      </c>
      <c r="AZ379">
        <v>0</v>
      </c>
      <c r="BA379" t="s">
        <v>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Y379*Source!I138</f>
        <v>4.8071999999999997E-2</v>
      </c>
      <c r="CY379">
        <f>AA379</f>
        <v>13287.69</v>
      </c>
      <c r="CZ379">
        <f>AE379</f>
        <v>13287.69</v>
      </c>
      <c r="DA379">
        <f>AI379</f>
        <v>1</v>
      </c>
      <c r="DB379">
        <v>0</v>
      </c>
    </row>
    <row r="380" spans="1:106" x14ac:dyDescent="0.2">
      <c r="A380">
        <f>ROW(Source!A138)</f>
        <v>138</v>
      </c>
      <c r="B380">
        <v>26834263</v>
      </c>
      <c r="C380">
        <v>26837701</v>
      </c>
      <c r="D380">
        <v>25186104</v>
      </c>
      <c r="E380">
        <v>1</v>
      </c>
      <c r="F380">
        <v>1</v>
      </c>
      <c r="G380">
        <v>1</v>
      </c>
      <c r="H380">
        <v>3</v>
      </c>
      <c r="I380" t="s">
        <v>269</v>
      </c>
      <c r="J380" t="s">
        <v>272</v>
      </c>
      <c r="K380" t="s">
        <v>270</v>
      </c>
      <c r="L380">
        <v>1296</v>
      </c>
      <c r="N380">
        <v>1002</v>
      </c>
      <c r="O380" t="s">
        <v>271</v>
      </c>
      <c r="P380" t="s">
        <v>271</v>
      </c>
      <c r="Q380">
        <v>1</v>
      </c>
      <c r="W380">
        <v>0</v>
      </c>
      <c r="X380">
        <v>-1884807443</v>
      </c>
      <c r="Y380">
        <v>14.2</v>
      </c>
      <c r="AA380">
        <v>30.67</v>
      </c>
      <c r="AB380">
        <v>0</v>
      </c>
      <c r="AC380">
        <v>0</v>
      </c>
      <c r="AD380">
        <v>0</v>
      </c>
      <c r="AE380">
        <v>30.67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6</v>
      </c>
      <c r="AT380">
        <v>14.2</v>
      </c>
      <c r="AU380" t="s">
        <v>6</v>
      </c>
      <c r="AV380">
        <v>0</v>
      </c>
      <c r="AW380">
        <v>1</v>
      </c>
      <c r="AX380">
        <v>-1</v>
      </c>
      <c r="AY380">
        <v>0</v>
      </c>
      <c r="AZ380">
        <v>0</v>
      </c>
      <c r="BA380" t="s">
        <v>6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Y380*Source!I138</f>
        <v>22.754079999999998</v>
      </c>
      <c r="CY380">
        <f>AA380</f>
        <v>30.67</v>
      </c>
      <c r="CZ380">
        <f>AE380</f>
        <v>30.67</v>
      </c>
      <c r="DA380">
        <f>AI380</f>
        <v>1</v>
      </c>
      <c r="DB380">
        <v>0</v>
      </c>
    </row>
    <row r="381" spans="1:106" x14ac:dyDescent="0.2">
      <c r="A381">
        <f>ROW(Source!A138)</f>
        <v>138</v>
      </c>
      <c r="B381">
        <v>26834263</v>
      </c>
      <c r="C381">
        <v>26837701</v>
      </c>
      <c r="D381">
        <v>25187360</v>
      </c>
      <c r="E381">
        <v>1</v>
      </c>
      <c r="F381">
        <v>1</v>
      </c>
      <c r="G381">
        <v>1</v>
      </c>
      <c r="H381">
        <v>3</v>
      </c>
      <c r="I381" t="s">
        <v>793</v>
      </c>
      <c r="J381" t="s">
        <v>794</v>
      </c>
      <c r="K381" t="s">
        <v>795</v>
      </c>
      <c r="L381">
        <v>1348</v>
      </c>
      <c r="N381">
        <v>1009</v>
      </c>
      <c r="O381" t="s">
        <v>38</v>
      </c>
      <c r="P381" t="s">
        <v>38</v>
      </c>
      <c r="Q381">
        <v>1000</v>
      </c>
      <c r="W381">
        <v>0</v>
      </c>
      <c r="X381">
        <v>181729109</v>
      </c>
      <c r="Y381">
        <v>5.0999999999999997E-2</v>
      </c>
      <c r="AA381">
        <v>11397.1</v>
      </c>
      <c r="AB381">
        <v>0</v>
      </c>
      <c r="AC381">
        <v>0</v>
      </c>
      <c r="AD381">
        <v>0</v>
      </c>
      <c r="AE381">
        <v>11397.1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5.0999999999999997E-2</v>
      </c>
      <c r="AU381" t="s">
        <v>6</v>
      </c>
      <c r="AV381">
        <v>0</v>
      </c>
      <c r="AW381">
        <v>2</v>
      </c>
      <c r="AX381">
        <v>26837710</v>
      </c>
      <c r="AY381">
        <v>1</v>
      </c>
      <c r="AZ381">
        <v>0</v>
      </c>
      <c r="BA381">
        <v>397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Y381*Source!I138</f>
        <v>8.1722400000000001E-2</v>
      </c>
      <c r="CY381">
        <f>AA381</f>
        <v>11397.1</v>
      </c>
      <c r="CZ381">
        <f>AE381</f>
        <v>11397.1</v>
      </c>
      <c r="DA381">
        <f>AI381</f>
        <v>1</v>
      </c>
      <c r="DB381">
        <v>0</v>
      </c>
    </row>
    <row r="382" spans="1:106" x14ac:dyDescent="0.2">
      <c r="A382">
        <f>ROW(Source!A139)</f>
        <v>139</v>
      </c>
      <c r="B382">
        <v>26834277</v>
      </c>
      <c r="C382">
        <v>26837701</v>
      </c>
      <c r="D382">
        <v>25418547</v>
      </c>
      <c r="E382">
        <v>1</v>
      </c>
      <c r="F382">
        <v>1</v>
      </c>
      <c r="G382">
        <v>1</v>
      </c>
      <c r="H382">
        <v>1</v>
      </c>
      <c r="I382" t="s">
        <v>715</v>
      </c>
      <c r="J382" t="s">
        <v>6</v>
      </c>
      <c r="K382" t="s">
        <v>716</v>
      </c>
      <c r="L382">
        <v>1191</v>
      </c>
      <c r="N382">
        <v>1013</v>
      </c>
      <c r="O382" t="s">
        <v>599</v>
      </c>
      <c r="P382" t="s">
        <v>599</v>
      </c>
      <c r="Q382">
        <v>1</v>
      </c>
      <c r="W382">
        <v>0</v>
      </c>
      <c r="X382">
        <v>-784637506</v>
      </c>
      <c r="Y382">
        <v>50.094000000000001</v>
      </c>
      <c r="AA382">
        <v>0</v>
      </c>
      <c r="AB382">
        <v>0</v>
      </c>
      <c r="AC382">
        <v>0</v>
      </c>
      <c r="AD382">
        <v>55.94</v>
      </c>
      <c r="AE382">
        <v>0</v>
      </c>
      <c r="AF382">
        <v>0</v>
      </c>
      <c r="AG382">
        <v>0</v>
      </c>
      <c r="AH382">
        <v>8.74</v>
      </c>
      <c r="AI382">
        <v>1</v>
      </c>
      <c r="AJ382">
        <v>1</v>
      </c>
      <c r="AK382">
        <v>1</v>
      </c>
      <c r="AL382">
        <v>6.4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43.56</v>
      </c>
      <c r="AU382" t="s">
        <v>779</v>
      </c>
      <c r="AV382">
        <v>1</v>
      </c>
      <c r="AW382">
        <v>2</v>
      </c>
      <c r="AX382">
        <v>26837702</v>
      </c>
      <c r="AY382">
        <v>1</v>
      </c>
      <c r="AZ382">
        <v>0</v>
      </c>
      <c r="BA382">
        <v>398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Y382*Source!I139</f>
        <v>80.270625600000002</v>
      </c>
      <c r="CY382">
        <f>AD382</f>
        <v>55.94</v>
      </c>
      <c r="CZ382">
        <f>AH382</f>
        <v>8.74</v>
      </c>
      <c r="DA382">
        <f>AL382</f>
        <v>6.4</v>
      </c>
      <c r="DB382">
        <v>0</v>
      </c>
    </row>
    <row r="383" spans="1:106" x14ac:dyDescent="0.2">
      <c r="A383">
        <f>ROW(Source!A139)</f>
        <v>139</v>
      </c>
      <c r="B383">
        <v>26834277</v>
      </c>
      <c r="C383">
        <v>26837701</v>
      </c>
      <c r="D383">
        <v>25412928</v>
      </c>
      <c r="E383">
        <v>1</v>
      </c>
      <c r="F383">
        <v>1</v>
      </c>
      <c r="G383">
        <v>1</v>
      </c>
      <c r="H383">
        <v>1</v>
      </c>
      <c r="I383" t="s">
        <v>600</v>
      </c>
      <c r="J383" t="s">
        <v>6</v>
      </c>
      <c r="K383" t="s">
        <v>601</v>
      </c>
      <c r="L383">
        <v>1191</v>
      </c>
      <c r="N383">
        <v>1013</v>
      </c>
      <c r="O383" t="s">
        <v>599</v>
      </c>
      <c r="P383" t="s">
        <v>599</v>
      </c>
      <c r="Q383">
        <v>1</v>
      </c>
      <c r="W383">
        <v>0</v>
      </c>
      <c r="X383">
        <v>-1417349443</v>
      </c>
      <c r="Y383">
        <v>0.17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6.4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0.17</v>
      </c>
      <c r="AU383" t="s">
        <v>6</v>
      </c>
      <c r="AV383">
        <v>2</v>
      </c>
      <c r="AW383">
        <v>2</v>
      </c>
      <c r="AX383">
        <v>26837703</v>
      </c>
      <c r="AY383">
        <v>1</v>
      </c>
      <c r="AZ383">
        <v>2048</v>
      </c>
      <c r="BA383">
        <v>399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Y383*Source!I139</f>
        <v>0.27240800000000004</v>
      </c>
      <c r="CY383">
        <f>AD383</f>
        <v>0</v>
      </c>
      <c r="CZ383">
        <f>AH383</f>
        <v>0</v>
      </c>
      <c r="DA383">
        <f>AL383</f>
        <v>1</v>
      </c>
      <c r="DB383">
        <v>0</v>
      </c>
    </row>
    <row r="384" spans="1:106" x14ac:dyDescent="0.2">
      <c r="A384">
        <f>ROW(Source!A139)</f>
        <v>139</v>
      </c>
      <c r="B384">
        <v>26834277</v>
      </c>
      <c r="C384">
        <v>26837701</v>
      </c>
      <c r="D384">
        <v>25230510</v>
      </c>
      <c r="E384">
        <v>1</v>
      </c>
      <c r="F384">
        <v>1</v>
      </c>
      <c r="G384">
        <v>1</v>
      </c>
      <c r="H384">
        <v>2</v>
      </c>
      <c r="I384" t="s">
        <v>759</v>
      </c>
      <c r="J384" t="s">
        <v>760</v>
      </c>
      <c r="K384" t="s">
        <v>761</v>
      </c>
      <c r="L384">
        <v>1368</v>
      </c>
      <c r="N384">
        <v>1011</v>
      </c>
      <c r="O384" t="s">
        <v>605</v>
      </c>
      <c r="P384" t="s">
        <v>605</v>
      </c>
      <c r="Q384">
        <v>1</v>
      </c>
      <c r="W384">
        <v>0</v>
      </c>
      <c r="X384">
        <v>368031958</v>
      </c>
      <c r="Y384">
        <v>2.5000000000000001E-2</v>
      </c>
      <c r="AA384">
        <v>0</v>
      </c>
      <c r="AB384">
        <v>177.02</v>
      </c>
      <c r="AC384">
        <v>11.6</v>
      </c>
      <c r="AD384">
        <v>0</v>
      </c>
      <c r="AE384">
        <v>0</v>
      </c>
      <c r="AF384">
        <v>27.66</v>
      </c>
      <c r="AG384">
        <v>11.6</v>
      </c>
      <c r="AH384">
        <v>0</v>
      </c>
      <c r="AI384">
        <v>1</v>
      </c>
      <c r="AJ384">
        <v>6.4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0.02</v>
      </c>
      <c r="AU384" t="s">
        <v>130</v>
      </c>
      <c r="AV384">
        <v>0</v>
      </c>
      <c r="AW384">
        <v>2</v>
      </c>
      <c r="AX384">
        <v>26837704</v>
      </c>
      <c r="AY384">
        <v>1</v>
      </c>
      <c r="AZ384">
        <v>0</v>
      </c>
      <c r="BA384">
        <v>400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Y384*Source!I139</f>
        <v>4.0060000000000005E-2</v>
      </c>
      <c r="CY384">
        <f>AB384</f>
        <v>177.02</v>
      </c>
      <c r="CZ384">
        <f>AF384</f>
        <v>27.66</v>
      </c>
      <c r="DA384">
        <f>AJ384</f>
        <v>6.4</v>
      </c>
      <c r="DB384">
        <v>0</v>
      </c>
    </row>
    <row r="385" spans="1:106" x14ac:dyDescent="0.2">
      <c r="A385">
        <f>ROW(Source!A139)</f>
        <v>139</v>
      </c>
      <c r="B385">
        <v>26834277</v>
      </c>
      <c r="C385">
        <v>26837701</v>
      </c>
      <c r="D385">
        <v>25231607</v>
      </c>
      <c r="E385">
        <v>1</v>
      </c>
      <c r="F385">
        <v>1</v>
      </c>
      <c r="G385">
        <v>1</v>
      </c>
      <c r="H385">
        <v>2</v>
      </c>
      <c r="I385" t="s">
        <v>608</v>
      </c>
      <c r="J385" t="s">
        <v>609</v>
      </c>
      <c r="K385" t="s">
        <v>610</v>
      </c>
      <c r="L385">
        <v>1368</v>
      </c>
      <c r="N385">
        <v>1011</v>
      </c>
      <c r="O385" t="s">
        <v>605</v>
      </c>
      <c r="P385" t="s">
        <v>605</v>
      </c>
      <c r="Q385">
        <v>1</v>
      </c>
      <c r="W385">
        <v>0</v>
      </c>
      <c r="X385">
        <v>1372534845</v>
      </c>
      <c r="Y385">
        <v>0.1875</v>
      </c>
      <c r="AA385">
        <v>0</v>
      </c>
      <c r="AB385">
        <v>420.54</v>
      </c>
      <c r="AC385">
        <v>11.6</v>
      </c>
      <c r="AD385">
        <v>0</v>
      </c>
      <c r="AE385">
        <v>0</v>
      </c>
      <c r="AF385">
        <v>65.709999999999994</v>
      </c>
      <c r="AG385">
        <v>11.6</v>
      </c>
      <c r="AH385">
        <v>0</v>
      </c>
      <c r="AI385">
        <v>1</v>
      </c>
      <c r="AJ385">
        <v>6.4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0.15</v>
      </c>
      <c r="AU385" t="s">
        <v>130</v>
      </c>
      <c r="AV385">
        <v>0</v>
      </c>
      <c r="AW385">
        <v>2</v>
      </c>
      <c r="AX385">
        <v>26837705</v>
      </c>
      <c r="AY385">
        <v>1</v>
      </c>
      <c r="AZ385">
        <v>0</v>
      </c>
      <c r="BA385">
        <v>401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Y385*Source!I139</f>
        <v>0.30044999999999999</v>
      </c>
      <c r="CY385">
        <f>AB385</f>
        <v>420.54</v>
      </c>
      <c r="CZ385">
        <f>AF385</f>
        <v>65.709999999999994</v>
      </c>
      <c r="DA385">
        <f>AJ385</f>
        <v>6.4</v>
      </c>
      <c r="DB385">
        <v>0</v>
      </c>
    </row>
    <row r="386" spans="1:106" x14ac:dyDescent="0.2">
      <c r="A386">
        <f>ROW(Source!A139)</f>
        <v>139</v>
      </c>
      <c r="B386">
        <v>26834277</v>
      </c>
      <c r="C386">
        <v>26837701</v>
      </c>
      <c r="D386">
        <v>25153356</v>
      </c>
      <c r="E386">
        <v>1</v>
      </c>
      <c r="F386">
        <v>1</v>
      </c>
      <c r="G386">
        <v>1</v>
      </c>
      <c r="H386">
        <v>3</v>
      </c>
      <c r="I386" t="s">
        <v>790</v>
      </c>
      <c r="J386" t="s">
        <v>791</v>
      </c>
      <c r="K386" t="s">
        <v>792</v>
      </c>
      <c r="L386">
        <v>1327</v>
      </c>
      <c r="N386">
        <v>1005</v>
      </c>
      <c r="O386" t="s">
        <v>27</v>
      </c>
      <c r="P386" t="s">
        <v>27</v>
      </c>
      <c r="Q386">
        <v>1</v>
      </c>
      <c r="W386">
        <v>0</v>
      </c>
      <c r="X386">
        <v>-1987926685</v>
      </c>
      <c r="Y386">
        <v>0.84</v>
      </c>
      <c r="AA386">
        <v>462.85</v>
      </c>
      <c r="AB386">
        <v>0</v>
      </c>
      <c r="AC386">
        <v>0</v>
      </c>
      <c r="AD386">
        <v>0</v>
      </c>
      <c r="AE386">
        <v>72.319999999999993</v>
      </c>
      <c r="AF386">
        <v>0</v>
      </c>
      <c r="AG386">
        <v>0</v>
      </c>
      <c r="AH386">
        <v>0</v>
      </c>
      <c r="AI386">
        <v>6.4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0.84</v>
      </c>
      <c r="AU386" t="s">
        <v>6</v>
      </c>
      <c r="AV386">
        <v>0</v>
      </c>
      <c r="AW386">
        <v>2</v>
      </c>
      <c r="AX386">
        <v>26837706</v>
      </c>
      <c r="AY386">
        <v>1</v>
      </c>
      <c r="AZ386">
        <v>0</v>
      </c>
      <c r="BA386">
        <v>402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Y386*Source!I139</f>
        <v>1.3460159999999999</v>
      </c>
      <c r="CY386">
        <f>AA386</f>
        <v>462.85</v>
      </c>
      <c r="CZ386">
        <f>AE386</f>
        <v>72.319999999999993</v>
      </c>
      <c r="DA386">
        <f>AI386</f>
        <v>6.4</v>
      </c>
      <c r="DB386">
        <v>0</v>
      </c>
    </row>
    <row r="387" spans="1:106" x14ac:dyDescent="0.2">
      <c r="A387">
        <f>ROW(Source!A139)</f>
        <v>139</v>
      </c>
      <c r="B387">
        <v>26834277</v>
      </c>
      <c r="C387">
        <v>26837701</v>
      </c>
      <c r="D387">
        <v>25153690</v>
      </c>
      <c r="E387">
        <v>1</v>
      </c>
      <c r="F387">
        <v>1</v>
      </c>
      <c r="G387">
        <v>1</v>
      </c>
      <c r="H387">
        <v>3</v>
      </c>
      <c r="I387" t="s">
        <v>782</v>
      </c>
      <c r="J387" t="s">
        <v>783</v>
      </c>
      <c r="K387" t="s">
        <v>784</v>
      </c>
      <c r="L387">
        <v>1346</v>
      </c>
      <c r="N387">
        <v>1009</v>
      </c>
      <c r="O387" t="s">
        <v>182</v>
      </c>
      <c r="P387" t="s">
        <v>182</v>
      </c>
      <c r="Q387">
        <v>1</v>
      </c>
      <c r="W387">
        <v>0</v>
      </c>
      <c r="X387">
        <v>813963326</v>
      </c>
      <c r="Y387">
        <v>0.31</v>
      </c>
      <c r="AA387">
        <v>11.65</v>
      </c>
      <c r="AB387">
        <v>0</v>
      </c>
      <c r="AC387">
        <v>0</v>
      </c>
      <c r="AD387">
        <v>0</v>
      </c>
      <c r="AE387">
        <v>1.82</v>
      </c>
      <c r="AF387">
        <v>0</v>
      </c>
      <c r="AG387">
        <v>0</v>
      </c>
      <c r="AH387">
        <v>0</v>
      </c>
      <c r="AI387">
        <v>6.4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0.31</v>
      </c>
      <c r="AU387" t="s">
        <v>6</v>
      </c>
      <c r="AV387">
        <v>0</v>
      </c>
      <c r="AW387">
        <v>2</v>
      </c>
      <c r="AX387">
        <v>26837707</v>
      </c>
      <c r="AY387">
        <v>1</v>
      </c>
      <c r="AZ387">
        <v>0</v>
      </c>
      <c r="BA387">
        <v>403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Y387*Source!I139</f>
        <v>0.49674400000000002</v>
      </c>
      <c r="CY387">
        <f>AA387</f>
        <v>11.65</v>
      </c>
      <c r="CZ387">
        <f>AE387</f>
        <v>1.82</v>
      </c>
      <c r="DA387">
        <f>AI387</f>
        <v>6.4</v>
      </c>
      <c r="DB387">
        <v>0</v>
      </c>
    </row>
    <row r="388" spans="1:106" x14ac:dyDescent="0.2">
      <c r="A388">
        <f>ROW(Source!A139)</f>
        <v>139</v>
      </c>
      <c r="B388">
        <v>26834277</v>
      </c>
      <c r="C388">
        <v>26837701</v>
      </c>
      <c r="D388">
        <v>25185882</v>
      </c>
      <c r="E388">
        <v>1</v>
      </c>
      <c r="F388">
        <v>1</v>
      </c>
      <c r="G388">
        <v>1</v>
      </c>
      <c r="H388">
        <v>3</v>
      </c>
      <c r="I388" t="s">
        <v>263</v>
      </c>
      <c r="J388" t="s">
        <v>265</v>
      </c>
      <c r="K388" t="s">
        <v>264</v>
      </c>
      <c r="L388">
        <v>1348</v>
      </c>
      <c r="N388">
        <v>1009</v>
      </c>
      <c r="O388" t="s">
        <v>38</v>
      </c>
      <c r="P388" t="s">
        <v>38</v>
      </c>
      <c r="Q388">
        <v>1000</v>
      </c>
      <c r="W388">
        <v>0</v>
      </c>
      <c r="X388">
        <v>-582481889</v>
      </c>
      <c r="Y388">
        <v>0.03</v>
      </c>
      <c r="AA388">
        <v>85041.22</v>
      </c>
      <c r="AB388">
        <v>0</v>
      </c>
      <c r="AC388">
        <v>0</v>
      </c>
      <c r="AD388">
        <v>0</v>
      </c>
      <c r="AE388">
        <v>13287.69</v>
      </c>
      <c r="AF388">
        <v>0</v>
      </c>
      <c r="AG388">
        <v>0</v>
      </c>
      <c r="AH388">
        <v>0</v>
      </c>
      <c r="AI388">
        <v>6.4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6</v>
      </c>
      <c r="AT388">
        <v>0.03</v>
      </c>
      <c r="AU388" t="s">
        <v>6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6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Y388*Source!I139</f>
        <v>4.8071999999999997E-2</v>
      </c>
      <c r="CY388">
        <f>AA388</f>
        <v>85041.22</v>
      </c>
      <c r="CZ388">
        <f>AE388</f>
        <v>13287.69</v>
      </c>
      <c r="DA388">
        <f>AI388</f>
        <v>6.4</v>
      </c>
      <c r="DB388">
        <v>0</v>
      </c>
    </row>
    <row r="389" spans="1:106" x14ac:dyDescent="0.2">
      <c r="A389">
        <f>ROW(Source!A139)</f>
        <v>139</v>
      </c>
      <c r="B389">
        <v>26834277</v>
      </c>
      <c r="C389">
        <v>26837701</v>
      </c>
      <c r="D389">
        <v>25186104</v>
      </c>
      <c r="E389">
        <v>1</v>
      </c>
      <c r="F389">
        <v>1</v>
      </c>
      <c r="G389">
        <v>1</v>
      </c>
      <c r="H389">
        <v>3</v>
      </c>
      <c r="I389" t="s">
        <v>269</v>
      </c>
      <c r="J389" t="s">
        <v>272</v>
      </c>
      <c r="K389" t="s">
        <v>270</v>
      </c>
      <c r="L389">
        <v>1296</v>
      </c>
      <c r="N389">
        <v>1002</v>
      </c>
      <c r="O389" t="s">
        <v>271</v>
      </c>
      <c r="P389" t="s">
        <v>271</v>
      </c>
      <c r="Q389">
        <v>1</v>
      </c>
      <c r="W389">
        <v>0</v>
      </c>
      <c r="X389">
        <v>-1884807443</v>
      </c>
      <c r="Y389">
        <v>14.2</v>
      </c>
      <c r="AA389">
        <v>196.29</v>
      </c>
      <c r="AB389">
        <v>0</v>
      </c>
      <c r="AC389">
        <v>0</v>
      </c>
      <c r="AD389">
        <v>0</v>
      </c>
      <c r="AE389">
        <v>30.67</v>
      </c>
      <c r="AF389">
        <v>0</v>
      </c>
      <c r="AG389">
        <v>0</v>
      </c>
      <c r="AH389">
        <v>0</v>
      </c>
      <c r="AI389">
        <v>6.4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6</v>
      </c>
      <c r="AT389">
        <v>14.2</v>
      </c>
      <c r="AU389" t="s">
        <v>6</v>
      </c>
      <c r="AV389">
        <v>0</v>
      </c>
      <c r="AW389">
        <v>1</v>
      </c>
      <c r="AX389">
        <v>-1</v>
      </c>
      <c r="AY389">
        <v>0</v>
      </c>
      <c r="AZ389">
        <v>0</v>
      </c>
      <c r="BA389" t="s">
        <v>6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Y389*Source!I139</f>
        <v>22.754079999999998</v>
      </c>
      <c r="CY389">
        <f>AA389</f>
        <v>196.29</v>
      </c>
      <c r="CZ389">
        <f>AE389</f>
        <v>30.67</v>
      </c>
      <c r="DA389">
        <f>AI389</f>
        <v>6.4</v>
      </c>
      <c r="DB389">
        <v>0</v>
      </c>
    </row>
    <row r="390" spans="1:106" x14ac:dyDescent="0.2">
      <c r="A390">
        <f>ROW(Source!A139)</f>
        <v>139</v>
      </c>
      <c r="B390">
        <v>26834277</v>
      </c>
      <c r="C390">
        <v>26837701</v>
      </c>
      <c r="D390">
        <v>25187360</v>
      </c>
      <c r="E390">
        <v>1</v>
      </c>
      <c r="F390">
        <v>1</v>
      </c>
      <c r="G390">
        <v>1</v>
      </c>
      <c r="H390">
        <v>3</v>
      </c>
      <c r="I390" t="s">
        <v>793</v>
      </c>
      <c r="J390" t="s">
        <v>794</v>
      </c>
      <c r="K390" t="s">
        <v>795</v>
      </c>
      <c r="L390">
        <v>1348</v>
      </c>
      <c r="N390">
        <v>1009</v>
      </c>
      <c r="O390" t="s">
        <v>38</v>
      </c>
      <c r="P390" t="s">
        <v>38</v>
      </c>
      <c r="Q390">
        <v>1000</v>
      </c>
      <c r="W390">
        <v>0</v>
      </c>
      <c r="X390">
        <v>181729109</v>
      </c>
      <c r="Y390">
        <v>5.0999999999999997E-2</v>
      </c>
      <c r="AA390">
        <v>72941.440000000002</v>
      </c>
      <c r="AB390">
        <v>0</v>
      </c>
      <c r="AC390">
        <v>0</v>
      </c>
      <c r="AD390">
        <v>0</v>
      </c>
      <c r="AE390">
        <v>11397.1</v>
      </c>
      <c r="AF390">
        <v>0</v>
      </c>
      <c r="AG390">
        <v>0</v>
      </c>
      <c r="AH390">
        <v>0</v>
      </c>
      <c r="AI390">
        <v>6.4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5.0999999999999997E-2</v>
      </c>
      <c r="AU390" t="s">
        <v>6</v>
      </c>
      <c r="AV390">
        <v>0</v>
      </c>
      <c r="AW390">
        <v>2</v>
      </c>
      <c r="AX390">
        <v>26837710</v>
      </c>
      <c r="AY390">
        <v>1</v>
      </c>
      <c r="AZ390">
        <v>0</v>
      </c>
      <c r="BA390">
        <v>406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Y390*Source!I139</f>
        <v>8.1722400000000001E-2</v>
      </c>
      <c r="CY390">
        <f>AA390</f>
        <v>72941.440000000002</v>
      </c>
      <c r="CZ390">
        <f>AE390</f>
        <v>11397.1</v>
      </c>
      <c r="DA390">
        <f>AI390</f>
        <v>6.4</v>
      </c>
      <c r="DB390">
        <v>0</v>
      </c>
    </row>
    <row r="391" spans="1:106" x14ac:dyDescent="0.2">
      <c r="A391">
        <f>ROW(Source!A144)</f>
        <v>144</v>
      </c>
      <c r="B391">
        <v>26834263</v>
      </c>
      <c r="C391">
        <v>26837753</v>
      </c>
      <c r="D391">
        <v>25419089</v>
      </c>
      <c r="E391">
        <v>1</v>
      </c>
      <c r="F391">
        <v>1</v>
      </c>
      <c r="G391">
        <v>1</v>
      </c>
      <c r="H391">
        <v>1</v>
      </c>
      <c r="I391" t="s">
        <v>796</v>
      </c>
      <c r="J391" t="s">
        <v>6</v>
      </c>
      <c r="K391" t="s">
        <v>797</v>
      </c>
      <c r="L391">
        <v>1191</v>
      </c>
      <c r="N391">
        <v>1013</v>
      </c>
      <c r="O391" t="s">
        <v>599</v>
      </c>
      <c r="P391" t="s">
        <v>599</v>
      </c>
      <c r="Q391">
        <v>1</v>
      </c>
      <c r="W391">
        <v>0</v>
      </c>
      <c r="X391">
        <v>1069510174</v>
      </c>
      <c r="Y391">
        <v>9.3149999999999995</v>
      </c>
      <c r="AA391">
        <v>0</v>
      </c>
      <c r="AB391">
        <v>0</v>
      </c>
      <c r="AC391">
        <v>0</v>
      </c>
      <c r="AD391">
        <v>9.6199999999999992</v>
      </c>
      <c r="AE391">
        <v>0</v>
      </c>
      <c r="AF391">
        <v>0</v>
      </c>
      <c r="AG391">
        <v>0</v>
      </c>
      <c r="AH391">
        <v>9.6199999999999992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6</v>
      </c>
      <c r="AT391">
        <v>8.1</v>
      </c>
      <c r="AU391" t="s">
        <v>779</v>
      </c>
      <c r="AV391">
        <v>1</v>
      </c>
      <c r="AW391">
        <v>2</v>
      </c>
      <c r="AX391">
        <v>26837760</v>
      </c>
      <c r="AY391">
        <v>1</v>
      </c>
      <c r="AZ391">
        <v>0</v>
      </c>
      <c r="BA391">
        <v>407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Y391*Source!I144</f>
        <v>16.208099999999998</v>
      </c>
      <c r="CY391">
        <f>AD391</f>
        <v>9.6199999999999992</v>
      </c>
      <c r="CZ391">
        <f>AH391</f>
        <v>9.6199999999999992</v>
      </c>
      <c r="DA391">
        <f>AL391</f>
        <v>1</v>
      </c>
      <c r="DB391">
        <v>0</v>
      </c>
    </row>
    <row r="392" spans="1:106" x14ac:dyDescent="0.2">
      <c r="A392">
        <f>ROW(Source!A144)</f>
        <v>144</v>
      </c>
      <c r="B392">
        <v>26834263</v>
      </c>
      <c r="C392">
        <v>26837753</v>
      </c>
      <c r="D392">
        <v>25412928</v>
      </c>
      <c r="E392">
        <v>1</v>
      </c>
      <c r="F392">
        <v>1</v>
      </c>
      <c r="G392">
        <v>1</v>
      </c>
      <c r="H392">
        <v>1</v>
      </c>
      <c r="I392" t="s">
        <v>600</v>
      </c>
      <c r="J392" t="s">
        <v>6</v>
      </c>
      <c r="K392" t="s">
        <v>601</v>
      </c>
      <c r="L392">
        <v>1191</v>
      </c>
      <c r="N392">
        <v>1013</v>
      </c>
      <c r="O392" t="s">
        <v>599</v>
      </c>
      <c r="P392" t="s">
        <v>599</v>
      </c>
      <c r="Q392">
        <v>1</v>
      </c>
      <c r="W392">
        <v>0</v>
      </c>
      <c r="X392">
        <v>-1417349443</v>
      </c>
      <c r="Y392">
        <v>0.02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0.02</v>
      </c>
      <c r="AU392" t="s">
        <v>6</v>
      </c>
      <c r="AV392">
        <v>2</v>
      </c>
      <c r="AW392">
        <v>2</v>
      </c>
      <c r="AX392">
        <v>26837761</v>
      </c>
      <c r="AY392">
        <v>1</v>
      </c>
      <c r="AZ392">
        <v>2048</v>
      </c>
      <c r="BA392">
        <v>408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Y392*Source!I144</f>
        <v>3.4799999999999998E-2</v>
      </c>
      <c r="CY392">
        <f>AD392</f>
        <v>0</v>
      </c>
      <c r="CZ392">
        <f>AH392</f>
        <v>0</v>
      </c>
      <c r="DA392">
        <f>AL392</f>
        <v>1</v>
      </c>
      <c r="DB392">
        <v>0</v>
      </c>
    </row>
    <row r="393" spans="1:106" x14ac:dyDescent="0.2">
      <c r="A393">
        <f>ROW(Source!A144)</f>
        <v>144</v>
      </c>
      <c r="B393">
        <v>26834263</v>
      </c>
      <c r="C393">
        <v>26837753</v>
      </c>
      <c r="D393">
        <v>25230514</v>
      </c>
      <c r="E393">
        <v>1</v>
      </c>
      <c r="F393">
        <v>1</v>
      </c>
      <c r="G393">
        <v>1</v>
      </c>
      <c r="H393">
        <v>2</v>
      </c>
      <c r="I393" t="s">
        <v>602</v>
      </c>
      <c r="J393" t="s">
        <v>603</v>
      </c>
      <c r="K393" t="s">
        <v>604</v>
      </c>
      <c r="L393">
        <v>1368</v>
      </c>
      <c r="N393">
        <v>1011</v>
      </c>
      <c r="O393" t="s">
        <v>605</v>
      </c>
      <c r="P393" t="s">
        <v>605</v>
      </c>
      <c r="Q393">
        <v>1</v>
      </c>
      <c r="W393">
        <v>0</v>
      </c>
      <c r="X393">
        <v>1188625873</v>
      </c>
      <c r="Y393">
        <v>1.2500000000000001E-2</v>
      </c>
      <c r="AA393">
        <v>0</v>
      </c>
      <c r="AB393">
        <v>31.26</v>
      </c>
      <c r="AC393">
        <v>13.5</v>
      </c>
      <c r="AD393">
        <v>0</v>
      </c>
      <c r="AE393">
        <v>0</v>
      </c>
      <c r="AF393">
        <v>31.26</v>
      </c>
      <c r="AG393">
        <v>13.5</v>
      </c>
      <c r="AH393">
        <v>0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0.01</v>
      </c>
      <c r="AU393" t="s">
        <v>130</v>
      </c>
      <c r="AV393">
        <v>0</v>
      </c>
      <c r="AW393">
        <v>2</v>
      </c>
      <c r="AX393">
        <v>26837762</v>
      </c>
      <c r="AY393">
        <v>1</v>
      </c>
      <c r="AZ393">
        <v>0</v>
      </c>
      <c r="BA393">
        <v>409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Y393*Source!I144</f>
        <v>2.1750000000000002E-2</v>
      </c>
      <c r="CY393">
        <f>AB393</f>
        <v>31.26</v>
      </c>
      <c r="CZ393">
        <f>AF393</f>
        <v>31.26</v>
      </c>
      <c r="DA393">
        <f>AJ393</f>
        <v>1</v>
      </c>
      <c r="DB393">
        <v>0</v>
      </c>
    </row>
    <row r="394" spans="1:106" x14ac:dyDescent="0.2">
      <c r="A394">
        <f>ROW(Source!A144)</f>
        <v>144</v>
      </c>
      <c r="B394">
        <v>26834263</v>
      </c>
      <c r="C394">
        <v>26837753</v>
      </c>
      <c r="D394">
        <v>25231607</v>
      </c>
      <c r="E394">
        <v>1</v>
      </c>
      <c r="F394">
        <v>1</v>
      </c>
      <c r="G394">
        <v>1</v>
      </c>
      <c r="H394">
        <v>2</v>
      </c>
      <c r="I394" t="s">
        <v>608</v>
      </c>
      <c r="J394" t="s">
        <v>609</v>
      </c>
      <c r="K394" t="s">
        <v>610</v>
      </c>
      <c r="L394">
        <v>1368</v>
      </c>
      <c r="N394">
        <v>1011</v>
      </c>
      <c r="O394" t="s">
        <v>605</v>
      </c>
      <c r="P394" t="s">
        <v>605</v>
      </c>
      <c r="Q394">
        <v>1</v>
      </c>
      <c r="W394">
        <v>0</v>
      </c>
      <c r="X394">
        <v>1372534845</v>
      </c>
      <c r="Y394">
        <v>1.2500000000000001E-2</v>
      </c>
      <c r="AA394">
        <v>0</v>
      </c>
      <c r="AB394">
        <v>65.709999999999994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6</v>
      </c>
      <c r="AT394">
        <v>0.01</v>
      </c>
      <c r="AU394" t="s">
        <v>130</v>
      </c>
      <c r="AV394">
        <v>0</v>
      </c>
      <c r="AW394">
        <v>2</v>
      </c>
      <c r="AX394">
        <v>26837763</v>
      </c>
      <c r="AY394">
        <v>1</v>
      </c>
      <c r="AZ394">
        <v>0</v>
      </c>
      <c r="BA394">
        <v>410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Y394*Source!I144</f>
        <v>2.1750000000000002E-2</v>
      </c>
      <c r="CY394">
        <f>AB394</f>
        <v>65.709999999999994</v>
      </c>
      <c r="CZ394">
        <f>AF394</f>
        <v>65.709999999999994</v>
      </c>
      <c r="DA394">
        <f>AJ394</f>
        <v>1</v>
      </c>
      <c r="DB394">
        <v>0</v>
      </c>
    </row>
    <row r="395" spans="1:106" x14ac:dyDescent="0.2">
      <c r="A395">
        <f>ROW(Source!A144)</f>
        <v>144</v>
      </c>
      <c r="B395">
        <v>26834263</v>
      </c>
      <c r="C395">
        <v>26837753</v>
      </c>
      <c r="D395">
        <v>25153690</v>
      </c>
      <c r="E395">
        <v>1</v>
      </c>
      <c r="F395">
        <v>1</v>
      </c>
      <c r="G395">
        <v>1</v>
      </c>
      <c r="H395">
        <v>3</v>
      </c>
      <c r="I395" t="s">
        <v>782</v>
      </c>
      <c r="J395" t="s">
        <v>783</v>
      </c>
      <c r="K395" t="s">
        <v>784</v>
      </c>
      <c r="L395">
        <v>1346</v>
      </c>
      <c r="N395">
        <v>1009</v>
      </c>
      <c r="O395" t="s">
        <v>182</v>
      </c>
      <c r="P395" t="s">
        <v>182</v>
      </c>
      <c r="Q395">
        <v>1</v>
      </c>
      <c r="W395">
        <v>0</v>
      </c>
      <c r="X395">
        <v>813963326</v>
      </c>
      <c r="Y395">
        <v>0.1</v>
      </c>
      <c r="AA395">
        <v>1.82</v>
      </c>
      <c r="AB395">
        <v>0</v>
      </c>
      <c r="AC395">
        <v>0</v>
      </c>
      <c r="AD395">
        <v>0</v>
      </c>
      <c r="AE395">
        <v>1.82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0.1</v>
      </c>
      <c r="AU395" t="s">
        <v>6</v>
      </c>
      <c r="AV395">
        <v>0</v>
      </c>
      <c r="AW395">
        <v>2</v>
      </c>
      <c r="AX395">
        <v>26837764</v>
      </c>
      <c r="AY395">
        <v>1</v>
      </c>
      <c r="AZ395">
        <v>0</v>
      </c>
      <c r="BA395">
        <v>411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Y395*Source!I144</f>
        <v>0.17400000000000002</v>
      </c>
      <c r="CY395">
        <f>AA395</f>
        <v>1.82</v>
      </c>
      <c r="CZ395">
        <f>AE395</f>
        <v>1.82</v>
      </c>
      <c r="DA395">
        <f>AI395</f>
        <v>1</v>
      </c>
      <c r="DB395">
        <v>0</v>
      </c>
    </row>
    <row r="396" spans="1:106" x14ac:dyDescent="0.2">
      <c r="A396">
        <f>ROW(Source!A144)</f>
        <v>144</v>
      </c>
      <c r="B396">
        <v>26834263</v>
      </c>
      <c r="C396">
        <v>26837753</v>
      </c>
      <c r="D396">
        <v>25186104</v>
      </c>
      <c r="E396">
        <v>1</v>
      </c>
      <c r="F396">
        <v>1</v>
      </c>
      <c r="G396">
        <v>1</v>
      </c>
      <c r="H396">
        <v>3</v>
      </c>
      <c r="I396" t="s">
        <v>269</v>
      </c>
      <c r="J396" t="s">
        <v>272</v>
      </c>
      <c r="K396" t="s">
        <v>270</v>
      </c>
      <c r="L396">
        <v>1296</v>
      </c>
      <c r="N396">
        <v>1002</v>
      </c>
      <c r="O396" t="s">
        <v>271</v>
      </c>
      <c r="P396" t="s">
        <v>271</v>
      </c>
      <c r="Q396">
        <v>1</v>
      </c>
      <c r="W396">
        <v>0</v>
      </c>
      <c r="X396">
        <v>-1884807443</v>
      </c>
      <c r="Y396">
        <v>12.5</v>
      </c>
      <c r="AA396">
        <v>30.67</v>
      </c>
      <c r="AB396">
        <v>0</v>
      </c>
      <c r="AC396">
        <v>0</v>
      </c>
      <c r="AD396">
        <v>0</v>
      </c>
      <c r="AE396">
        <v>30.67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0</v>
      </c>
      <c r="AP396">
        <v>0</v>
      </c>
      <c r="AQ396">
        <v>0</v>
      </c>
      <c r="AR396">
        <v>0</v>
      </c>
      <c r="AS396" t="s">
        <v>6</v>
      </c>
      <c r="AT396">
        <v>12.5</v>
      </c>
      <c r="AU396" t="s">
        <v>6</v>
      </c>
      <c r="AV396">
        <v>0</v>
      </c>
      <c r="AW396">
        <v>1</v>
      </c>
      <c r="AX396">
        <v>-1</v>
      </c>
      <c r="AY396">
        <v>0</v>
      </c>
      <c r="AZ396">
        <v>0</v>
      </c>
      <c r="BA396" t="s">
        <v>6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Y396*Source!I144</f>
        <v>21.75</v>
      </c>
      <c r="CY396">
        <f>AA396</f>
        <v>30.67</v>
      </c>
      <c r="CZ396">
        <f>AE396</f>
        <v>30.67</v>
      </c>
      <c r="DA396">
        <f>AI396</f>
        <v>1</v>
      </c>
      <c r="DB396">
        <v>0</v>
      </c>
    </row>
    <row r="397" spans="1:106" x14ac:dyDescent="0.2">
      <c r="A397">
        <f>ROW(Source!A145)</f>
        <v>145</v>
      </c>
      <c r="B397">
        <v>26834277</v>
      </c>
      <c r="C397">
        <v>26837753</v>
      </c>
      <c r="D397">
        <v>25419089</v>
      </c>
      <c r="E397">
        <v>1</v>
      </c>
      <c r="F397">
        <v>1</v>
      </c>
      <c r="G397">
        <v>1</v>
      </c>
      <c r="H397">
        <v>1</v>
      </c>
      <c r="I397" t="s">
        <v>796</v>
      </c>
      <c r="J397" t="s">
        <v>6</v>
      </c>
      <c r="K397" t="s">
        <v>797</v>
      </c>
      <c r="L397">
        <v>1191</v>
      </c>
      <c r="N397">
        <v>1013</v>
      </c>
      <c r="O397" t="s">
        <v>599</v>
      </c>
      <c r="P397" t="s">
        <v>599</v>
      </c>
      <c r="Q397">
        <v>1</v>
      </c>
      <c r="W397">
        <v>0</v>
      </c>
      <c r="X397">
        <v>1069510174</v>
      </c>
      <c r="Y397">
        <v>9.3149999999999995</v>
      </c>
      <c r="AA397">
        <v>0</v>
      </c>
      <c r="AB397">
        <v>0</v>
      </c>
      <c r="AC397">
        <v>0</v>
      </c>
      <c r="AD397">
        <v>61.57</v>
      </c>
      <c r="AE397">
        <v>0</v>
      </c>
      <c r="AF397">
        <v>0</v>
      </c>
      <c r="AG397">
        <v>0</v>
      </c>
      <c r="AH397">
        <v>9.6199999999999992</v>
      </c>
      <c r="AI397">
        <v>1</v>
      </c>
      <c r="AJ397">
        <v>1</v>
      </c>
      <c r="AK397">
        <v>1</v>
      </c>
      <c r="AL397">
        <v>6.4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8.1</v>
      </c>
      <c r="AU397" t="s">
        <v>779</v>
      </c>
      <c r="AV397">
        <v>1</v>
      </c>
      <c r="AW397">
        <v>2</v>
      </c>
      <c r="AX397">
        <v>26837760</v>
      </c>
      <c r="AY397">
        <v>1</v>
      </c>
      <c r="AZ397">
        <v>0</v>
      </c>
      <c r="BA397">
        <v>413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Y397*Source!I145</f>
        <v>16.208099999999998</v>
      </c>
      <c r="CY397">
        <f>AD397</f>
        <v>61.57</v>
      </c>
      <c r="CZ397">
        <f>AH397</f>
        <v>9.6199999999999992</v>
      </c>
      <c r="DA397">
        <f>AL397</f>
        <v>6.4</v>
      </c>
      <c r="DB397">
        <v>0</v>
      </c>
    </row>
    <row r="398" spans="1:106" x14ac:dyDescent="0.2">
      <c r="A398">
        <f>ROW(Source!A145)</f>
        <v>145</v>
      </c>
      <c r="B398">
        <v>26834277</v>
      </c>
      <c r="C398">
        <v>26837753</v>
      </c>
      <c r="D398">
        <v>25412928</v>
      </c>
      <c r="E398">
        <v>1</v>
      </c>
      <c r="F398">
        <v>1</v>
      </c>
      <c r="G398">
        <v>1</v>
      </c>
      <c r="H398">
        <v>1</v>
      </c>
      <c r="I398" t="s">
        <v>600</v>
      </c>
      <c r="J398" t="s">
        <v>6</v>
      </c>
      <c r="K398" t="s">
        <v>601</v>
      </c>
      <c r="L398">
        <v>1191</v>
      </c>
      <c r="N398">
        <v>1013</v>
      </c>
      <c r="O398" t="s">
        <v>599</v>
      </c>
      <c r="P398" t="s">
        <v>599</v>
      </c>
      <c r="Q398">
        <v>1</v>
      </c>
      <c r="W398">
        <v>0</v>
      </c>
      <c r="X398">
        <v>-1417349443</v>
      </c>
      <c r="Y398">
        <v>0.02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6.4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0.02</v>
      </c>
      <c r="AU398" t="s">
        <v>6</v>
      </c>
      <c r="AV398">
        <v>2</v>
      </c>
      <c r="AW398">
        <v>2</v>
      </c>
      <c r="AX398">
        <v>26837761</v>
      </c>
      <c r="AY398">
        <v>1</v>
      </c>
      <c r="AZ398">
        <v>2048</v>
      </c>
      <c r="BA398">
        <v>414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Y398*Source!I145</f>
        <v>3.4799999999999998E-2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ROW(Source!A145)</f>
        <v>145</v>
      </c>
      <c r="B399">
        <v>26834277</v>
      </c>
      <c r="C399">
        <v>26837753</v>
      </c>
      <c r="D399">
        <v>25230514</v>
      </c>
      <c r="E399">
        <v>1</v>
      </c>
      <c r="F399">
        <v>1</v>
      </c>
      <c r="G399">
        <v>1</v>
      </c>
      <c r="H399">
        <v>2</v>
      </c>
      <c r="I399" t="s">
        <v>602</v>
      </c>
      <c r="J399" t="s">
        <v>603</v>
      </c>
      <c r="K399" t="s">
        <v>604</v>
      </c>
      <c r="L399">
        <v>1368</v>
      </c>
      <c r="N399">
        <v>1011</v>
      </c>
      <c r="O399" t="s">
        <v>605</v>
      </c>
      <c r="P399" t="s">
        <v>605</v>
      </c>
      <c r="Q399">
        <v>1</v>
      </c>
      <c r="W399">
        <v>0</v>
      </c>
      <c r="X399">
        <v>1188625873</v>
      </c>
      <c r="Y399">
        <v>1.2500000000000001E-2</v>
      </c>
      <c r="AA399">
        <v>0</v>
      </c>
      <c r="AB399">
        <v>200.06</v>
      </c>
      <c r="AC399">
        <v>13.5</v>
      </c>
      <c r="AD399">
        <v>0</v>
      </c>
      <c r="AE399">
        <v>0</v>
      </c>
      <c r="AF399">
        <v>31.26</v>
      </c>
      <c r="AG399">
        <v>13.5</v>
      </c>
      <c r="AH399">
        <v>0</v>
      </c>
      <c r="AI399">
        <v>1</v>
      </c>
      <c r="AJ399">
        <v>6.4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0.01</v>
      </c>
      <c r="AU399" t="s">
        <v>130</v>
      </c>
      <c r="AV399">
        <v>0</v>
      </c>
      <c r="AW399">
        <v>2</v>
      </c>
      <c r="AX399">
        <v>26837762</v>
      </c>
      <c r="AY399">
        <v>1</v>
      </c>
      <c r="AZ399">
        <v>0</v>
      </c>
      <c r="BA399">
        <v>415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Y399*Source!I145</f>
        <v>2.1750000000000002E-2</v>
      </c>
      <c r="CY399">
        <f>AB399</f>
        <v>200.06</v>
      </c>
      <c r="CZ399">
        <f>AF399</f>
        <v>31.26</v>
      </c>
      <c r="DA399">
        <f>AJ399</f>
        <v>6.4</v>
      </c>
      <c r="DB399">
        <v>0</v>
      </c>
    </row>
    <row r="400" spans="1:106" x14ac:dyDescent="0.2">
      <c r="A400">
        <f>ROW(Source!A145)</f>
        <v>145</v>
      </c>
      <c r="B400">
        <v>26834277</v>
      </c>
      <c r="C400">
        <v>26837753</v>
      </c>
      <c r="D400">
        <v>25231607</v>
      </c>
      <c r="E400">
        <v>1</v>
      </c>
      <c r="F400">
        <v>1</v>
      </c>
      <c r="G400">
        <v>1</v>
      </c>
      <c r="H400">
        <v>2</v>
      </c>
      <c r="I400" t="s">
        <v>608</v>
      </c>
      <c r="J400" t="s">
        <v>609</v>
      </c>
      <c r="K400" t="s">
        <v>610</v>
      </c>
      <c r="L400">
        <v>1368</v>
      </c>
      <c r="N400">
        <v>1011</v>
      </c>
      <c r="O400" t="s">
        <v>605</v>
      </c>
      <c r="P400" t="s">
        <v>605</v>
      </c>
      <c r="Q400">
        <v>1</v>
      </c>
      <c r="W400">
        <v>0</v>
      </c>
      <c r="X400">
        <v>1372534845</v>
      </c>
      <c r="Y400">
        <v>1.2500000000000001E-2</v>
      </c>
      <c r="AA400">
        <v>0</v>
      </c>
      <c r="AB400">
        <v>420.54</v>
      </c>
      <c r="AC400">
        <v>11.6</v>
      </c>
      <c r="AD400">
        <v>0</v>
      </c>
      <c r="AE400">
        <v>0</v>
      </c>
      <c r="AF400">
        <v>65.709999999999994</v>
      </c>
      <c r="AG400">
        <v>11.6</v>
      </c>
      <c r="AH400">
        <v>0</v>
      </c>
      <c r="AI400">
        <v>1</v>
      </c>
      <c r="AJ400">
        <v>6.4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0.01</v>
      </c>
      <c r="AU400" t="s">
        <v>130</v>
      </c>
      <c r="AV400">
        <v>0</v>
      </c>
      <c r="AW400">
        <v>2</v>
      </c>
      <c r="AX400">
        <v>26837763</v>
      </c>
      <c r="AY400">
        <v>1</v>
      </c>
      <c r="AZ400">
        <v>0</v>
      </c>
      <c r="BA400">
        <v>416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Y400*Source!I145</f>
        <v>2.1750000000000002E-2</v>
      </c>
      <c r="CY400">
        <f>AB400</f>
        <v>420.54</v>
      </c>
      <c r="CZ400">
        <f>AF400</f>
        <v>65.709999999999994</v>
      </c>
      <c r="DA400">
        <f>AJ400</f>
        <v>6.4</v>
      </c>
      <c r="DB400">
        <v>0</v>
      </c>
    </row>
    <row r="401" spans="1:106" x14ac:dyDescent="0.2">
      <c r="A401">
        <f>ROW(Source!A145)</f>
        <v>145</v>
      </c>
      <c r="B401">
        <v>26834277</v>
      </c>
      <c r="C401">
        <v>26837753</v>
      </c>
      <c r="D401">
        <v>25153690</v>
      </c>
      <c r="E401">
        <v>1</v>
      </c>
      <c r="F401">
        <v>1</v>
      </c>
      <c r="G401">
        <v>1</v>
      </c>
      <c r="H401">
        <v>3</v>
      </c>
      <c r="I401" t="s">
        <v>782</v>
      </c>
      <c r="J401" t="s">
        <v>783</v>
      </c>
      <c r="K401" t="s">
        <v>784</v>
      </c>
      <c r="L401">
        <v>1346</v>
      </c>
      <c r="N401">
        <v>1009</v>
      </c>
      <c r="O401" t="s">
        <v>182</v>
      </c>
      <c r="P401" t="s">
        <v>182</v>
      </c>
      <c r="Q401">
        <v>1</v>
      </c>
      <c r="W401">
        <v>0</v>
      </c>
      <c r="X401">
        <v>813963326</v>
      </c>
      <c r="Y401">
        <v>0.1</v>
      </c>
      <c r="AA401">
        <v>11.65</v>
      </c>
      <c r="AB401">
        <v>0</v>
      </c>
      <c r="AC401">
        <v>0</v>
      </c>
      <c r="AD401">
        <v>0</v>
      </c>
      <c r="AE401">
        <v>1.82</v>
      </c>
      <c r="AF401">
        <v>0</v>
      </c>
      <c r="AG401">
        <v>0</v>
      </c>
      <c r="AH401">
        <v>0</v>
      </c>
      <c r="AI401">
        <v>6.4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0.1</v>
      </c>
      <c r="AU401" t="s">
        <v>6</v>
      </c>
      <c r="AV401">
        <v>0</v>
      </c>
      <c r="AW401">
        <v>2</v>
      </c>
      <c r="AX401">
        <v>26837764</v>
      </c>
      <c r="AY401">
        <v>1</v>
      </c>
      <c r="AZ401">
        <v>0</v>
      </c>
      <c r="BA401">
        <v>417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Y401*Source!I145</f>
        <v>0.17400000000000002</v>
      </c>
      <c r="CY401">
        <f>AA401</f>
        <v>11.65</v>
      </c>
      <c r="CZ401">
        <f>AE401</f>
        <v>1.82</v>
      </c>
      <c r="DA401">
        <f>AI401</f>
        <v>6.4</v>
      </c>
      <c r="DB401">
        <v>0</v>
      </c>
    </row>
    <row r="402" spans="1:106" x14ac:dyDescent="0.2">
      <c r="A402">
        <f>ROW(Source!A145)</f>
        <v>145</v>
      </c>
      <c r="B402">
        <v>26834277</v>
      </c>
      <c r="C402">
        <v>26837753</v>
      </c>
      <c r="D402">
        <v>25186104</v>
      </c>
      <c r="E402">
        <v>1</v>
      </c>
      <c r="F402">
        <v>1</v>
      </c>
      <c r="G402">
        <v>1</v>
      </c>
      <c r="H402">
        <v>3</v>
      </c>
      <c r="I402" t="s">
        <v>269</v>
      </c>
      <c r="J402" t="s">
        <v>272</v>
      </c>
      <c r="K402" t="s">
        <v>270</v>
      </c>
      <c r="L402">
        <v>1296</v>
      </c>
      <c r="N402">
        <v>1002</v>
      </c>
      <c r="O402" t="s">
        <v>271</v>
      </c>
      <c r="P402" t="s">
        <v>271</v>
      </c>
      <c r="Q402">
        <v>1</v>
      </c>
      <c r="W402">
        <v>0</v>
      </c>
      <c r="X402">
        <v>-1884807443</v>
      </c>
      <c r="Y402">
        <v>12.5</v>
      </c>
      <c r="AA402">
        <v>196.29</v>
      </c>
      <c r="AB402">
        <v>0</v>
      </c>
      <c r="AC402">
        <v>0</v>
      </c>
      <c r="AD402">
        <v>0</v>
      </c>
      <c r="AE402">
        <v>30.67</v>
      </c>
      <c r="AF402">
        <v>0</v>
      </c>
      <c r="AG402">
        <v>0</v>
      </c>
      <c r="AH402">
        <v>0</v>
      </c>
      <c r="AI402">
        <v>6.4</v>
      </c>
      <c r="AJ402">
        <v>1</v>
      </c>
      <c r="AK402">
        <v>1</v>
      </c>
      <c r="AL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6</v>
      </c>
      <c r="AT402">
        <v>12.5</v>
      </c>
      <c r="AU402" t="s">
        <v>6</v>
      </c>
      <c r="AV402">
        <v>0</v>
      </c>
      <c r="AW402">
        <v>1</v>
      </c>
      <c r="AX402">
        <v>-1</v>
      </c>
      <c r="AY402">
        <v>0</v>
      </c>
      <c r="AZ402">
        <v>0</v>
      </c>
      <c r="BA402" t="s">
        <v>6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Y402*Source!I145</f>
        <v>21.75</v>
      </c>
      <c r="CY402">
        <f>AA402</f>
        <v>196.29</v>
      </c>
      <c r="CZ402">
        <f>AE402</f>
        <v>30.67</v>
      </c>
      <c r="DA402">
        <f>AI402</f>
        <v>6.4</v>
      </c>
      <c r="DB402">
        <v>0</v>
      </c>
    </row>
    <row r="403" spans="1:106" x14ac:dyDescent="0.2">
      <c r="A403">
        <f>ROW(Source!A148)</f>
        <v>148</v>
      </c>
      <c r="B403">
        <v>26834263</v>
      </c>
      <c r="C403">
        <v>26837727</v>
      </c>
      <c r="D403">
        <v>25417632</v>
      </c>
      <c r="E403">
        <v>1</v>
      </c>
      <c r="F403">
        <v>1</v>
      </c>
      <c r="G403">
        <v>1</v>
      </c>
      <c r="H403">
        <v>1</v>
      </c>
      <c r="I403" t="s">
        <v>723</v>
      </c>
      <c r="J403" t="s">
        <v>6</v>
      </c>
      <c r="K403" t="s">
        <v>724</v>
      </c>
      <c r="L403">
        <v>1191</v>
      </c>
      <c r="N403">
        <v>1013</v>
      </c>
      <c r="O403" t="s">
        <v>599</v>
      </c>
      <c r="P403" t="s">
        <v>599</v>
      </c>
      <c r="Q403">
        <v>1</v>
      </c>
      <c r="W403">
        <v>0</v>
      </c>
      <c r="X403">
        <v>1010519658</v>
      </c>
      <c r="Y403">
        <v>34.020000000000003</v>
      </c>
      <c r="AA403">
        <v>0</v>
      </c>
      <c r="AB403">
        <v>0</v>
      </c>
      <c r="AC403">
        <v>0</v>
      </c>
      <c r="AD403">
        <v>8.64</v>
      </c>
      <c r="AE403">
        <v>0</v>
      </c>
      <c r="AF403">
        <v>0</v>
      </c>
      <c r="AG403">
        <v>0</v>
      </c>
      <c r="AH403">
        <v>8.64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34.020000000000003</v>
      </c>
      <c r="AU403" t="s">
        <v>6</v>
      </c>
      <c r="AV403">
        <v>1</v>
      </c>
      <c r="AW403">
        <v>2</v>
      </c>
      <c r="AX403">
        <v>26837740</v>
      </c>
      <c r="AY403">
        <v>1</v>
      </c>
      <c r="AZ403">
        <v>0</v>
      </c>
      <c r="BA403">
        <v>419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Y403*Source!I148</f>
        <v>59.194800000000008</v>
      </c>
      <c r="CY403">
        <f>AD403</f>
        <v>8.64</v>
      </c>
      <c r="CZ403">
        <f>AH403</f>
        <v>8.64</v>
      </c>
      <c r="DA403">
        <f>AL403</f>
        <v>1</v>
      </c>
      <c r="DB403">
        <v>0</v>
      </c>
    </row>
    <row r="404" spans="1:106" x14ac:dyDescent="0.2">
      <c r="A404">
        <f>ROW(Source!A148)</f>
        <v>148</v>
      </c>
      <c r="B404">
        <v>26834263</v>
      </c>
      <c r="C404">
        <v>26837727</v>
      </c>
      <c r="D404">
        <v>25412928</v>
      </c>
      <c r="E404">
        <v>1</v>
      </c>
      <c r="F404">
        <v>1</v>
      </c>
      <c r="G404">
        <v>1</v>
      </c>
      <c r="H404">
        <v>1</v>
      </c>
      <c r="I404" t="s">
        <v>600</v>
      </c>
      <c r="J404" t="s">
        <v>6</v>
      </c>
      <c r="K404" t="s">
        <v>601</v>
      </c>
      <c r="L404">
        <v>1191</v>
      </c>
      <c r="N404">
        <v>1013</v>
      </c>
      <c r="O404" t="s">
        <v>599</v>
      </c>
      <c r="P404" t="s">
        <v>599</v>
      </c>
      <c r="Q404">
        <v>1</v>
      </c>
      <c r="W404">
        <v>0</v>
      </c>
      <c r="X404">
        <v>-1417349443</v>
      </c>
      <c r="Y404">
        <v>0.16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0.16</v>
      </c>
      <c r="AU404" t="s">
        <v>6</v>
      </c>
      <c r="AV404">
        <v>2</v>
      </c>
      <c r="AW404">
        <v>2</v>
      </c>
      <c r="AX404">
        <v>26837741</v>
      </c>
      <c r="AY404">
        <v>1</v>
      </c>
      <c r="AZ404">
        <v>0</v>
      </c>
      <c r="BA404">
        <v>420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Y404*Source!I148</f>
        <v>0.27839999999999998</v>
      </c>
      <c r="CY404">
        <f>AD404</f>
        <v>0</v>
      </c>
      <c r="CZ404">
        <f>AH404</f>
        <v>0</v>
      </c>
      <c r="DA404">
        <f>AL404</f>
        <v>1</v>
      </c>
      <c r="DB404">
        <v>0</v>
      </c>
    </row>
    <row r="405" spans="1:106" x14ac:dyDescent="0.2">
      <c r="A405">
        <f>ROW(Source!A148)</f>
        <v>148</v>
      </c>
      <c r="B405">
        <v>26834263</v>
      </c>
      <c r="C405">
        <v>26837727</v>
      </c>
      <c r="D405">
        <v>25230514</v>
      </c>
      <c r="E405">
        <v>1</v>
      </c>
      <c r="F405">
        <v>1</v>
      </c>
      <c r="G405">
        <v>1</v>
      </c>
      <c r="H405">
        <v>2</v>
      </c>
      <c r="I405" t="s">
        <v>602</v>
      </c>
      <c r="J405" t="s">
        <v>603</v>
      </c>
      <c r="K405" t="s">
        <v>604</v>
      </c>
      <c r="L405">
        <v>1368</v>
      </c>
      <c r="N405">
        <v>1011</v>
      </c>
      <c r="O405" t="s">
        <v>605</v>
      </c>
      <c r="P405" t="s">
        <v>605</v>
      </c>
      <c r="Q405">
        <v>1</v>
      </c>
      <c r="W405">
        <v>0</v>
      </c>
      <c r="X405">
        <v>1188625873</v>
      </c>
      <c r="Y405">
        <v>0.1</v>
      </c>
      <c r="AA405">
        <v>0</v>
      </c>
      <c r="AB405">
        <v>31.26</v>
      </c>
      <c r="AC405">
        <v>13.5</v>
      </c>
      <c r="AD405">
        <v>0</v>
      </c>
      <c r="AE405">
        <v>0</v>
      </c>
      <c r="AF405">
        <v>31.26</v>
      </c>
      <c r="AG405">
        <v>13.5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0.1</v>
      </c>
      <c r="AU405" t="s">
        <v>6</v>
      </c>
      <c r="AV405">
        <v>0</v>
      </c>
      <c r="AW405">
        <v>2</v>
      </c>
      <c r="AX405">
        <v>26837742</v>
      </c>
      <c r="AY405">
        <v>1</v>
      </c>
      <c r="AZ405">
        <v>0</v>
      </c>
      <c r="BA405">
        <v>421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Y405*Source!I148</f>
        <v>0.17400000000000002</v>
      </c>
      <c r="CY405">
        <f>AB405</f>
        <v>31.26</v>
      </c>
      <c r="CZ405">
        <f>AF405</f>
        <v>31.26</v>
      </c>
      <c r="DA405">
        <f>AJ405</f>
        <v>1</v>
      </c>
      <c r="DB405">
        <v>0</v>
      </c>
    </row>
    <row r="406" spans="1:106" x14ac:dyDescent="0.2">
      <c r="A406">
        <f>ROW(Source!A148)</f>
        <v>148</v>
      </c>
      <c r="B406">
        <v>26834263</v>
      </c>
      <c r="C406">
        <v>26837727</v>
      </c>
      <c r="D406">
        <v>25231607</v>
      </c>
      <c r="E406">
        <v>1</v>
      </c>
      <c r="F406">
        <v>1</v>
      </c>
      <c r="G406">
        <v>1</v>
      </c>
      <c r="H406">
        <v>2</v>
      </c>
      <c r="I406" t="s">
        <v>608</v>
      </c>
      <c r="J406" t="s">
        <v>609</v>
      </c>
      <c r="K406" t="s">
        <v>610</v>
      </c>
      <c r="L406">
        <v>1368</v>
      </c>
      <c r="N406">
        <v>1011</v>
      </c>
      <c r="O406" t="s">
        <v>605</v>
      </c>
      <c r="P406" t="s">
        <v>605</v>
      </c>
      <c r="Q406">
        <v>1</v>
      </c>
      <c r="W406">
        <v>0</v>
      </c>
      <c r="X406">
        <v>1372534845</v>
      </c>
      <c r="Y406">
        <v>0.06</v>
      </c>
      <c r="AA406">
        <v>0</v>
      </c>
      <c r="AB406">
        <v>65.709999999999994</v>
      </c>
      <c r="AC406">
        <v>11.6</v>
      </c>
      <c r="AD406">
        <v>0</v>
      </c>
      <c r="AE406">
        <v>0</v>
      </c>
      <c r="AF406">
        <v>65.709999999999994</v>
      </c>
      <c r="AG406">
        <v>11.6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0.06</v>
      </c>
      <c r="AU406" t="s">
        <v>6</v>
      </c>
      <c r="AV406">
        <v>0</v>
      </c>
      <c r="AW406">
        <v>2</v>
      </c>
      <c r="AX406">
        <v>26837743</v>
      </c>
      <c r="AY406">
        <v>1</v>
      </c>
      <c r="AZ406">
        <v>0</v>
      </c>
      <c r="BA406">
        <v>422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Y406*Source!I148</f>
        <v>0.10439999999999999</v>
      </c>
      <c r="CY406">
        <f>AB406</f>
        <v>65.709999999999994</v>
      </c>
      <c r="CZ406">
        <f>AF406</f>
        <v>65.709999999999994</v>
      </c>
      <c r="DA406">
        <f>AJ406</f>
        <v>1</v>
      </c>
      <c r="DB406">
        <v>0</v>
      </c>
    </row>
    <row r="407" spans="1:106" x14ac:dyDescent="0.2">
      <c r="A407">
        <f>ROW(Source!A148)</f>
        <v>148</v>
      </c>
      <c r="B407">
        <v>26834263</v>
      </c>
      <c r="C407">
        <v>26837727</v>
      </c>
      <c r="D407">
        <v>25149961</v>
      </c>
      <c r="E407">
        <v>1</v>
      </c>
      <c r="F407">
        <v>1</v>
      </c>
      <c r="G407">
        <v>1</v>
      </c>
      <c r="H407">
        <v>3</v>
      </c>
      <c r="I407" t="s">
        <v>691</v>
      </c>
      <c r="J407" t="s">
        <v>692</v>
      </c>
      <c r="K407" t="s">
        <v>693</v>
      </c>
      <c r="L407">
        <v>1339</v>
      </c>
      <c r="N407">
        <v>1007</v>
      </c>
      <c r="O407" t="s">
        <v>228</v>
      </c>
      <c r="P407" t="s">
        <v>228</v>
      </c>
      <c r="Q407">
        <v>1</v>
      </c>
      <c r="W407">
        <v>0</v>
      </c>
      <c r="X407">
        <v>-1660354250</v>
      </c>
      <c r="Y407">
        <v>0.24</v>
      </c>
      <c r="AA407">
        <v>2.44</v>
      </c>
      <c r="AB407">
        <v>0</v>
      </c>
      <c r="AC407">
        <v>0</v>
      </c>
      <c r="AD407">
        <v>0</v>
      </c>
      <c r="AE407">
        <v>2.44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6</v>
      </c>
      <c r="AT407">
        <v>0.24</v>
      </c>
      <c r="AU407" t="s">
        <v>6</v>
      </c>
      <c r="AV407">
        <v>0</v>
      </c>
      <c r="AW407">
        <v>2</v>
      </c>
      <c r="AX407">
        <v>26837744</v>
      </c>
      <c r="AY407">
        <v>1</v>
      </c>
      <c r="AZ407">
        <v>0</v>
      </c>
      <c r="BA407">
        <v>423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Y407*Source!I148</f>
        <v>0.41759999999999997</v>
      </c>
      <c r="CY407">
        <f t="shared" ref="CY407:CY414" si="24">AA407</f>
        <v>2.44</v>
      </c>
      <c r="CZ407">
        <f t="shared" ref="CZ407:CZ414" si="25">AE407</f>
        <v>2.44</v>
      </c>
      <c r="DA407">
        <f t="shared" ref="DA407:DA414" si="26">AI407</f>
        <v>1</v>
      </c>
      <c r="DB407">
        <v>0</v>
      </c>
    </row>
    <row r="408" spans="1:106" x14ac:dyDescent="0.2">
      <c r="A408">
        <f>ROW(Source!A148)</f>
        <v>148</v>
      </c>
      <c r="B408">
        <v>26834263</v>
      </c>
      <c r="C408">
        <v>26837727</v>
      </c>
      <c r="D408">
        <v>25150441</v>
      </c>
      <c r="E408">
        <v>1</v>
      </c>
      <c r="F408">
        <v>1</v>
      </c>
      <c r="G408">
        <v>1</v>
      </c>
      <c r="H408">
        <v>3</v>
      </c>
      <c r="I408" t="s">
        <v>798</v>
      </c>
      <c r="J408" t="s">
        <v>799</v>
      </c>
      <c r="K408" t="s">
        <v>800</v>
      </c>
      <c r="L408">
        <v>1354</v>
      </c>
      <c r="N408">
        <v>1010</v>
      </c>
      <c r="O408" t="s">
        <v>145</v>
      </c>
      <c r="P408" t="s">
        <v>145</v>
      </c>
      <c r="Q408">
        <v>1</v>
      </c>
      <c r="W408">
        <v>0</v>
      </c>
      <c r="X408">
        <v>-1046673864</v>
      </c>
      <c r="Y408">
        <v>5.0999999999999996</v>
      </c>
      <c r="AA408">
        <v>4.5</v>
      </c>
      <c r="AB408">
        <v>0</v>
      </c>
      <c r="AC408">
        <v>0</v>
      </c>
      <c r="AD408">
        <v>0</v>
      </c>
      <c r="AE408">
        <v>4.5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5.0999999999999996</v>
      </c>
      <c r="AU408" t="s">
        <v>6</v>
      </c>
      <c r="AV408">
        <v>0</v>
      </c>
      <c r="AW408">
        <v>2</v>
      </c>
      <c r="AX408">
        <v>26837745</v>
      </c>
      <c r="AY408">
        <v>1</v>
      </c>
      <c r="AZ408">
        <v>0</v>
      </c>
      <c r="BA408">
        <v>424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Y408*Source!I148</f>
        <v>8.8739999999999988</v>
      </c>
      <c r="CY408">
        <f t="shared" si="24"/>
        <v>4.5</v>
      </c>
      <c r="CZ408">
        <f t="shared" si="25"/>
        <v>4.5</v>
      </c>
      <c r="DA408">
        <f t="shared" si="26"/>
        <v>1</v>
      </c>
      <c r="DB408">
        <v>0</v>
      </c>
    </row>
    <row r="409" spans="1:106" x14ac:dyDescent="0.2">
      <c r="A409">
        <f>ROW(Source!A148)</f>
        <v>148</v>
      </c>
      <c r="B409">
        <v>26834263</v>
      </c>
      <c r="C409">
        <v>26837727</v>
      </c>
      <c r="D409">
        <v>25150690</v>
      </c>
      <c r="E409">
        <v>1</v>
      </c>
      <c r="F409">
        <v>1</v>
      </c>
      <c r="G409">
        <v>1</v>
      </c>
      <c r="H409">
        <v>3</v>
      </c>
      <c r="I409" t="s">
        <v>801</v>
      </c>
      <c r="J409" t="s">
        <v>802</v>
      </c>
      <c r="K409" t="s">
        <v>803</v>
      </c>
      <c r="L409">
        <v>1348</v>
      </c>
      <c r="N409">
        <v>1009</v>
      </c>
      <c r="O409" t="s">
        <v>38</v>
      </c>
      <c r="P409" t="s">
        <v>38</v>
      </c>
      <c r="Q409">
        <v>1000</v>
      </c>
      <c r="W409">
        <v>0</v>
      </c>
      <c r="X409">
        <v>-526970962</v>
      </c>
      <c r="Y409">
        <v>2.5499999999999998E-2</v>
      </c>
      <c r="AA409">
        <v>586.47</v>
      </c>
      <c r="AB409">
        <v>0</v>
      </c>
      <c r="AC409">
        <v>0</v>
      </c>
      <c r="AD409">
        <v>0</v>
      </c>
      <c r="AE409">
        <v>586.47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2.5499999999999998E-2</v>
      </c>
      <c r="AU409" t="s">
        <v>6</v>
      </c>
      <c r="AV409">
        <v>0</v>
      </c>
      <c r="AW409">
        <v>2</v>
      </c>
      <c r="AX409">
        <v>26837746</v>
      </c>
      <c r="AY409">
        <v>1</v>
      </c>
      <c r="AZ409">
        <v>0</v>
      </c>
      <c r="BA409">
        <v>425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Y409*Source!I148</f>
        <v>4.437E-2</v>
      </c>
      <c r="CY409">
        <f t="shared" si="24"/>
        <v>586.47</v>
      </c>
      <c r="CZ409">
        <f t="shared" si="25"/>
        <v>586.47</v>
      </c>
      <c r="DA409">
        <f t="shared" si="26"/>
        <v>1</v>
      </c>
      <c r="DB409">
        <v>0</v>
      </c>
    </row>
    <row r="410" spans="1:106" x14ac:dyDescent="0.2">
      <c r="A410">
        <f>ROW(Source!A148)</f>
        <v>148</v>
      </c>
      <c r="B410">
        <v>26834263</v>
      </c>
      <c r="C410">
        <v>26837727</v>
      </c>
      <c r="D410">
        <v>25153356</v>
      </c>
      <c r="E410">
        <v>1</v>
      </c>
      <c r="F410">
        <v>1</v>
      </c>
      <c r="G410">
        <v>1</v>
      </c>
      <c r="H410">
        <v>3</v>
      </c>
      <c r="I410" t="s">
        <v>790</v>
      </c>
      <c r="J410" t="s">
        <v>791</v>
      </c>
      <c r="K410" t="s">
        <v>792</v>
      </c>
      <c r="L410">
        <v>1327</v>
      </c>
      <c r="N410">
        <v>1005</v>
      </c>
      <c r="O410" t="s">
        <v>27</v>
      </c>
      <c r="P410" t="s">
        <v>27</v>
      </c>
      <c r="Q410">
        <v>1</v>
      </c>
      <c r="W410">
        <v>0</v>
      </c>
      <c r="X410">
        <v>-1987926685</v>
      </c>
      <c r="Y410">
        <v>1.6</v>
      </c>
      <c r="AA410">
        <v>72.319999999999993</v>
      </c>
      <c r="AB410">
        <v>0</v>
      </c>
      <c r="AC410">
        <v>0</v>
      </c>
      <c r="AD410">
        <v>0</v>
      </c>
      <c r="AE410">
        <v>72.319999999999993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1.6</v>
      </c>
      <c r="AU410" t="s">
        <v>6</v>
      </c>
      <c r="AV410">
        <v>0</v>
      </c>
      <c r="AW410">
        <v>2</v>
      </c>
      <c r="AX410">
        <v>26837747</v>
      </c>
      <c r="AY410">
        <v>1</v>
      </c>
      <c r="AZ410">
        <v>0</v>
      </c>
      <c r="BA410">
        <v>426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Y410*Source!I148</f>
        <v>2.7840000000000003</v>
      </c>
      <c r="CY410">
        <f t="shared" si="24"/>
        <v>72.319999999999993</v>
      </c>
      <c r="CZ410">
        <f t="shared" si="25"/>
        <v>72.319999999999993</v>
      </c>
      <c r="DA410">
        <f t="shared" si="26"/>
        <v>1</v>
      </c>
      <c r="DB410">
        <v>0</v>
      </c>
    </row>
    <row r="411" spans="1:106" x14ac:dyDescent="0.2">
      <c r="A411">
        <f>ROW(Source!A148)</f>
        <v>148</v>
      </c>
      <c r="B411">
        <v>26834263</v>
      </c>
      <c r="C411">
        <v>26837727</v>
      </c>
      <c r="D411">
        <v>25154578</v>
      </c>
      <c r="E411">
        <v>1</v>
      </c>
      <c r="F411">
        <v>1</v>
      </c>
      <c r="G411">
        <v>1</v>
      </c>
      <c r="H411">
        <v>3</v>
      </c>
      <c r="I411" t="s">
        <v>804</v>
      </c>
      <c r="J411" t="s">
        <v>805</v>
      </c>
      <c r="K411" t="s">
        <v>806</v>
      </c>
      <c r="L411">
        <v>1339</v>
      </c>
      <c r="N411">
        <v>1007</v>
      </c>
      <c r="O411" t="s">
        <v>228</v>
      </c>
      <c r="P411" t="s">
        <v>228</v>
      </c>
      <c r="Q411">
        <v>1</v>
      </c>
      <c r="W411">
        <v>0</v>
      </c>
      <c r="X411">
        <v>1795918813</v>
      </c>
      <c r="Y411">
        <v>4.4000000000000003E-3</v>
      </c>
      <c r="AA411">
        <v>74.58</v>
      </c>
      <c r="AB411">
        <v>0</v>
      </c>
      <c r="AC411">
        <v>0</v>
      </c>
      <c r="AD411">
        <v>0</v>
      </c>
      <c r="AE411">
        <v>74.58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4.4000000000000003E-3</v>
      </c>
      <c r="AU411" t="s">
        <v>6</v>
      </c>
      <c r="AV411">
        <v>0</v>
      </c>
      <c r="AW411">
        <v>2</v>
      </c>
      <c r="AX411">
        <v>26837748</v>
      </c>
      <c r="AY411">
        <v>1</v>
      </c>
      <c r="AZ411">
        <v>0</v>
      </c>
      <c r="BA411">
        <v>427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Y411*Source!I148</f>
        <v>7.6560000000000005E-3</v>
      </c>
      <c r="CY411">
        <f t="shared" si="24"/>
        <v>74.58</v>
      </c>
      <c r="CZ411">
        <f t="shared" si="25"/>
        <v>74.58</v>
      </c>
      <c r="DA411">
        <f t="shared" si="26"/>
        <v>1</v>
      </c>
      <c r="DB411">
        <v>0</v>
      </c>
    </row>
    <row r="412" spans="1:106" x14ac:dyDescent="0.2">
      <c r="A412">
        <f>ROW(Source!A148)</f>
        <v>148</v>
      </c>
      <c r="B412">
        <v>26834263</v>
      </c>
      <c r="C412">
        <v>26837727</v>
      </c>
      <c r="D412">
        <v>25185124</v>
      </c>
      <c r="E412">
        <v>1</v>
      </c>
      <c r="F412">
        <v>1</v>
      </c>
      <c r="G412">
        <v>1</v>
      </c>
      <c r="H412">
        <v>3</v>
      </c>
      <c r="I412" t="s">
        <v>807</v>
      </c>
      <c r="J412" t="s">
        <v>808</v>
      </c>
      <c r="K412" t="s">
        <v>809</v>
      </c>
      <c r="L412">
        <v>1346</v>
      </c>
      <c r="N412">
        <v>1009</v>
      </c>
      <c r="O412" t="s">
        <v>182</v>
      </c>
      <c r="P412" t="s">
        <v>182</v>
      </c>
      <c r="Q412">
        <v>1</v>
      </c>
      <c r="W412">
        <v>0</v>
      </c>
      <c r="X412">
        <v>-1684093315</v>
      </c>
      <c r="Y412">
        <v>4.0199999999999996</v>
      </c>
      <c r="AA412">
        <v>8.09</v>
      </c>
      <c r="AB412">
        <v>0</v>
      </c>
      <c r="AC412">
        <v>0</v>
      </c>
      <c r="AD412">
        <v>0</v>
      </c>
      <c r="AE412">
        <v>8.09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4.0199999999999996</v>
      </c>
      <c r="AU412" t="s">
        <v>6</v>
      </c>
      <c r="AV412">
        <v>0</v>
      </c>
      <c r="AW412">
        <v>2</v>
      </c>
      <c r="AX412">
        <v>26837749</v>
      </c>
      <c r="AY412">
        <v>1</v>
      </c>
      <c r="AZ412">
        <v>0</v>
      </c>
      <c r="BA412">
        <v>428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Y412*Source!I148</f>
        <v>6.9947999999999988</v>
      </c>
      <c r="CY412">
        <f t="shared" si="24"/>
        <v>8.09</v>
      </c>
      <c r="CZ412">
        <f t="shared" si="25"/>
        <v>8.09</v>
      </c>
      <c r="DA412">
        <f t="shared" si="26"/>
        <v>1</v>
      </c>
      <c r="DB412">
        <v>0</v>
      </c>
    </row>
    <row r="413" spans="1:106" x14ac:dyDescent="0.2">
      <c r="A413">
        <f>ROW(Source!A148)</f>
        <v>148</v>
      </c>
      <c r="B413">
        <v>26834263</v>
      </c>
      <c r="C413">
        <v>26837727</v>
      </c>
      <c r="D413">
        <v>25185882</v>
      </c>
      <c r="E413">
        <v>1</v>
      </c>
      <c r="F413">
        <v>1</v>
      </c>
      <c r="G413">
        <v>1</v>
      </c>
      <c r="H413">
        <v>3</v>
      </c>
      <c r="I413" t="s">
        <v>263</v>
      </c>
      <c r="J413" t="s">
        <v>265</v>
      </c>
      <c r="K413" t="s">
        <v>264</v>
      </c>
      <c r="L413">
        <v>1348</v>
      </c>
      <c r="N413">
        <v>1009</v>
      </c>
      <c r="O413" t="s">
        <v>38</v>
      </c>
      <c r="P413" t="s">
        <v>38</v>
      </c>
      <c r="Q413">
        <v>1000</v>
      </c>
      <c r="W413">
        <v>0</v>
      </c>
      <c r="X413">
        <v>-582481889</v>
      </c>
      <c r="Y413">
        <v>7.0999999999999994E-2</v>
      </c>
      <c r="AA413">
        <v>13287.69</v>
      </c>
      <c r="AB413">
        <v>0</v>
      </c>
      <c r="AC413">
        <v>0</v>
      </c>
      <c r="AD413">
        <v>0</v>
      </c>
      <c r="AE413">
        <v>13287.69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0</v>
      </c>
      <c r="AP413">
        <v>0</v>
      </c>
      <c r="AQ413">
        <v>0</v>
      </c>
      <c r="AR413">
        <v>0</v>
      </c>
      <c r="AS413" t="s">
        <v>6</v>
      </c>
      <c r="AT413">
        <v>7.0999999999999994E-2</v>
      </c>
      <c r="AU413" t="s">
        <v>6</v>
      </c>
      <c r="AV413">
        <v>0</v>
      </c>
      <c r="AW413">
        <v>1</v>
      </c>
      <c r="AX413">
        <v>-1</v>
      </c>
      <c r="AY413">
        <v>0</v>
      </c>
      <c r="AZ413">
        <v>0</v>
      </c>
      <c r="BA413" t="s">
        <v>6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Y413*Source!I148</f>
        <v>0.12353999999999998</v>
      </c>
      <c r="CY413">
        <f t="shared" si="24"/>
        <v>13287.69</v>
      </c>
      <c r="CZ413">
        <f t="shared" si="25"/>
        <v>13287.69</v>
      </c>
      <c r="DA413">
        <f t="shared" si="26"/>
        <v>1</v>
      </c>
      <c r="DB413">
        <v>0</v>
      </c>
    </row>
    <row r="414" spans="1:106" x14ac:dyDescent="0.2">
      <c r="A414">
        <f>ROW(Source!A148)</f>
        <v>148</v>
      </c>
      <c r="B414">
        <v>26834263</v>
      </c>
      <c r="C414">
        <v>26837727</v>
      </c>
      <c r="D414">
        <v>25187352</v>
      </c>
      <c r="E414">
        <v>1</v>
      </c>
      <c r="F414">
        <v>1</v>
      </c>
      <c r="G414">
        <v>1</v>
      </c>
      <c r="H414">
        <v>3</v>
      </c>
      <c r="I414" t="s">
        <v>810</v>
      </c>
      <c r="J414" t="s">
        <v>811</v>
      </c>
      <c r="K414" t="s">
        <v>812</v>
      </c>
      <c r="L414">
        <v>1348</v>
      </c>
      <c r="N414">
        <v>1009</v>
      </c>
      <c r="O414" t="s">
        <v>38</v>
      </c>
      <c r="P414" t="s">
        <v>38</v>
      </c>
      <c r="Q414">
        <v>1000</v>
      </c>
      <c r="W414">
        <v>0</v>
      </c>
      <c r="X414">
        <v>-2084827333</v>
      </c>
      <c r="Y414">
        <v>7.5999999999999998E-2</v>
      </c>
      <c r="AA414">
        <v>4294</v>
      </c>
      <c r="AB414">
        <v>0</v>
      </c>
      <c r="AC414">
        <v>0</v>
      </c>
      <c r="AD414">
        <v>0</v>
      </c>
      <c r="AE414">
        <v>4294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7.5999999999999998E-2</v>
      </c>
      <c r="AU414" t="s">
        <v>6</v>
      </c>
      <c r="AV414">
        <v>0</v>
      </c>
      <c r="AW414">
        <v>2</v>
      </c>
      <c r="AX414">
        <v>26837751</v>
      </c>
      <c r="AY414">
        <v>1</v>
      </c>
      <c r="AZ414">
        <v>0</v>
      </c>
      <c r="BA414">
        <v>430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Y414*Source!I148</f>
        <v>0.13224</v>
      </c>
      <c r="CY414">
        <f t="shared" si="24"/>
        <v>4294</v>
      </c>
      <c r="CZ414">
        <f t="shared" si="25"/>
        <v>4294</v>
      </c>
      <c r="DA414">
        <f t="shared" si="26"/>
        <v>1</v>
      </c>
      <c r="DB414">
        <v>0</v>
      </c>
    </row>
    <row r="415" spans="1:106" x14ac:dyDescent="0.2">
      <c r="A415">
        <f>ROW(Source!A149)</f>
        <v>149</v>
      </c>
      <c r="B415">
        <v>26834277</v>
      </c>
      <c r="C415">
        <v>26837727</v>
      </c>
      <c r="D415">
        <v>25417632</v>
      </c>
      <c r="E415">
        <v>1</v>
      </c>
      <c r="F415">
        <v>1</v>
      </c>
      <c r="G415">
        <v>1</v>
      </c>
      <c r="H415">
        <v>1</v>
      </c>
      <c r="I415" t="s">
        <v>723</v>
      </c>
      <c r="J415" t="s">
        <v>6</v>
      </c>
      <c r="K415" t="s">
        <v>724</v>
      </c>
      <c r="L415">
        <v>1191</v>
      </c>
      <c r="N415">
        <v>1013</v>
      </c>
      <c r="O415" t="s">
        <v>599</v>
      </c>
      <c r="P415" t="s">
        <v>599</v>
      </c>
      <c r="Q415">
        <v>1</v>
      </c>
      <c r="W415">
        <v>0</v>
      </c>
      <c r="X415">
        <v>1010519658</v>
      </c>
      <c r="Y415">
        <v>34.020000000000003</v>
      </c>
      <c r="AA415">
        <v>0</v>
      </c>
      <c r="AB415">
        <v>0</v>
      </c>
      <c r="AC415">
        <v>0</v>
      </c>
      <c r="AD415">
        <v>55.3</v>
      </c>
      <c r="AE415">
        <v>0</v>
      </c>
      <c r="AF415">
        <v>0</v>
      </c>
      <c r="AG415">
        <v>0</v>
      </c>
      <c r="AH415">
        <v>8.64</v>
      </c>
      <c r="AI415">
        <v>1</v>
      </c>
      <c r="AJ415">
        <v>1</v>
      </c>
      <c r="AK415">
        <v>1</v>
      </c>
      <c r="AL415">
        <v>6.4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</v>
      </c>
      <c r="AT415">
        <v>34.020000000000003</v>
      </c>
      <c r="AU415" t="s">
        <v>6</v>
      </c>
      <c r="AV415">
        <v>1</v>
      </c>
      <c r="AW415">
        <v>2</v>
      </c>
      <c r="AX415">
        <v>26837740</v>
      </c>
      <c r="AY415">
        <v>1</v>
      </c>
      <c r="AZ415">
        <v>0</v>
      </c>
      <c r="BA415">
        <v>431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Y415*Source!I149</f>
        <v>59.194800000000008</v>
      </c>
      <c r="CY415">
        <f>AD415</f>
        <v>55.3</v>
      </c>
      <c r="CZ415">
        <f>AH415</f>
        <v>8.64</v>
      </c>
      <c r="DA415">
        <f>AL415</f>
        <v>6.4</v>
      </c>
      <c r="DB415">
        <v>0</v>
      </c>
    </row>
    <row r="416" spans="1:106" x14ac:dyDescent="0.2">
      <c r="A416">
        <f>ROW(Source!A149)</f>
        <v>149</v>
      </c>
      <c r="B416">
        <v>26834277</v>
      </c>
      <c r="C416">
        <v>26837727</v>
      </c>
      <c r="D416">
        <v>25412928</v>
      </c>
      <c r="E416">
        <v>1</v>
      </c>
      <c r="F416">
        <v>1</v>
      </c>
      <c r="G416">
        <v>1</v>
      </c>
      <c r="H416">
        <v>1</v>
      </c>
      <c r="I416" t="s">
        <v>600</v>
      </c>
      <c r="J416" t="s">
        <v>6</v>
      </c>
      <c r="K416" t="s">
        <v>601</v>
      </c>
      <c r="L416">
        <v>1191</v>
      </c>
      <c r="N416">
        <v>1013</v>
      </c>
      <c r="O416" t="s">
        <v>599</v>
      </c>
      <c r="P416" t="s">
        <v>599</v>
      </c>
      <c r="Q416">
        <v>1</v>
      </c>
      <c r="W416">
        <v>0</v>
      </c>
      <c r="X416">
        <v>-1417349443</v>
      </c>
      <c r="Y416">
        <v>0.16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6.4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0.16</v>
      </c>
      <c r="AU416" t="s">
        <v>6</v>
      </c>
      <c r="AV416">
        <v>2</v>
      </c>
      <c r="AW416">
        <v>2</v>
      </c>
      <c r="AX416">
        <v>26837741</v>
      </c>
      <c r="AY416">
        <v>1</v>
      </c>
      <c r="AZ416">
        <v>0</v>
      </c>
      <c r="BA416">
        <v>432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Y416*Source!I149</f>
        <v>0.27839999999999998</v>
      </c>
      <c r="CY416">
        <f>AD416</f>
        <v>0</v>
      </c>
      <c r="CZ416">
        <f>AH416</f>
        <v>0</v>
      </c>
      <c r="DA416">
        <f>AL416</f>
        <v>1</v>
      </c>
      <c r="DB416">
        <v>0</v>
      </c>
    </row>
    <row r="417" spans="1:106" x14ac:dyDescent="0.2">
      <c r="A417">
        <f>ROW(Source!A149)</f>
        <v>149</v>
      </c>
      <c r="B417">
        <v>26834277</v>
      </c>
      <c r="C417">
        <v>26837727</v>
      </c>
      <c r="D417">
        <v>25230514</v>
      </c>
      <c r="E417">
        <v>1</v>
      </c>
      <c r="F417">
        <v>1</v>
      </c>
      <c r="G417">
        <v>1</v>
      </c>
      <c r="H417">
        <v>2</v>
      </c>
      <c r="I417" t="s">
        <v>602</v>
      </c>
      <c r="J417" t="s">
        <v>603</v>
      </c>
      <c r="K417" t="s">
        <v>604</v>
      </c>
      <c r="L417">
        <v>1368</v>
      </c>
      <c r="N417">
        <v>1011</v>
      </c>
      <c r="O417" t="s">
        <v>605</v>
      </c>
      <c r="P417" t="s">
        <v>605</v>
      </c>
      <c r="Q417">
        <v>1</v>
      </c>
      <c r="W417">
        <v>0</v>
      </c>
      <c r="X417">
        <v>1188625873</v>
      </c>
      <c r="Y417">
        <v>0.1</v>
      </c>
      <c r="AA417">
        <v>0</v>
      </c>
      <c r="AB417">
        <v>200.06</v>
      </c>
      <c r="AC417">
        <v>13.5</v>
      </c>
      <c r="AD417">
        <v>0</v>
      </c>
      <c r="AE417">
        <v>0</v>
      </c>
      <c r="AF417">
        <v>31.26</v>
      </c>
      <c r="AG417">
        <v>13.5</v>
      </c>
      <c r="AH417">
        <v>0</v>
      </c>
      <c r="AI417">
        <v>1</v>
      </c>
      <c r="AJ417">
        <v>6.4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</v>
      </c>
      <c r="AT417">
        <v>0.1</v>
      </c>
      <c r="AU417" t="s">
        <v>6</v>
      </c>
      <c r="AV417">
        <v>0</v>
      </c>
      <c r="AW417">
        <v>2</v>
      </c>
      <c r="AX417">
        <v>26837742</v>
      </c>
      <c r="AY417">
        <v>1</v>
      </c>
      <c r="AZ417">
        <v>0</v>
      </c>
      <c r="BA417">
        <v>433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Y417*Source!I149</f>
        <v>0.17400000000000002</v>
      </c>
      <c r="CY417">
        <f>AB417</f>
        <v>200.06</v>
      </c>
      <c r="CZ417">
        <f>AF417</f>
        <v>31.26</v>
      </c>
      <c r="DA417">
        <f>AJ417</f>
        <v>6.4</v>
      </c>
      <c r="DB417">
        <v>0</v>
      </c>
    </row>
    <row r="418" spans="1:106" x14ac:dyDescent="0.2">
      <c r="A418">
        <f>ROW(Source!A149)</f>
        <v>149</v>
      </c>
      <c r="B418">
        <v>26834277</v>
      </c>
      <c r="C418">
        <v>26837727</v>
      </c>
      <c r="D418">
        <v>25231607</v>
      </c>
      <c r="E418">
        <v>1</v>
      </c>
      <c r="F418">
        <v>1</v>
      </c>
      <c r="G418">
        <v>1</v>
      </c>
      <c r="H418">
        <v>2</v>
      </c>
      <c r="I418" t="s">
        <v>608</v>
      </c>
      <c r="J418" t="s">
        <v>609</v>
      </c>
      <c r="K418" t="s">
        <v>610</v>
      </c>
      <c r="L418">
        <v>1368</v>
      </c>
      <c r="N418">
        <v>1011</v>
      </c>
      <c r="O418" t="s">
        <v>605</v>
      </c>
      <c r="P418" t="s">
        <v>605</v>
      </c>
      <c r="Q418">
        <v>1</v>
      </c>
      <c r="W418">
        <v>0</v>
      </c>
      <c r="X418">
        <v>1372534845</v>
      </c>
      <c r="Y418">
        <v>0.06</v>
      </c>
      <c r="AA418">
        <v>0</v>
      </c>
      <c r="AB418">
        <v>420.54</v>
      </c>
      <c r="AC418">
        <v>11.6</v>
      </c>
      <c r="AD418">
        <v>0</v>
      </c>
      <c r="AE418">
        <v>0</v>
      </c>
      <c r="AF418">
        <v>65.709999999999994</v>
      </c>
      <c r="AG418">
        <v>11.6</v>
      </c>
      <c r="AH418">
        <v>0</v>
      </c>
      <c r="AI418">
        <v>1</v>
      </c>
      <c r="AJ418">
        <v>6.4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6</v>
      </c>
      <c r="AT418">
        <v>0.06</v>
      </c>
      <c r="AU418" t="s">
        <v>6</v>
      </c>
      <c r="AV418">
        <v>0</v>
      </c>
      <c r="AW418">
        <v>2</v>
      </c>
      <c r="AX418">
        <v>26837743</v>
      </c>
      <c r="AY418">
        <v>1</v>
      </c>
      <c r="AZ418">
        <v>0</v>
      </c>
      <c r="BA418">
        <v>434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Y418*Source!I149</f>
        <v>0.10439999999999999</v>
      </c>
      <c r="CY418">
        <f>AB418</f>
        <v>420.54</v>
      </c>
      <c r="CZ418">
        <f>AF418</f>
        <v>65.709999999999994</v>
      </c>
      <c r="DA418">
        <f>AJ418</f>
        <v>6.4</v>
      </c>
      <c r="DB418">
        <v>0</v>
      </c>
    </row>
    <row r="419" spans="1:106" x14ac:dyDescent="0.2">
      <c r="A419">
        <f>ROW(Source!A149)</f>
        <v>149</v>
      </c>
      <c r="B419">
        <v>26834277</v>
      </c>
      <c r="C419">
        <v>26837727</v>
      </c>
      <c r="D419">
        <v>25149961</v>
      </c>
      <c r="E419">
        <v>1</v>
      </c>
      <c r="F419">
        <v>1</v>
      </c>
      <c r="G419">
        <v>1</v>
      </c>
      <c r="H419">
        <v>3</v>
      </c>
      <c r="I419" t="s">
        <v>691</v>
      </c>
      <c r="J419" t="s">
        <v>692</v>
      </c>
      <c r="K419" t="s">
        <v>693</v>
      </c>
      <c r="L419">
        <v>1339</v>
      </c>
      <c r="N419">
        <v>1007</v>
      </c>
      <c r="O419" t="s">
        <v>228</v>
      </c>
      <c r="P419" t="s">
        <v>228</v>
      </c>
      <c r="Q419">
        <v>1</v>
      </c>
      <c r="W419">
        <v>0</v>
      </c>
      <c r="X419">
        <v>-1660354250</v>
      </c>
      <c r="Y419">
        <v>0.24</v>
      </c>
      <c r="AA419">
        <v>15.62</v>
      </c>
      <c r="AB419">
        <v>0</v>
      </c>
      <c r="AC419">
        <v>0</v>
      </c>
      <c r="AD419">
        <v>0</v>
      </c>
      <c r="AE419">
        <v>2.44</v>
      </c>
      <c r="AF419">
        <v>0</v>
      </c>
      <c r="AG419">
        <v>0</v>
      </c>
      <c r="AH419">
        <v>0</v>
      </c>
      <c r="AI419">
        <v>6.4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0.24</v>
      </c>
      <c r="AU419" t="s">
        <v>6</v>
      </c>
      <c r="AV419">
        <v>0</v>
      </c>
      <c r="AW419">
        <v>2</v>
      </c>
      <c r="AX419">
        <v>26837744</v>
      </c>
      <c r="AY419">
        <v>1</v>
      </c>
      <c r="AZ419">
        <v>0</v>
      </c>
      <c r="BA419">
        <v>435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Y419*Source!I149</f>
        <v>0.41759999999999997</v>
      </c>
      <c r="CY419">
        <f t="shared" ref="CY419:CY426" si="27">AA419</f>
        <v>15.62</v>
      </c>
      <c r="CZ419">
        <f t="shared" ref="CZ419:CZ426" si="28">AE419</f>
        <v>2.44</v>
      </c>
      <c r="DA419">
        <f t="shared" ref="DA419:DA426" si="29">AI419</f>
        <v>6.4</v>
      </c>
      <c r="DB419">
        <v>0</v>
      </c>
    </row>
    <row r="420" spans="1:106" x14ac:dyDescent="0.2">
      <c r="A420">
        <f>ROW(Source!A149)</f>
        <v>149</v>
      </c>
      <c r="B420">
        <v>26834277</v>
      </c>
      <c r="C420">
        <v>26837727</v>
      </c>
      <c r="D420">
        <v>25150441</v>
      </c>
      <c r="E420">
        <v>1</v>
      </c>
      <c r="F420">
        <v>1</v>
      </c>
      <c r="G420">
        <v>1</v>
      </c>
      <c r="H420">
        <v>3</v>
      </c>
      <c r="I420" t="s">
        <v>798</v>
      </c>
      <c r="J420" t="s">
        <v>799</v>
      </c>
      <c r="K420" t="s">
        <v>800</v>
      </c>
      <c r="L420">
        <v>1354</v>
      </c>
      <c r="N420">
        <v>1010</v>
      </c>
      <c r="O420" t="s">
        <v>145</v>
      </c>
      <c r="P420" t="s">
        <v>145</v>
      </c>
      <c r="Q420">
        <v>1</v>
      </c>
      <c r="W420">
        <v>0</v>
      </c>
      <c r="X420">
        <v>-1046673864</v>
      </c>
      <c r="Y420">
        <v>5.0999999999999996</v>
      </c>
      <c r="AA420">
        <v>28.8</v>
      </c>
      <c r="AB420">
        <v>0</v>
      </c>
      <c r="AC420">
        <v>0</v>
      </c>
      <c r="AD420">
        <v>0</v>
      </c>
      <c r="AE420">
        <v>4.5</v>
      </c>
      <c r="AF420">
        <v>0</v>
      </c>
      <c r="AG420">
        <v>0</v>
      </c>
      <c r="AH420">
        <v>0</v>
      </c>
      <c r="AI420">
        <v>6.4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5.0999999999999996</v>
      </c>
      <c r="AU420" t="s">
        <v>6</v>
      </c>
      <c r="AV420">
        <v>0</v>
      </c>
      <c r="AW420">
        <v>2</v>
      </c>
      <c r="AX420">
        <v>26837745</v>
      </c>
      <c r="AY420">
        <v>1</v>
      </c>
      <c r="AZ420">
        <v>0</v>
      </c>
      <c r="BA420">
        <v>436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Y420*Source!I149</f>
        <v>8.8739999999999988</v>
      </c>
      <c r="CY420">
        <f t="shared" si="27"/>
        <v>28.8</v>
      </c>
      <c r="CZ420">
        <f t="shared" si="28"/>
        <v>4.5</v>
      </c>
      <c r="DA420">
        <f t="shared" si="29"/>
        <v>6.4</v>
      </c>
      <c r="DB420">
        <v>0</v>
      </c>
    </row>
    <row r="421" spans="1:106" x14ac:dyDescent="0.2">
      <c r="A421">
        <f>ROW(Source!A149)</f>
        <v>149</v>
      </c>
      <c r="B421">
        <v>26834277</v>
      </c>
      <c r="C421">
        <v>26837727</v>
      </c>
      <c r="D421">
        <v>25150690</v>
      </c>
      <c r="E421">
        <v>1</v>
      </c>
      <c r="F421">
        <v>1</v>
      </c>
      <c r="G421">
        <v>1</v>
      </c>
      <c r="H421">
        <v>3</v>
      </c>
      <c r="I421" t="s">
        <v>801</v>
      </c>
      <c r="J421" t="s">
        <v>802</v>
      </c>
      <c r="K421" t="s">
        <v>803</v>
      </c>
      <c r="L421">
        <v>1348</v>
      </c>
      <c r="N421">
        <v>1009</v>
      </c>
      <c r="O421" t="s">
        <v>38</v>
      </c>
      <c r="P421" t="s">
        <v>38</v>
      </c>
      <c r="Q421">
        <v>1000</v>
      </c>
      <c r="W421">
        <v>0</v>
      </c>
      <c r="X421">
        <v>-526970962</v>
      </c>
      <c r="Y421">
        <v>2.5499999999999998E-2</v>
      </c>
      <c r="AA421">
        <v>3753.41</v>
      </c>
      <c r="AB421">
        <v>0</v>
      </c>
      <c r="AC421">
        <v>0</v>
      </c>
      <c r="AD421">
        <v>0</v>
      </c>
      <c r="AE421">
        <v>586.47</v>
      </c>
      <c r="AF421">
        <v>0</v>
      </c>
      <c r="AG421">
        <v>0</v>
      </c>
      <c r="AH421">
        <v>0</v>
      </c>
      <c r="AI421">
        <v>6.4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2.5499999999999998E-2</v>
      </c>
      <c r="AU421" t="s">
        <v>6</v>
      </c>
      <c r="AV421">
        <v>0</v>
      </c>
      <c r="AW421">
        <v>2</v>
      </c>
      <c r="AX421">
        <v>26837746</v>
      </c>
      <c r="AY421">
        <v>1</v>
      </c>
      <c r="AZ421">
        <v>0</v>
      </c>
      <c r="BA421">
        <v>437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Y421*Source!I149</f>
        <v>4.437E-2</v>
      </c>
      <c r="CY421">
        <f t="shared" si="27"/>
        <v>3753.41</v>
      </c>
      <c r="CZ421">
        <f t="shared" si="28"/>
        <v>586.47</v>
      </c>
      <c r="DA421">
        <f t="shared" si="29"/>
        <v>6.4</v>
      </c>
      <c r="DB421">
        <v>0</v>
      </c>
    </row>
    <row r="422" spans="1:106" x14ac:dyDescent="0.2">
      <c r="A422">
        <f>ROW(Source!A149)</f>
        <v>149</v>
      </c>
      <c r="B422">
        <v>26834277</v>
      </c>
      <c r="C422">
        <v>26837727</v>
      </c>
      <c r="D422">
        <v>25153356</v>
      </c>
      <c r="E422">
        <v>1</v>
      </c>
      <c r="F422">
        <v>1</v>
      </c>
      <c r="G422">
        <v>1</v>
      </c>
      <c r="H422">
        <v>3</v>
      </c>
      <c r="I422" t="s">
        <v>790</v>
      </c>
      <c r="J422" t="s">
        <v>791</v>
      </c>
      <c r="K422" t="s">
        <v>792</v>
      </c>
      <c r="L422">
        <v>1327</v>
      </c>
      <c r="N422">
        <v>1005</v>
      </c>
      <c r="O422" t="s">
        <v>27</v>
      </c>
      <c r="P422" t="s">
        <v>27</v>
      </c>
      <c r="Q422">
        <v>1</v>
      </c>
      <c r="W422">
        <v>0</v>
      </c>
      <c r="X422">
        <v>-1987926685</v>
      </c>
      <c r="Y422">
        <v>1.6</v>
      </c>
      <c r="AA422">
        <v>462.85</v>
      </c>
      <c r="AB422">
        <v>0</v>
      </c>
      <c r="AC422">
        <v>0</v>
      </c>
      <c r="AD422">
        <v>0</v>
      </c>
      <c r="AE422">
        <v>72.319999999999993</v>
      </c>
      <c r="AF422">
        <v>0</v>
      </c>
      <c r="AG422">
        <v>0</v>
      </c>
      <c r="AH422">
        <v>0</v>
      </c>
      <c r="AI422">
        <v>6.4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1.6</v>
      </c>
      <c r="AU422" t="s">
        <v>6</v>
      </c>
      <c r="AV422">
        <v>0</v>
      </c>
      <c r="AW422">
        <v>2</v>
      </c>
      <c r="AX422">
        <v>26837747</v>
      </c>
      <c r="AY422">
        <v>1</v>
      </c>
      <c r="AZ422">
        <v>0</v>
      </c>
      <c r="BA422">
        <v>438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Y422*Source!I149</f>
        <v>2.7840000000000003</v>
      </c>
      <c r="CY422">
        <f t="shared" si="27"/>
        <v>462.85</v>
      </c>
      <c r="CZ422">
        <f t="shared" si="28"/>
        <v>72.319999999999993</v>
      </c>
      <c r="DA422">
        <f t="shared" si="29"/>
        <v>6.4</v>
      </c>
      <c r="DB422">
        <v>0</v>
      </c>
    </row>
    <row r="423" spans="1:106" x14ac:dyDescent="0.2">
      <c r="A423">
        <f>ROW(Source!A149)</f>
        <v>149</v>
      </c>
      <c r="B423">
        <v>26834277</v>
      </c>
      <c r="C423">
        <v>26837727</v>
      </c>
      <c r="D423">
        <v>25154578</v>
      </c>
      <c r="E423">
        <v>1</v>
      </c>
      <c r="F423">
        <v>1</v>
      </c>
      <c r="G423">
        <v>1</v>
      </c>
      <c r="H423">
        <v>3</v>
      </c>
      <c r="I423" t="s">
        <v>804</v>
      </c>
      <c r="J423" t="s">
        <v>805</v>
      </c>
      <c r="K423" t="s">
        <v>806</v>
      </c>
      <c r="L423">
        <v>1339</v>
      </c>
      <c r="N423">
        <v>1007</v>
      </c>
      <c r="O423" t="s">
        <v>228</v>
      </c>
      <c r="P423" t="s">
        <v>228</v>
      </c>
      <c r="Q423">
        <v>1</v>
      </c>
      <c r="W423">
        <v>0</v>
      </c>
      <c r="X423">
        <v>1795918813</v>
      </c>
      <c r="Y423">
        <v>4.4000000000000003E-3</v>
      </c>
      <c r="AA423">
        <v>477.31</v>
      </c>
      <c r="AB423">
        <v>0</v>
      </c>
      <c r="AC423">
        <v>0</v>
      </c>
      <c r="AD423">
        <v>0</v>
      </c>
      <c r="AE423">
        <v>74.58</v>
      </c>
      <c r="AF423">
        <v>0</v>
      </c>
      <c r="AG423">
        <v>0</v>
      </c>
      <c r="AH423">
        <v>0</v>
      </c>
      <c r="AI423">
        <v>6.4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4.4000000000000003E-3</v>
      </c>
      <c r="AU423" t="s">
        <v>6</v>
      </c>
      <c r="AV423">
        <v>0</v>
      </c>
      <c r="AW423">
        <v>2</v>
      </c>
      <c r="AX423">
        <v>26837748</v>
      </c>
      <c r="AY423">
        <v>1</v>
      </c>
      <c r="AZ423">
        <v>0</v>
      </c>
      <c r="BA423">
        <v>439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Y423*Source!I149</f>
        <v>7.6560000000000005E-3</v>
      </c>
      <c r="CY423">
        <f t="shared" si="27"/>
        <v>477.31</v>
      </c>
      <c r="CZ423">
        <f t="shared" si="28"/>
        <v>74.58</v>
      </c>
      <c r="DA423">
        <f t="shared" si="29"/>
        <v>6.4</v>
      </c>
      <c r="DB423">
        <v>0</v>
      </c>
    </row>
    <row r="424" spans="1:106" x14ac:dyDescent="0.2">
      <c r="A424">
        <f>ROW(Source!A149)</f>
        <v>149</v>
      </c>
      <c r="B424">
        <v>26834277</v>
      </c>
      <c r="C424">
        <v>26837727</v>
      </c>
      <c r="D424">
        <v>25185124</v>
      </c>
      <c r="E424">
        <v>1</v>
      </c>
      <c r="F424">
        <v>1</v>
      </c>
      <c r="G424">
        <v>1</v>
      </c>
      <c r="H424">
        <v>3</v>
      </c>
      <c r="I424" t="s">
        <v>807</v>
      </c>
      <c r="J424" t="s">
        <v>808</v>
      </c>
      <c r="K424" t="s">
        <v>809</v>
      </c>
      <c r="L424">
        <v>1346</v>
      </c>
      <c r="N424">
        <v>1009</v>
      </c>
      <c r="O424" t="s">
        <v>182</v>
      </c>
      <c r="P424" t="s">
        <v>182</v>
      </c>
      <c r="Q424">
        <v>1</v>
      </c>
      <c r="W424">
        <v>0</v>
      </c>
      <c r="X424">
        <v>-1684093315</v>
      </c>
      <c r="Y424">
        <v>4.0199999999999996</v>
      </c>
      <c r="AA424">
        <v>51.78</v>
      </c>
      <c r="AB424">
        <v>0</v>
      </c>
      <c r="AC424">
        <v>0</v>
      </c>
      <c r="AD424">
        <v>0</v>
      </c>
      <c r="AE424">
        <v>8.09</v>
      </c>
      <c r="AF424">
        <v>0</v>
      </c>
      <c r="AG424">
        <v>0</v>
      </c>
      <c r="AH424">
        <v>0</v>
      </c>
      <c r="AI424">
        <v>6.4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4.0199999999999996</v>
      </c>
      <c r="AU424" t="s">
        <v>6</v>
      </c>
      <c r="AV424">
        <v>0</v>
      </c>
      <c r="AW424">
        <v>2</v>
      </c>
      <c r="AX424">
        <v>26837749</v>
      </c>
      <c r="AY424">
        <v>1</v>
      </c>
      <c r="AZ424">
        <v>0</v>
      </c>
      <c r="BA424">
        <v>440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Y424*Source!I149</f>
        <v>6.9947999999999988</v>
      </c>
      <c r="CY424">
        <f t="shared" si="27"/>
        <v>51.78</v>
      </c>
      <c r="CZ424">
        <f t="shared" si="28"/>
        <v>8.09</v>
      </c>
      <c r="DA424">
        <f t="shared" si="29"/>
        <v>6.4</v>
      </c>
      <c r="DB424">
        <v>0</v>
      </c>
    </row>
    <row r="425" spans="1:106" x14ac:dyDescent="0.2">
      <c r="A425">
        <f>ROW(Source!A149)</f>
        <v>149</v>
      </c>
      <c r="B425">
        <v>26834277</v>
      </c>
      <c r="C425">
        <v>26837727</v>
      </c>
      <c r="D425">
        <v>25185882</v>
      </c>
      <c r="E425">
        <v>1</v>
      </c>
      <c r="F425">
        <v>1</v>
      </c>
      <c r="G425">
        <v>1</v>
      </c>
      <c r="H425">
        <v>3</v>
      </c>
      <c r="I425" t="s">
        <v>263</v>
      </c>
      <c r="J425" t="s">
        <v>265</v>
      </c>
      <c r="K425" t="s">
        <v>264</v>
      </c>
      <c r="L425">
        <v>1348</v>
      </c>
      <c r="N425">
        <v>1009</v>
      </c>
      <c r="O425" t="s">
        <v>38</v>
      </c>
      <c r="P425" t="s">
        <v>38</v>
      </c>
      <c r="Q425">
        <v>1000</v>
      </c>
      <c r="W425">
        <v>0</v>
      </c>
      <c r="X425">
        <v>-582481889</v>
      </c>
      <c r="Y425">
        <v>7.0999999999999994E-2</v>
      </c>
      <c r="AA425">
        <v>85041.22</v>
      </c>
      <c r="AB425">
        <v>0</v>
      </c>
      <c r="AC425">
        <v>0</v>
      </c>
      <c r="AD425">
        <v>0</v>
      </c>
      <c r="AE425">
        <v>13287.69</v>
      </c>
      <c r="AF425">
        <v>0</v>
      </c>
      <c r="AG425">
        <v>0</v>
      </c>
      <c r="AH425">
        <v>0</v>
      </c>
      <c r="AI425">
        <v>6.4</v>
      </c>
      <c r="AJ425">
        <v>1</v>
      </c>
      <c r="AK425">
        <v>1</v>
      </c>
      <c r="AL425">
        <v>1</v>
      </c>
      <c r="AN425">
        <v>0</v>
      </c>
      <c r="AO425">
        <v>0</v>
      </c>
      <c r="AP425">
        <v>0</v>
      </c>
      <c r="AQ425">
        <v>0</v>
      </c>
      <c r="AR425">
        <v>0</v>
      </c>
      <c r="AS425" t="s">
        <v>6</v>
      </c>
      <c r="AT425">
        <v>7.0999999999999994E-2</v>
      </c>
      <c r="AU425" t="s">
        <v>6</v>
      </c>
      <c r="AV425">
        <v>0</v>
      </c>
      <c r="AW425">
        <v>1</v>
      </c>
      <c r="AX425">
        <v>-1</v>
      </c>
      <c r="AY425">
        <v>0</v>
      </c>
      <c r="AZ425">
        <v>0</v>
      </c>
      <c r="BA425" t="s">
        <v>6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Y425*Source!I149</f>
        <v>0.12353999999999998</v>
      </c>
      <c r="CY425">
        <f t="shared" si="27"/>
        <v>85041.22</v>
      </c>
      <c r="CZ425">
        <f t="shared" si="28"/>
        <v>13287.69</v>
      </c>
      <c r="DA425">
        <f t="shared" si="29"/>
        <v>6.4</v>
      </c>
      <c r="DB425">
        <v>0</v>
      </c>
    </row>
    <row r="426" spans="1:106" x14ac:dyDescent="0.2">
      <c r="A426">
        <f>ROW(Source!A149)</f>
        <v>149</v>
      </c>
      <c r="B426">
        <v>26834277</v>
      </c>
      <c r="C426">
        <v>26837727</v>
      </c>
      <c r="D426">
        <v>25187352</v>
      </c>
      <c r="E426">
        <v>1</v>
      </c>
      <c r="F426">
        <v>1</v>
      </c>
      <c r="G426">
        <v>1</v>
      </c>
      <c r="H426">
        <v>3</v>
      </c>
      <c r="I426" t="s">
        <v>810</v>
      </c>
      <c r="J426" t="s">
        <v>811</v>
      </c>
      <c r="K426" t="s">
        <v>812</v>
      </c>
      <c r="L426">
        <v>1348</v>
      </c>
      <c r="N426">
        <v>1009</v>
      </c>
      <c r="O426" t="s">
        <v>38</v>
      </c>
      <c r="P426" t="s">
        <v>38</v>
      </c>
      <c r="Q426">
        <v>1000</v>
      </c>
      <c r="W426">
        <v>0</v>
      </c>
      <c r="X426">
        <v>-2084827333</v>
      </c>
      <c r="Y426">
        <v>7.5999999999999998E-2</v>
      </c>
      <c r="AA426">
        <v>27481.599999999999</v>
      </c>
      <c r="AB426">
        <v>0</v>
      </c>
      <c r="AC426">
        <v>0</v>
      </c>
      <c r="AD426">
        <v>0</v>
      </c>
      <c r="AE426">
        <v>4294</v>
      </c>
      <c r="AF426">
        <v>0</v>
      </c>
      <c r="AG426">
        <v>0</v>
      </c>
      <c r="AH426">
        <v>0</v>
      </c>
      <c r="AI426">
        <v>6.4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7.5999999999999998E-2</v>
      </c>
      <c r="AU426" t="s">
        <v>6</v>
      </c>
      <c r="AV426">
        <v>0</v>
      </c>
      <c r="AW426">
        <v>2</v>
      </c>
      <c r="AX426">
        <v>26837751</v>
      </c>
      <c r="AY426">
        <v>1</v>
      </c>
      <c r="AZ426">
        <v>0</v>
      </c>
      <c r="BA426">
        <v>442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Y426*Source!I149</f>
        <v>0.13224</v>
      </c>
      <c r="CY426">
        <f t="shared" si="27"/>
        <v>27481.599999999999</v>
      </c>
      <c r="CZ426">
        <f t="shared" si="28"/>
        <v>4294</v>
      </c>
      <c r="DA426">
        <f t="shared" si="29"/>
        <v>6.4</v>
      </c>
      <c r="DB426">
        <v>0</v>
      </c>
    </row>
    <row r="427" spans="1:106" x14ac:dyDescent="0.2">
      <c r="A427">
        <f>ROW(Source!A152)</f>
        <v>152</v>
      </c>
      <c r="B427">
        <v>26834263</v>
      </c>
      <c r="C427">
        <v>26837793</v>
      </c>
      <c r="D427">
        <v>25419089</v>
      </c>
      <c r="E427">
        <v>1</v>
      </c>
      <c r="F427">
        <v>1</v>
      </c>
      <c r="G427">
        <v>1</v>
      </c>
      <c r="H427">
        <v>1</v>
      </c>
      <c r="I427" t="s">
        <v>796</v>
      </c>
      <c r="J427" t="s">
        <v>6</v>
      </c>
      <c r="K427" t="s">
        <v>797</v>
      </c>
      <c r="L427">
        <v>1191</v>
      </c>
      <c r="N427">
        <v>1013</v>
      </c>
      <c r="O427" t="s">
        <v>599</v>
      </c>
      <c r="P427" t="s">
        <v>599</v>
      </c>
      <c r="Q427">
        <v>1</v>
      </c>
      <c r="W427">
        <v>0</v>
      </c>
      <c r="X427">
        <v>1069510174</v>
      </c>
      <c r="Y427">
        <v>7.5324999999999989</v>
      </c>
      <c r="AA427">
        <v>0</v>
      </c>
      <c r="AB427">
        <v>0</v>
      </c>
      <c r="AC427">
        <v>0</v>
      </c>
      <c r="AD427">
        <v>9.6199999999999992</v>
      </c>
      <c r="AE427">
        <v>0</v>
      </c>
      <c r="AF427">
        <v>0</v>
      </c>
      <c r="AG427">
        <v>0</v>
      </c>
      <c r="AH427">
        <v>9.6199999999999992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6</v>
      </c>
      <c r="AT427">
        <v>6.55</v>
      </c>
      <c r="AU427" t="s">
        <v>779</v>
      </c>
      <c r="AV427">
        <v>1</v>
      </c>
      <c r="AW427">
        <v>2</v>
      </c>
      <c r="AX427">
        <v>26837807</v>
      </c>
      <c r="AY427">
        <v>1</v>
      </c>
      <c r="AZ427">
        <v>0</v>
      </c>
      <c r="BA427">
        <v>443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Y427*Source!I152</f>
        <v>33.747106499999994</v>
      </c>
      <c r="CY427">
        <f>AD427</f>
        <v>9.6199999999999992</v>
      </c>
      <c r="CZ427">
        <f>AH427</f>
        <v>9.6199999999999992</v>
      </c>
      <c r="DA427">
        <f>AL427</f>
        <v>1</v>
      </c>
      <c r="DB427">
        <v>0</v>
      </c>
    </row>
    <row r="428" spans="1:106" x14ac:dyDescent="0.2">
      <c r="A428">
        <f>ROW(Source!A152)</f>
        <v>152</v>
      </c>
      <c r="B428">
        <v>26834263</v>
      </c>
      <c r="C428">
        <v>26837793</v>
      </c>
      <c r="D428">
        <v>25412928</v>
      </c>
      <c r="E428">
        <v>1</v>
      </c>
      <c r="F428">
        <v>1</v>
      </c>
      <c r="G428">
        <v>1</v>
      </c>
      <c r="H428">
        <v>1</v>
      </c>
      <c r="I428" t="s">
        <v>600</v>
      </c>
      <c r="J428" t="s">
        <v>6</v>
      </c>
      <c r="K428" t="s">
        <v>601</v>
      </c>
      <c r="L428">
        <v>1191</v>
      </c>
      <c r="N428">
        <v>1013</v>
      </c>
      <c r="O428" t="s">
        <v>599</v>
      </c>
      <c r="P428" t="s">
        <v>599</v>
      </c>
      <c r="Q428">
        <v>1</v>
      </c>
      <c r="W428">
        <v>0</v>
      </c>
      <c r="X428">
        <v>-1417349443</v>
      </c>
      <c r="Y428">
        <v>0.02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0.02</v>
      </c>
      <c r="AU428" t="s">
        <v>6</v>
      </c>
      <c r="AV428">
        <v>2</v>
      </c>
      <c r="AW428">
        <v>2</v>
      </c>
      <c r="AX428">
        <v>26837808</v>
      </c>
      <c r="AY428">
        <v>1</v>
      </c>
      <c r="AZ428">
        <v>2048</v>
      </c>
      <c r="BA428">
        <v>444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Y428*Source!I152</f>
        <v>8.9604000000000003E-2</v>
      </c>
      <c r="CY428">
        <f>AD428</f>
        <v>0</v>
      </c>
      <c r="CZ428">
        <f>AH428</f>
        <v>0</v>
      </c>
      <c r="DA428">
        <f>AL428</f>
        <v>1</v>
      </c>
      <c r="DB428">
        <v>0</v>
      </c>
    </row>
    <row r="429" spans="1:106" x14ac:dyDescent="0.2">
      <c r="A429">
        <f>ROW(Source!A152)</f>
        <v>152</v>
      </c>
      <c r="B429">
        <v>26834263</v>
      </c>
      <c r="C429">
        <v>26837793</v>
      </c>
      <c r="D429">
        <v>25230514</v>
      </c>
      <c r="E429">
        <v>1</v>
      </c>
      <c r="F429">
        <v>1</v>
      </c>
      <c r="G429">
        <v>1</v>
      </c>
      <c r="H429">
        <v>2</v>
      </c>
      <c r="I429" t="s">
        <v>602</v>
      </c>
      <c r="J429" t="s">
        <v>603</v>
      </c>
      <c r="K429" t="s">
        <v>604</v>
      </c>
      <c r="L429">
        <v>1368</v>
      </c>
      <c r="N429">
        <v>1011</v>
      </c>
      <c r="O429" t="s">
        <v>605</v>
      </c>
      <c r="P429" t="s">
        <v>605</v>
      </c>
      <c r="Q429">
        <v>1</v>
      </c>
      <c r="W429">
        <v>0</v>
      </c>
      <c r="X429">
        <v>1188625873</v>
      </c>
      <c r="Y429">
        <v>1.2500000000000001E-2</v>
      </c>
      <c r="AA429">
        <v>0</v>
      </c>
      <c r="AB429">
        <v>31.26</v>
      </c>
      <c r="AC429">
        <v>13.5</v>
      </c>
      <c r="AD429">
        <v>0</v>
      </c>
      <c r="AE429">
        <v>0</v>
      </c>
      <c r="AF429">
        <v>31.26</v>
      </c>
      <c r="AG429">
        <v>13.5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6</v>
      </c>
      <c r="AT429">
        <v>0.01</v>
      </c>
      <c r="AU429" t="s">
        <v>130</v>
      </c>
      <c r="AV429">
        <v>0</v>
      </c>
      <c r="AW429">
        <v>2</v>
      </c>
      <c r="AX429">
        <v>26837809</v>
      </c>
      <c r="AY429">
        <v>1</v>
      </c>
      <c r="AZ429">
        <v>0</v>
      </c>
      <c r="BA429">
        <v>445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Y429*Source!I152</f>
        <v>5.6002500000000004E-2</v>
      </c>
      <c r="CY429">
        <f>AB429</f>
        <v>31.26</v>
      </c>
      <c r="CZ429">
        <f>AF429</f>
        <v>31.26</v>
      </c>
      <c r="DA429">
        <f>AJ429</f>
        <v>1</v>
      </c>
      <c r="DB429">
        <v>0</v>
      </c>
    </row>
    <row r="430" spans="1:106" x14ac:dyDescent="0.2">
      <c r="A430">
        <f>ROW(Source!A152)</f>
        <v>152</v>
      </c>
      <c r="B430">
        <v>26834263</v>
      </c>
      <c r="C430">
        <v>26837793</v>
      </c>
      <c r="D430">
        <v>25231607</v>
      </c>
      <c r="E430">
        <v>1</v>
      </c>
      <c r="F430">
        <v>1</v>
      </c>
      <c r="G430">
        <v>1</v>
      </c>
      <c r="H430">
        <v>2</v>
      </c>
      <c r="I430" t="s">
        <v>608</v>
      </c>
      <c r="J430" t="s">
        <v>609</v>
      </c>
      <c r="K430" t="s">
        <v>610</v>
      </c>
      <c r="L430">
        <v>1368</v>
      </c>
      <c r="N430">
        <v>1011</v>
      </c>
      <c r="O430" t="s">
        <v>605</v>
      </c>
      <c r="P430" t="s">
        <v>605</v>
      </c>
      <c r="Q430">
        <v>1</v>
      </c>
      <c r="W430">
        <v>0</v>
      </c>
      <c r="X430">
        <v>1372534845</v>
      </c>
      <c r="Y430">
        <v>1.2500000000000001E-2</v>
      </c>
      <c r="AA430">
        <v>0</v>
      </c>
      <c r="AB430">
        <v>65.709999999999994</v>
      </c>
      <c r="AC430">
        <v>11.6</v>
      </c>
      <c r="AD430">
        <v>0</v>
      </c>
      <c r="AE430">
        <v>0</v>
      </c>
      <c r="AF430">
        <v>65.709999999999994</v>
      </c>
      <c r="AG430">
        <v>11.6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</v>
      </c>
      <c r="AT430">
        <v>0.01</v>
      </c>
      <c r="AU430" t="s">
        <v>130</v>
      </c>
      <c r="AV430">
        <v>0</v>
      </c>
      <c r="AW430">
        <v>2</v>
      </c>
      <c r="AX430">
        <v>26837810</v>
      </c>
      <c r="AY430">
        <v>1</v>
      </c>
      <c r="AZ430">
        <v>0</v>
      </c>
      <c r="BA430">
        <v>446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Y430*Source!I152</f>
        <v>5.6002500000000004E-2</v>
      </c>
      <c r="CY430">
        <f>AB430</f>
        <v>65.709999999999994</v>
      </c>
      <c r="CZ430">
        <f>AF430</f>
        <v>65.709999999999994</v>
      </c>
      <c r="DA430">
        <f>AJ430</f>
        <v>1</v>
      </c>
      <c r="DB430">
        <v>0</v>
      </c>
    </row>
    <row r="431" spans="1:106" x14ac:dyDescent="0.2">
      <c r="A431">
        <f>ROW(Source!A152)</f>
        <v>152</v>
      </c>
      <c r="B431">
        <v>26834263</v>
      </c>
      <c r="C431">
        <v>26837793</v>
      </c>
      <c r="D431">
        <v>25153690</v>
      </c>
      <c r="E431">
        <v>1</v>
      </c>
      <c r="F431">
        <v>1</v>
      </c>
      <c r="G431">
        <v>1</v>
      </c>
      <c r="H431">
        <v>3</v>
      </c>
      <c r="I431" t="s">
        <v>782</v>
      </c>
      <c r="J431" t="s">
        <v>783</v>
      </c>
      <c r="K431" t="s">
        <v>784</v>
      </c>
      <c r="L431">
        <v>1346</v>
      </c>
      <c r="N431">
        <v>1009</v>
      </c>
      <c r="O431" t="s">
        <v>182</v>
      </c>
      <c r="P431" t="s">
        <v>182</v>
      </c>
      <c r="Q431">
        <v>1</v>
      </c>
      <c r="W431">
        <v>0</v>
      </c>
      <c r="X431">
        <v>813963326</v>
      </c>
      <c r="Y431">
        <v>0.1</v>
      </c>
      <c r="AA431">
        <v>1.82</v>
      </c>
      <c r="AB431">
        <v>0</v>
      </c>
      <c r="AC431">
        <v>0</v>
      </c>
      <c r="AD431">
        <v>0</v>
      </c>
      <c r="AE431">
        <v>1.82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0.1</v>
      </c>
      <c r="AU431" t="s">
        <v>6</v>
      </c>
      <c r="AV431">
        <v>0</v>
      </c>
      <c r="AW431">
        <v>2</v>
      </c>
      <c r="AX431">
        <v>26837811</v>
      </c>
      <c r="AY431">
        <v>1</v>
      </c>
      <c r="AZ431">
        <v>0</v>
      </c>
      <c r="BA431">
        <v>447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Y431*Source!I152</f>
        <v>0.44802000000000003</v>
      </c>
      <c r="CY431">
        <f>AA431</f>
        <v>1.82</v>
      </c>
      <c r="CZ431">
        <f>AE431</f>
        <v>1.82</v>
      </c>
      <c r="DA431">
        <f>AI431</f>
        <v>1</v>
      </c>
      <c r="DB431">
        <v>0</v>
      </c>
    </row>
    <row r="432" spans="1:106" x14ac:dyDescent="0.2">
      <c r="A432">
        <f>ROW(Source!A152)</f>
        <v>152</v>
      </c>
      <c r="B432">
        <v>26834263</v>
      </c>
      <c r="C432">
        <v>26837793</v>
      </c>
      <c r="D432">
        <v>25186104</v>
      </c>
      <c r="E432">
        <v>1</v>
      </c>
      <c r="F432">
        <v>1</v>
      </c>
      <c r="G432">
        <v>1</v>
      </c>
      <c r="H432">
        <v>3</v>
      </c>
      <c r="I432" t="s">
        <v>269</v>
      </c>
      <c r="J432" t="s">
        <v>272</v>
      </c>
      <c r="K432" t="s">
        <v>270</v>
      </c>
      <c r="L432">
        <v>1296</v>
      </c>
      <c r="N432">
        <v>1002</v>
      </c>
      <c r="O432" t="s">
        <v>271</v>
      </c>
      <c r="P432" t="s">
        <v>271</v>
      </c>
      <c r="Q432">
        <v>1</v>
      </c>
      <c r="W432">
        <v>0</v>
      </c>
      <c r="X432">
        <v>-1884807443</v>
      </c>
      <c r="Y432">
        <v>14.3</v>
      </c>
      <c r="AA432">
        <v>30.67</v>
      </c>
      <c r="AB432">
        <v>0</v>
      </c>
      <c r="AC432">
        <v>0</v>
      </c>
      <c r="AD432">
        <v>0</v>
      </c>
      <c r="AE432">
        <v>30.67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0</v>
      </c>
      <c r="AP432">
        <v>0</v>
      </c>
      <c r="AQ432">
        <v>0</v>
      </c>
      <c r="AR432">
        <v>0</v>
      </c>
      <c r="AS432" t="s">
        <v>6</v>
      </c>
      <c r="AT432">
        <v>14.3</v>
      </c>
      <c r="AU432" t="s">
        <v>6</v>
      </c>
      <c r="AV432">
        <v>0</v>
      </c>
      <c r="AW432">
        <v>1</v>
      </c>
      <c r="AX432">
        <v>-1</v>
      </c>
      <c r="AY432">
        <v>0</v>
      </c>
      <c r="AZ432">
        <v>0</v>
      </c>
      <c r="BA432" t="s">
        <v>6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Y432*Source!I152</f>
        <v>64.066860000000005</v>
      </c>
      <c r="CY432">
        <f>AA432</f>
        <v>30.67</v>
      </c>
      <c r="CZ432">
        <f>AE432</f>
        <v>30.67</v>
      </c>
      <c r="DA432">
        <f>AI432</f>
        <v>1</v>
      </c>
      <c r="DB432">
        <v>0</v>
      </c>
    </row>
    <row r="433" spans="1:106" x14ac:dyDescent="0.2">
      <c r="A433">
        <f>ROW(Source!A153)</f>
        <v>153</v>
      </c>
      <c r="B433">
        <v>26834277</v>
      </c>
      <c r="C433">
        <v>26837793</v>
      </c>
      <c r="D433">
        <v>25419089</v>
      </c>
      <c r="E433">
        <v>1</v>
      </c>
      <c r="F433">
        <v>1</v>
      </c>
      <c r="G433">
        <v>1</v>
      </c>
      <c r="H433">
        <v>1</v>
      </c>
      <c r="I433" t="s">
        <v>796</v>
      </c>
      <c r="J433" t="s">
        <v>6</v>
      </c>
      <c r="K433" t="s">
        <v>797</v>
      </c>
      <c r="L433">
        <v>1191</v>
      </c>
      <c r="N433">
        <v>1013</v>
      </c>
      <c r="O433" t="s">
        <v>599</v>
      </c>
      <c r="P433" t="s">
        <v>599</v>
      </c>
      <c r="Q433">
        <v>1</v>
      </c>
      <c r="W433">
        <v>0</v>
      </c>
      <c r="X433">
        <v>1069510174</v>
      </c>
      <c r="Y433">
        <v>7.5324999999999989</v>
      </c>
      <c r="AA433">
        <v>0</v>
      </c>
      <c r="AB433">
        <v>0</v>
      </c>
      <c r="AC433">
        <v>0</v>
      </c>
      <c r="AD433">
        <v>61.57</v>
      </c>
      <c r="AE433">
        <v>0</v>
      </c>
      <c r="AF433">
        <v>0</v>
      </c>
      <c r="AG433">
        <v>0</v>
      </c>
      <c r="AH433">
        <v>9.6199999999999992</v>
      </c>
      <c r="AI433">
        <v>1</v>
      </c>
      <c r="AJ433">
        <v>1</v>
      </c>
      <c r="AK433">
        <v>1</v>
      </c>
      <c r="AL433">
        <v>6.4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6</v>
      </c>
      <c r="AT433">
        <v>6.55</v>
      </c>
      <c r="AU433" t="s">
        <v>779</v>
      </c>
      <c r="AV433">
        <v>1</v>
      </c>
      <c r="AW433">
        <v>2</v>
      </c>
      <c r="AX433">
        <v>26837807</v>
      </c>
      <c r="AY433">
        <v>1</v>
      </c>
      <c r="AZ433">
        <v>0</v>
      </c>
      <c r="BA433">
        <v>449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Y433*Source!I153</f>
        <v>33.747106499999994</v>
      </c>
      <c r="CY433">
        <f>AD433</f>
        <v>61.57</v>
      </c>
      <c r="CZ433">
        <f>AH433</f>
        <v>9.6199999999999992</v>
      </c>
      <c r="DA433">
        <f>AL433</f>
        <v>6.4</v>
      </c>
      <c r="DB433">
        <v>0</v>
      </c>
    </row>
    <row r="434" spans="1:106" x14ac:dyDescent="0.2">
      <c r="A434">
        <f>ROW(Source!A153)</f>
        <v>153</v>
      </c>
      <c r="B434">
        <v>26834277</v>
      </c>
      <c r="C434">
        <v>26837793</v>
      </c>
      <c r="D434">
        <v>25412928</v>
      </c>
      <c r="E434">
        <v>1</v>
      </c>
      <c r="F434">
        <v>1</v>
      </c>
      <c r="G434">
        <v>1</v>
      </c>
      <c r="H434">
        <v>1</v>
      </c>
      <c r="I434" t="s">
        <v>600</v>
      </c>
      <c r="J434" t="s">
        <v>6</v>
      </c>
      <c r="K434" t="s">
        <v>601</v>
      </c>
      <c r="L434">
        <v>1191</v>
      </c>
      <c r="N434">
        <v>1013</v>
      </c>
      <c r="O434" t="s">
        <v>599</v>
      </c>
      <c r="P434" t="s">
        <v>599</v>
      </c>
      <c r="Q434">
        <v>1</v>
      </c>
      <c r="W434">
        <v>0</v>
      </c>
      <c r="X434">
        <v>-1417349443</v>
      </c>
      <c r="Y434">
        <v>0.02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6.4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0.02</v>
      </c>
      <c r="AU434" t="s">
        <v>6</v>
      </c>
      <c r="AV434">
        <v>2</v>
      </c>
      <c r="AW434">
        <v>2</v>
      </c>
      <c r="AX434">
        <v>26837808</v>
      </c>
      <c r="AY434">
        <v>1</v>
      </c>
      <c r="AZ434">
        <v>2048</v>
      </c>
      <c r="BA434">
        <v>450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Y434*Source!I153</f>
        <v>8.9604000000000003E-2</v>
      </c>
      <c r="CY434">
        <f>AD434</f>
        <v>0</v>
      </c>
      <c r="CZ434">
        <f>AH434</f>
        <v>0</v>
      </c>
      <c r="DA434">
        <f>AL434</f>
        <v>1</v>
      </c>
      <c r="DB434">
        <v>0</v>
      </c>
    </row>
    <row r="435" spans="1:106" x14ac:dyDescent="0.2">
      <c r="A435">
        <f>ROW(Source!A153)</f>
        <v>153</v>
      </c>
      <c r="B435">
        <v>26834277</v>
      </c>
      <c r="C435">
        <v>26837793</v>
      </c>
      <c r="D435">
        <v>25230514</v>
      </c>
      <c r="E435">
        <v>1</v>
      </c>
      <c r="F435">
        <v>1</v>
      </c>
      <c r="G435">
        <v>1</v>
      </c>
      <c r="H435">
        <v>2</v>
      </c>
      <c r="I435" t="s">
        <v>602</v>
      </c>
      <c r="J435" t="s">
        <v>603</v>
      </c>
      <c r="K435" t="s">
        <v>604</v>
      </c>
      <c r="L435">
        <v>1368</v>
      </c>
      <c r="N435">
        <v>1011</v>
      </c>
      <c r="O435" t="s">
        <v>605</v>
      </c>
      <c r="P435" t="s">
        <v>605</v>
      </c>
      <c r="Q435">
        <v>1</v>
      </c>
      <c r="W435">
        <v>0</v>
      </c>
      <c r="X435">
        <v>1188625873</v>
      </c>
      <c r="Y435">
        <v>1.2500000000000001E-2</v>
      </c>
      <c r="AA435">
        <v>0</v>
      </c>
      <c r="AB435">
        <v>200.06</v>
      </c>
      <c r="AC435">
        <v>13.5</v>
      </c>
      <c r="AD435">
        <v>0</v>
      </c>
      <c r="AE435">
        <v>0</v>
      </c>
      <c r="AF435">
        <v>31.26</v>
      </c>
      <c r="AG435">
        <v>13.5</v>
      </c>
      <c r="AH435">
        <v>0</v>
      </c>
      <c r="AI435">
        <v>1</v>
      </c>
      <c r="AJ435">
        <v>6.4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6</v>
      </c>
      <c r="AT435">
        <v>0.01</v>
      </c>
      <c r="AU435" t="s">
        <v>130</v>
      </c>
      <c r="AV435">
        <v>0</v>
      </c>
      <c r="AW435">
        <v>2</v>
      </c>
      <c r="AX435">
        <v>26837809</v>
      </c>
      <c r="AY435">
        <v>1</v>
      </c>
      <c r="AZ435">
        <v>0</v>
      </c>
      <c r="BA435">
        <v>451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Y435*Source!I153</f>
        <v>5.6002500000000004E-2</v>
      </c>
      <c r="CY435">
        <f>AB435</f>
        <v>200.06</v>
      </c>
      <c r="CZ435">
        <f>AF435</f>
        <v>31.26</v>
      </c>
      <c r="DA435">
        <f>AJ435</f>
        <v>6.4</v>
      </c>
      <c r="DB435">
        <v>0</v>
      </c>
    </row>
    <row r="436" spans="1:106" x14ac:dyDescent="0.2">
      <c r="A436">
        <f>ROW(Source!A153)</f>
        <v>153</v>
      </c>
      <c r="B436">
        <v>26834277</v>
      </c>
      <c r="C436">
        <v>26837793</v>
      </c>
      <c r="D436">
        <v>25231607</v>
      </c>
      <c r="E436">
        <v>1</v>
      </c>
      <c r="F436">
        <v>1</v>
      </c>
      <c r="G436">
        <v>1</v>
      </c>
      <c r="H436">
        <v>2</v>
      </c>
      <c r="I436" t="s">
        <v>608</v>
      </c>
      <c r="J436" t="s">
        <v>609</v>
      </c>
      <c r="K436" t="s">
        <v>610</v>
      </c>
      <c r="L436">
        <v>1368</v>
      </c>
      <c r="N436">
        <v>1011</v>
      </c>
      <c r="O436" t="s">
        <v>605</v>
      </c>
      <c r="P436" t="s">
        <v>605</v>
      </c>
      <c r="Q436">
        <v>1</v>
      </c>
      <c r="W436">
        <v>0</v>
      </c>
      <c r="X436">
        <v>1372534845</v>
      </c>
      <c r="Y436">
        <v>1.2500000000000001E-2</v>
      </c>
      <c r="AA436">
        <v>0</v>
      </c>
      <c r="AB436">
        <v>420.54</v>
      </c>
      <c r="AC436">
        <v>11.6</v>
      </c>
      <c r="AD436">
        <v>0</v>
      </c>
      <c r="AE436">
        <v>0</v>
      </c>
      <c r="AF436">
        <v>65.709999999999994</v>
      </c>
      <c r="AG436">
        <v>11.6</v>
      </c>
      <c r="AH436">
        <v>0</v>
      </c>
      <c r="AI436">
        <v>1</v>
      </c>
      <c r="AJ436">
        <v>6.4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6</v>
      </c>
      <c r="AT436">
        <v>0.01</v>
      </c>
      <c r="AU436" t="s">
        <v>130</v>
      </c>
      <c r="AV436">
        <v>0</v>
      </c>
      <c r="AW436">
        <v>2</v>
      </c>
      <c r="AX436">
        <v>26837810</v>
      </c>
      <c r="AY436">
        <v>1</v>
      </c>
      <c r="AZ436">
        <v>0</v>
      </c>
      <c r="BA436">
        <v>452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Y436*Source!I153</f>
        <v>5.6002500000000004E-2</v>
      </c>
      <c r="CY436">
        <f>AB436</f>
        <v>420.54</v>
      </c>
      <c r="CZ436">
        <f>AF436</f>
        <v>65.709999999999994</v>
      </c>
      <c r="DA436">
        <f>AJ436</f>
        <v>6.4</v>
      </c>
      <c r="DB436">
        <v>0</v>
      </c>
    </row>
    <row r="437" spans="1:106" x14ac:dyDescent="0.2">
      <c r="A437">
        <f>ROW(Source!A153)</f>
        <v>153</v>
      </c>
      <c r="B437">
        <v>26834277</v>
      </c>
      <c r="C437">
        <v>26837793</v>
      </c>
      <c r="D437">
        <v>25153690</v>
      </c>
      <c r="E437">
        <v>1</v>
      </c>
      <c r="F437">
        <v>1</v>
      </c>
      <c r="G437">
        <v>1</v>
      </c>
      <c r="H437">
        <v>3</v>
      </c>
      <c r="I437" t="s">
        <v>782</v>
      </c>
      <c r="J437" t="s">
        <v>783</v>
      </c>
      <c r="K437" t="s">
        <v>784</v>
      </c>
      <c r="L437">
        <v>1346</v>
      </c>
      <c r="N437">
        <v>1009</v>
      </c>
      <c r="O437" t="s">
        <v>182</v>
      </c>
      <c r="P437" t="s">
        <v>182</v>
      </c>
      <c r="Q437">
        <v>1</v>
      </c>
      <c r="W437">
        <v>0</v>
      </c>
      <c r="X437">
        <v>813963326</v>
      </c>
      <c r="Y437">
        <v>0.1</v>
      </c>
      <c r="AA437">
        <v>11.65</v>
      </c>
      <c r="AB437">
        <v>0</v>
      </c>
      <c r="AC437">
        <v>0</v>
      </c>
      <c r="AD437">
        <v>0</v>
      </c>
      <c r="AE437">
        <v>1.82</v>
      </c>
      <c r="AF437">
        <v>0</v>
      </c>
      <c r="AG437">
        <v>0</v>
      </c>
      <c r="AH437">
        <v>0</v>
      </c>
      <c r="AI437">
        <v>6.4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0.1</v>
      </c>
      <c r="AU437" t="s">
        <v>6</v>
      </c>
      <c r="AV437">
        <v>0</v>
      </c>
      <c r="AW437">
        <v>2</v>
      </c>
      <c r="AX437">
        <v>26837811</v>
      </c>
      <c r="AY437">
        <v>1</v>
      </c>
      <c r="AZ437">
        <v>0</v>
      </c>
      <c r="BA437">
        <v>453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Y437*Source!I153</f>
        <v>0.44802000000000003</v>
      </c>
      <c r="CY437">
        <f>AA437</f>
        <v>11.65</v>
      </c>
      <c r="CZ437">
        <f>AE437</f>
        <v>1.82</v>
      </c>
      <c r="DA437">
        <f>AI437</f>
        <v>6.4</v>
      </c>
      <c r="DB437">
        <v>0</v>
      </c>
    </row>
    <row r="438" spans="1:106" x14ac:dyDescent="0.2">
      <c r="A438">
        <f>ROW(Source!A153)</f>
        <v>153</v>
      </c>
      <c r="B438">
        <v>26834277</v>
      </c>
      <c r="C438">
        <v>26837793</v>
      </c>
      <c r="D438">
        <v>25186104</v>
      </c>
      <c r="E438">
        <v>1</v>
      </c>
      <c r="F438">
        <v>1</v>
      </c>
      <c r="G438">
        <v>1</v>
      </c>
      <c r="H438">
        <v>3</v>
      </c>
      <c r="I438" t="s">
        <v>269</v>
      </c>
      <c r="J438" t="s">
        <v>272</v>
      </c>
      <c r="K438" t="s">
        <v>270</v>
      </c>
      <c r="L438">
        <v>1296</v>
      </c>
      <c r="N438">
        <v>1002</v>
      </c>
      <c r="O438" t="s">
        <v>271</v>
      </c>
      <c r="P438" t="s">
        <v>271</v>
      </c>
      <c r="Q438">
        <v>1</v>
      </c>
      <c r="W438">
        <v>0</v>
      </c>
      <c r="X438">
        <v>-1884807443</v>
      </c>
      <c r="Y438">
        <v>14.3</v>
      </c>
      <c r="AA438">
        <v>196.29</v>
      </c>
      <c r="AB438">
        <v>0</v>
      </c>
      <c r="AC438">
        <v>0</v>
      </c>
      <c r="AD438">
        <v>0</v>
      </c>
      <c r="AE438">
        <v>30.67</v>
      </c>
      <c r="AF438">
        <v>0</v>
      </c>
      <c r="AG438">
        <v>0</v>
      </c>
      <c r="AH438">
        <v>0</v>
      </c>
      <c r="AI438">
        <v>6.4</v>
      </c>
      <c r="AJ438">
        <v>1</v>
      </c>
      <c r="AK438">
        <v>1</v>
      </c>
      <c r="AL438">
        <v>1</v>
      </c>
      <c r="AN438">
        <v>0</v>
      </c>
      <c r="AO438">
        <v>0</v>
      </c>
      <c r="AP438">
        <v>0</v>
      </c>
      <c r="AQ438">
        <v>0</v>
      </c>
      <c r="AR438">
        <v>0</v>
      </c>
      <c r="AS438" t="s">
        <v>6</v>
      </c>
      <c r="AT438">
        <v>14.3</v>
      </c>
      <c r="AU438" t="s">
        <v>6</v>
      </c>
      <c r="AV438">
        <v>0</v>
      </c>
      <c r="AW438">
        <v>1</v>
      </c>
      <c r="AX438">
        <v>-1</v>
      </c>
      <c r="AY438">
        <v>0</v>
      </c>
      <c r="AZ438">
        <v>0</v>
      </c>
      <c r="BA438" t="s">
        <v>6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Y438*Source!I153</f>
        <v>64.066860000000005</v>
      </c>
      <c r="CY438">
        <f>AA438</f>
        <v>196.29</v>
      </c>
      <c r="CZ438">
        <f>AE438</f>
        <v>30.67</v>
      </c>
      <c r="DA438">
        <f>AI438</f>
        <v>6.4</v>
      </c>
      <c r="DB438">
        <v>0</v>
      </c>
    </row>
    <row r="439" spans="1:106" x14ac:dyDescent="0.2">
      <c r="A439">
        <f>ROW(Source!A156)</f>
        <v>156</v>
      </c>
      <c r="B439">
        <v>26834263</v>
      </c>
      <c r="C439">
        <v>26837767</v>
      </c>
      <c r="D439">
        <v>25417632</v>
      </c>
      <c r="E439">
        <v>1</v>
      </c>
      <c r="F439">
        <v>1</v>
      </c>
      <c r="G439">
        <v>1</v>
      </c>
      <c r="H439">
        <v>1</v>
      </c>
      <c r="I439" t="s">
        <v>723</v>
      </c>
      <c r="J439" t="s">
        <v>6</v>
      </c>
      <c r="K439" t="s">
        <v>724</v>
      </c>
      <c r="L439">
        <v>1191</v>
      </c>
      <c r="N439">
        <v>1013</v>
      </c>
      <c r="O439" t="s">
        <v>599</v>
      </c>
      <c r="P439" t="s">
        <v>599</v>
      </c>
      <c r="Q439">
        <v>1</v>
      </c>
      <c r="W439">
        <v>0</v>
      </c>
      <c r="X439">
        <v>1010519658</v>
      </c>
      <c r="Y439">
        <v>33.89</v>
      </c>
      <c r="AA439">
        <v>0</v>
      </c>
      <c r="AB439">
        <v>0</v>
      </c>
      <c r="AC439">
        <v>0</v>
      </c>
      <c r="AD439">
        <v>8.64</v>
      </c>
      <c r="AE439">
        <v>0</v>
      </c>
      <c r="AF439">
        <v>0</v>
      </c>
      <c r="AG439">
        <v>0</v>
      </c>
      <c r="AH439">
        <v>8.64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6</v>
      </c>
      <c r="AT439">
        <v>33.89</v>
      </c>
      <c r="AU439" t="s">
        <v>6</v>
      </c>
      <c r="AV439">
        <v>1</v>
      </c>
      <c r="AW439">
        <v>2</v>
      </c>
      <c r="AX439">
        <v>26837780</v>
      </c>
      <c r="AY439">
        <v>1</v>
      </c>
      <c r="AZ439">
        <v>0</v>
      </c>
      <c r="BA439">
        <v>455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Y439*Source!I156</f>
        <v>151.833978</v>
      </c>
      <c r="CY439">
        <f>AD439</f>
        <v>8.64</v>
      </c>
      <c r="CZ439">
        <f>AH439</f>
        <v>8.64</v>
      </c>
      <c r="DA439">
        <f>AL439</f>
        <v>1</v>
      </c>
      <c r="DB439">
        <v>0</v>
      </c>
    </row>
    <row r="440" spans="1:106" x14ac:dyDescent="0.2">
      <c r="A440">
        <f>ROW(Source!A156)</f>
        <v>156</v>
      </c>
      <c r="B440">
        <v>26834263</v>
      </c>
      <c r="C440">
        <v>26837767</v>
      </c>
      <c r="D440">
        <v>25412928</v>
      </c>
      <c r="E440">
        <v>1</v>
      </c>
      <c r="F440">
        <v>1</v>
      </c>
      <c r="G440">
        <v>1</v>
      </c>
      <c r="H440">
        <v>1</v>
      </c>
      <c r="I440" t="s">
        <v>600</v>
      </c>
      <c r="J440" t="s">
        <v>6</v>
      </c>
      <c r="K440" t="s">
        <v>601</v>
      </c>
      <c r="L440">
        <v>1191</v>
      </c>
      <c r="N440">
        <v>1013</v>
      </c>
      <c r="O440" t="s">
        <v>599</v>
      </c>
      <c r="P440" t="s">
        <v>599</v>
      </c>
      <c r="Q440">
        <v>1</v>
      </c>
      <c r="W440">
        <v>0</v>
      </c>
      <c r="X440">
        <v>-1417349443</v>
      </c>
      <c r="Y440">
        <v>0.16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0.16</v>
      </c>
      <c r="AU440" t="s">
        <v>6</v>
      </c>
      <c r="AV440">
        <v>2</v>
      </c>
      <c r="AW440">
        <v>2</v>
      </c>
      <c r="AX440">
        <v>26837781</v>
      </c>
      <c r="AY440">
        <v>1</v>
      </c>
      <c r="AZ440">
        <v>0</v>
      </c>
      <c r="BA440">
        <v>456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Y440*Source!I156</f>
        <v>0.71683200000000002</v>
      </c>
      <c r="CY440">
        <f>AD440</f>
        <v>0</v>
      </c>
      <c r="CZ440">
        <f>AH440</f>
        <v>0</v>
      </c>
      <c r="DA440">
        <f>AL440</f>
        <v>1</v>
      </c>
      <c r="DB440">
        <v>0</v>
      </c>
    </row>
    <row r="441" spans="1:106" x14ac:dyDescent="0.2">
      <c r="A441">
        <f>ROW(Source!A156)</f>
        <v>156</v>
      </c>
      <c r="B441">
        <v>26834263</v>
      </c>
      <c r="C441">
        <v>26837767</v>
      </c>
      <c r="D441">
        <v>25230514</v>
      </c>
      <c r="E441">
        <v>1</v>
      </c>
      <c r="F441">
        <v>1</v>
      </c>
      <c r="G441">
        <v>1</v>
      </c>
      <c r="H441">
        <v>2</v>
      </c>
      <c r="I441" t="s">
        <v>602</v>
      </c>
      <c r="J441" t="s">
        <v>603</v>
      </c>
      <c r="K441" t="s">
        <v>604</v>
      </c>
      <c r="L441">
        <v>1368</v>
      </c>
      <c r="N441">
        <v>1011</v>
      </c>
      <c r="O441" t="s">
        <v>605</v>
      </c>
      <c r="P441" t="s">
        <v>605</v>
      </c>
      <c r="Q441">
        <v>1</v>
      </c>
      <c r="W441">
        <v>0</v>
      </c>
      <c r="X441">
        <v>1188625873</v>
      </c>
      <c r="Y441">
        <v>0.1</v>
      </c>
      <c r="AA441">
        <v>0</v>
      </c>
      <c r="AB441">
        <v>31.26</v>
      </c>
      <c r="AC441">
        <v>13.5</v>
      </c>
      <c r="AD441">
        <v>0</v>
      </c>
      <c r="AE441">
        <v>0</v>
      </c>
      <c r="AF441">
        <v>31.26</v>
      </c>
      <c r="AG441">
        <v>13.5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6</v>
      </c>
      <c r="AT441">
        <v>0.1</v>
      </c>
      <c r="AU441" t="s">
        <v>6</v>
      </c>
      <c r="AV441">
        <v>0</v>
      </c>
      <c r="AW441">
        <v>2</v>
      </c>
      <c r="AX441">
        <v>26837782</v>
      </c>
      <c r="AY441">
        <v>1</v>
      </c>
      <c r="AZ441">
        <v>0</v>
      </c>
      <c r="BA441">
        <v>457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Y441*Source!I156</f>
        <v>0.44802000000000003</v>
      </c>
      <c r="CY441">
        <f>AB441</f>
        <v>31.26</v>
      </c>
      <c r="CZ441">
        <f>AF441</f>
        <v>31.26</v>
      </c>
      <c r="DA441">
        <f>AJ441</f>
        <v>1</v>
      </c>
      <c r="DB441">
        <v>0</v>
      </c>
    </row>
    <row r="442" spans="1:106" x14ac:dyDescent="0.2">
      <c r="A442">
        <f>ROW(Source!A156)</f>
        <v>156</v>
      </c>
      <c r="B442">
        <v>26834263</v>
      </c>
      <c r="C442">
        <v>26837767</v>
      </c>
      <c r="D442">
        <v>25231607</v>
      </c>
      <c r="E442">
        <v>1</v>
      </c>
      <c r="F442">
        <v>1</v>
      </c>
      <c r="G442">
        <v>1</v>
      </c>
      <c r="H442">
        <v>2</v>
      </c>
      <c r="I442" t="s">
        <v>608</v>
      </c>
      <c r="J442" t="s">
        <v>609</v>
      </c>
      <c r="K442" t="s">
        <v>610</v>
      </c>
      <c r="L442">
        <v>1368</v>
      </c>
      <c r="N442">
        <v>1011</v>
      </c>
      <c r="O442" t="s">
        <v>605</v>
      </c>
      <c r="P442" t="s">
        <v>605</v>
      </c>
      <c r="Q442">
        <v>1</v>
      </c>
      <c r="W442">
        <v>0</v>
      </c>
      <c r="X442">
        <v>1372534845</v>
      </c>
      <c r="Y442">
        <v>0.06</v>
      </c>
      <c r="AA442">
        <v>0</v>
      </c>
      <c r="AB442">
        <v>65.709999999999994</v>
      </c>
      <c r="AC442">
        <v>11.6</v>
      </c>
      <c r="AD442">
        <v>0</v>
      </c>
      <c r="AE442">
        <v>0</v>
      </c>
      <c r="AF442">
        <v>65.709999999999994</v>
      </c>
      <c r="AG442">
        <v>11.6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6</v>
      </c>
      <c r="AT442">
        <v>0.06</v>
      </c>
      <c r="AU442" t="s">
        <v>6</v>
      </c>
      <c r="AV442">
        <v>0</v>
      </c>
      <c r="AW442">
        <v>2</v>
      </c>
      <c r="AX442">
        <v>26837783</v>
      </c>
      <c r="AY442">
        <v>1</v>
      </c>
      <c r="AZ442">
        <v>0</v>
      </c>
      <c r="BA442">
        <v>458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Y442*Source!I156</f>
        <v>0.268812</v>
      </c>
      <c r="CY442">
        <f>AB442</f>
        <v>65.709999999999994</v>
      </c>
      <c r="CZ442">
        <f>AF442</f>
        <v>65.709999999999994</v>
      </c>
      <c r="DA442">
        <f>AJ442</f>
        <v>1</v>
      </c>
      <c r="DB442">
        <v>0</v>
      </c>
    </row>
    <row r="443" spans="1:106" x14ac:dyDescent="0.2">
      <c r="A443">
        <f>ROW(Source!A156)</f>
        <v>156</v>
      </c>
      <c r="B443">
        <v>26834263</v>
      </c>
      <c r="C443">
        <v>26837767</v>
      </c>
      <c r="D443">
        <v>25149961</v>
      </c>
      <c r="E443">
        <v>1</v>
      </c>
      <c r="F443">
        <v>1</v>
      </c>
      <c r="G443">
        <v>1</v>
      </c>
      <c r="H443">
        <v>3</v>
      </c>
      <c r="I443" t="s">
        <v>691</v>
      </c>
      <c r="J443" t="s">
        <v>692</v>
      </c>
      <c r="K443" t="s">
        <v>693</v>
      </c>
      <c r="L443">
        <v>1339</v>
      </c>
      <c r="N443">
        <v>1007</v>
      </c>
      <c r="O443" t="s">
        <v>228</v>
      </c>
      <c r="P443" t="s">
        <v>228</v>
      </c>
      <c r="Q443">
        <v>1</v>
      </c>
      <c r="W443">
        <v>0</v>
      </c>
      <c r="X443">
        <v>-1660354250</v>
      </c>
      <c r="Y443">
        <v>0.24</v>
      </c>
      <c r="AA443">
        <v>2.44</v>
      </c>
      <c r="AB443">
        <v>0</v>
      </c>
      <c r="AC443">
        <v>0</v>
      </c>
      <c r="AD443">
        <v>0</v>
      </c>
      <c r="AE443">
        <v>2.44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6</v>
      </c>
      <c r="AT443">
        <v>0.24</v>
      </c>
      <c r="AU443" t="s">
        <v>6</v>
      </c>
      <c r="AV443">
        <v>0</v>
      </c>
      <c r="AW443">
        <v>2</v>
      </c>
      <c r="AX443">
        <v>26837784</v>
      </c>
      <c r="AY443">
        <v>1</v>
      </c>
      <c r="AZ443">
        <v>0</v>
      </c>
      <c r="BA443">
        <v>459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Y443*Source!I156</f>
        <v>1.075248</v>
      </c>
      <c r="CY443">
        <f t="shared" ref="CY443:CY450" si="30">AA443</f>
        <v>2.44</v>
      </c>
      <c r="CZ443">
        <f t="shared" ref="CZ443:CZ450" si="31">AE443</f>
        <v>2.44</v>
      </c>
      <c r="DA443">
        <f t="shared" ref="DA443:DA450" si="32">AI443</f>
        <v>1</v>
      </c>
      <c r="DB443">
        <v>0</v>
      </c>
    </row>
    <row r="444" spans="1:106" x14ac:dyDescent="0.2">
      <c r="A444">
        <f>ROW(Source!A156)</f>
        <v>156</v>
      </c>
      <c r="B444">
        <v>26834263</v>
      </c>
      <c r="C444">
        <v>26837767</v>
      </c>
      <c r="D444">
        <v>25150441</v>
      </c>
      <c r="E444">
        <v>1</v>
      </c>
      <c r="F444">
        <v>1</v>
      </c>
      <c r="G444">
        <v>1</v>
      </c>
      <c r="H444">
        <v>3</v>
      </c>
      <c r="I444" t="s">
        <v>798</v>
      </c>
      <c r="J444" t="s">
        <v>799</v>
      </c>
      <c r="K444" t="s">
        <v>800</v>
      </c>
      <c r="L444">
        <v>1354</v>
      </c>
      <c r="N444">
        <v>1010</v>
      </c>
      <c r="O444" t="s">
        <v>145</v>
      </c>
      <c r="P444" t="s">
        <v>145</v>
      </c>
      <c r="Q444">
        <v>1</v>
      </c>
      <c r="W444">
        <v>0</v>
      </c>
      <c r="X444">
        <v>-1046673864</v>
      </c>
      <c r="Y444">
        <v>5.0999999999999996</v>
      </c>
      <c r="AA444">
        <v>4.5</v>
      </c>
      <c r="AB444">
        <v>0</v>
      </c>
      <c r="AC444">
        <v>0</v>
      </c>
      <c r="AD444">
        <v>0</v>
      </c>
      <c r="AE444">
        <v>4.5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5.0999999999999996</v>
      </c>
      <c r="AU444" t="s">
        <v>6</v>
      </c>
      <c r="AV444">
        <v>0</v>
      </c>
      <c r="AW444">
        <v>2</v>
      </c>
      <c r="AX444">
        <v>26837785</v>
      </c>
      <c r="AY444">
        <v>1</v>
      </c>
      <c r="AZ444">
        <v>0</v>
      </c>
      <c r="BA444">
        <v>460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Y444*Source!I156</f>
        <v>22.849019999999999</v>
      </c>
      <c r="CY444">
        <f t="shared" si="30"/>
        <v>4.5</v>
      </c>
      <c r="CZ444">
        <f t="shared" si="31"/>
        <v>4.5</v>
      </c>
      <c r="DA444">
        <f t="shared" si="32"/>
        <v>1</v>
      </c>
      <c r="DB444">
        <v>0</v>
      </c>
    </row>
    <row r="445" spans="1:106" x14ac:dyDescent="0.2">
      <c r="A445">
        <f>ROW(Source!A156)</f>
        <v>156</v>
      </c>
      <c r="B445">
        <v>26834263</v>
      </c>
      <c r="C445">
        <v>26837767</v>
      </c>
      <c r="D445">
        <v>25150690</v>
      </c>
      <c r="E445">
        <v>1</v>
      </c>
      <c r="F445">
        <v>1</v>
      </c>
      <c r="G445">
        <v>1</v>
      </c>
      <c r="H445">
        <v>3</v>
      </c>
      <c r="I445" t="s">
        <v>801</v>
      </c>
      <c r="J445" t="s">
        <v>802</v>
      </c>
      <c r="K445" t="s">
        <v>803</v>
      </c>
      <c r="L445">
        <v>1348</v>
      </c>
      <c r="N445">
        <v>1009</v>
      </c>
      <c r="O445" t="s">
        <v>38</v>
      </c>
      <c r="P445" t="s">
        <v>38</v>
      </c>
      <c r="Q445">
        <v>1000</v>
      </c>
      <c r="W445">
        <v>0</v>
      </c>
      <c r="X445">
        <v>-526970962</v>
      </c>
      <c r="Y445">
        <v>2.5499999999999998E-2</v>
      </c>
      <c r="AA445">
        <v>586.47</v>
      </c>
      <c r="AB445">
        <v>0</v>
      </c>
      <c r="AC445">
        <v>0</v>
      </c>
      <c r="AD445">
        <v>0</v>
      </c>
      <c r="AE445">
        <v>586.47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2.5499999999999998E-2</v>
      </c>
      <c r="AU445" t="s">
        <v>6</v>
      </c>
      <c r="AV445">
        <v>0</v>
      </c>
      <c r="AW445">
        <v>2</v>
      </c>
      <c r="AX445">
        <v>26837786</v>
      </c>
      <c r="AY445">
        <v>1</v>
      </c>
      <c r="AZ445">
        <v>0</v>
      </c>
      <c r="BA445">
        <v>461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Y445*Source!I156</f>
        <v>0.11424509999999999</v>
      </c>
      <c r="CY445">
        <f t="shared" si="30"/>
        <v>586.47</v>
      </c>
      <c r="CZ445">
        <f t="shared" si="31"/>
        <v>586.47</v>
      </c>
      <c r="DA445">
        <f t="shared" si="32"/>
        <v>1</v>
      </c>
      <c r="DB445">
        <v>0</v>
      </c>
    </row>
    <row r="446" spans="1:106" x14ac:dyDescent="0.2">
      <c r="A446">
        <f>ROW(Source!A156)</f>
        <v>156</v>
      </c>
      <c r="B446">
        <v>26834263</v>
      </c>
      <c r="C446">
        <v>26837767</v>
      </c>
      <c r="D446">
        <v>25153356</v>
      </c>
      <c r="E446">
        <v>1</v>
      </c>
      <c r="F446">
        <v>1</v>
      </c>
      <c r="G446">
        <v>1</v>
      </c>
      <c r="H446">
        <v>3</v>
      </c>
      <c r="I446" t="s">
        <v>790</v>
      </c>
      <c r="J446" t="s">
        <v>791</v>
      </c>
      <c r="K446" t="s">
        <v>792</v>
      </c>
      <c r="L446">
        <v>1327</v>
      </c>
      <c r="N446">
        <v>1005</v>
      </c>
      <c r="O446" t="s">
        <v>27</v>
      </c>
      <c r="P446" t="s">
        <v>27</v>
      </c>
      <c r="Q446">
        <v>1</v>
      </c>
      <c r="W446">
        <v>0</v>
      </c>
      <c r="X446">
        <v>-1987926685</v>
      </c>
      <c r="Y446">
        <v>1.6</v>
      </c>
      <c r="AA446">
        <v>72.319999999999993</v>
      </c>
      <c r="AB446">
        <v>0</v>
      </c>
      <c r="AC446">
        <v>0</v>
      </c>
      <c r="AD446">
        <v>0</v>
      </c>
      <c r="AE446">
        <v>72.319999999999993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1.6</v>
      </c>
      <c r="AU446" t="s">
        <v>6</v>
      </c>
      <c r="AV446">
        <v>0</v>
      </c>
      <c r="AW446">
        <v>2</v>
      </c>
      <c r="AX446">
        <v>26837787</v>
      </c>
      <c r="AY446">
        <v>1</v>
      </c>
      <c r="AZ446">
        <v>0</v>
      </c>
      <c r="BA446">
        <v>462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Y446*Source!I156</f>
        <v>7.1683200000000005</v>
      </c>
      <c r="CY446">
        <f t="shared" si="30"/>
        <v>72.319999999999993</v>
      </c>
      <c r="CZ446">
        <f t="shared" si="31"/>
        <v>72.319999999999993</v>
      </c>
      <c r="DA446">
        <f t="shared" si="32"/>
        <v>1</v>
      </c>
      <c r="DB446">
        <v>0</v>
      </c>
    </row>
    <row r="447" spans="1:106" x14ac:dyDescent="0.2">
      <c r="A447">
        <f>ROW(Source!A156)</f>
        <v>156</v>
      </c>
      <c r="B447">
        <v>26834263</v>
      </c>
      <c r="C447">
        <v>26837767</v>
      </c>
      <c r="D447">
        <v>25154578</v>
      </c>
      <c r="E447">
        <v>1</v>
      </c>
      <c r="F447">
        <v>1</v>
      </c>
      <c r="G447">
        <v>1</v>
      </c>
      <c r="H447">
        <v>3</v>
      </c>
      <c r="I447" t="s">
        <v>804</v>
      </c>
      <c r="J447" t="s">
        <v>805</v>
      </c>
      <c r="K447" t="s">
        <v>806</v>
      </c>
      <c r="L447">
        <v>1339</v>
      </c>
      <c r="N447">
        <v>1007</v>
      </c>
      <c r="O447" t="s">
        <v>228</v>
      </c>
      <c r="P447" t="s">
        <v>228</v>
      </c>
      <c r="Q447">
        <v>1</v>
      </c>
      <c r="W447">
        <v>0</v>
      </c>
      <c r="X447">
        <v>1795918813</v>
      </c>
      <c r="Y447">
        <v>4.4000000000000003E-3</v>
      </c>
      <c r="AA447">
        <v>74.58</v>
      </c>
      <c r="AB447">
        <v>0</v>
      </c>
      <c r="AC447">
        <v>0</v>
      </c>
      <c r="AD447">
        <v>0</v>
      </c>
      <c r="AE447">
        <v>74.58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4.4000000000000003E-3</v>
      </c>
      <c r="AU447" t="s">
        <v>6</v>
      </c>
      <c r="AV447">
        <v>0</v>
      </c>
      <c r="AW447">
        <v>2</v>
      </c>
      <c r="AX447">
        <v>26837788</v>
      </c>
      <c r="AY447">
        <v>1</v>
      </c>
      <c r="AZ447">
        <v>0</v>
      </c>
      <c r="BA447">
        <v>463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Y447*Source!I156</f>
        <v>1.9712880000000002E-2</v>
      </c>
      <c r="CY447">
        <f t="shared" si="30"/>
        <v>74.58</v>
      </c>
      <c r="CZ447">
        <f t="shared" si="31"/>
        <v>74.58</v>
      </c>
      <c r="DA447">
        <f t="shared" si="32"/>
        <v>1</v>
      </c>
      <c r="DB447">
        <v>0</v>
      </c>
    </row>
    <row r="448" spans="1:106" x14ac:dyDescent="0.2">
      <c r="A448">
        <f>ROW(Source!A156)</f>
        <v>156</v>
      </c>
      <c r="B448">
        <v>26834263</v>
      </c>
      <c r="C448">
        <v>26837767</v>
      </c>
      <c r="D448">
        <v>25185124</v>
      </c>
      <c r="E448">
        <v>1</v>
      </c>
      <c r="F448">
        <v>1</v>
      </c>
      <c r="G448">
        <v>1</v>
      </c>
      <c r="H448">
        <v>3</v>
      </c>
      <c r="I448" t="s">
        <v>807</v>
      </c>
      <c r="J448" t="s">
        <v>808</v>
      </c>
      <c r="K448" t="s">
        <v>809</v>
      </c>
      <c r="L448">
        <v>1346</v>
      </c>
      <c r="N448">
        <v>1009</v>
      </c>
      <c r="O448" t="s">
        <v>182</v>
      </c>
      <c r="P448" t="s">
        <v>182</v>
      </c>
      <c r="Q448">
        <v>1</v>
      </c>
      <c r="W448">
        <v>0</v>
      </c>
      <c r="X448">
        <v>-1684093315</v>
      </c>
      <c r="Y448">
        <v>4.0199999999999996</v>
      </c>
      <c r="AA448">
        <v>8.09</v>
      </c>
      <c r="AB448">
        <v>0</v>
      </c>
      <c r="AC448">
        <v>0</v>
      </c>
      <c r="AD448">
        <v>0</v>
      </c>
      <c r="AE448">
        <v>8.09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6</v>
      </c>
      <c r="AT448">
        <v>4.0199999999999996</v>
      </c>
      <c r="AU448" t="s">
        <v>6</v>
      </c>
      <c r="AV448">
        <v>0</v>
      </c>
      <c r="AW448">
        <v>2</v>
      </c>
      <c r="AX448">
        <v>26837789</v>
      </c>
      <c r="AY448">
        <v>1</v>
      </c>
      <c r="AZ448">
        <v>0</v>
      </c>
      <c r="BA448">
        <v>464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Y448*Source!I156</f>
        <v>18.010403999999998</v>
      </c>
      <c r="CY448">
        <f t="shared" si="30"/>
        <v>8.09</v>
      </c>
      <c r="CZ448">
        <f t="shared" si="31"/>
        <v>8.09</v>
      </c>
      <c r="DA448">
        <f t="shared" si="32"/>
        <v>1</v>
      </c>
      <c r="DB448">
        <v>0</v>
      </c>
    </row>
    <row r="449" spans="1:106" x14ac:dyDescent="0.2">
      <c r="A449">
        <f>ROW(Source!A156)</f>
        <v>156</v>
      </c>
      <c r="B449">
        <v>26834263</v>
      </c>
      <c r="C449">
        <v>26837767</v>
      </c>
      <c r="D449">
        <v>25185882</v>
      </c>
      <c r="E449">
        <v>1</v>
      </c>
      <c r="F449">
        <v>1</v>
      </c>
      <c r="G449">
        <v>1</v>
      </c>
      <c r="H449">
        <v>3</v>
      </c>
      <c r="I449" t="s">
        <v>263</v>
      </c>
      <c r="J449" t="s">
        <v>265</v>
      </c>
      <c r="K449" t="s">
        <v>264</v>
      </c>
      <c r="L449">
        <v>1348</v>
      </c>
      <c r="N449">
        <v>1009</v>
      </c>
      <c r="O449" t="s">
        <v>38</v>
      </c>
      <c r="P449" t="s">
        <v>38</v>
      </c>
      <c r="Q449">
        <v>1000</v>
      </c>
      <c r="W449">
        <v>0</v>
      </c>
      <c r="X449">
        <v>-582481889</v>
      </c>
      <c r="Y449">
        <v>7.0999999999999994E-2</v>
      </c>
      <c r="AA449">
        <v>13287.69</v>
      </c>
      <c r="AB449">
        <v>0</v>
      </c>
      <c r="AC449">
        <v>0</v>
      </c>
      <c r="AD449">
        <v>0</v>
      </c>
      <c r="AE449">
        <v>13287.69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6</v>
      </c>
      <c r="AT449">
        <v>7.0999999999999994E-2</v>
      </c>
      <c r="AU449" t="s">
        <v>6</v>
      </c>
      <c r="AV449">
        <v>0</v>
      </c>
      <c r="AW449">
        <v>1</v>
      </c>
      <c r="AX449">
        <v>-1</v>
      </c>
      <c r="AY449">
        <v>0</v>
      </c>
      <c r="AZ449">
        <v>0</v>
      </c>
      <c r="BA449" t="s">
        <v>6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Y449*Source!I156</f>
        <v>0.31809419999999999</v>
      </c>
      <c r="CY449">
        <f t="shared" si="30"/>
        <v>13287.69</v>
      </c>
      <c r="CZ449">
        <f t="shared" si="31"/>
        <v>13287.69</v>
      </c>
      <c r="DA449">
        <f t="shared" si="32"/>
        <v>1</v>
      </c>
      <c r="DB449">
        <v>0</v>
      </c>
    </row>
    <row r="450" spans="1:106" x14ac:dyDescent="0.2">
      <c r="A450">
        <f>ROW(Source!A156)</f>
        <v>156</v>
      </c>
      <c r="B450">
        <v>26834263</v>
      </c>
      <c r="C450">
        <v>26837767</v>
      </c>
      <c r="D450">
        <v>25187352</v>
      </c>
      <c r="E450">
        <v>1</v>
      </c>
      <c r="F450">
        <v>1</v>
      </c>
      <c r="G450">
        <v>1</v>
      </c>
      <c r="H450">
        <v>3</v>
      </c>
      <c r="I450" t="s">
        <v>810</v>
      </c>
      <c r="J450" t="s">
        <v>811</v>
      </c>
      <c r="K450" t="s">
        <v>812</v>
      </c>
      <c r="L450">
        <v>1348</v>
      </c>
      <c r="N450">
        <v>1009</v>
      </c>
      <c r="O450" t="s">
        <v>38</v>
      </c>
      <c r="P450" t="s">
        <v>38</v>
      </c>
      <c r="Q450">
        <v>1000</v>
      </c>
      <c r="W450">
        <v>0</v>
      </c>
      <c r="X450">
        <v>-2084827333</v>
      </c>
      <c r="Y450">
        <v>7.1999999999999995E-2</v>
      </c>
      <c r="AA450">
        <v>4294</v>
      </c>
      <c r="AB450">
        <v>0</v>
      </c>
      <c r="AC450">
        <v>0</v>
      </c>
      <c r="AD450">
        <v>0</v>
      </c>
      <c r="AE450">
        <v>4294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7.1999999999999995E-2</v>
      </c>
      <c r="AU450" t="s">
        <v>6</v>
      </c>
      <c r="AV450">
        <v>0</v>
      </c>
      <c r="AW450">
        <v>2</v>
      </c>
      <c r="AX450">
        <v>26837791</v>
      </c>
      <c r="AY450">
        <v>1</v>
      </c>
      <c r="AZ450">
        <v>0</v>
      </c>
      <c r="BA450">
        <v>466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Y450*Source!I156</f>
        <v>0.32257439999999998</v>
      </c>
      <c r="CY450">
        <f t="shared" si="30"/>
        <v>4294</v>
      </c>
      <c r="CZ450">
        <f t="shared" si="31"/>
        <v>4294</v>
      </c>
      <c r="DA450">
        <f t="shared" si="32"/>
        <v>1</v>
      </c>
      <c r="DB450">
        <v>0</v>
      </c>
    </row>
    <row r="451" spans="1:106" x14ac:dyDescent="0.2">
      <c r="A451">
        <f>ROW(Source!A157)</f>
        <v>157</v>
      </c>
      <c r="B451">
        <v>26834277</v>
      </c>
      <c r="C451">
        <v>26837767</v>
      </c>
      <c r="D451">
        <v>25417632</v>
      </c>
      <c r="E451">
        <v>1</v>
      </c>
      <c r="F451">
        <v>1</v>
      </c>
      <c r="G451">
        <v>1</v>
      </c>
      <c r="H451">
        <v>1</v>
      </c>
      <c r="I451" t="s">
        <v>723</v>
      </c>
      <c r="J451" t="s">
        <v>6</v>
      </c>
      <c r="K451" t="s">
        <v>724</v>
      </c>
      <c r="L451">
        <v>1191</v>
      </c>
      <c r="N451">
        <v>1013</v>
      </c>
      <c r="O451" t="s">
        <v>599</v>
      </c>
      <c r="P451" t="s">
        <v>599</v>
      </c>
      <c r="Q451">
        <v>1</v>
      </c>
      <c r="W451">
        <v>0</v>
      </c>
      <c r="X451">
        <v>1010519658</v>
      </c>
      <c r="Y451">
        <v>33.89</v>
      </c>
      <c r="AA451">
        <v>0</v>
      </c>
      <c r="AB451">
        <v>0</v>
      </c>
      <c r="AC451">
        <v>0</v>
      </c>
      <c r="AD451">
        <v>55.3</v>
      </c>
      <c r="AE451">
        <v>0</v>
      </c>
      <c r="AF451">
        <v>0</v>
      </c>
      <c r="AG451">
        <v>0</v>
      </c>
      <c r="AH451">
        <v>8.64</v>
      </c>
      <c r="AI451">
        <v>1</v>
      </c>
      <c r="AJ451">
        <v>1</v>
      </c>
      <c r="AK451">
        <v>1</v>
      </c>
      <c r="AL451">
        <v>6.4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</v>
      </c>
      <c r="AT451">
        <v>33.89</v>
      </c>
      <c r="AU451" t="s">
        <v>6</v>
      </c>
      <c r="AV451">
        <v>1</v>
      </c>
      <c r="AW451">
        <v>2</v>
      </c>
      <c r="AX451">
        <v>26837780</v>
      </c>
      <c r="AY451">
        <v>1</v>
      </c>
      <c r="AZ451">
        <v>0</v>
      </c>
      <c r="BA451">
        <v>467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Y451*Source!I157</f>
        <v>151.833978</v>
      </c>
      <c r="CY451">
        <f>AD451</f>
        <v>55.3</v>
      </c>
      <c r="CZ451">
        <f>AH451</f>
        <v>8.64</v>
      </c>
      <c r="DA451">
        <f>AL451</f>
        <v>6.4</v>
      </c>
      <c r="DB451">
        <v>0</v>
      </c>
    </row>
    <row r="452" spans="1:106" x14ac:dyDescent="0.2">
      <c r="A452">
        <f>ROW(Source!A157)</f>
        <v>157</v>
      </c>
      <c r="B452">
        <v>26834277</v>
      </c>
      <c r="C452">
        <v>26837767</v>
      </c>
      <c r="D452">
        <v>25412928</v>
      </c>
      <c r="E452">
        <v>1</v>
      </c>
      <c r="F452">
        <v>1</v>
      </c>
      <c r="G452">
        <v>1</v>
      </c>
      <c r="H452">
        <v>1</v>
      </c>
      <c r="I452" t="s">
        <v>600</v>
      </c>
      <c r="J452" t="s">
        <v>6</v>
      </c>
      <c r="K452" t="s">
        <v>601</v>
      </c>
      <c r="L452">
        <v>1191</v>
      </c>
      <c r="N452">
        <v>1013</v>
      </c>
      <c r="O452" t="s">
        <v>599</v>
      </c>
      <c r="P452" t="s">
        <v>599</v>
      </c>
      <c r="Q452">
        <v>1</v>
      </c>
      <c r="W452">
        <v>0</v>
      </c>
      <c r="X452">
        <v>-1417349443</v>
      </c>
      <c r="Y452">
        <v>0.16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6.4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6</v>
      </c>
      <c r="AT452">
        <v>0.16</v>
      </c>
      <c r="AU452" t="s">
        <v>6</v>
      </c>
      <c r="AV452">
        <v>2</v>
      </c>
      <c r="AW452">
        <v>2</v>
      </c>
      <c r="AX452">
        <v>26837781</v>
      </c>
      <c r="AY452">
        <v>1</v>
      </c>
      <c r="AZ452">
        <v>0</v>
      </c>
      <c r="BA452">
        <v>468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Y452*Source!I157</f>
        <v>0.71683200000000002</v>
      </c>
      <c r="CY452">
        <f>AD452</f>
        <v>0</v>
      </c>
      <c r="CZ452">
        <f>AH452</f>
        <v>0</v>
      </c>
      <c r="DA452">
        <f>AL452</f>
        <v>1</v>
      </c>
      <c r="DB452">
        <v>0</v>
      </c>
    </row>
    <row r="453" spans="1:106" x14ac:dyDescent="0.2">
      <c r="A453">
        <f>ROW(Source!A157)</f>
        <v>157</v>
      </c>
      <c r="B453">
        <v>26834277</v>
      </c>
      <c r="C453">
        <v>26837767</v>
      </c>
      <c r="D453">
        <v>25230514</v>
      </c>
      <c r="E453">
        <v>1</v>
      </c>
      <c r="F453">
        <v>1</v>
      </c>
      <c r="G453">
        <v>1</v>
      </c>
      <c r="H453">
        <v>2</v>
      </c>
      <c r="I453" t="s">
        <v>602</v>
      </c>
      <c r="J453" t="s">
        <v>603</v>
      </c>
      <c r="K453" t="s">
        <v>604</v>
      </c>
      <c r="L453">
        <v>1368</v>
      </c>
      <c r="N453">
        <v>1011</v>
      </c>
      <c r="O453" t="s">
        <v>605</v>
      </c>
      <c r="P453" t="s">
        <v>605</v>
      </c>
      <c r="Q453">
        <v>1</v>
      </c>
      <c r="W453">
        <v>0</v>
      </c>
      <c r="X453">
        <v>1188625873</v>
      </c>
      <c r="Y453">
        <v>0.1</v>
      </c>
      <c r="AA453">
        <v>0</v>
      </c>
      <c r="AB453">
        <v>200.06</v>
      </c>
      <c r="AC453">
        <v>13.5</v>
      </c>
      <c r="AD453">
        <v>0</v>
      </c>
      <c r="AE453">
        <v>0</v>
      </c>
      <c r="AF453">
        <v>31.26</v>
      </c>
      <c r="AG453">
        <v>13.5</v>
      </c>
      <c r="AH453">
        <v>0</v>
      </c>
      <c r="AI453">
        <v>1</v>
      </c>
      <c r="AJ453">
        <v>6.4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0.1</v>
      </c>
      <c r="AU453" t="s">
        <v>6</v>
      </c>
      <c r="AV453">
        <v>0</v>
      </c>
      <c r="AW453">
        <v>2</v>
      </c>
      <c r="AX453">
        <v>26837782</v>
      </c>
      <c r="AY453">
        <v>1</v>
      </c>
      <c r="AZ453">
        <v>0</v>
      </c>
      <c r="BA453">
        <v>469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Y453*Source!I157</f>
        <v>0.44802000000000003</v>
      </c>
      <c r="CY453">
        <f>AB453</f>
        <v>200.06</v>
      </c>
      <c r="CZ453">
        <f>AF453</f>
        <v>31.26</v>
      </c>
      <c r="DA453">
        <f>AJ453</f>
        <v>6.4</v>
      </c>
      <c r="DB453">
        <v>0</v>
      </c>
    </row>
    <row r="454" spans="1:106" x14ac:dyDescent="0.2">
      <c r="A454">
        <f>ROW(Source!A157)</f>
        <v>157</v>
      </c>
      <c r="B454">
        <v>26834277</v>
      </c>
      <c r="C454">
        <v>26837767</v>
      </c>
      <c r="D454">
        <v>25231607</v>
      </c>
      <c r="E454">
        <v>1</v>
      </c>
      <c r="F454">
        <v>1</v>
      </c>
      <c r="G454">
        <v>1</v>
      </c>
      <c r="H454">
        <v>2</v>
      </c>
      <c r="I454" t="s">
        <v>608</v>
      </c>
      <c r="J454" t="s">
        <v>609</v>
      </c>
      <c r="K454" t="s">
        <v>610</v>
      </c>
      <c r="L454">
        <v>1368</v>
      </c>
      <c r="N454">
        <v>1011</v>
      </c>
      <c r="O454" t="s">
        <v>605</v>
      </c>
      <c r="P454" t="s">
        <v>605</v>
      </c>
      <c r="Q454">
        <v>1</v>
      </c>
      <c r="W454">
        <v>0</v>
      </c>
      <c r="X454">
        <v>1372534845</v>
      </c>
      <c r="Y454">
        <v>0.06</v>
      </c>
      <c r="AA454">
        <v>0</v>
      </c>
      <c r="AB454">
        <v>420.54</v>
      </c>
      <c r="AC454">
        <v>11.6</v>
      </c>
      <c r="AD454">
        <v>0</v>
      </c>
      <c r="AE454">
        <v>0</v>
      </c>
      <c r="AF454">
        <v>65.709999999999994</v>
      </c>
      <c r="AG454">
        <v>11.6</v>
      </c>
      <c r="AH454">
        <v>0</v>
      </c>
      <c r="AI454">
        <v>1</v>
      </c>
      <c r="AJ454">
        <v>6.4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6</v>
      </c>
      <c r="AT454">
        <v>0.06</v>
      </c>
      <c r="AU454" t="s">
        <v>6</v>
      </c>
      <c r="AV454">
        <v>0</v>
      </c>
      <c r="AW454">
        <v>2</v>
      </c>
      <c r="AX454">
        <v>26837783</v>
      </c>
      <c r="AY454">
        <v>1</v>
      </c>
      <c r="AZ454">
        <v>0</v>
      </c>
      <c r="BA454">
        <v>470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Y454*Source!I157</f>
        <v>0.268812</v>
      </c>
      <c r="CY454">
        <f>AB454</f>
        <v>420.54</v>
      </c>
      <c r="CZ454">
        <f>AF454</f>
        <v>65.709999999999994</v>
      </c>
      <c r="DA454">
        <f>AJ454</f>
        <v>6.4</v>
      </c>
      <c r="DB454">
        <v>0</v>
      </c>
    </row>
    <row r="455" spans="1:106" x14ac:dyDescent="0.2">
      <c r="A455">
        <f>ROW(Source!A157)</f>
        <v>157</v>
      </c>
      <c r="B455">
        <v>26834277</v>
      </c>
      <c r="C455">
        <v>26837767</v>
      </c>
      <c r="D455">
        <v>25149961</v>
      </c>
      <c r="E455">
        <v>1</v>
      </c>
      <c r="F455">
        <v>1</v>
      </c>
      <c r="G455">
        <v>1</v>
      </c>
      <c r="H455">
        <v>3</v>
      </c>
      <c r="I455" t="s">
        <v>691</v>
      </c>
      <c r="J455" t="s">
        <v>692</v>
      </c>
      <c r="K455" t="s">
        <v>693</v>
      </c>
      <c r="L455">
        <v>1339</v>
      </c>
      <c r="N455">
        <v>1007</v>
      </c>
      <c r="O455" t="s">
        <v>228</v>
      </c>
      <c r="P455" t="s">
        <v>228</v>
      </c>
      <c r="Q455">
        <v>1</v>
      </c>
      <c r="W455">
        <v>0</v>
      </c>
      <c r="X455">
        <v>-1660354250</v>
      </c>
      <c r="Y455">
        <v>0.24</v>
      </c>
      <c r="AA455">
        <v>15.62</v>
      </c>
      <c r="AB455">
        <v>0</v>
      </c>
      <c r="AC455">
        <v>0</v>
      </c>
      <c r="AD455">
        <v>0</v>
      </c>
      <c r="AE455">
        <v>2.44</v>
      </c>
      <c r="AF455">
        <v>0</v>
      </c>
      <c r="AG455">
        <v>0</v>
      </c>
      <c r="AH455">
        <v>0</v>
      </c>
      <c r="AI455">
        <v>6.4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0.24</v>
      </c>
      <c r="AU455" t="s">
        <v>6</v>
      </c>
      <c r="AV455">
        <v>0</v>
      </c>
      <c r="AW455">
        <v>2</v>
      </c>
      <c r="AX455">
        <v>26837784</v>
      </c>
      <c r="AY455">
        <v>1</v>
      </c>
      <c r="AZ455">
        <v>0</v>
      </c>
      <c r="BA455">
        <v>471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Y455*Source!I157</f>
        <v>1.075248</v>
      </c>
      <c r="CY455">
        <f t="shared" ref="CY455:CY462" si="33">AA455</f>
        <v>15.62</v>
      </c>
      <c r="CZ455">
        <f t="shared" ref="CZ455:CZ462" si="34">AE455</f>
        <v>2.44</v>
      </c>
      <c r="DA455">
        <f t="shared" ref="DA455:DA462" si="35">AI455</f>
        <v>6.4</v>
      </c>
      <c r="DB455">
        <v>0</v>
      </c>
    </row>
    <row r="456" spans="1:106" x14ac:dyDescent="0.2">
      <c r="A456">
        <f>ROW(Source!A157)</f>
        <v>157</v>
      </c>
      <c r="B456">
        <v>26834277</v>
      </c>
      <c r="C456">
        <v>26837767</v>
      </c>
      <c r="D456">
        <v>25150441</v>
      </c>
      <c r="E456">
        <v>1</v>
      </c>
      <c r="F456">
        <v>1</v>
      </c>
      <c r="G456">
        <v>1</v>
      </c>
      <c r="H456">
        <v>3</v>
      </c>
      <c r="I456" t="s">
        <v>798</v>
      </c>
      <c r="J456" t="s">
        <v>799</v>
      </c>
      <c r="K456" t="s">
        <v>800</v>
      </c>
      <c r="L456">
        <v>1354</v>
      </c>
      <c r="N456">
        <v>1010</v>
      </c>
      <c r="O456" t="s">
        <v>145</v>
      </c>
      <c r="P456" t="s">
        <v>145</v>
      </c>
      <c r="Q456">
        <v>1</v>
      </c>
      <c r="W456">
        <v>0</v>
      </c>
      <c r="X456">
        <v>-1046673864</v>
      </c>
      <c r="Y456">
        <v>5.0999999999999996</v>
      </c>
      <c r="AA456">
        <v>28.8</v>
      </c>
      <c r="AB456">
        <v>0</v>
      </c>
      <c r="AC456">
        <v>0</v>
      </c>
      <c r="AD456">
        <v>0</v>
      </c>
      <c r="AE456">
        <v>4.5</v>
      </c>
      <c r="AF456">
        <v>0</v>
      </c>
      <c r="AG456">
        <v>0</v>
      </c>
      <c r="AH456">
        <v>0</v>
      </c>
      <c r="AI456">
        <v>6.4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5.0999999999999996</v>
      </c>
      <c r="AU456" t="s">
        <v>6</v>
      </c>
      <c r="AV456">
        <v>0</v>
      </c>
      <c r="AW456">
        <v>2</v>
      </c>
      <c r="AX456">
        <v>26837785</v>
      </c>
      <c r="AY456">
        <v>1</v>
      </c>
      <c r="AZ456">
        <v>0</v>
      </c>
      <c r="BA456">
        <v>472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Y456*Source!I157</f>
        <v>22.849019999999999</v>
      </c>
      <c r="CY456">
        <f t="shared" si="33"/>
        <v>28.8</v>
      </c>
      <c r="CZ456">
        <f t="shared" si="34"/>
        <v>4.5</v>
      </c>
      <c r="DA456">
        <f t="shared" si="35"/>
        <v>6.4</v>
      </c>
      <c r="DB456">
        <v>0</v>
      </c>
    </row>
    <row r="457" spans="1:106" x14ac:dyDescent="0.2">
      <c r="A457">
        <f>ROW(Source!A157)</f>
        <v>157</v>
      </c>
      <c r="B457">
        <v>26834277</v>
      </c>
      <c r="C457">
        <v>26837767</v>
      </c>
      <c r="D457">
        <v>25150690</v>
      </c>
      <c r="E457">
        <v>1</v>
      </c>
      <c r="F457">
        <v>1</v>
      </c>
      <c r="G457">
        <v>1</v>
      </c>
      <c r="H457">
        <v>3</v>
      </c>
      <c r="I457" t="s">
        <v>801</v>
      </c>
      <c r="J457" t="s">
        <v>802</v>
      </c>
      <c r="K457" t="s">
        <v>803</v>
      </c>
      <c r="L457">
        <v>1348</v>
      </c>
      <c r="N457">
        <v>1009</v>
      </c>
      <c r="O457" t="s">
        <v>38</v>
      </c>
      <c r="P457" t="s">
        <v>38</v>
      </c>
      <c r="Q457">
        <v>1000</v>
      </c>
      <c r="W457">
        <v>0</v>
      </c>
      <c r="X457">
        <v>-526970962</v>
      </c>
      <c r="Y457">
        <v>2.5499999999999998E-2</v>
      </c>
      <c r="AA457">
        <v>3753.41</v>
      </c>
      <c r="AB457">
        <v>0</v>
      </c>
      <c r="AC457">
        <v>0</v>
      </c>
      <c r="AD457">
        <v>0</v>
      </c>
      <c r="AE457">
        <v>586.47</v>
      </c>
      <c r="AF457">
        <v>0</v>
      </c>
      <c r="AG457">
        <v>0</v>
      </c>
      <c r="AH457">
        <v>0</v>
      </c>
      <c r="AI457">
        <v>6.4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6</v>
      </c>
      <c r="AT457">
        <v>2.5499999999999998E-2</v>
      </c>
      <c r="AU457" t="s">
        <v>6</v>
      </c>
      <c r="AV457">
        <v>0</v>
      </c>
      <c r="AW457">
        <v>2</v>
      </c>
      <c r="AX457">
        <v>26837786</v>
      </c>
      <c r="AY457">
        <v>1</v>
      </c>
      <c r="AZ457">
        <v>0</v>
      </c>
      <c r="BA457">
        <v>473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Y457*Source!I157</f>
        <v>0.11424509999999999</v>
      </c>
      <c r="CY457">
        <f t="shared" si="33"/>
        <v>3753.41</v>
      </c>
      <c r="CZ457">
        <f t="shared" si="34"/>
        <v>586.47</v>
      </c>
      <c r="DA457">
        <f t="shared" si="35"/>
        <v>6.4</v>
      </c>
      <c r="DB457">
        <v>0</v>
      </c>
    </row>
    <row r="458" spans="1:106" x14ac:dyDescent="0.2">
      <c r="A458">
        <f>ROW(Source!A157)</f>
        <v>157</v>
      </c>
      <c r="B458">
        <v>26834277</v>
      </c>
      <c r="C458">
        <v>26837767</v>
      </c>
      <c r="D458">
        <v>25153356</v>
      </c>
      <c r="E458">
        <v>1</v>
      </c>
      <c r="F458">
        <v>1</v>
      </c>
      <c r="G458">
        <v>1</v>
      </c>
      <c r="H458">
        <v>3</v>
      </c>
      <c r="I458" t="s">
        <v>790</v>
      </c>
      <c r="J458" t="s">
        <v>791</v>
      </c>
      <c r="K458" t="s">
        <v>792</v>
      </c>
      <c r="L458">
        <v>1327</v>
      </c>
      <c r="N458">
        <v>1005</v>
      </c>
      <c r="O458" t="s">
        <v>27</v>
      </c>
      <c r="P458" t="s">
        <v>27</v>
      </c>
      <c r="Q458">
        <v>1</v>
      </c>
      <c r="W458">
        <v>0</v>
      </c>
      <c r="X458">
        <v>-1987926685</v>
      </c>
      <c r="Y458">
        <v>1.6</v>
      </c>
      <c r="AA458">
        <v>462.85</v>
      </c>
      <c r="AB458">
        <v>0</v>
      </c>
      <c r="AC458">
        <v>0</v>
      </c>
      <c r="AD458">
        <v>0</v>
      </c>
      <c r="AE458">
        <v>72.319999999999993</v>
      </c>
      <c r="AF458">
        <v>0</v>
      </c>
      <c r="AG458">
        <v>0</v>
      </c>
      <c r="AH458">
        <v>0</v>
      </c>
      <c r="AI458">
        <v>6.4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1.6</v>
      </c>
      <c r="AU458" t="s">
        <v>6</v>
      </c>
      <c r="AV458">
        <v>0</v>
      </c>
      <c r="AW458">
        <v>2</v>
      </c>
      <c r="AX458">
        <v>26837787</v>
      </c>
      <c r="AY458">
        <v>1</v>
      </c>
      <c r="AZ458">
        <v>0</v>
      </c>
      <c r="BA458">
        <v>474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Y458*Source!I157</f>
        <v>7.1683200000000005</v>
      </c>
      <c r="CY458">
        <f t="shared" si="33"/>
        <v>462.85</v>
      </c>
      <c r="CZ458">
        <f t="shared" si="34"/>
        <v>72.319999999999993</v>
      </c>
      <c r="DA458">
        <f t="shared" si="35"/>
        <v>6.4</v>
      </c>
      <c r="DB458">
        <v>0</v>
      </c>
    </row>
    <row r="459" spans="1:106" x14ac:dyDescent="0.2">
      <c r="A459">
        <f>ROW(Source!A157)</f>
        <v>157</v>
      </c>
      <c r="B459">
        <v>26834277</v>
      </c>
      <c r="C459">
        <v>26837767</v>
      </c>
      <c r="D459">
        <v>25154578</v>
      </c>
      <c r="E459">
        <v>1</v>
      </c>
      <c r="F459">
        <v>1</v>
      </c>
      <c r="G459">
        <v>1</v>
      </c>
      <c r="H459">
        <v>3</v>
      </c>
      <c r="I459" t="s">
        <v>804</v>
      </c>
      <c r="J459" t="s">
        <v>805</v>
      </c>
      <c r="K459" t="s">
        <v>806</v>
      </c>
      <c r="L459">
        <v>1339</v>
      </c>
      <c r="N459">
        <v>1007</v>
      </c>
      <c r="O459" t="s">
        <v>228</v>
      </c>
      <c r="P459" t="s">
        <v>228</v>
      </c>
      <c r="Q459">
        <v>1</v>
      </c>
      <c r="W459">
        <v>0</v>
      </c>
      <c r="X459">
        <v>1795918813</v>
      </c>
      <c r="Y459">
        <v>4.4000000000000003E-3</v>
      </c>
      <c r="AA459">
        <v>477.31</v>
      </c>
      <c r="AB459">
        <v>0</v>
      </c>
      <c r="AC459">
        <v>0</v>
      </c>
      <c r="AD459">
        <v>0</v>
      </c>
      <c r="AE459">
        <v>74.58</v>
      </c>
      <c r="AF459">
        <v>0</v>
      </c>
      <c r="AG459">
        <v>0</v>
      </c>
      <c r="AH459">
        <v>0</v>
      </c>
      <c r="AI459">
        <v>6.4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6</v>
      </c>
      <c r="AT459">
        <v>4.4000000000000003E-3</v>
      </c>
      <c r="AU459" t="s">
        <v>6</v>
      </c>
      <c r="AV459">
        <v>0</v>
      </c>
      <c r="AW459">
        <v>2</v>
      </c>
      <c r="AX459">
        <v>26837788</v>
      </c>
      <c r="AY459">
        <v>1</v>
      </c>
      <c r="AZ459">
        <v>0</v>
      </c>
      <c r="BA459">
        <v>475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Y459*Source!I157</f>
        <v>1.9712880000000002E-2</v>
      </c>
      <c r="CY459">
        <f t="shared" si="33"/>
        <v>477.31</v>
      </c>
      <c r="CZ459">
        <f t="shared" si="34"/>
        <v>74.58</v>
      </c>
      <c r="DA459">
        <f t="shared" si="35"/>
        <v>6.4</v>
      </c>
      <c r="DB459">
        <v>0</v>
      </c>
    </row>
    <row r="460" spans="1:106" x14ac:dyDescent="0.2">
      <c r="A460">
        <f>ROW(Source!A157)</f>
        <v>157</v>
      </c>
      <c r="B460">
        <v>26834277</v>
      </c>
      <c r="C460">
        <v>26837767</v>
      </c>
      <c r="D460">
        <v>25185124</v>
      </c>
      <c r="E460">
        <v>1</v>
      </c>
      <c r="F460">
        <v>1</v>
      </c>
      <c r="G460">
        <v>1</v>
      </c>
      <c r="H460">
        <v>3</v>
      </c>
      <c r="I460" t="s">
        <v>807</v>
      </c>
      <c r="J460" t="s">
        <v>808</v>
      </c>
      <c r="K460" t="s">
        <v>809</v>
      </c>
      <c r="L460">
        <v>1346</v>
      </c>
      <c r="N460">
        <v>1009</v>
      </c>
      <c r="O460" t="s">
        <v>182</v>
      </c>
      <c r="P460" t="s">
        <v>182</v>
      </c>
      <c r="Q460">
        <v>1</v>
      </c>
      <c r="W460">
        <v>0</v>
      </c>
      <c r="X460">
        <v>-1684093315</v>
      </c>
      <c r="Y460">
        <v>4.0199999999999996</v>
      </c>
      <c r="AA460">
        <v>51.78</v>
      </c>
      <c r="AB460">
        <v>0</v>
      </c>
      <c r="AC460">
        <v>0</v>
      </c>
      <c r="AD460">
        <v>0</v>
      </c>
      <c r="AE460">
        <v>8.09</v>
      </c>
      <c r="AF460">
        <v>0</v>
      </c>
      <c r="AG460">
        <v>0</v>
      </c>
      <c r="AH460">
        <v>0</v>
      </c>
      <c r="AI460">
        <v>6.4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6</v>
      </c>
      <c r="AT460">
        <v>4.0199999999999996</v>
      </c>
      <c r="AU460" t="s">
        <v>6</v>
      </c>
      <c r="AV460">
        <v>0</v>
      </c>
      <c r="AW460">
        <v>2</v>
      </c>
      <c r="AX460">
        <v>26837789</v>
      </c>
      <c r="AY460">
        <v>1</v>
      </c>
      <c r="AZ460">
        <v>0</v>
      </c>
      <c r="BA460">
        <v>476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Y460*Source!I157</f>
        <v>18.010403999999998</v>
      </c>
      <c r="CY460">
        <f t="shared" si="33"/>
        <v>51.78</v>
      </c>
      <c r="CZ460">
        <f t="shared" si="34"/>
        <v>8.09</v>
      </c>
      <c r="DA460">
        <f t="shared" si="35"/>
        <v>6.4</v>
      </c>
      <c r="DB460">
        <v>0</v>
      </c>
    </row>
    <row r="461" spans="1:106" x14ac:dyDescent="0.2">
      <c r="A461">
        <f>ROW(Source!A157)</f>
        <v>157</v>
      </c>
      <c r="B461">
        <v>26834277</v>
      </c>
      <c r="C461">
        <v>26837767</v>
      </c>
      <c r="D461">
        <v>25185882</v>
      </c>
      <c r="E461">
        <v>1</v>
      </c>
      <c r="F461">
        <v>1</v>
      </c>
      <c r="G461">
        <v>1</v>
      </c>
      <c r="H461">
        <v>3</v>
      </c>
      <c r="I461" t="s">
        <v>263</v>
      </c>
      <c r="J461" t="s">
        <v>265</v>
      </c>
      <c r="K461" t="s">
        <v>264</v>
      </c>
      <c r="L461">
        <v>1348</v>
      </c>
      <c r="N461">
        <v>1009</v>
      </c>
      <c r="O461" t="s">
        <v>38</v>
      </c>
      <c r="P461" t="s">
        <v>38</v>
      </c>
      <c r="Q461">
        <v>1000</v>
      </c>
      <c r="W461">
        <v>0</v>
      </c>
      <c r="X461">
        <v>-582481889</v>
      </c>
      <c r="Y461">
        <v>7.0999999999999994E-2</v>
      </c>
      <c r="AA461">
        <v>85041.22</v>
      </c>
      <c r="AB461">
        <v>0</v>
      </c>
      <c r="AC461">
        <v>0</v>
      </c>
      <c r="AD461">
        <v>0</v>
      </c>
      <c r="AE461">
        <v>13287.69</v>
      </c>
      <c r="AF461">
        <v>0</v>
      </c>
      <c r="AG461">
        <v>0</v>
      </c>
      <c r="AH461">
        <v>0</v>
      </c>
      <c r="AI461">
        <v>6.4</v>
      </c>
      <c r="AJ461">
        <v>1</v>
      </c>
      <c r="AK461">
        <v>1</v>
      </c>
      <c r="AL461">
        <v>1</v>
      </c>
      <c r="AN461">
        <v>0</v>
      </c>
      <c r="AO461">
        <v>0</v>
      </c>
      <c r="AP461">
        <v>0</v>
      </c>
      <c r="AQ461">
        <v>0</v>
      </c>
      <c r="AR461">
        <v>0</v>
      </c>
      <c r="AS461" t="s">
        <v>6</v>
      </c>
      <c r="AT461">
        <v>7.0999999999999994E-2</v>
      </c>
      <c r="AU461" t="s">
        <v>6</v>
      </c>
      <c r="AV461">
        <v>0</v>
      </c>
      <c r="AW461">
        <v>1</v>
      </c>
      <c r="AX461">
        <v>-1</v>
      </c>
      <c r="AY461">
        <v>0</v>
      </c>
      <c r="AZ461">
        <v>0</v>
      </c>
      <c r="BA461" t="s">
        <v>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Y461*Source!I157</f>
        <v>0.31809419999999999</v>
      </c>
      <c r="CY461">
        <f t="shared" si="33"/>
        <v>85041.22</v>
      </c>
      <c r="CZ461">
        <f t="shared" si="34"/>
        <v>13287.69</v>
      </c>
      <c r="DA461">
        <f t="shared" si="35"/>
        <v>6.4</v>
      </c>
      <c r="DB461">
        <v>0</v>
      </c>
    </row>
    <row r="462" spans="1:106" x14ac:dyDescent="0.2">
      <c r="A462">
        <f>ROW(Source!A157)</f>
        <v>157</v>
      </c>
      <c r="B462">
        <v>26834277</v>
      </c>
      <c r="C462">
        <v>26837767</v>
      </c>
      <c r="D462">
        <v>25187352</v>
      </c>
      <c r="E462">
        <v>1</v>
      </c>
      <c r="F462">
        <v>1</v>
      </c>
      <c r="G462">
        <v>1</v>
      </c>
      <c r="H462">
        <v>3</v>
      </c>
      <c r="I462" t="s">
        <v>810</v>
      </c>
      <c r="J462" t="s">
        <v>811</v>
      </c>
      <c r="K462" t="s">
        <v>812</v>
      </c>
      <c r="L462">
        <v>1348</v>
      </c>
      <c r="N462">
        <v>1009</v>
      </c>
      <c r="O462" t="s">
        <v>38</v>
      </c>
      <c r="P462" t="s">
        <v>38</v>
      </c>
      <c r="Q462">
        <v>1000</v>
      </c>
      <c r="W462">
        <v>0</v>
      </c>
      <c r="X462">
        <v>-2084827333</v>
      </c>
      <c r="Y462">
        <v>7.1999999999999995E-2</v>
      </c>
      <c r="AA462">
        <v>27481.599999999999</v>
      </c>
      <c r="AB462">
        <v>0</v>
      </c>
      <c r="AC462">
        <v>0</v>
      </c>
      <c r="AD462">
        <v>0</v>
      </c>
      <c r="AE462">
        <v>4294</v>
      </c>
      <c r="AF462">
        <v>0</v>
      </c>
      <c r="AG462">
        <v>0</v>
      </c>
      <c r="AH462">
        <v>0</v>
      </c>
      <c r="AI462">
        <v>6.4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7.1999999999999995E-2</v>
      </c>
      <c r="AU462" t="s">
        <v>6</v>
      </c>
      <c r="AV462">
        <v>0</v>
      </c>
      <c r="AW462">
        <v>2</v>
      </c>
      <c r="AX462">
        <v>26837791</v>
      </c>
      <c r="AY462">
        <v>1</v>
      </c>
      <c r="AZ462">
        <v>0</v>
      </c>
      <c r="BA462">
        <v>478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Y462*Source!I157</f>
        <v>0.32257439999999998</v>
      </c>
      <c r="CY462">
        <f t="shared" si="33"/>
        <v>27481.599999999999</v>
      </c>
      <c r="CZ462">
        <f t="shared" si="34"/>
        <v>4294</v>
      </c>
      <c r="DA462">
        <f t="shared" si="35"/>
        <v>6.4</v>
      </c>
      <c r="DB462">
        <v>0</v>
      </c>
    </row>
    <row r="463" spans="1:106" x14ac:dyDescent="0.2">
      <c r="A463">
        <f>ROW(Source!A160)</f>
        <v>160</v>
      </c>
      <c r="B463">
        <v>26834263</v>
      </c>
      <c r="C463">
        <v>26837816</v>
      </c>
      <c r="D463">
        <v>25418547</v>
      </c>
      <c r="E463">
        <v>1</v>
      </c>
      <c r="F463">
        <v>1</v>
      </c>
      <c r="G463">
        <v>1</v>
      </c>
      <c r="H463">
        <v>1</v>
      </c>
      <c r="I463" t="s">
        <v>715</v>
      </c>
      <c r="J463" t="s">
        <v>6</v>
      </c>
      <c r="K463" t="s">
        <v>716</v>
      </c>
      <c r="L463">
        <v>1191</v>
      </c>
      <c r="N463">
        <v>1013</v>
      </c>
      <c r="O463" t="s">
        <v>599</v>
      </c>
      <c r="P463" t="s">
        <v>599</v>
      </c>
      <c r="Q463">
        <v>1</v>
      </c>
      <c r="W463">
        <v>0</v>
      </c>
      <c r="X463">
        <v>-784637506</v>
      </c>
      <c r="Y463">
        <v>65.94</v>
      </c>
      <c r="AA463">
        <v>0</v>
      </c>
      <c r="AB463">
        <v>0</v>
      </c>
      <c r="AC463">
        <v>0</v>
      </c>
      <c r="AD463">
        <v>8.74</v>
      </c>
      <c r="AE463">
        <v>0</v>
      </c>
      <c r="AF463">
        <v>0</v>
      </c>
      <c r="AG463">
        <v>0</v>
      </c>
      <c r="AH463">
        <v>8.74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6</v>
      </c>
      <c r="AT463">
        <v>65.94</v>
      </c>
      <c r="AU463" t="s">
        <v>6</v>
      </c>
      <c r="AV463">
        <v>1</v>
      </c>
      <c r="AW463">
        <v>2</v>
      </c>
      <c r="AX463">
        <v>26837817</v>
      </c>
      <c r="AY463">
        <v>1</v>
      </c>
      <c r="AZ463">
        <v>0</v>
      </c>
      <c r="BA463">
        <v>479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Y463*Source!I160</f>
        <v>4.0750919999999997</v>
      </c>
      <c r="CY463">
        <f>AD463</f>
        <v>8.74</v>
      </c>
      <c r="CZ463">
        <f>AH463</f>
        <v>8.74</v>
      </c>
      <c r="DA463">
        <f>AL463</f>
        <v>1</v>
      </c>
      <c r="DB463">
        <v>0</v>
      </c>
    </row>
    <row r="464" spans="1:106" x14ac:dyDescent="0.2">
      <c r="A464">
        <f>ROW(Source!A160)</f>
        <v>160</v>
      </c>
      <c r="B464">
        <v>26834263</v>
      </c>
      <c r="C464">
        <v>26837816</v>
      </c>
      <c r="D464">
        <v>25412928</v>
      </c>
      <c r="E464">
        <v>1</v>
      </c>
      <c r="F464">
        <v>1</v>
      </c>
      <c r="G464">
        <v>1</v>
      </c>
      <c r="H464">
        <v>1</v>
      </c>
      <c r="I464" t="s">
        <v>600</v>
      </c>
      <c r="J464" t="s">
        <v>6</v>
      </c>
      <c r="K464" t="s">
        <v>601</v>
      </c>
      <c r="L464">
        <v>1191</v>
      </c>
      <c r="N464">
        <v>1013</v>
      </c>
      <c r="O464" t="s">
        <v>599</v>
      </c>
      <c r="P464" t="s">
        <v>599</v>
      </c>
      <c r="Q464">
        <v>1</v>
      </c>
      <c r="W464">
        <v>0</v>
      </c>
      <c r="X464">
        <v>-1417349443</v>
      </c>
      <c r="Y464">
        <v>0.01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6</v>
      </c>
      <c r="AT464">
        <v>0.01</v>
      </c>
      <c r="AU464" t="s">
        <v>6</v>
      </c>
      <c r="AV464">
        <v>2</v>
      </c>
      <c r="AW464">
        <v>2</v>
      </c>
      <c r="AX464">
        <v>26837818</v>
      </c>
      <c r="AY464">
        <v>1</v>
      </c>
      <c r="AZ464">
        <v>0</v>
      </c>
      <c r="BA464">
        <v>480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Y464*Source!I160</f>
        <v>6.1800000000000006E-4</v>
      </c>
      <c r="CY464">
        <f>AD464</f>
        <v>0</v>
      </c>
      <c r="CZ464">
        <f>AH464</f>
        <v>0</v>
      </c>
      <c r="DA464">
        <f>AL464</f>
        <v>1</v>
      </c>
      <c r="DB464">
        <v>0</v>
      </c>
    </row>
    <row r="465" spans="1:106" x14ac:dyDescent="0.2">
      <c r="A465">
        <f>ROW(Source!A160)</f>
        <v>160</v>
      </c>
      <c r="B465">
        <v>26834263</v>
      </c>
      <c r="C465">
        <v>26837816</v>
      </c>
      <c r="D465">
        <v>25231607</v>
      </c>
      <c r="E465">
        <v>1</v>
      </c>
      <c r="F465">
        <v>1</v>
      </c>
      <c r="G465">
        <v>1</v>
      </c>
      <c r="H465">
        <v>2</v>
      </c>
      <c r="I465" t="s">
        <v>608</v>
      </c>
      <c r="J465" t="s">
        <v>609</v>
      </c>
      <c r="K465" t="s">
        <v>610</v>
      </c>
      <c r="L465">
        <v>1368</v>
      </c>
      <c r="N465">
        <v>1011</v>
      </c>
      <c r="O465" t="s">
        <v>605</v>
      </c>
      <c r="P465" t="s">
        <v>605</v>
      </c>
      <c r="Q465">
        <v>1</v>
      </c>
      <c r="W465">
        <v>0</v>
      </c>
      <c r="X465">
        <v>1372534845</v>
      </c>
      <c r="Y465">
        <v>0.01</v>
      </c>
      <c r="AA465">
        <v>0</v>
      </c>
      <c r="AB465">
        <v>65.709999999999994</v>
      </c>
      <c r="AC465">
        <v>11.6</v>
      </c>
      <c r="AD465">
        <v>0</v>
      </c>
      <c r="AE465">
        <v>0</v>
      </c>
      <c r="AF465">
        <v>65.709999999999994</v>
      </c>
      <c r="AG465">
        <v>11.6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0.01</v>
      </c>
      <c r="AU465" t="s">
        <v>6</v>
      </c>
      <c r="AV465">
        <v>0</v>
      </c>
      <c r="AW465">
        <v>2</v>
      </c>
      <c r="AX465">
        <v>26837819</v>
      </c>
      <c r="AY465">
        <v>1</v>
      </c>
      <c r="AZ465">
        <v>0</v>
      </c>
      <c r="BA465">
        <v>481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Y465*Source!I160</f>
        <v>6.1800000000000006E-4</v>
      </c>
      <c r="CY465">
        <f>AB465</f>
        <v>65.709999999999994</v>
      </c>
      <c r="CZ465">
        <f>AF465</f>
        <v>65.709999999999994</v>
      </c>
      <c r="DA465">
        <f>AJ465</f>
        <v>1</v>
      </c>
      <c r="DB465">
        <v>0</v>
      </c>
    </row>
    <row r="466" spans="1:106" x14ac:dyDescent="0.2">
      <c r="A466">
        <f>ROW(Source!A160)</f>
        <v>160</v>
      </c>
      <c r="B466">
        <v>26834263</v>
      </c>
      <c r="C466">
        <v>26837816</v>
      </c>
      <c r="D466">
        <v>25153690</v>
      </c>
      <c r="E466">
        <v>1</v>
      </c>
      <c r="F466">
        <v>1</v>
      </c>
      <c r="G466">
        <v>1</v>
      </c>
      <c r="H466">
        <v>3</v>
      </c>
      <c r="I466" t="s">
        <v>782</v>
      </c>
      <c r="J466" t="s">
        <v>783</v>
      </c>
      <c r="K466" t="s">
        <v>784</v>
      </c>
      <c r="L466">
        <v>1346</v>
      </c>
      <c r="N466">
        <v>1009</v>
      </c>
      <c r="O466" t="s">
        <v>182</v>
      </c>
      <c r="P466" t="s">
        <v>182</v>
      </c>
      <c r="Q466">
        <v>1</v>
      </c>
      <c r="W466">
        <v>0</v>
      </c>
      <c r="X466">
        <v>813963326</v>
      </c>
      <c r="Y466">
        <v>0.1</v>
      </c>
      <c r="AA466">
        <v>1.82</v>
      </c>
      <c r="AB466">
        <v>0</v>
      </c>
      <c r="AC466">
        <v>0</v>
      </c>
      <c r="AD466">
        <v>0</v>
      </c>
      <c r="AE466">
        <v>1.82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0.1</v>
      </c>
      <c r="AU466" t="s">
        <v>6</v>
      </c>
      <c r="AV466">
        <v>0</v>
      </c>
      <c r="AW466">
        <v>2</v>
      </c>
      <c r="AX466">
        <v>26837820</v>
      </c>
      <c r="AY466">
        <v>1</v>
      </c>
      <c r="AZ466">
        <v>0</v>
      </c>
      <c r="BA466">
        <v>482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Y466*Source!I160</f>
        <v>6.1800000000000006E-3</v>
      </c>
      <c r="CY466">
        <f>AA466</f>
        <v>1.82</v>
      </c>
      <c r="CZ466">
        <f>AE466</f>
        <v>1.82</v>
      </c>
      <c r="DA466">
        <f>AI466</f>
        <v>1</v>
      </c>
      <c r="DB466">
        <v>0</v>
      </c>
    </row>
    <row r="467" spans="1:106" x14ac:dyDescent="0.2">
      <c r="A467">
        <f>ROW(Source!A160)</f>
        <v>160</v>
      </c>
      <c r="B467">
        <v>26834263</v>
      </c>
      <c r="C467">
        <v>26837816</v>
      </c>
      <c r="D467">
        <v>25186686</v>
      </c>
      <c r="E467">
        <v>1</v>
      </c>
      <c r="F467">
        <v>1</v>
      </c>
      <c r="G467">
        <v>1</v>
      </c>
      <c r="H467">
        <v>3</v>
      </c>
      <c r="I467" t="s">
        <v>298</v>
      </c>
      <c r="J467" t="s">
        <v>300</v>
      </c>
      <c r="K467" t="s">
        <v>299</v>
      </c>
      <c r="L467">
        <v>1346</v>
      </c>
      <c r="N467">
        <v>1009</v>
      </c>
      <c r="O467" t="s">
        <v>182</v>
      </c>
      <c r="P467" t="s">
        <v>182</v>
      </c>
      <c r="Q467">
        <v>1</v>
      </c>
      <c r="W467">
        <v>0</v>
      </c>
      <c r="X467">
        <v>746493940</v>
      </c>
      <c r="Y467">
        <v>16.100000000000001</v>
      </c>
      <c r="AA467">
        <v>12.27</v>
      </c>
      <c r="AB467">
        <v>0</v>
      </c>
      <c r="AC467">
        <v>0</v>
      </c>
      <c r="AD467">
        <v>0</v>
      </c>
      <c r="AE467">
        <v>12.27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0</v>
      </c>
      <c r="AP467">
        <v>0</v>
      </c>
      <c r="AQ467">
        <v>0</v>
      </c>
      <c r="AR467">
        <v>0</v>
      </c>
      <c r="AS467" t="s">
        <v>6</v>
      </c>
      <c r="AT467">
        <v>16.100000000000001</v>
      </c>
      <c r="AU467" t="s">
        <v>6</v>
      </c>
      <c r="AV467">
        <v>0</v>
      </c>
      <c r="AW467">
        <v>1</v>
      </c>
      <c r="AX467">
        <v>-1</v>
      </c>
      <c r="AY467">
        <v>0</v>
      </c>
      <c r="AZ467">
        <v>0</v>
      </c>
      <c r="BA467" t="s">
        <v>6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Y467*Source!I160</f>
        <v>0.99498000000000009</v>
      </c>
      <c r="CY467">
        <f>AA467</f>
        <v>12.27</v>
      </c>
      <c r="CZ467">
        <f>AE467</f>
        <v>12.27</v>
      </c>
      <c r="DA467">
        <f>AI467</f>
        <v>1</v>
      </c>
      <c r="DB467">
        <v>0</v>
      </c>
    </row>
    <row r="468" spans="1:106" x14ac:dyDescent="0.2">
      <c r="A468">
        <f>ROW(Source!A160)</f>
        <v>160</v>
      </c>
      <c r="B468">
        <v>26834263</v>
      </c>
      <c r="C468">
        <v>26837816</v>
      </c>
      <c r="D468">
        <v>25187091</v>
      </c>
      <c r="E468">
        <v>1</v>
      </c>
      <c r="F468">
        <v>1</v>
      </c>
      <c r="G468">
        <v>1</v>
      </c>
      <c r="H468">
        <v>3</v>
      </c>
      <c r="I468" t="s">
        <v>813</v>
      </c>
      <c r="J468" t="s">
        <v>814</v>
      </c>
      <c r="K468" t="s">
        <v>815</v>
      </c>
      <c r="L468">
        <v>1348</v>
      </c>
      <c r="N468">
        <v>1009</v>
      </c>
      <c r="O468" t="s">
        <v>38</v>
      </c>
      <c r="P468" t="s">
        <v>38</v>
      </c>
      <c r="Q468">
        <v>1000</v>
      </c>
      <c r="W468">
        <v>0</v>
      </c>
      <c r="X468">
        <v>-909021926</v>
      </c>
      <c r="Y468">
        <v>8.9999999999999993E-3</v>
      </c>
      <c r="AA468">
        <v>16950</v>
      </c>
      <c r="AB468">
        <v>0</v>
      </c>
      <c r="AC468">
        <v>0</v>
      </c>
      <c r="AD468">
        <v>0</v>
      </c>
      <c r="AE468">
        <v>16950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8.9999999999999993E-3</v>
      </c>
      <c r="AU468" t="s">
        <v>6</v>
      </c>
      <c r="AV468">
        <v>0</v>
      </c>
      <c r="AW468">
        <v>2</v>
      </c>
      <c r="AX468">
        <v>26837822</v>
      </c>
      <c r="AY468">
        <v>1</v>
      </c>
      <c r="AZ468">
        <v>0</v>
      </c>
      <c r="BA468">
        <v>484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Y468*Source!I160</f>
        <v>5.5619999999999997E-4</v>
      </c>
      <c r="CY468">
        <f>AA468</f>
        <v>16950</v>
      </c>
      <c r="CZ468">
        <f>AE468</f>
        <v>16950</v>
      </c>
      <c r="DA468">
        <f>AI468</f>
        <v>1</v>
      </c>
      <c r="DB468">
        <v>0</v>
      </c>
    </row>
    <row r="469" spans="1:106" x14ac:dyDescent="0.2">
      <c r="A469">
        <f>ROW(Source!A161)</f>
        <v>161</v>
      </c>
      <c r="B469">
        <v>26834277</v>
      </c>
      <c r="C469">
        <v>26837816</v>
      </c>
      <c r="D469">
        <v>25418547</v>
      </c>
      <c r="E469">
        <v>1</v>
      </c>
      <c r="F469">
        <v>1</v>
      </c>
      <c r="G469">
        <v>1</v>
      </c>
      <c r="H469">
        <v>1</v>
      </c>
      <c r="I469" t="s">
        <v>715</v>
      </c>
      <c r="J469" t="s">
        <v>6</v>
      </c>
      <c r="K469" t="s">
        <v>716</v>
      </c>
      <c r="L469">
        <v>1191</v>
      </c>
      <c r="N469">
        <v>1013</v>
      </c>
      <c r="O469" t="s">
        <v>599</v>
      </c>
      <c r="P469" t="s">
        <v>599</v>
      </c>
      <c r="Q469">
        <v>1</v>
      </c>
      <c r="W469">
        <v>0</v>
      </c>
      <c r="X469">
        <v>-784637506</v>
      </c>
      <c r="Y469">
        <v>65.94</v>
      </c>
      <c r="AA469">
        <v>0</v>
      </c>
      <c r="AB469">
        <v>0</v>
      </c>
      <c r="AC469">
        <v>0</v>
      </c>
      <c r="AD469">
        <v>55.94</v>
      </c>
      <c r="AE469">
        <v>0</v>
      </c>
      <c r="AF469">
        <v>0</v>
      </c>
      <c r="AG469">
        <v>0</v>
      </c>
      <c r="AH469">
        <v>8.74</v>
      </c>
      <c r="AI469">
        <v>1</v>
      </c>
      <c r="AJ469">
        <v>1</v>
      </c>
      <c r="AK469">
        <v>1</v>
      </c>
      <c r="AL469">
        <v>6.4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65.94</v>
      </c>
      <c r="AU469" t="s">
        <v>6</v>
      </c>
      <c r="AV469">
        <v>1</v>
      </c>
      <c r="AW469">
        <v>2</v>
      </c>
      <c r="AX469">
        <v>26837817</v>
      </c>
      <c r="AY469">
        <v>1</v>
      </c>
      <c r="AZ469">
        <v>0</v>
      </c>
      <c r="BA469">
        <v>485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Y469*Source!I161</f>
        <v>4.0750919999999997</v>
      </c>
      <c r="CY469">
        <f>AD469</f>
        <v>55.94</v>
      </c>
      <c r="CZ469">
        <f>AH469</f>
        <v>8.74</v>
      </c>
      <c r="DA469">
        <f>AL469</f>
        <v>6.4</v>
      </c>
      <c r="DB469">
        <v>0</v>
      </c>
    </row>
    <row r="470" spans="1:106" x14ac:dyDescent="0.2">
      <c r="A470">
        <f>ROW(Source!A161)</f>
        <v>161</v>
      </c>
      <c r="B470">
        <v>26834277</v>
      </c>
      <c r="C470">
        <v>26837816</v>
      </c>
      <c r="D470">
        <v>25412928</v>
      </c>
      <c r="E470">
        <v>1</v>
      </c>
      <c r="F470">
        <v>1</v>
      </c>
      <c r="G470">
        <v>1</v>
      </c>
      <c r="H470">
        <v>1</v>
      </c>
      <c r="I470" t="s">
        <v>600</v>
      </c>
      <c r="J470" t="s">
        <v>6</v>
      </c>
      <c r="K470" t="s">
        <v>601</v>
      </c>
      <c r="L470">
        <v>1191</v>
      </c>
      <c r="N470">
        <v>1013</v>
      </c>
      <c r="O470" t="s">
        <v>599</v>
      </c>
      <c r="P470" t="s">
        <v>599</v>
      </c>
      <c r="Q470">
        <v>1</v>
      </c>
      <c r="W470">
        <v>0</v>
      </c>
      <c r="X470">
        <v>-1417349443</v>
      </c>
      <c r="Y470">
        <v>0.01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6.4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0.01</v>
      </c>
      <c r="AU470" t="s">
        <v>6</v>
      </c>
      <c r="AV470">
        <v>2</v>
      </c>
      <c r="AW470">
        <v>2</v>
      </c>
      <c r="AX470">
        <v>26837818</v>
      </c>
      <c r="AY470">
        <v>1</v>
      </c>
      <c r="AZ470">
        <v>0</v>
      </c>
      <c r="BA470">
        <v>486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Y470*Source!I161</f>
        <v>6.1800000000000006E-4</v>
      </c>
      <c r="CY470">
        <f>AD470</f>
        <v>0</v>
      </c>
      <c r="CZ470">
        <f>AH470</f>
        <v>0</v>
      </c>
      <c r="DA470">
        <f>AL470</f>
        <v>1</v>
      </c>
      <c r="DB470">
        <v>0</v>
      </c>
    </row>
    <row r="471" spans="1:106" x14ac:dyDescent="0.2">
      <c r="A471">
        <f>ROW(Source!A161)</f>
        <v>161</v>
      </c>
      <c r="B471">
        <v>26834277</v>
      </c>
      <c r="C471">
        <v>26837816</v>
      </c>
      <c r="D471">
        <v>25231607</v>
      </c>
      <c r="E471">
        <v>1</v>
      </c>
      <c r="F471">
        <v>1</v>
      </c>
      <c r="G471">
        <v>1</v>
      </c>
      <c r="H471">
        <v>2</v>
      </c>
      <c r="I471" t="s">
        <v>608</v>
      </c>
      <c r="J471" t="s">
        <v>609</v>
      </c>
      <c r="K471" t="s">
        <v>610</v>
      </c>
      <c r="L471">
        <v>1368</v>
      </c>
      <c r="N471">
        <v>1011</v>
      </c>
      <c r="O471" t="s">
        <v>605</v>
      </c>
      <c r="P471" t="s">
        <v>605</v>
      </c>
      <c r="Q471">
        <v>1</v>
      </c>
      <c r="W471">
        <v>0</v>
      </c>
      <c r="X471">
        <v>1372534845</v>
      </c>
      <c r="Y471">
        <v>0.01</v>
      </c>
      <c r="AA471">
        <v>0</v>
      </c>
      <c r="AB471">
        <v>420.54</v>
      </c>
      <c r="AC471">
        <v>11.6</v>
      </c>
      <c r="AD471">
        <v>0</v>
      </c>
      <c r="AE471">
        <v>0</v>
      </c>
      <c r="AF471">
        <v>65.709999999999994</v>
      </c>
      <c r="AG471">
        <v>11.6</v>
      </c>
      <c r="AH471">
        <v>0</v>
      </c>
      <c r="AI471">
        <v>1</v>
      </c>
      <c r="AJ471">
        <v>6.4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6</v>
      </c>
      <c r="AT471">
        <v>0.01</v>
      </c>
      <c r="AU471" t="s">
        <v>6</v>
      </c>
      <c r="AV471">
        <v>0</v>
      </c>
      <c r="AW471">
        <v>2</v>
      </c>
      <c r="AX471">
        <v>26837819</v>
      </c>
      <c r="AY471">
        <v>1</v>
      </c>
      <c r="AZ471">
        <v>0</v>
      </c>
      <c r="BA471">
        <v>487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Y471*Source!I161</f>
        <v>6.1800000000000006E-4</v>
      </c>
      <c r="CY471">
        <f>AB471</f>
        <v>420.54</v>
      </c>
      <c r="CZ471">
        <f>AF471</f>
        <v>65.709999999999994</v>
      </c>
      <c r="DA471">
        <f>AJ471</f>
        <v>6.4</v>
      </c>
      <c r="DB471">
        <v>0</v>
      </c>
    </row>
    <row r="472" spans="1:106" x14ac:dyDescent="0.2">
      <c r="A472">
        <f>ROW(Source!A161)</f>
        <v>161</v>
      </c>
      <c r="B472">
        <v>26834277</v>
      </c>
      <c r="C472">
        <v>26837816</v>
      </c>
      <c r="D472">
        <v>25153690</v>
      </c>
      <c r="E472">
        <v>1</v>
      </c>
      <c r="F472">
        <v>1</v>
      </c>
      <c r="G472">
        <v>1</v>
      </c>
      <c r="H472">
        <v>3</v>
      </c>
      <c r="I472" t="s">
        <v>782</v>
      </c>
      <c r="J472" t="s">
        <v>783</v>
      </c>
      <c r="K472" t="s">
        <v>784</v>
      </c>
      <c r="L472">
        <v>1346</v>
      </c>
      <c r="N472">
        <v>1009</v>
      </c>
      <c r="O472" t="s">
        <v>182</v>
      </c>
      <c r="P472" t="s">
        <v>182</v>
      </c>
      <c r="Q472">
        <v>1</v>
      </c>
      <c r="W472">
        <v>0</v>
      </c>
      <c r="X472">
        <v>813963326</v>
      </c>
      <c r="Y472">
        <v>0.1</v>
      </c>
      <c r="AA472">
        <v>11.65</v>
      </c>
      <c r="AB472">
        <v>0</v>
      </c>
      <c r="AC472">
        <v>0</v>
      </c>
      <c r="AD472">
        <v>0</v>
      </c>
      <c r="AE472">
        <v>1.82</v>
      </c>
      <c r="AF472">
        <v>0</v>
      </c>
      <c r="AG472">
        <v>0</v>
      </c>
      <c r="AH472">
        <v>0</v>
      </c>
      <c r="AI472">
        <v>6.4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6</v>
      </c>
      <c r="AT472">
        <v>0.1</v>
      </c>
      <c r="AU472" t="s">
        <v>6</v>
      </c>
      <c r="AV472">
        <v>0</v>
      </c>
      <c r="AW472">
        <v>2</v>
      </c>
      <c r="AX472">
        <v>26837820</v>
      </c>
      <c r="AY472">
        <v>1</v>
      </c>
      <c r="AZ472">
        <v>0</v>
      </c>
      <c r="BA472">
        <v>488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Y472*Source!I161</f>
        <v>6.1800000000000006E-3</v>
      </c>
      <c r="CY472">
        <f>AA472</f>
        <v>11.65</v>
      </c>
      <c r="CZ472">
        <f>AE472</f>
        <v>1.82</v>
      </c>
      <c r="DA472">
        <f>AI472</f>
        <v>6.4</v>
      </c>
      <c r="DB472">
        <v>0</v>
      </c>
    </row>
    <row r="473" spans="1:106" x14ac:dyDescent="0.2">
      <c r="A473">
        <f>ROW(Source!A161)</f>
        <v>161</v>
      </c>
      <c r="B473">
        <v>26834277</v>
      </c>
      <c r="C473">
        <v>26837816</v>
      </c>
      <c r="D473">
        <v>25186686</v>
      </c>
      <c r="E473">
        <v>1</v>
      </c>
      <c r="F473">
        <v>1</v>
      </c>
      <c r="G473">
        <v>1</v>
      </c>
      <c r="H473">
        <v>3</v>
      </c>
      <c r="I473" t="s">
        <v>298</v>
      </c>
      <c r="J473" t="s">
        <v>300</v>
      </c>
      <c r="K473" t="s">
        <v>299</v>
      </c>
      <c r="L473">
        <v>1346</v>
      </c>
      <c r="N473">
        <v>1009</v>
      </c>
      <c r="O473" t="s">
        <v>182</v>
      </c>
      <c r="P473" t="s">
        <v>182</v>
      </c>
      <c r="Q473">
        <v>1</v>
      </c>
      <c r="W473">
        <v>0</v>
      </c>
      <c r="X473">
        <v>746493940</v>
      </c>
      <c r="Y473">
        <v>16.100000000000001</v>
      </c>
      <c r="AA473">
        <v>78.53</v>
      </c>
      <c r="AB473">
        <v>0</v>
      </c>
      <c r="AC473">
        <v>0</v>
      </c>
      <c r="AD473">
        <v>0</v>
      </c>
      <c r="AE473">
        <v>12.27</v>
      </c>
      <c r="AF473">
        <v>0</v>
      </c>
      <c r="AG473">
        <v>0</v>
      </c>
      <c r="AH473">
        <v>0</v>
      </c>
      <c r="AI473">
        <v>6.4</v>
      </c>
      <c r="AJ473">
        <v>1</v>
      </c>
      <c r="AK473">
        <v>1</v>
      </c>
      <c r="AL473">
        <v>1</v>
      </c>
      <c r="AN473">
        <v>0</v>
      </c>
      <c r="AO473">
        <v>0</v>
      </c>
      <c r="AP473">
        <v>0</v>
      </c>
      <c r="AQ473">
        <v>0</v>
      </c>
      <c r="AR473">
        <v>0</v>
      </c>
      <c r="AS473" t="s">
        <v>6</v>
      </c>
      <c r="AT473">
        <v>16.100000000000001</v>
      </c>
      <c r="AU473" t="s">
        <v>6</v>
      </c>
      <c r="AV473">
        <v>0</v>
      </c>
      <c r="AW473">
        <v>1</v>
      </c>
      <c r="AX473">
        <v>-1</v>
      </c>
      <c r="AY473">
        <v>0</v>
      </c>
      <c r="AZ473">
        <v>0</v>
      </c>
      <c r="BA473" t="s">
        <v>6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Y473*Source!I161</f>
        <v>0.99498000000000009</v>
      </c>
      <c r="CY473">
        <f>AA473</f>
        <v>78.53</v>
      </c>
      <c r="CZ473">
        <f>AE473</f>
        <v>12.27</v>
      </c>
      <c r="DA473">
        <f>AI473</f>
        <v>6.4</v>
      </c>
      <c r="DB473">
        <v>0</v>
      </c>
    </row>
    <row r="474" spans="1:106" x14ac:dyDescent="0.2">
      <c r="A474">
        <f>ROW(Source!A161)</f>
        <v>161</v>
      </c>
      <c r="B474">
        <v>26834277</v>
      </c>
      <c r="C474">
        <v>26837816</v>
      </c>
      <c r="D474">
        <v>25187091</v>
      </c>
      <c r="E474">
        <v>1</v>
      </c>
      <c r="F474">
        <v>1</v>
      </c>
      <c r="G474">
        <v>1</v>
      </c>
      <c r="H474">
        <v>3</v>
      </c>
      <c r="I474" t="s">
        <v>813</v>
      </c>
      <c r="J474" t="s">
        <v>814</v>
      </c>
      <c r="K474" t="s">
        <v>815</v>
      </c>
      <c r="L474">
        <v>1348</v>
      </c>
      <c r="N474">
        <v>1009</v>
      </c>
      <c r="O474" t="s">
        <v>38</v>
      </c>
      <c r="P474" t="s">
        <v>38</v>
      </c>
      <c r="Q474">
        <v>1000</v>
      </c>
      <c r="W474">
        <v>0</v>
      </c>
      <c r="X474">
        <v>-909021926</v>
      </c>
      <c r="Y474">
        <v>8.9999999999999993E-3</v>
      </c>
      <c r="AA474">
        <v>108480</v>
      </c>
      <c r="AB474">
        <v>0</v>
      </c>
      <c r="AC474">
        <v>0</v>
      </c>
      <c r="AD474">
        <v>0</v>
      </c>
      <c r="AE474">
        <v>16950</v>
      </c>
      <c r="AF474">
        <v>0</v>
      </c>
      <c r="AG474">
        <v>0</v>
      </c>
      <c r="AH474">
        <v>0</v>
      </c>
      <c r="AI474">
        <v>6.4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8.9999999999999993E-3</v>
      </c>
      <c r="AU474" t="s">
        <v>6</v>
      </c>
      <c r="AV474">
        <v>0</v>
      </c>
      <c r="AW474">
        <v>2</v>
      </c>
      <c r="AX474">
        <v>26837822</v>
      </c>
      <c r="AY474">
        <v>1</v>
      </c>
      <c r="AZ474">
        <v>0</v>
      </c>
      <c r="BA474">
        <v>490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Y474*Source!I161</f>
        <v>5.5619999999999997E-4</v>
      </c>
      <c r="CY474">
        <f>AA474</f>
        <v>108480</v>
      </c>
      <c r="CZ474">
        <f>AE474</f>
        <v>16950</v>
      </c>
      <c r="DA474">
        <f>AI474</f>
        <v>6.4</v>
      </c>
      <c r="DB474">
        <v>0</v>
      </c>
    </row>
    <row r="475" spans="1:106" x14ac:dyDescent="0.2">
      <c r="A475">
        <f>ROW(Source!A164)</f>
        <v>164</v>
      </c>
      <c r="B475">
        <v>26834263</v>
      </c>
      <c r="C475">
        <v>26837835</v>
      </c>
      <c r="D475">
        <v>25416200</v>
      </c>
      <c r="E475">
        <v>1</v>
      </c>
      <c r="F475">
        <v>1</v>
      </c>
      <c r="G475">
        <v>1</v>
      </c>
      <c r="H475">
        <v>1</v>
      </c>
      <c r="I475" t="s">
        <v>597</v>
      </c>
      <c r="J475" t="s">
        <v>6</v>
      </c>
      <c r="K475" t="s">
        <v>598</v>
      </c>
      <c r="L475">
        <v>1191</v>
      </c>
      <c r="N475">
        <v>1013</v>
      </c>
      <c r="O475" t="s">
        <v>599</v>
      </c>
      <c r="P475" t="s">
        <v>599</v>
      </c>
      <c r="Q475">
        <v>1</v>
      </c>
      <c r="W475">
        <v>0</v>
      </c>
      <c r="X475">
        <v>371339561</v>
      </c>
      <c r="Y475">
        <v>80.599999999999994</v>
      </c>
      <c r="AA475">
        <v>0</v>
      </c>
      <c r="AB475">
        <v>0</v>
      </c>
      <c r="AC475">
        <v>0</v>
      </c>
      <c r="AD475">
        <v>8.09</v>
      </c>
      <c r="AE475">
        <v>0</v>
      </c>
      <c r="AF475">
        <v>0</v>
      </c>
      <c r="AG475">
        <v>0</v>
      </c>
      <c r="AH475">
        <v>8.09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80.599999999999994</v>
      </c>
      <c r="AU475" t="s">
        <v>6</v>
      </c>
      <c r="AV475">
        <v>1</v>
      </c>
      <c r="AW475">
        <v>2</v>
      </c>
      <c r="AX475">
        <v>26837836</v>
      </c>
      <c r="AY475">
        <v>1</v>
      </c>
      <c r="AZ475">
        <v>0</v>
      </c>
      <c r="BA475">
        <v>491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Y475*Source!I164</f>
        <v>4.0864199999999995</v>
      </c>
      <c r="CY475">
        <f>AD475</f>
        <v>8.09</v>
      </c>
      <c r="CZ475">
        <f>AH475</f>
        <v>8.09</v>
      </c>
      <c r="DA475">
        <f>AL475</f>
        <v>1</v>
      </c>
      <c r="DB475">
        <v>0</v>
      </c>
    </row>
    <row r="476" spans="1:106" x14ac:dyDescent="0.2">
      <c r="A476">
        <f>ROW(Source!A164)</f>
        <v>164</v>
      </c>
      <c r="B476">
        <v>26834263</v>
      </c>
      <c r="C476">
        <v>26837835</v>
      </c>
      <c r="D476">
        <v>25412928</v>
      </c>
      <c r="E476">
        <v>1</v>
      </c>
      <c r="F476">
        <v>1</v>
      </c>
      <c r="G476">
        <v>1</v>
      </c>
      <c r="H476">
        <v>1</v>
      </c>
      <c r="I476" t="s">
        <v>600</v>
      </c>
      <c r="J476" t="s">
        <v>6</v>
      </c>
      <c r="K476" t="s">
        <v>601</v>
      </c>
      <c r="L476">
        <v>1191</v>
      </c>
      <c r="N476">
        <v>1013</v>
      </c>
      <c r="O476" t="s">
        <v>599</v>
      </c>
      <c r="P476" t="s">
        <v>599</v>
      </c>
      <c r="Q476">
        <v>1</v>
      </c>
      <c r="W476">
        <v>0</v>
      </c>
      <c r="X476">
        <v>-1417349443</v>
      </c>
      <c r="Y476">
        <v>0.01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0.01</v>
      </c>
      <c r="AU476" t="s">
        <v>6</v>
      </c>
      <c r="AV476">
        <v>2</v>
      </c>
      <c r="AW476">
        <v>2</v>
      </c>
      <c r="AX476">
        <v>26837837</v>
      </c>
      <c r="AY476">
        <v>1</v>
      </c>
      <c r="AZ476">
        <v>0</v>
      </c>
      <c r="BA476">
        <v>492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Y476*Source!I164</f>
        <v>5.0700000000000007E-4</v>
      </c>
      <c r="CY476">
        <f>AD476</f>
        <v>0</v>
      </c>
      <c r="CZ476">
        <f>AH476</f>
        <v>0</v>
      </c>
      <c r="DA476">
        <f>AL476</f>
        <v>1</v>
      </c>
      <c r="DB476">
        <v>0</v>
      </c>
    </row>
    <row r="477" spans="1:106" x14ac:dyDescent="0.2">
      <c r="A477">
        <f>ROW(Source!A164)</f>
        <v>164</v>
      </c>
      <c r="B477">
        <v>26834263</v>
      </c>
      <c r="C477">
        <v>26837835</v>
      </c>
      <c r="D477">
        <v>25231607</v>
      </c>
      <c r="E477">
        <v>1</v>
      </c>
      <c r="F477">
        <v>1</v>
      </c>
      <c r="G477">
        <v>1</v>
      </c>
      <c r="H477">
        <v>2</v>
      </c>
      <c r="I477" t="s">
        <v>608</v>
      </c>
      <c r="J477" t="s">
        <v>609</v>
      </c>
      <c r="K477" t="s">
        <v>610</v>
      </c>
      <c r="L477">
        <v>1368</v>
      </c>
      <c r="N477">
        <v>1011</v>
      </c>
      <c r="O477" t="s">
        <v>605</v>
      </c>
      <c r="P477" t="s">
        <v>605</v>
      </c>
      <c r="Q477">
        <v>1</v>
      </c>
      <c r="W477">
        <v>0</v>
      </c>
      <c r="X477">
        <v>1372534845</v>
      </c>
      <c r="Y477">
        <v>0.01</v>
      </c>
      <c r="AA477">
        <v>0</v>
      </c>
      <c r="AB477">
        <v>65.709999999999994</v>
      </c>
      <c r="AC477">
        <v>11.6</v>
      </c>
      <c r="AD477">
        <v>0</v>
      </c>
      <c r="AE477">
        <v>0</v>
      </c>
      <c r="AF477">
        <v>65.709999999999994</v>
      </c>
      <c r="AG477">
        <v>11.6</v>
      </c>
      <c r="AH477">
        <v>0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0.01</v>
      </c>
      <c r="AU477" t="s">
        <v>6</v>
      </c>
      <c r="AV477">
        <v>0</v>
      </c>
      <c r="AW477">
        <v>2</v>
      </c>
      <c r="AX477">
        <v>26837838</v>
      </c>
      <c r="AY477">
        <v>1</v>
      </c>
      <c r="AZ477">
        <v>0</v>
      </c>
      <c r="BA477">
        <v>493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Y477*Source!I164</f>
        <v>5.0700000000000007E-4</v>
      </c>
      <c r="CY477">
        <f>AB477</f>
        <v>65.709999999999994</v>
      </c>
      <c r="CZ477">
        <f>AF477</f>
        <v>65.709999999999994</v>
      </c>
      <c r="DA477">
        <f>AJ477</f>
        <v>1</v>
      </c>
      <c r="DB477">
        <v>0</v>
      </c>
    </row>
    <row r="478" spans="1:106" x14ac:dyDescent="0.2">
      <c r="A478">
        <f>ROW(Source!A164)</f>
        <v>164</v>
      </c>
      <c r="B478">
        <v>26834263</v>
      </c>
      <c r="C478">
        <v>26837835</v>
      </c>
      <c r="D478">
        <v>25153690</v>
      </c>
      <c r="E478">
        <v>1</v>
      </c>
      <c r="F478">
        <v>1</v>
      </c>
      <c r="G478">
        <v>1</v>
      </c>
      <c r="H478">
        <v>3</v>
      </c>
      <c r="I478" t="s">
        <v>782</v>
      </c>
      <c r="J478" t="s">
        <v>783</v>
      </c>
      <c r="K478" t="s">
        <v>784</v>
      </c>
      <c r="L478">
        <v>1346</v>
      </c>
      <c r="N478">
        <v>1009</v>
      </c>
      <c r="O478" t="s">
        <v>182</v>
      </c>
      <c r="P478" t="s">
        <v>182</v>
      </c>
      <c r="Q478">
        <v>1</v>
      </c>
      <c r="W478">
        <v>0</v>
      </c>
      <c r="X478">
        <v>813963326</v>
      </c>
      <c r="Y478">
        <v>0.1</v>
      </c>
      <c r="AA478">
        <v>1.82</v>
      </c>
      <c r="AB478">
        <v>0</v>
      </c>
      <c r="AC478">
        <v>0</v>
      </c>
      <c r="AD478">
        <v>0</v>
      </c>
      <c r="AE478">
        <v>1.82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0.1</v>
      </c>
      <c r="AU478" t="s">
        <v>6</v>
      </c>
      <c r="AV478">
        <v>0</v>
      </c>
      <c r="AW478">
        <v>2</v>
      </c>
      <c r="AX478">
        <v>26837839</v>
      </c>
      <c r="AY478">
        <v>1</v>
      </c>
      <c r="AZ478">
        <v>0</v>
      </c>
      <c r="BA478">
        <v>494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Y478*Source!I164</f>
        <v>5.0700000000000007E-3</v>
      </c>
      <c r="CY478">
        <f>AA478</f>
        <v>1.82</v>
      </c>
      <c r="CZ478">
        <f>AE478</f>
        <v>1.82</v>
      </c>
      <c r="DA478">
        <f>AI478</f>
        <v>1</v>
      </c>
      <c r="DB478">
        <v>0</v>
      </c>
    </row>
    <row r="479" spans="1:106" x14ac:dyDescent="0.2">
      <c r="A479">
        <f>ROW(Source!A164)</f>
        <v>164</v>
      </c>
      <c r="B479">
        <v>26834263</v>
      </c>
      <c r="C479">
        <v>26837835</v>
      </c>
      <c r="D479">
        <v>25186686</v>
      </c>
      <c r="E479">
        <v>1</v>
      </c>
      <c r="F479">
        <v>1</v>
      </c>
      <c r="G479">
        <v>1</v>
      </c>
      <c r="H479">
        <v>3</v>
      </c>
      <c r="I479" t="s">
        <v>298</v>
      </c>
      <c r="J479" t="s">
        <v>300</v>
      </c>
      <c r="K479" t="s">
        <v>299</v>
      </c>
      <c r="L479">
        <v>1346</v>
      </c>
      <c r="N479">
        <v>1009</v>
      </c>
      <c r="O479" t="s">
        <v>182</v>
      </c>
      <c r="P479" t="s">
        <v>182</v>
      </c>
      <c r="Q479">
        <v>1</v>
      </c>
      <c r="W479">
        <v>0</v>
      </c>
      <c r="X479">
        <v>746493940</v>
      </c>
      <c r="Y479">
        <v>16.100000000000001</v>
      </c>
      <c r="AA479">
        <v>12.27</v>
      </c>
      <c r="AB479">
        <v>0</v>
      </c>
      <c r="AC479">
        <v>0</v>
      </c>
      <c r="AD479">
        <v>0</v>
      </c>
      <c r="AE479">
        <v>12.27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0</v>
      </c>
      <c r="AP479">
        <v>0</v>
      </c>
      <c r="AQ479">
        <v>0</v>
      </c>
      <c r="AR479">
        <v>0</v>
      </c>
      <c r="AS479" t="s">
        <v>6</v>
      </c>
      <c r="AT479">
        <v>16.100000000000001</v>
      </c>
      <c r="AU479" t="s">
        <v>6</v>
      </c>
      <c r="AV479">
        <v>0</v>
      </c>
      <c r="AW479">
        <v>1</v>
      </c>
      <c r="AX479">
        <v>-1</v>
      </c>
      <c r="AY479">
        <v>0</v>
      </c>
      <c r="AZ479">
        <v>0</v>
      </c>
      <c r="BA479" t="s">
        <v>6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Y479*Source!I164</f>
        <v>0.81627000000000005</v>
      </c>
      <c r="CY479">
        <f>AA479</f>
        <v>12.27</v>
      </c>
      <c r="CZ479">
        <f>AE479</f>
        <v>12.27</v>
      </c>
      <c r="DA479">
        <f>AI479</f>
        <v>1</v>
      </c>
      <c r="DB479">
        <v>0</v>
      </c>
    </row>
    <row r="480" spans="1:106" x14ac:dyDescent="0.2">
      <c r="A480">
        <f>ROW(Source!A164)</f>
        <v>164</v>
      </c>
      <c r="B480">
        <v>26834263</v>
      </c>
      <c r="C480">
        <v>26837835</v>
      </c>
      <c r="D480">
        <v>25187091</v>
      </c>
      <c r="E480">
        <v>1</v>
      </c>
      <c r="F480">
        <v>1</v>
      </c>
      <c r="G480">
        <v>1</v>
      </c>
      <c r="H480">
        <v>3</v>
      </c>
      <c r="I480" t="s">
        <v>813</v>
      </c>
      <c r="J480" t="s">
        <v>814</v>
      </c>
      <c r="K480" t="s">
        <v>815</v>
      </c>
      <c r="L480">
        <v>1348</v>
      </c>
      <c r="N480">
        <v>1009</v>
      </c>
      <c r="O480" t="s">
        <v>38</v>
      </c>
      <c r="P480" t="s">
        <v>38</v>
      </c>
      <c r="Q480">
        <v>1000</v>
      </c>
      <c r="W480">
        <v>0</v>
      </c>
      <c r="X480">
        <v>-909021926</v>
      </c>
      <c r="Y480">
        <v>8.9999999999999993E-3</v>
      </c>
      <c r="AA480">
        <v>16950</v>
      </c>
      <c r="AB480">
        <v>0</v>
      </c>
      <c r="AC480">
        <v>0</v>
      </c>
      <c r="AD480">
        <v>0</v>
      </c>
      <c r="AE480">
        <v>16950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8.9999999999999993E-3</v>
      </c>
      <c r="AU480" t="s">
        <v>6</v>
      </c>
      <c r="AV480">
        <v>0</v>
      </c>
      <c r="AW480">
        <v>2</v>
      </c>
      <c r="AX480">
        <v>26837841</v>
      </c>
      <c r="AY480">
        <v>1</v>
      </c>
      <c r="AZ480">
        <v>0</v>
      </c>
      <c r="BA480">
        <v>496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Y480*Source!I164</f>
        <v>4.5629999999999998E-4</v>
      </c>
      <c r="CY480">
        <f>AA480</f>
        <v>16950</v>
      </c>
      <c r="CZ480">
        <f>AE480</f>
        <v>16950</v>
      </c>
      <c r="DA480">
        <f>AI480</f>
        <v>1</v>
      </c>
      <c r="DB480">
        <v>0</v>
      </c>
    </row>
    <row r="481" spans="1:106" x14ac:dyDescent="0.2">
      <c r="A481">
        <f>ROW(Source!A165)</f>
        <v>165</v>
      </c>
      <c r="B481">
        <v>26834277</v>
      </c>
      <c r="C481">
        <v>26837835</v>
      </c>
      <c r="D481">
        <v>25416200</v>
      </c>
      <c r="E481">
        <v>1</v>
      </c>
      <c r="F481">
        <v>1</v>
      </c>
      <c r="G481">
        <v>1</v>
      </c>
      <c r="H481">
        <v>1</v>
      </c>
      <c r="I481" t="s">
        <v>597</v>
      </c>
      <c r="J481" t="s">
        <v>6</v>
      </c>
      <c r="K481" t="s">
        <v>598</v>
      </c>
      <c r="L481">
        <v>1191</v>
      </c>
      <c r="N481">
        <v>1013</v>
      </c>
      <c r="O481" t="s">
        <v>599</v>
      </c>
      <c r="P481" t="s">
        <v>599</v>
      </c>
      <c r="Q481">
        <v>1</v>
      </c>
      <c r="W481">
        <v>0</v>
      </c>
      <c r="X481">
        <v>371339561</v>
      </c>
      <c r="Y481">
        <v>80.599999999999994</v>
      </c>
      <c r="AA481">
        <v>0</v>
      </c>
      <c r="AB481">
        <v>0</v>
      </c>
      <c r="AC481">
        <v>0</v>
      </c>
      <c r="AD481">
        <v>51.78</v>
      </c>
      <c r="AE481">
        <v>0</v>
      </c>
      <c r="AF481">
        <v>0</v>
      </c>
      <c r="AG481">
        <v>0</v>
      </c>
      <c r="AH481">
        <v>8.09</v>
      </c>
      <c r="AI481">
        <v>1</v>
      </c>
      <c r="AJ481">
        <v>1</v>
      </c>
      <c r="AK481">
        <v>1</v>
      </c>
      <c r="AL481">
        <v>6.4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80.599999999999994</v>
      </c>
      <c r="AU481" t="s">
        <v>6</v>
      </c>
      <c r="AV481">
        <v>1</v>
      </c>
      <c r="AW481">
        <v>2</v>
      </c>
      <c r="AX481">
        <v>26837836</v>
      </c>
      <c r="AY481">
        <v>1</v>
      </c>
      <c r="AZ481">
        <v>0</v>
      </c>
      <c r="BA481">
        <v>497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Y481*Source!I165</f>
        <v>4.0864199999999995</v>
      </c>
      <c r="CY481">
        <f>AD481</f>
        <v>51.78</v>
      </c>
      <c r="CZ481">
        <f>AH481</f>
        <v>8.09</v>
      </c>
      <c r="DA481">
        <f>AL481</f>
        <v>6.4</v>
      </c>
      <c r="DB481">
        <v>0</v>
      </c>
    </row>
    <row r="482" spans="1:106" x14ac:dyDescent="0.2">
      <c r="A482">
        <f>ROW(Source!A165)</f>
        <v>165</v>
      </c>
      <c r="B482">
        <v>26834277</v>
      </c>
      <c r="C482">
        <v>26837835</v>
      </c>
      <c r="D482">
        <v>25412928</v>
      </c>
      <c r="E482">
        <v>1</v>
      </c>
      <c r="F482">
        <v>1</v>
      </c>
      <c r="G482">
        <v>1</v>
      </c>
      <c r="H482">
        <v>1</v>
      </c>
      <c r="I482" t="s">
        <v>600</v>
      </c>
      <c r="J482" t="s">
        <v>6</v>
      </c>
      <c r="K482" t="s">
        <v>601</v>
      </c>
      <c r="L482">
        <v>1191</v>
      </c>
      <c r="N482">
        <v>1013</v>
      </c>
      <c r="O482" t="s">
        <v>599</v>
      </c>
      <c r="P482" t="s">
        <v>599</v>
      </c>
      <c r="Q482">
        <v>1</v>
      </c>
      <c r="W482">
        <v>0</v>
      </c>
      <c r="X482">
        <v>-1417349443</v>
      </c>
      <c r="Y482">
        <v>0.01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6.4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0.01</v>
      </c>
      <c r="AU482" t="s">
        <v>6</v>
      </c>
      <c r="AV482">
        <v>2</v>
      </c>
      <c r="AW482">
        <v>2</v>
      </c>
      <c r="AX482">
        <v>26837837</v>
      </c>
      <c r="AY482">
        <v>1</v>
      </c>
      <c r="AZ482">
        <v>0</v>
      </c>
      <c r="BA482">
        <v>498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Y482*Source!I165</f>
        <v>5.0700000000000007E-4</v>
      </c>
      <c r="CY482">
        <f>AD482</f>
        <v>0</v>
      </c>
      <c r="CZ482">
        <f>AH482</f>
        <v>0</v>
      </c>
      <c r="DA482">
        <f>AL482</f>
        <v>1</v>
      </c>
      <c r="DB482">
        <v>0</v>
      </c>
    </row>
    <row r="483" spans="1:106" x14ac:dyDescent="0.2">
      <c r="A483">
        <f>ROW(Source!A165)</f>
        <v>165</v>
      </c>
      <c r="B483">
        <v>26834277</v>
      </c>
      <c r="C483">
        <v>26837835</v>
      </c>
      <c r="D483">
        <v>25231607</v>
      </c>
      <c r="E483">
        <v>1</v>
      </c>
      <c r="F483">
        <v>1</v>
      </c>
      <c r="G483">
        <v>1</v>
      </c>
      <c r="H483">
        <v>2</v>
      </c>
      <c r="I483" t="s">
        <v>608</v>
      </c>
      <c r="J483" t="s">
        <v>609</v>
      </c>
      <c r="K483" t="s">
        <v>610</v>
      </c>
      <c r="L483">
        <v>1368</v>
      </c>
      <c r="N483">
        <v>1011</v>
      </c>
      <c r="O483" t="s">
        <v>605</v>
      </c>
      <c r="P483" t="s">
        <v>605</v>
      </c>
      <c r="Q483">
        <v>1</v>
      </c>
      <c r="W483">
        <v>0</v>
      </c>
      <c r="X483">
        <v>1372534845</v>
      </c>
      <c r="Y483">
        <v>0.01</v>
      </c>
      <c r="AA483">
        <v>0</v>
      </c>
      <c r="AB483">
        <v>420.54</v>
      </c>
      <c r="AC483">
        <v>11.6</v>
      </c>
      <c r="AD483">
        <v>0</v>
      </c>
      <c r="AE483">
        <v>0</v>
      </c>
      <c r="AF483">
        <v>65.709999999999994</v>
      </c>
      <c r="AG483">
        <v>11.6</v>
      </c>
      <c r="AH483">
        <v>0</v>
      </c>
      <c r="AI483">
        <v>1</v>
      </c>
      <c r="AJ483">
        <v>6.4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0.01</v>
      </c>
      <c r="AU483" t="s">
        <v>6</v>
      </c>
      <c r="AV483">
        <v>0</v>
      </c>
      <c r="AW483">
        <v>2</v>
      </c>
      <c r="AX483">
        <v>26837838</v>
      </c>
      <c r="AY483">
        <v>1</v>
      </c>
      <c r="AZ483">
        <v>0</v>
      </c>
      <c r="BA483">
        <v>499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Y483*Source!I165</f>
        <v>5.0700000000000007E-4</v>
      </c>
      <c r="CY483">
        <f>AB483</f>
        <v>420.54</v>
      </c>
      <c r="CZ483">
        <f>AF483</f>
        <v>65.709999999999994</v>
      </c>
      <c r="DA483">
        <f>AJ483</f>
        <v>6.4</v>
      </c>
      <c r="DB483">
        <v>0</v>
      </c>
    </row>
    <row r="484" spans="1:106" x14ac:dyDescent="0.2">
      <c r="A484">
        <f>ROW(Source!A165)</f>
        <v>165</v>
      </c>
      <c r="B484">
        <v>26834277</v>
      </c>
      <c r="C484">
        <v>26837835</v>
      </c>
      <c r="D484">
        <v>25153690</v>
      </c>
      <c r="E484">
        <v>1</v>
      </c>
      <c r="F484">
        <v>1</v>
      </c>
      <c r="G484">
        <v>1</v>
      </c>
      <c r="H484">
        <v>3</v>
      </c>
      <c r="I484" t="s">
        <v>782</v>
      </c>
      <c r="J484" t="s">
        <v>783</v>
      </c>
      <c r="K484" t="s">
        <v>784</v>
      </c>
      <c r="L484">
        <v>1346</v>
      </c>
      <c r="N484">
        <v>1009</v>
      </c>
      <c r="O484" t="s">
        <v>182</v>
      </c>
      <c r="P484" t="s">
        <v>182</v>
      </c>
      <c r="Q484">
        <v>1</v>
      </c>
      <c r="W484">
        <v>0</v>
      </c>
      <c r="X484">
        <v>813963326</v>
      </c>
      <c r="Y484">
        <v>0.1</v>
      </c>
      <c r="AA484">
        <v>11.65</v>
      </c>
      <c r="AB484">
        <v>0</v>
      </c>
      <c r="AC484">
        <v>0</v>
      </c>
      <c r="AD484">
        <v>0</v>
      </c>
      <c r="AE484">
        <v>1.82</v>
      </c>
      <c r="AF484">
        <v>0</v>
      </c>
      <c r="AG484">
        <v>0</v>
      </c>
      <c r="AH484">
        <v>0</v>
      </c>
      <c r="AI484">
        <v>6.4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0.1</v>
      </c>
      <c r="AU484" t="s">
        <v>6</v>
      </c>
      <c r="AV484">
        <v>0</v>
      </c>
      <c r="AW484">
        <v>2</v>
      </c>
      <c r="AX484">
        <v>26837839</v>
      </c>
      <c r="AY484">
        <v>1</v>
      </c>
      <c r="AZ484">
        <v>0</v>
      </c>
      <c r="BA484">
        <v>500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Y484*Source!I165</f>
        <v>5.0700000000000007E-3</v>
      </c>
      <c r="CY484">
        <f>AA484</f>
        <v>11.65</v>
      </c>
      <c r="CZ484">
        <f>AE484</f>
        <v>1.82</v>
      </c>
      <c r="DA484">
        <f>AI484</f>
        <v>6.4</v>
      </c>
      <c r="DB484">
        <v>0</v>
      </c>
    </row>
    <row r="485" spans="1:106" x14ac:dyDescent="0.2">
      <c r="A485">
        <f>ROW(Source!A165)</f>
        <v>165</v>
      </c>
      <c r="B485">
        <v>26834277</v>
      </c>
      <c r="C485">
        <v>26837835</v>
      </c>
      <c r="D485">
        <v>25186686</v>
      </c>
      <c r="E485">
        <v>1</v>
      </c>
      <c r="F485">
        <v>1</v>
      </c>
      <c r="G485">
        <v>1</v>
      </c>
      <c r="H485">
        <v>3</v>
      </c>
      <c r="I485" t="s">
        <v>298</v>
      </c>
      <c r="J485" t="s">
        <v>300</v>
      </c>
      <c r="K485" t="s">
        <v>299</v>
      </c>
      <c r="L485">
        <v>1346</v>
      </c>
      <c r="N485">
        <v>1009</v>
      </c>
      <c r="O485" t="s">
        <v>182</v>
      </c>
      <c r="P485" t="s">
        <v>182</v>
      </c>
      <c r="Q485">
        <v>1</v>
      </c>
      <c r="W485">
        <v>0</v>
      </c>
      <c r="X485">
        <v>746493940</v>
      </c>
      <c r="Y485">
        <v>16.100000000000001</v>
      </c>
      <c r="AA485">
        <v>78.53</v>
      </c>
      <c r="AB485">
        <v>0</v>
      </c>
      <c r="AC485">
        <v>0</v>
      </c>
      <c r="AD485">
        <v>0</v>
      </c>
      <c r="AE485">
        <v>12.27</v>
      </c>
      <c r="AF485">
        <v>0</v>
      </c>
      <c r="AG485">
        <v>0</v>
      </c>
      <c r="AH485">
        <v>0</v>
      </c>
      <c r="AI485">
        <v>6.4</v>
      </c>
      <c r="AJ485">
        <v>1</v>
      </c>
      <c r="AK485">
        <v>1</v>
      </c>
      <c r="AL485">
        <v>1</v>
      </c>
      <c r="AN485">
        <v>0</v>
      </c>
      <c r="AO485">
        <v>0</v>
      </c>
      <c r="AP485">
        <v>0</v>
      </c>
      <c r="AQ485">
        <v>0</v>
      </c>
      <c r="AR485">
        <v>0</v>
      </c>
      <c r="AS485" t="s">
        <v>6</v>
      </c>
      <c r="AT485">
        <v>16.100000000000001</v>
      </c>
      <c r="AU485" t="s">
        <v>6</v>
      </c>
      <c r="AV485">
        <v>0</v>
      </c>
      <c r="AW485">
        <v>1</v>
      </c>
      <c r="AX485">
        <v>-1</v>
      </c>
      <c r="AY485">
        <v>0</v>
      </c>
      <c r="AZ485">
        <v>0</v>
      </c>
      <c r="BA485" t="s">
        <v>6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Y485*Source!I165</f>
        <v>0.81627000000000005</v>
      </c>
      <c r="CY485">
        <f>AA485</f>
        <v>78.53</v>
      </c>
      <c r="CZ485">
        <f>AE485</f>
        <v>12.27</v>
      </c>
      <c r="DA485">
        <f>AI485</f>
        <v>6.4</v>
      </c>
      <c r="DB485">
        <v>0</v>
      </c>
    </row>
    <row r="486" spans="1:106" x14ac:dyDescent="0.2">
      <c r="A486">
        <f>ROW(Source!A165)</f>
        <v>165</v>
      </c>
      <c r="B486">
        <v>26834277</v>
      </c>
      <c r="C486">
        <v>26837835</v>
      </c>
      <c r="D486">
        <v>25187091</v>
      </c>
      <c r="E486">
        <v>1</v>
      </c>
      <c r="F486">
        <v>1</v>
      </c>
      <c r="G486">
        <v>1</v>
      </c>
      <c r="H486">
        <v>3</v>
      </c>
      <c r="I486" t="s">
        <v>813</v>
      </c>
      <c r="J486" t="s">
        <v>814</v>
      </c>
      <c r="K486" t="s">
        <v>815</v>
      </c>
      <c r="L486">
        <v>1348</v>
      </c>
      <c r="N486">
        <v>1009</v>
      </c>
      <c r="O486" t="s">
        <v>38</v>
      </c>
      <c r="P486" t="s">
        <v>38</v>
      </c>
      <c r="Q486">
        <v>1000</v>
      </c>
      <c r="W486">
        <v>0</v>
      </c>
      <c r="X486">
        <v>-909021926</v>
      </c>
      <c r="Y486">
        <v>8.9999999999999993E-3</v>
      </c>
      <c r="AA486">
        <v>108480</v>
      </c>
      <c r="AB486">
        <v>0</v>
      </c>
      <c r="AC486">
        <v>0</v>
      </c>
      <c r="AD486">
        <v>0</v>
      </c>
      <c r="AE486">
        <v>16950</v>
      </c>
      <c r="AF486">
        <v>0</v>
      </c>
      <c r="AG486">
        <v>0</v>
      </c>
      <c r="AH486">
        <v>0</v>
      </c>
      <c r="AI486">
        <v>6.4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8.9999999999999993E-3</v>
      </c>
      <c r="AU486" t="s">
        <v>6</v>
      </c>
      <c r="AV486">
        <v>0</v>
      </c>
      <c r="AW486">
        <v>2</v>
      </c>
      <c r="AX486">
        <v>26837841</v>
      </c>
      <c r="AY486">
        <v>1</v>
      </c>
      <c r="AZ486">
        <v>0</v>
      </c>
      <c r="BA486">
        <v>502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Y486*Source!I165</f>
        <v>4.5629999999999998E-4</v>
      </c>
      <c r="CY486">
        <f>AA486</f>
        <v>108480</v>
      </c>
      <c r="CZ486">
        <f>AE486</f>
        <v>16950</v>
      </c>
      <c r="DA486">
        <f>AI486</f>
        <v>6.4</v>
      </c>
      <c r="DB486">
        <v>0</v>
      </c>
    </row>
    <row r="487" spans="1:106" x14ac:dyDescent="0.2">
      <c r="A487">
        <f>ROW(Source!A168)</f>
        <v>168</v>
      </c>
      <c r="B487">
        <v>26834263</v>
      </c>
      <c r="C487">
        <v>26837845</v>
      </c>
      <c r="D487">
        <v>25412930</v>
      </c>
      <c r="E487">
        <v>1</v>
      </c>
      <c r="F487">
        <v>1</v>
      </c>
      <c r="G487">
        <v>1</v>
      </c>
      <c r="H487">
        <v>1</v>
      </c>
      <c r="I487" t="s">
        <v>623</v>
      </c>
      <c r="J487" t="s">
        <v>6</v>
      </c>
      <c r="K487" t="s">
        <v>624</v>
      </c>
      <c r="L487">
        <v>1191</v>
      </c>
      <c r="N487">
        <v>1013</v>
      </c>
      <c r="O487" t="s">
        <v>599</v>
      </c>
      <c r="P487" t="s">
        <v>599</v>
      </c>
      <c r="Q487">
        <v>1</v>
      </c>
      <c r="W487">
        <v>0</v>
      </c>
      <c r="X487">
        <v>-1081351934</v>
      </c>
      <c r="Y487">
        <v>117.82899999999998</v>
      </c>
      <c r="AA487">
        <v>0</v>
      </c>
      <c r="AB487">
        <v>0</v>
      </c>
      <c r="AC487">
        <v>0</v>
      </c>
      <c r="AD487">
        <v>9.4</v>
      </c>
      <c r="AE487">
        <v>0</v>
      </c>
      <c r="AF487">
        <v>0</v>
      </c>
      <c r="AG487">
        <v>0</v>
      </c>
      <c r="AH487">
        <v>9.4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6</v>
      </c>
      <c r="AT487">
        <v>102.46</v>
      </c>
      <c r="AU487" t="s">
        <v>131</v>
      </c>
      <c r="AV487">
        <v>1</v>
      </c>
      <c r="AW487">
        <v>2</v>
      </c>
      <c r="AX487">
        <v>26837846</v>
      </c>
      <c r="AY487">
        <v>1</v>
      </c>
      <c r="AZ487">
        <v>0</v>
      </c>
      <c r="BA487">
        <v>503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Y487*Source!I168</f>
        <v>68.812135999999981</v>
      </c>
      <c r="CY487">
        <f>AD487</f>
        <v>9.4</v>
      </c>
      <c r="CZ487">
        <f>AH487</f>
        <v>9.4</v>
      </c>
      <c r="DA487">
        <f>AL487</f>
        <v>1</v>
      </c>
      <c r="DB487">
        <v>0</v>
      </c>
    </row>
    <row r="488" spans="1:106" x14ac:dyDescent="0.2">
      <c r="A488">
        <f>ROW(Source!A168)</f>
        <v>168</v>
      </c>
      <c r="B488">
        <v>26834263</v>
      </c>
      <c r="C488">
        <v>26837845</v>
      </c>
      <c r="D488">
        <v>25412928</v>
      </c>
      <c r="E488">
        <v>1</v>
      </c>
      <c r="F488">
        <v>1</v>
      </c>
      <c r="G488">
        <v>1</v>
      </c>
      <c r="H488">
        <v>1</v>
      </c>
      <c r="I488" t="s">
        <v>600</v>
      </c>
      <c r="J488" t="s">
        <v>6</v>
      </c>
      <c r="K488" t="s">
        <v>601</v>
      </c>
      <c r="L488">
        <v>1191</v>
      </c>
      <c r="N488">
        <v>1013</v>
      </c>
      <c r="O488" t="s">
        <v>599</v>
      </c>
      <c r="P488" t="s">
        <v>599</v>
      </c>
      <c r="Q488">
        <v>1</v>
      </c>
      <c r="W488">
        <v>0</v>
      </c>
      <c r="X488">
        <v>-1417349443</v>
      </c>
      <c r="Y488">
        <v>5.34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5.34</v>
      </c>
      <c r="AU488" t="s">
        <v>6</v>
      </c>
      <c r="AV488">
        <v>2</v>
      </c>
      <c r="AW488">
        <v>2</v>
      </c>
      <c r="AX488">
        <v>26837847</v>
      </c>
      <c r="AY488">
        <v>1</v>
      </c>
      <c r="AZ488">
        <v>2048</v>
      </c>
      <c r="BA488">
        <v>504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Y488*Source!I168</f>
        <v>3.1185599999999996</v>
      </c>
      <c r="CY488">
        <f>AD488</f>
        <v>0</v>
      </c>
      <c r="CZ488">
        <f>AH488</f>
        <v>0</v>
      </c>
      <c r="DA488">
        <f>AL488</f>
        <v>1</v>
      </c>
      <c r="DB488">
        <v>0</v>
      </c>
    </row>
    <row r="489" spans="1:106" x14ac:dyDescent="0.2">
      <c r="A489">
        <f>ROW(Source!A168)</f>
        <v>168</v>
      </c>
      <c r="B489">
        <v>26834263</v>
      </c>
      <c r="C489">
        <v>26837845</v>
      </c>
      <c r="D489">
        <v>25230514</v>
      </c>
      <c r="E489">
        <v>1</v>
      </c>
      <c r="F489">
        <v>1</v>
      </c>
      <c r="G489">
        <v>1</v>
      </c>
      <c r="H489">
        <v>2</v>
      </c>
      <c r="I489" t="s">
        <v>602</v>
      </c>
      <c r="J489" t="s">
        <v>603</v>
      </c>
      <c r="K489" t="s">
        <v>604</v>
      </c>
      <c r="L489">
        <v>1368</v>
      </c>
      <c r="N489">
        <v>1011</v>
      </c>
      <c r="O489" t="s">
        <v>605</v>
      </c>
      <c r="P489" t="s">
        <v>605</v>
      </c>
      <c r="Q489">
        <v>1</v>
      </c>
      <c r="W489">
        <v>0</v>
      </c>
      <c r="X489">
        <v>1188625873</v>
      </c>
      <c r="Y489">
        <v>0.95</v>
      </c>
      <c r="AA489">
        <v>0</v>
      </c>
      <c r="AB489">
        <v>31.26</v>
      </c>
      <c r="AC489">
        <v>13.5</v>
      </c>
      <c r="AD489">
        <v>0</v>
      </c>
      <c r="AE489">
        <v>0</v>
      </c>
      <c r="AF489">
        <v>31.26</v>
      </c>
      <c r="AG489">
        <v>13.5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6</v>
      </c>
      <c r="AT489">
        <v>0.76</v>
      </c>
      <c r="AU489" t="s">
        <v>130</v>
      </c>
      <c r="AV489">
        <v>0</v>
      </c>
      <c r="AW489">
        <v>2</v>
      </c>
      <c r="AX489">
        <v>26837848</v>
      </c>
      <c r="AY489">
        <v>1</v>
      </c>
      <c r="AZ489">
        <v>0</v>
      </c>
      <c r="BA489">
        <v>505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Y489*Source!I168</f>
        <v>0.55479999999999996</v>
      </c>
      <c r="CY489">
        <f>AB489</f>
        <v>31.26</v>
      </c>
      <c r="CZ489">
        <f>AF489</f>
        <v>31.26</v>
      </c>
      <c r="DA489">
        <f>AJ489</f>
        <v>1</v>
      </c>
      <c r="DB489">
        <v>0</v>
      </c>
    </row>
    <row r="490" spans="1:106" x14ac:dyDescent="0.2">
      <c r="A490">
        <f>ROW(Source!A168)</f>
        <v>168</v>
      </c>
      <c r="B490">
        <v>26834263</v>
      </c>
      <c r="C490">
        <v>26837845</v>
      </c>
      <c r="D490">
        <v>25231607</v>
      </c>
      <c r="E490">
        <v>1</v>
      </c>
      <c r="F490">
        <v>1</v>
      </c>
      <c r="G490">
        <v>1</v>
      </c>
      <c r="H490">
        <v>2</v>
      </c>
      <c r="I490" t="s">
        <v>608</v>
      </c>
      <c r="J490" t="s">
        <v>609</v>
      </c>
      <c r="K490" t="s">
        <v>610</v>
      </c>
      <c r="L490">
        <v>1368</v>
      </c>
      <c r="N490">
        <v>1011</v>
      </c>
      <c r="O490" t="s">
        <v>605</v>
      </c>
      <c r="P490" t="s">
        <v>605</v>
      </c>
      <c r="Q490">
        <v>1</v>
      </c>
      <c r="W490">
        <v>0</v>
      </c>
      <c r="X490">
        <v>1372534845</v>
      </c>
      <c r="Y490">
        <v>5.7249999999999996</v>
      </c>
      <c r="AA490">
        <v>0</v>
      </c>
      <c r="AB490">
        <v>65.709999999999994</v>
      </c>
      <c r="AC490">
        <v>11.6</v>
      </c>
      <c r="AD490">
        <v>0</v>
      </c>
      <c r="AE490">
        <v>0</v>
      </c>
      <c r="AF490">
        <v>65.709999999999994</v>
      </c>
      <c r="AG490">
        <v>11.6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6</v>
      </c>
      <c r="AT490">
        <v>4.58</v>
      </c>
      <c r="AU490" t="s">
        <v>130</v>
      </c>
      <c r="AV490">
        <v>0</v>
      </c>
      <c r="AW490">
        <v>2</v>
      </c>
      <c r="AX490">
        <v>26837849</v>
      </c>
      <c r="AY490">
        <v>1</v>
      </c>
      <c r="AZ490">
        <v>0</v>
      </c>
      <c r="BA490">
        <v>506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Y490*Source!I168</f>
        <v>3.3433999999999995</v>
      </c>
      <c r="CY490">
        <f>AB490</f>
        <v>65.709999999999994</v>
      </c>
      <c r="CZ490">
        <f>AF490</f>
        <v>65.709999999999994</v>
      </c>
      <c r="DA490">
        <f>AJ490</f>
        <v>1</v>
      </c>
      <c r="DB490">
        <v>0</v>
      </c>
    </row>
    <row r="491" spans="1:106" x14ac:dyDescent="0.2">
      <c r="A491">
        <f>ROW(Source!A168)</f>
        <v>168</v>
      </c>
      <c r="B491">
        <v>26834263</v>
      </c>
      <c r="C491">
        <v>26837845</v>
      </c>
      <c r="D491">
        <v>25149818</v>
      </c>
      <c r="E491">
        <v>1</v>
      </c>
      <c r="F491">
        <v>1</v>
      </c>
      <c r="G491">
        <v>1</v>
      </c>
      <c r="H491">
        <v>3</v>
      </c>
      <c r="I491" t="s">
        <v>816</v>
      </c>
      <c r="J491" t="s">
        <v>817</v>
      </c>
      <c r="K491" t="s">
        <v>818</v>
      </c>
      <c r="L491">
        <v>1327</v>
      </c>
      <c r="N491">
        <v>1005</v>
      </c>
      <c r="O491" t="s">
        <v>27</v>
      </c>
      <c r="P491" t="s">
        <v>27</v>
      </c>
      <c r="Q491">
        <v>1</v>
      </c>
      <c r="W491">
        <v>0</v>
      </c>
      <c r="X491">
        <v>1385600515</v>
      </c>
      <c r="Y491">
        <v>103</v>
      </c>
      <c r="AA491">
        <v>51.8</v>
      </c>
      <c r="AB491">
        <v>0</v>
      </c>
      <c r="AC491">
        <v>0</v>
      </c>
      <c r="AD491">
        <v>0</v>
      </c>
      <c r="AE491">
        <v>51.8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6</v>
      </c>
      <c r="AT491">
        <v>103</v>
      </c>
      <c r="AU491" t="s">
        <v>6</v>
      </c>
      <c r="AV491">
        <v>0</v>
      </c>
      <c r="AW491">
        <v>2</v>
      </c>
      <c r="AX491">
        <v>26837850</v>
      </c>
      <c r="AY491">
        <v>1</v>
      </c>
      <c r="AZ491">
        <v>0</v>
      </c>
      <c r="BA491">
        <v>507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Y491*Source!I168</f>
        <v>60.151999999999994</v>
      </c>
      <c r="CY491">
        <f>AA491</f>
        <v>51.8</v>
      </c>
      <c r="CZ491">
        <f>AE491</f>
        <v>51.8</v>
      </c>
      <c r="DA491">
        <f>AI491</f>
        <v>1</v>
      </c>
      <c r="DB491">
        <v>0</v>
      </c>
    </row>
    <row r="492" spans="1:106" x14ac:dyDescent="0.2">
      <c r="A492">
        <f>ROW(Source!A169)</f>
        <v>169</v>
      </c>
      <c r="B492">
        <v>26834277</v>
      </c>
      <c r="C492">
        <v>26837845</v>
      </c>
      <c r="D492">
        <v>25412930</v>
      </c>
      <c r="E492">
        <v>1</v>
      </c>
      <c r="F492">
        <v>1</v>
      </c>
      <c r="G492">
        <v>1</v>
      </c>
      <c r="H492">
        <v>1</v>
      </c>
      <c r="I492" t="s">
        <v>623</v>
      </c>
      <c r="J492" t="s">
        <v>6</v>
      </c>
      <c r="K492" t="s">
        <v>624</v>
      </c>
      <c r="L492">
        <v>1191</v>
      </c>
      <c r="N492">
        <v>1013</v>
      </c>
      <c r="O492" t="s">
        <v>599</v>
      </c>
      <c r="P492" t="s">
        <v>599</v>
      </c>
      <c r="Q492">
        <v>1</v>
      </c>
      <c r="W492">
        <v>0</v>
      </c>
      <c r="X492">
        <v>-1081351934</v>
      </c>
      <c r="Y492">
        <v>117.82899999999998</v>
      </c>
      <c r="AA492">
        <v>0</v>
      </c>
      <c r="AB492">
        <v>0</v>
      </c>
      <c r="AC492">
        <v>0</v>
      </c>
      <c r="AD492">
        <v>60.16</v>
      </c>
      <c r="AE492">
        <v>0</v>
      </c>
      <c r="AF492">
        <v>0</v>
      </c>
      <c r="AG492">
        <v>0</v>
      </c>
      <c r="AH492">
        <v>9.4</v>
      </c>
      <c r="AI492">
        <v>1</v>
      </c>
      <c r="AJ492">
        <v>1</v>
      </c>
      <c r="AK492">
        <v>1</v>
      </c>
      <c r="AL492">
        <v>6.4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6</v>
      </c>
      <c r="AT492">
        <v>102.46</v>
      </c>
      <c r="AU492" t="s">
        <v>131</v>
      </c>
      <c r="AV492">
        <v>1</v>
      </c>
      <c r="AW492">
        <v>2</v>
      </c>
      <c r="AX492">
        <v>26837846</v>
      </c>
      <c r="AY492">
        <v>1</v>
      </c>
      <c r="AZ492">
        <v>0</v>
      </c>
      <c r="BA492">
        <v>508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Y492*Source!I169</f>
        <v>68.812135999999981</v>
      </c>
      <c r="CY492">
        <f>AD492</f>
        <v>60.16</v>
      </c>
      <c r="CZ492">
        <f>AH492</f>
        <v>9.4</v>
      </c>
      <c r="DA492">
        <f>AL492</f>
        <v>6.4</v>
      </c>
      <c r="DB492">
        <v>0</v>
      </c>
    </row>
    <row r="493" spans="1:106" x14ac:dyDescent="0.2">
      <c r="A493">
        <f>ROW(Source!A169)</f>
        <v>169</v>
      </c>
      <c r="B493">
        <v>26834277</v>
      </c>
      <c r="C493">
        <v>26837845</v>
      </c>
      <c r="D493">
        <v>25412928</v>
      </c>
      <c r="E493">
        <v>1</v>
      </c>
      <c r="F493">
        <v>1</v>
      </c>
      <c r="G493">
        <v>1</v>
      </c>
      <c r="H493">
        <v>1</v>
      </c>
      <c r="I493" t="s">
        <v>600</v>
      </c>
      <c r="J493" t="s">
        <v>6</v>
      </c>
      <c r="K493" t="s">
        <v>601</v>
      </c>
      <c r="L493">
        <v>1191</v>
      </c>
      <c r="N493">
        <v>1013</v>
      </c>
      <c r="O493" t="s">
        <v>599</v>
      </c>
      <c r="P493" t="s">
        <v>599</v>
      </c>
      <c r="Q493">
        <v>1</v>
      </c>
      <c r="W493">
        <v>0</v>
      </c>
      <c r="X493">
        <v>-1417349443</v>
      </c>
      <c r="Y493">
        <v>5.34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1</v>
      </c>
      <c r="AJ493">
        <v>1</v>
      </c>
      <c r="AK493">
        <v>6.4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6</v>
      </c>
      <c r="AT493">
        <v>5.34</v>
      </c>
      <c r="AU493" t="s">
        <v>6</v>
      </c>
      <c r="AV493">
        <v>2</v>
      </c>
      <c r="AW493">
        <v>2</v>
      </c>
      <c r="AX493">
        <v>26837847</v>
      </c>
      <c r="AY493">
        <v>1</v>
      </c>
      <c r="AZ493">
        <v>2048</v>
      </c>
      <c r="BA493">
        <v>509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Y493*Source!I169</f>
        <v>3.1185599999999996</v>
      </c>
      <c r="CY493">
        <f>AD493</f>
        <v>0</v>
      </c>
      <c r="CZ493">
        <f>AH493</f>
        <v>0</v>
      </c>
      <c r="DA493">
        <f>AL493</f>
        <v>1</v>
      </c>
      <c r="DB493">
        <v>0</v>
      </c>
    </row>
    <row r="494" spans="1:106" x14ac:dyDescent="0.2">
      <c r="A494">
        <f>ROW(Source!A169)</f>
        <v>169</v>
      </c>
      <c r="B494">
        <v>26834277</v>
      </c>
      <c r="C494">
        <v>26837845</v>
      </c>
      <c r="D494">
        <v>25230514</v>
      </c>
      <c r="E494">
        <v>1</v>
      </c>
      <c r="F494">
        <v>1</v>
      </c>
      <c r="G494">
        <v>1</v>
      </c>
      <c r="H494">
        <v>2</v>
      </c>
      <c r="I494" t="s">
        <v>602</v>
      </c>
      <c r="J494" t="s">
        <v>603</v>
      </c>
      <c r="K494" t="s">
        <v>604</v>
      </c>
      <c r="L494">
        <v>1368</v>
      </c>
      <c r="N494">
        <v>1011</v>
      </c>
      <c r="O494" t="s">
        <v>605</v>
      </c>
      <c r="P494" t="s">
        <v>605</v>
      </c>
      <c r="Q494">
        <v>1</v>
      </c>
      <c r="W494">
        <v>0</v>
      </c>
      <c r="X494">
        <v>1188625873</v>
      </c>
      <c r="Y494">
        <v>0.95</v>
      </c>
      <c r="AA494">
        <v>0</v>
      </c>
      <c r="AB494">
        <v>200.06</v>
      </c>
      <c r="AC494">
        <v>13.5</v>
      </c>
      <c r="AD494">
        <v>0</v>
      </c>
      <c r="AE494">
        <v>0</v>
      </c>
      <c r="AF494">
        <v>31.26</v>
      </c>
      <c r="AG494">
        <v>13.5</v>
      </c>
      <c r="AH494">
        <v>0</v>
      </c>
      <c r="AI494">
        <v>1</v>
      </c>
      <c r="AJ494">
        <v>6.4</v>
      </c>
      <c r="AK494">
        <v>1</v>
      </c>
      <c r="AL494">
        <v>1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6</v>
      </c>
      <c r="AT494">
        <v>0.76</v>
      </c>
      <c r="AU494" t="s">
        <v>130</v>
      </c>
      <c r="AV494">
        <v>0</v>
      </c>
      <c r="AW494">
        <v>2</v>
      </c>
      <c r="AX494">
        <v>26837848</v>
      </c>
      <c r="AY494">
        <v>1</v>
      </c>
      <c r="AZ494">
        <v>0</v>
      </c>
      <c r="BA494">
        <v>510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Y494*Source!I169</f>
        <v>0.55479999999999996</v>
      </c>
      <c r="CY494">
        <f>AB494</f>
        <v>200.06</v>
      </c>
      <c r="CZ494">
        <f>AF494</f>
        <v>31.26</v>
      </c>
      <c r="DA494">
        <f>AJ494</f>
        <v>6.4</v>
      </c>
      <c r="DB494">
        <v>0</v>
      </c>
    </row>
    <row r="495" spans="1:106" x14ac:dyDescent="0.2">
      <c r="A495">
        <f>ROW(Source!A169)</f>
        <v>169</v>
      </c>
      <c r="B495">
        <v>26834277</v>
      </c>
      <c r="C495">
        <v>26837845</v>
      </c>
      <c r="D495">
        <v>25231607</v>
      </c>
      <c r="E495">
        <v>1</v>
      </c>
      <c r="F495">
        <v>1</v>
      </c>
      <c r="G495">
        <v>1</v>
      </c>
      <c r="H495">
        <v>2</v>
      </c>
      <c r="I495" t="s">
        <v>608</v>
      </c>
      <c r="J495" t="s">
        <v>609</v>
      </c>
      <c r="K495" t="s">
        <v>610</v>
      </c>
      <c r="L495">
        <v>1368</v>
      </c>
      <c r="N495">
        <v>1011</v>
      </c>
      <c r="O495" t="s">
        <v>605</v>
      </c>
      <c r="P495" t="s">
        <v>605</v>
      </c>
      <c r="Q495">
        <v>1</v>
      </c>
      <c r="W495">
        <v>0</v>
      </c>
      <c r="X495">
        <v>1372534845</v>
      </c>
      <c r="Y495">
        <v>5.7249999999999996</v>
      </c>
      <c r="AA495">
        <v>0</v>
      </c>
      <c r="AB495">
        <v>420.54</v>
      </c>
      <c r="AC495">
        <v>11.6</v>
      </c>
      <c r="AD495">
        <v>0</v>
      </c>
      <c r="AE495">
        <v>0</v>
      </c>
      <c r="AF495">
        <v>65.709999999999994</v>
      </c>
      <c r="AG495">
        <v>11.6</v>
      </c>
      <c r="AH495">
        <v>0</v>
      </c>
      <c r="AI495">
        <v>1</v>
      </c>
      <c r="AJ495">
        <v>6.4</v>
      </c>
      <c r="AK495">
        <v>1</v>
      </c>
      <c r="AL495">
        <v>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6</v>
      </c>
      <c r="AT495">
        <v>4.58</v>
      </c>
      <c r="AU495" t="s">
        <v>130</v>
      </c>
      <c r="AV495">
        <v>0</v>
      </c>
      <c r="AW495">
        <v>2</v>
      </c>
      <c r="AX495">
        <v>26837849</v>
      </c>
      <c r="AY495">
        <v>1</v>
      </c>
      <c r="AZ495">
        <v>0</v>
      </c>
      <c r="BA495">
        <v>511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Y495*Source!I169</f>
        <v>3.3433999999999995</v>
      </c>
      <c r="CY495">
        <f>AB495</f>
        <v>420.54</v>
      </c>
      <c r="CZ495">
        <f>AF495</f>
        <v>65.709999999999994</v>
      </c>
      <c r="DA495">
        <f>AJ495</f>
        <v>6.4</v>
      </c>
      <c r="DB495">
        <v>0</v>
      </c>
    </row>
    <row r="496" spans="1:106" x14ac:dyDescent="0.2">
      <c r="A496">
        <f>ROW(Source!A169)</f>
        <v>169</v>
      </c>
      <c r="B496">
        <v>26834277</v>
      </c>
      <c r="C496">
        <v>26837845</v>
      </c>
      <c r="D496">
        <v>25149818</v>
      </c>
      <c r="E496">
        <v>1</v>
      </c>
      <c r="F496">
        <v>1</v>
      </c>
      <c r="G496">
        <v>1</v>
      </c>
      <c r="H496">
        <v>3</v>
      </c>
      <c r="I496" t="s">
        <v>816</v>
      </c>
      <c r="J496" t="s">
        <v>817</v>
      </c>
      <c r="K496" t="s">
        <v>818</v>
      </c>
      <c r="L496">
        <v>1327</v>
      </c>
      <c r="N496">
        <v>1005</v>
      </c>
      <c r="O496" t="s">
        <v>27</v>
      </c>
      <c r="P496" t="s">
        <v>27</v>
      </c>
      <c r="Q496">
        <v>1</v>
      </c>
      <c r="W496">
        <v>0</v>
      </c>
      <c r="X496">
        <v>1385600515</v>
      </c>
      <c r="Y496">
        <v>103</v>
      </c>
      <c r="AA496">
        <v>331.52</v>
      </c>
      <c r="AB496">
        <v>0</v>
      </c>
      <c r="AC496">
        <v>0</v>
      </c>
      <c r="AD496">
        <v>0</v>
      </c>
      <c r="AE496">
        <v>51.8</v>
      </c>
      <c r="AF496">
        <v>0</v>
      </c>
      <c r="AG496">
        <v>0</v>
      </c>
      <c r="AH496">
        <v>0</v>
      </c>
      <c r="AI496">
        <v>6.4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103</v>
      </c>
      <c r="AU496" t="s">
        <v>6</v>
      </c>
      <c r="AV496">
        <v>0</v>
      </c>
      <c r="AW496">
        <v>2</v>
      </c>
      <c r="AX496">
        <v>26837850</v>
      </c>
      <c r="AY496">
        <v>1</v>
      </c>
      <c r="AZ496">
        <v>0</v>
      </c>
      <c r="BA496">
        <v>512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Y496*Source!I169</f>
        <v>60.151999999999994</v>
      </c>
      <c r="CY496">
        <f>AA496</f>
        <v>331.52</v>
      </c>
      <c r="CZ496">
        <f>AE496</f>
        <v>51.8</v>
      </c>
      <c r="DA496">
        <f>AI496</f>
        <v>6.4</v>
      </c>
      <c r="DB496">
        <v>0</v>
      </c>
    </row>
    <row r="497" spans="1:106" x14ac:dyDescent="0.2">
      <c r="A497">
        <f>ROW(Source!A170)</f>
        <v>170</v>
      </c>
      <c r="B497">
        <v>26834263</v>
      </c>
      <c r="C497">
        <v>26837851</v>
      </c>
      <c r="D497">
        <v>25420819</v>
      </c>
      <c r="E497">
        <v>1</v>
      </c>
      <c r="F497">
        <v>1</v>
      </c>
      <c r="G497">
        <v>1</v>
      </c>
      <c r="H497">
        <v>1</v>
      </c>
      <c r="I497" t="s">
        <v>780</v>
      </c>
      <c r="J497" t="s">
        <v>6</v>
      </c>
      <c r="K497" t="s">
        <v>781</v>
      </c>
      <c r="L497">
        <v>1191</v>
      </c>
      <c r="N497">
        <v>1013</v>
      </c>
      <c r="O497" t="s">
        <v>599</v>
      </c>
      <c r="P497" t="s">
        <v>599</v>
      </c>
      <c r="Q497">
        <v>1</v>
      </c>
      <c r="W497">
        <v>0</v>
      </c>
      <c r="X497">
        <v>-1027537862</v>
      </c>
      <c r="Y497">
        <v>191.44049999999999</v>
      </c>
      <c r="AA497">
        <v>0</v>
      </c>
      <c r="AB497">
        <v>0</v>
      </c>
      <c r="AC497">
        <v>0</v>
      </c>
      <c r="AD497">
        <v>9.18</v>
      </c>
      <c r="AE497">
        <v>0</v>
      </c>
      <c r="AF497">
        <v>0</v>
      </c>
      <c r="AG497">
        <v>0</v>
      </c>
      <c r="AH497">
        <v>9.18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6</v>
      </c>
      <c r="AT497">
        <v>166.47</v>
      </c>
      <c r="AU497" t="s">
        <v>131</v>
      </c>
      <c r="AV497">
        <v>1</v>
      </c>
      <c r="AW497">
        <v>2</v>
      </c>
      <c r="AX497">
        <v>26837852</v>
      </c>
      <c r="AY497">
        <v>1</v>
      </c>
      <c r="AZ497">
        <v>0</v>
      </c>
      <c r="BA497">
        <v>513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Y497*Source!I170</f>
        <v>21.7093527</v>
      </c>
      <c r="CY497">
        <f>AD497</f>
        <v>9.18</v>
      </c>
      <c r="CZ497">
        <f>AH497</f>
        <v>9.18</v>
      </c>
      <c r="DA497">
        <f>AL497</f>
        <v>1</v>
      </c>
      <c r="DB497">
        <v>0</v>
      </c>
    </row>
    <row r="498" spans="1:106" x14ac:dyDescent="0.2">
      <c r="A498">
        <f>ROW(Source!A170)</f>
        <v>170</v>
      </c>
      <c r="B498">
        <v>26834263</v>
      </c>
      <c r="C498">
        <v>26837851</v>
      </c>
      <c r="D498">
        <v>25412928</v>
      </c>
      <c r="E498">
        <v>1</v>
      </c>
      <c r="F498">
        <v>1</v>
      </c>
      <c r="G498">
        <v>1</v>
      </c>
      <c r="H498">
        <v>1</v>
      </c>
      <c r="I498" t="s">
        <v>600</v>
      </c>
      <c r="J498" t="s">
        <v>6</v>
      </c>
      <c r="K498" t="s">
        <v>601</v>
      </c>
      <c r="L498">
        <v>1191</v>
      </c>
      <c r="N498">
        <v>1013</v>
      </c>
      <c r="O498" t="s">
        <v>599</v>
      </c>
      <c r="P498" t="s">
        <v>599</v>
      </c>
      <c r="Q498">
        <v>1</v>
      </c>
      <c r="W498">
        <v>0</v>
      </c>
      <c r="X498">
        <v>-1417349443</v>
      </c>
      <c r="Y498">
        <v>0.57999999999999996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0.57999999999999996</v>
      </c>
      <c r="AU498" t="s">
        <v>6</v>
      </c>
      <c r="AV498">
        <v>2</v>
      </c>
      <c r="AW498">
        <v>2</v>
      </c>
      <c r="AX498">
        <v>26837853</v>
      </c>
      <c r="AY498">
        <v>1</v>
      </c>
      <c r="AZ498">
        <v>2048</v>
      </c>
      <c r="BA498">
        <v>514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Y498*Source!I170</f>
        <v>6.5771999999999997E-2</v>
      </c>
      <c r="CY498">
        <f>AD498</f>
        <v>0</v>
      </c>
      <c r="CZ498">
        <f>AH498</f>
        <v>0</v>
      </c>
      <c r="DA498">
        <f>AL498</f>
        <v>1</v>
      </c>
      <c r="DB498">
        <v>0</v>
      </c>
    </row>
    <row r="499" spans="1:106" x14ac:dyDescent="0.2">
      <c r="A499">
        <f>ROW(Source!A170)</f>
        <v>170</v>
      </c>
      <c r="B499">
        <v>26834263</v>
      </c>
      <c r="C499">
        <v>26837851</v>
      </c>
      <c r="D499">
        <v>25230514</v>
      </c>
      <c r="E499">
        <v>1</v>
      </c>
      <c r="F499">
        <v>1</v>
      </c>
      <c r="G499">
        <v>1</v>
      </c>
      <c r="H499">
        <v>2</v>
      </c>
      <c r="I499" t="s">
        <v>602</v>
      </c>
      <c r="J499" t="s">
        <v>603</v>
      </c>
      <c r="K499" t="s">
        <v>604</v>
      </c>
      <c r="L499">
        <v>1368</v>
      </c>
      <c r="N499">
        <v>1011</v>
      </c>
      <c r="O499" t="s">
        <v>605</v>
      </c>
      <c r="P499" t="s">
        <v>605</v>
      </c>
      <c r="Q499">
        <v>1</v>
      </c>
      <c r="W499">
        <v>0</v>
      </c>
      <c r="X499">
        <v>1188625873</v>
      </c>
      <c r="Y499">
        <v>0.1</v>
      </c>
      <c r="AA499">
        <v>0</v>
      </c>
      <c r="AB499">
        <v>31.26</v>
      </c>
      <c r="AC499">
        <v>13.5</v>
      </c>
      <c r="AD499">
        <v>0</v>
      </c>
      <c r="AE499">
        <v>0</v>
      </c>
      <c r="AF499">
        <v>31.26</v>
      </c>
      <c r="AG499">
        <v>13.5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6</v>
      </c>
      <c r="AT499">
        <v>0.08</v>
      </c>
      <c r="AU499" t="s">
        <v>130</v>
      </c>
      <c r="AV499">
        <v>0</v>
      </c>
      <c r="AW499">
        <v>2</v>
      </c>
      <c r="AX499">
        <v>26837854</v>
      </c>
      <c r="AY499">
        <v>1</v>
      </c>
      <c r="AZ499">
        <v>0</v>
      </c>
      <c r="BA499">
        <v>515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Y499*Source!I170</f>
        <v>1.1340000000000001E-2</v>
      </c>
      <c r="CY499">
        <f>AB499</f>
        <v>31.26</v>
      </c>
      <c r="CZ499">
        <f>AF499</f>
        <v>31.26</v>
      </c>
      <c r="DA499">
        <f>AJ499</f>
        <v>1</v>
      </c>
      <c r="DB499">
        <v>0</v>
      </c>
    </row>
    <row r="500" spans="1:106" x14ac:dyDescent="0.2">
      <c r="A500">
        <f>ROW(Source!A170)</f>
        <v>170</v>
      </c>
      <c r="B500">
        <v>26834263</v>
      </c>
      <c r="C500">
        <v>26837851</v>
      </c>
      <c r="D500">
        <v>25231607</v>
      </c>
      <c r="E500">
        <v>1</v>
      </c>
      <c r="F500">
        <v>1</v>
      </c>
      <c r="G500">
        <v>1</v>
      </c>
      <c r="H500">
        <v>2</v>
      </c>
      <c r="I500" t="s">
        <v>608</v>
      </c>
      <c r="J500" t="s">
        <v>609</v>
      </c>
      <c r="K500" t="s">
        <v>610</v>
      </c>
      <c r="L500">
        <v>1368</v>
      </c>
      <c r="N500">
        <v>1011</v>
      </c>
      <c r="O500" t="s">
        <v>605</v>
      </c>
      <c r="P500" t="s">
        <v>605</v>
      </c>
      <c r="Q500">
        <v>1</v>
      </c>
      <c r="W500">
        <v>0</v>
      </c>
      <c r="X500">
        <v>1372534845</v>
      </c>
      <c r="Y500">
        <v>0.625</v>
      </c>
      <c r="AA500">
        <v>0</v>
      </c>
      <c r="AB500">
        <v>65.709999999999994</v>
      </c>
      <c r="AC500">
        <v>11.6</v>
      </c>
      <c r="AD500">
        <v>0</v>
      </c>
      <c r="AE500">
        <v>0</v>
      </c>
      <c r="AF500">
        <v>65.709999999999994</v>
      </c>
      <c r="AG500">
        <v>11.6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6</v>
      </c>
      <c r="AT500">
        <v>0.5</v>
      </c>
      <c r="AU500" t="s">
        <v>130</v>
      </c>
      <c r="AV500">
        <v>0</v>
      </c>
      <c r="AW500">
        <v>2</v>
      </c>
      <c r="AX500">
        <v>26837855</v>
      </c>
      <c r="AY500">
        <v>1</v>
      </c>
      <c r="AZ500">
        <v>0</v>
      </c>
      <c r="BA500">
        <v>516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Y500*Source!I170</f>
        <v>7.0874999999999994E-2</v>
      </c>
      <c r="CY500">
        <f>AB500</f>
        <v>65.709999999999994</v>
      </c>
      <c r="CZ500">
        <f>AF500</f>
        <v>65.709999999999994</v>
      </c>
      <c r="DA500">
        <f>AJ500</f>
        <v>1</v>
      </c>
      <c r="DB500">
        <v>0</v>
      </c>
    </row>
    <row r="501" spans="1:106" x14ac:dyDescent="0.2">
      <c r="A501">
        <f>ROW(Source!A170)</f>
        <v>170</v>
      </c>
      <c r="B501">
        <v>26834263</v>
      </c>
      <c r="C501">
        <v>26837851</v>
      </c>
      <c r="D501">
        <v>25153690</v>
      </c>
      <c r="E501">
        <v>1</v>
      </c>
      <c r="F501">
        <v>1</v>
      </c>
      <c r="G501">
        <v>1</v>
      </c>
      <c r="H501">
        <v>3</v>
      </c>
      <c r="I501" t="s">
        <v>782</v>
      </c>
      <c r="J501" t="s">
        <v>783</v>
      </c>
      <c r="K501" t="s">
        <v>784</v>
      </c>
      <c r="L501">
        <v>1346</v>
      </c>
      <c r="N501">
        <v>1009</v>
      </c>
      <c r="O501" t="s">
        <v>182</v>
      </c>
      <c r="P501" t="s">
        <v>182</v>
      </c>
      <c r="Q501">
        <v>1</v>
      </c>
      <c r="W501">
        <v>0</v>
      </c>
      <c r="X501">
        <v>813963326</v>
      </c>
      <c r="Y501">
        <v>0.2</v>
      </c>
      <c r="AA501">
        <v>1.82</v>
      </c>
      <c r="AB501">
        <v>0</v>
      </c>
      <c r="AC501">
        <v>0</v>
      </c>
      <c r="AD501">
        <v>0</v>
      </c>
      <c r="AE501">
        <v>1.82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6</v>
      </c>
      <c r="AT501">
        <v>0.2</v>
      </c>
      <c r="AU501" t="s">
        <v>6</v>
      </c>
      <c r="AV501">
        <v>0</v>
      </c>
      <c r="AW501">
        <v>2</v>
      </c>
      <c r="AX501">
        <v>26837857</v>
      </c>
      <c r="AY501">
        <v>1</v>
      </c>
      <c r="AZ501">
        <v>0</v>
      </c>
      <c r="BA501">
        <v>518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Y501*Source!I170</f>
        <v>2.2680000000000002E-2</v>
      </c>
      <c r="CY501">
        <f>AA501</f>
        <v>1.82</v>
      </c>
      <c r="CZ501">
        <f>AE501</f>
        <v>1.82</v>
      </c>
      <c r="DA501">
        <f>AI501</f>
        <v>1</v>
      </c>
      <c r="DB501">
        <v>0</v>
      </c>
    </row>
    <row r="502" spans="1:106" x14ac:dyDescent="0.2">
      <c r="A502">
        <f>ROW(Source!A170)</f>
        <v>170</v>
      </c>
      <c r="B502">
        <v>26834263</v>
      </c>
      <c r="C502">
        <v>26837851</v>
      </c>
      <c r="D502">
        <v>25180315</v>
      </c>
      <c r="E502">
        <v>1</v>
      </c>
      <c r="F502">
        <v>1</v>
      </c>
      <c r="G502">
        <v>1</v>
      </c>
      <c r="H502">
        <v>3</v>
      </c>
      <c r="I502" t="s">
        <v>315</v>
      </c>
      <c r="J502" t="s">
        <v>317</v>
      </c>
      <c r="K502" t="s">
        <v>316</v>
      </c>
      <c r="L502">
        <v>1327</v>
      </c>
      <c r="N502">
        <v>1005</v>
      </c>
      <c r="O502" t="s">
        <v>27</v>
      </c>
      <c r="P502" t="s">
        <v>27</v>
      </c>
      <c r="Q502">
        <v>1</v>
      </c>
      <c r="W502">
        <v>0</v>
      </c>
      <c r="X502">
        <v>-121035976</v>
      </c>
      <c r="Y502">
        <v>105</v>
      </c>
      <c r="AA502">
        <v>38.56</v>
      </c>
      <c r="AB502">
        <v>0</v>
      </c>
      <c r="AC502">
        <v>0</v>
      </c>
      <c r="AD502">
        <v>0</v>
      </c>
      <c r="AE502">
        <v>38.56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0</v>
      </c>
      <c r="AP502">
        <v>0</v>
      </c>
      <c r="AQ502">
        <v>0</v>
      </c>
      <c r="AR502">
        <v>0</v>
      </c>
      <c r="AS502" t="s">
        <v>6</v>
      </c>
      <c r="AT502">
        <v>105</v>
      </c>
      <c r="AU502" t="s">
        <v>6</v>
      </c>
      <c r="AV502">
        <v>0</v>
      </c>
      <c r="AW502">
        <v>1</v>
      </c>
      <c r="AX502">
        <v>-1</v>
      </c>
      <c r="AY502">
        <v>0</v>
      </c>
      <c r="AZ502">
        <v>0</v>
      </c>
      <c r="BA502" t="s">
        <v>6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Y502*Source!I170</f>
        <v>11.907</v>
      </c>
      <c r="CY502">
        <f>AA502</f>
        <v>38.56</v>
      </c>
      <c r="CZ502">
        <f>AE502</f>
        <v>38.56</v>
      </c>
      <c r="DA502">
        <f>AI502</f>
        <v>1</v>
      </c>
      <c r="DB502">
        <v>0</v>
      </c>
    </row>
    <row r="503" spans="1:106" x14ac:dyDescent="0.2">
      <c r="A503">
        <f>ROW(Source!A171)</f>
        <v>171</v>
      </c>
      <c r="B503">
        <v>26834277</v>
      </c>
      <c r="C503">
        <v>26837851</v>
      </c>
      <c r="D503">
        <v>25420819</v>
      </c>
      <c r="E503">
        <v>1</v>
      </c>
      <c r="F503">
        <v>1</v>
      </c>
      <c r="G503">
        <v>1</v>
      </c>
      <c r="H503">
        <v>1</v>
      </c>
      <c r="I503" t="s">
        <v>780</v>
      </c>
      <c r="J503" t="s">
        <v>6</v>
      </c>
      <c r="K503" t="s">
        <v>781</v>
      </c>
      <c r="L503">
        <v>1191</v>
      </c>
      <c r="N503">
        <v>1013</v>
      </c>
      <c r="O503" t="s">
        <v>599</v>
      </c>
      <c r="P503" t="s">
        <v>599</v>
      </c>
      <c r="Q503">
        <v>1</v>
      </c>
      <c r="W503">
        <v>0</v>
      </c>
      <c r="X503">
        <v>-1027537862</v>
      </c>
      <c r="Y503">
        <v>191.44049999999999</v>
      </c>
      <c r="AA503">
        <v>0</v>
      </c>
      <c r="AB503">
        <v>0</v>
      </c>
      <c r="AC503">
        <v>0</v>
      </c>
      <c r="AD503">
        <v>58.75</v>
      </c>
      <c r="AE503">
        <v>0</v>
      </c>
      <c r="AF503">
        <v>0</v>
      </c>
      <c r="AG503">
        <v>0</v>
      </c>
      <c r="AH503">
        <v>9.18</v>
      </c>
      <c r="AI503">
        <v>1</v>
      </c>
      <c r="AJ503">
        <v>1</v>
      </c>
      <c r="AK503">
        <v>1</v>
      </c>
      <c r="AL503">
        <v>6.4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6</v>
      </c>
      <c r="AT503">
        <v>166.47</v>
      </c>
      <c r="AU503" t="s">
        <v>131</v>
      </c>
      <c r="AV503">
        <v>1</v>
      </c>
      <c r="AW503">
        <v>2</v>
      </c>
      <c r="AX503">
        <v>26837852</v>
      </c>
      <c r="AY503">
        <v>1</v>
      </c>
      <c r="AZ503">
        <v>0</v>
      </c>
      <c r="BA503">
        <v>521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Y503*Source!I171</f>
        <v>21.7093527</v>
      </c>
      <c r="CY503">
        <f>AD503</f>
        <v>58.75</v>
      </c>
      <c r="CZ503">
        <f>AH503</f>
        <v>9.18</v>
      </c>
      <c r="DA503">
        <f>AL503</f>
        <v>6.4</v>
      </c>
      <c r="DB503">
        <v>0</v>
      </c>
    </row>
    <row r="504" spans="1:106" x14ac:dyDescent="0.2">
      <c r="A504">
        <f>ROW(Source!A171)</f>
        <v>171</v>
      </c>
      <c r="B504">
        <v>26834277</v>
      </c>
      <c r="C504">
        <v>26837851</v>
      </c>
      <c r="D504">
        <v>25412928</v>
      </c>
      <c r="E504">
        <v>1</v>
      </c>
      <c r="F504">
        <v>1</v>
      </c>
      <c r="G504">
        <v>1</v>
      </c>
      <c r="H504">
        <v>1</v>
      </c>
      <c r="I504" t="s">
        <v>600</v>
      </c>
      <c r="J504" t="s">
        <v>6</v>
      </c>
      <c r="K504" t="s">
        <v>601</v>
      </c>
      <c r="L504">
        <v>1191</v>
      </c>
      <c r="N504">
        <v>1013</v>
      </c>
      <c r="O504" t="s">
        <v>599</v>
      </c>
      <c r="P504" t="s">
        <v>599</v>
      </c>
      <c r="Q504">
        <v>1</v>
      </c>
      <c r="W504">
        <v>0</v>
      </c>
      <c r="X504">
        <v>-1417349443</v>
      </c>
      <c r="Y504">
        <v>0.57999999999999996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6.4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6</v>
      </c>
      <c r="AT504">
        <v>0.57999999999999996</v>
      </c>
      <c r="AU504" t="s">
        <v>6</v>
      </c>
      <c r="AV504">
        <v>2</v>
      </c>
      <c r="AW504">
        <v>2</v>
      </c>
      <c r="AX504">
        <v>26837853</v>
      </c>
      <c r="AY504">
        <v>1</v>
      </c>
      <c r="AZ504">
        <v>2048</v>
      </c>
      <c r="BA504">
        <v>522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Y504*Source!I171</f>
        <v>6.5771999999999997E-2</v>
      </c>
      <c r="CY504">
        <f>AD504</f>
        <v>0</v>
      </c>
      <c r="CZ504">
        <f>AH504</f>
        <v>0</v>
      </c>
      <c r="DA504">
        <f>AL504</f>
        <v>1</v>
      </c>
      <c r="DB504">
        <v>0</v>
      </c>
    </row>
    <row r="505" spans="1:106" x14ac:dyDescent="0.2">
      <c r="A505">
        <f>ROW(Source!A171)</f>
        <v>171</v>
      </c>
      <c r="B505">
        <v>26834277</v>
      </c>
      <c r="C505">
        <v>26837851</v>
      </c>
      <c r="D505">
        <v>25230514</v>
      </c>
      <c r="E505">
        <v>1</v>
      </c>
      <c r="F505">
        <v>1</v>
      </c>
      <c r="G505">
        <v>1</v>
      </c>
      <c r="H505">
        <v>2</v>
      </c>
      <c r="I505" t="s">
        <v>602</v>
      </c>
      <c r="J505" t="s">
        <v>603</v>
      </c>
      <c r="K505" t="s">
        <v>604</v>
      </c>
      <c r="L505">
        <v>1368</v>
      </c>
      <c r="N505">
        <v>1011</v>
      </c>
      <c r="O505" t="s">
        <v>605</v>
      </c>
      <c r="P505" t="s">
        <v>605</v>
      </c>
      <c r="Q505">
        <v>1</v>
      </c>
      <c r="W505">
        <v>0</v>
      </c>
      <c r="X505">
        <v>1188625873</v>
      </c>
      <c r="Y505">
        <v>0.1</v>
      </c>
      <c r="AA505">
        <v>0</v>
      </c>
      <c r="AB505">
        <v>200.06</v>
      </c>
      <c r="AC505">
        <v>13.5</v>
      </c>
      <c r="AD505">
        <v>0</v>
      </c>
      <c r="AE505">
        <v>0</v>
      </c>
      <c r="AF505">
        <v>31.26</v>
      </c>
      <c r="AG505">
        <v>13.5</v>
      </c>
      <c r="AH505">
        <v>0</v>
      </c>
      <c r="AI505">
        <v>1</v>
      </c>
      <c r="AJ505">
        <v>6.4</v>
      </c>
      <c r="AK505">
        <v>1</v>
      </c>
      <c r="AL505">
        <v>1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6</v>
      </c>
      <c r="AT505">
        <v>0.08</v>
      </c>
      <c r="AU505" t="s">
        <v>130</v>
      </c>
      <c r="AV505">
        <v>0</v>
      </c>
      <c r="AW505">
        <v>2</v>
      </c>
      <c r="AX505">
        <v>26837854</v>
      </c>
      <c r="AY505">
        <v>1</v>
      </c>
      <c r="AZ505">
        <v>0</v>
      </c>
      <c r="BA505">
        <v>523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Y505*Source!I171</f>
        <v>1.1340000000000001E-2</v>
      </c>
      <c r="CY505">
        <f>AB505</f>
        <v>200.06</v>
      </c>
      <c r="CZ505">
        <f>AF505</f>
        <v>31.26</v>
      </c>
      <c r="DA505">
        <f>AJ505</f>
        <v>6.4</v>
      </c>
      <c r="DB505">
        <v>0</v>
      </c>
    </row>
    <row r="506" spans="1:106" x14ac:dyDescent="0.2">
      <c r="A506">
        <f>ROW(Source!A171)</f>
        <v>171</v>
      </c>
      <c r="B506">
        <v>26834277</v>
      </c>
      <c r="C506">
        <v>26837851</v>
      </c>
      <c r="D506">
        <v>25231607</v>
      </c>
      <c r="E506">
        <v>1</v>
      </c>
      <c r="F506">
        <v>1</v>
      </c>
      <c r="G506">
        <v>1</v>
      </c>
      <c r="H506">
        <v>2</v>
      </c>
      <c r="I506" t="s">
        <v>608</v>
      </c>
      <c r="J506" t="s">
        <v>609</v>
      </c>
      <c r="K506" t="s">
        <v>610</v>
      </c>
      <c r="L506">
        <v>1368</v>
      </c>
      <c r="N506">
        <v>1011</v>
      </c>
      <c r="O506" t="s">
        <v>605</v>
      </c>
      <c r="P506" t="s">
        <v>605</v>
      </c>
      <c r="Q506">
        <v>1</v>
      </c>
      <c r="W506">
        <v>0</v>
      </c>
      <c r="X506">
        <v>1372534845</v>
      </c>
      <c r="Y506">
        <v>0.625</v>
      </c>
      <c r="AA506">
        <v>0</v>
      </c>
      <c r="AB506">
        <v>420.54</v>
      </c>
      <c r="AC506">
        <v>11.6</v>
      </c>
      <c r="AD506">
        <v>0</v>
      </c>
      <c r="AE506">
        <v>0</v>
      </c>
      <c r="AF506">
        <v>65.709999999999994</v>
      </c>
      <c r="AG506">
        <v>11.6</v>
      </c>
      <c r="AH506">
        <v>0</v>
      </c>
      <c r="AI506">
        <v>1</v>
      </c>
      <c r="AJ506">
        <v>6.4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6</v>
      </c>
      <c r="AT506">
        <v>0.5</v>
      </c>
      <c r="AU506" t="s">
        <v>130</v>
      </c>
      <c r="AV506">
        <v>0</v>
      </c>
      <c r="AW506">
        <v>2</v>
      </c>
      <c r="AX506">
        <v>26837855</v>
      </c>
      <c r="AY506">
        <v>1</v>
      </c>
      <c r="AZ506">
        <v>0</v>
      </c>
      <c r="BA506">
        <v>524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Y506*Source!I171</f>
        <v>7.0874999999999994E-2</v>
      </c>
      <c r="CY506">
        <f>AB506</f>
        <v>420.54</v>
      </c>
      <c r="CZ506">
        <f>AF506</f>
        <v>65.709999999999994</v>
      </c>
      <c r="DA506">
        <f>AJ506</f>
        <v>6.4</v>
      </c>
      <c r="DB506">
        <v>0</v>
      </c>
    </row>
    <row r="507" spans="1:106" x14ac:dyDescent="0.2">
      <c r="A507">
        <f>ROW(Source!A171)</f>
        <v>171</v>
      </c>
      <c r="B507">
        <v>26834277</v>
      </c>
      <c r="C507">
        <v>26837851</v>
      </c>
      <c r="D507">
        <v>25153690</v>
      </c>
      <c r="E507">
        <v>1</v>
      </c>
      <c r="F507">
        <v>1</v>
      </c>
      <c r="G507">
        <v>1</v>
      </c>
      <c r="H507">
        <v>3</v>
      </c>
      <c r="I507" t="s">
        <v>782</v>
      </c>
      <c r="J507" t="s">
        <v>783</v>
      </c>
      <c r="K507" t="s">
        <v>784</v>
      </c>
      <c r="L507">
        <v>1346</v>
      </c>
      <c r="N507">
        <v>1009</v>
      </c>
      <c r="O507" t="s">
        <v>182</v>
      </c>
      <c r="P507" t="s">
        <v>182</v>
      </c>
      <c r="Q507">
        <v>1</v>
      </c>
      <c r="W507">
        <v>0</v>
      </c>
      <c r="X507">
        <v>813963326</v>
      </c>
      <c r="Y507">
        <v>0.2</v>
      </c>
      <c r="AA507">
        <v>11.65</v>
      </c>
      <c r="AB507">
        <v>0</v>
      </c>
      <c r="AC507">
        <v>0</v>
      </c>
      <c r="AD507">
        <v>0</v>
      </c>
      <c r="AE507">
        <v>1.82</v>
      </c>
      <c r="AF507">
        <v>0</v>
      </c>
      <c r="AG507">
        <v>0</v>
      </c>
      <c r="AH507">
        <v>0</v>
      </c>
      <c r="AI507">
        <v>6.4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0.2</v>
      </c>
      <c r="AU507" t="s">
        <v>6</v>
      </c>
      <c r="AV507">
        <v>0</v>
      </c>
      <c r="AW507">
        <v>2</v>
      </c>
      <c r="AX507">
        <v>26837857</v>
      </c>
      <c r="AY507">
        <v>1</v>
      </c>
      <c r="AZ507">
        <v>0</v>
      </c>
      <c r="BA507">
        <v>526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Y507*Source!I171</f>
        <v>2.2680000000000002E-2</v>
      </c>
      <c r="CY507">
        <f>AA507</f>
        <v>11.65</v>
      </c>
      <c r="CZ507">
        <f>AE507</f>
        <v>1.82</v>
      </c>
      <c r="DA507">
        <f>AI507</f>
        <v>6.4</v>
      </c>
      <c r="DB507">
        <v>0</v>
      </c>
    </row>
    <row r="508" spans="1:106" x14ac:dyDescent="0.2">
      <c r="A508">
        <f>ROW(Source!A171)</f>
        <v>171</v>
      </c>
      <c r="B508">
        <v>26834277</v>
      </c>
      <c r="C508">
        <v>26837851</v>
      </c>
      <c r="D508">
        <v>25180315</v>
      </c>
      <c r="E508">
        <v>1</v>
      </c>
      <c r="F508">
        <v>1</v>
      </c>
      <c r="G508">
        <v>1</v>
      </c>
      <c r="H508">
        <v>3</v>
      </c>
      <c r="I508" t="s">
        <v>315</v>
      </c>
      <c r="J508" t="s">
        <v>317</v>
      </c>
      <c r="K508" t="s">
        <v>316</v>
      </c>
      <c r="L508">
        <v>1327</v>
      </c>
      <c r="N508">
        <v>1005</v>
      </c>
      <c r="O508" t="s">
        <v>27</v>
      </c>
      <c r="P508" t="s">
        <v>27</v>
      </c>
      <c r="Q508">
        <v>1</v>
      </c>
      <c r="W508">
        <v>0</v>
      </c>
      <c r="X508">
        <v>-121035976</v>
      </c>
      <c r="Y508">
        <v>105</v>
      </c>
      <c r="AA508">
        <v>246.78</v>
      </c>
      <c r="AB508">
        <v>0</v>
      </c>
      <c r="AC508">
        <v>0</v>
      </c>
      <c r="AD508">
        <v>0</v>
      </c>
      <c r="AE508">
        <v>38.56</v>
      </c>
      <c r="AF508">
        <v>0</v>
      </c>
      <c r="AG508">
        <v>0</v>
      </c>
      <c r="AH508">
        <v>0</v>
      </c>
      <c r="AI508">
        <v>6.4</v>
      </c>
      <c r="AJ508">
        <v>1</v>
      </c>
      <c r="AK508">
        <v>1</v>
      </c>
      <c r="AL508">
        <v>1</v>
      </c>
      <c r="AN508">
        <v>0</v>
      </c>
      <c r="AO508">
        <v>0</v>
      </c>
      <c r="AP508">
        <v>0</v>
      </c>
      <c r="AQ508">
        <v>0</v>
      </c>
      <c r="AR508">
        <v>0</v>
      </c>
      <c r="AS508" t="s">
        <v>6</v>
      </c>
      <c r="AT508">
        <v>105</v>
      </c>
      <c r="AU508" t="s">
        <v>6</v>
      </c>
      <c r="AV508">
        <v>0</v>
      </c>
      <c r="AW508">
        <v>1</v>
      </c>
      <c r="AX508">
        <v>-1</v>
      </c>
      <c r="AY508">
        <v>0</v>
      </c>
      <c r="AZ508">
        <v>0</v>
      </c>
      <c r="BA508" t="s">
        <v>6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Y508*Source!I171</f>
        <v>11.907</v>
      </c>
      <c r="CY508">
        <f>AA508</f>
        <v>246.78</v>
      </c>
      <c r="CZ508">
        <f>AE508</f>
        <v>38.56</v>
      </c>
      <c r="DA508">
        <f>AI508</f>
        <v>6.4</v>
      </c>
      <c r="DB508">
        <v>0</v>
      </c>
    </row>
    <row r="509" spans="1:106" x14ac:dyDescent="0.2">
      <c r="A509">
        <f>ROW(Source!A174)</f>
        <v>174</v>
      </c>
      <c r="B509">
        <v>26834263</v>
      </c>
      <c r="C509">
        <v>26840733</v>
      </c>
      <c r="D509">
        <v>25413300</v>
      </c>
      <c r="E509">
        <v>1</v>
      </c>
      <c r="F509">
        <v>1</v>
      </c>
      <c r="G509">
        <v>1</v>
      </c>
      <c r="H509">
        <v>1</v>
      </c>
      <c r="I509" t="s">
        <v>684</v>
      </c>
      <c r="J509" t="s">
        <v>6</v>
      </c>
      <c r="K509" t="s">
        <v>685</v>
      </c>
      <c r="L509">
        <v>1191</v>
      </c>
      <c r="N509">
        <v>1013</v>
      </c>
      <c r="O509" t="s">
        <v>599</v>
      </c>
      <c r="P509" t="s">
        <v>599</v>
      </c>
      <c r="Q509">
        <v>1</v>
      </c>
      <c r="W509">
        <v>0</v>
      </c>
      <c r="X509">
        <v>-400197608</v>
      </c>
      <c r="Y509">
        <v>7.7049999999999992</v>
      </c>
      <c r="AA509">
        <v>0</v>
      </c>
      <c r="AB509">
        <v>0</v>
      </c>
      <c r="AC509">
        <v>0</v>
      </c>
      <c r="AD509">
        <v>8.5299999999999994</v>
      </c>
      <c r="AE509">
        <v>0</v>
      </c>
      <c r="AF509">
        <v>0</v>
      </c>
      <c r="AG509">
        <v>0</v>
      </c>
      <c r="AH509">
        <v>8.5299999999999994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6</v>
      </c>
      <c r="AT509">
        <v>6.7</v>
      </c>
      <c r="AU509" t="s">
        <v>131</v>
      </c>
      <c r="AV509">
        <v>1</v>
      </c>
      <c r="AW509">
        <v>2</v>
      </c>
      <c r="AX509">
        <v>26840734</v>
      </c>
      <c r="AY509">
        <v>1</v>
      </c>
      <c r="AZ509">
        <v>0</v>
      </c>
      <c r="BA509">
        <v>529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Y509*Source!I174</f>
        <v>3.5057749999999999</v>
      </c>
      <c r="CY509">
        <f>AD509</f>
        <v>8.5299999999999994</v>
      </c>
      <c r="CZ509">
        <f>AH509</f>
        <v>8.5299999999999994</v>
      </c>
      <c r="DA509">
        <f>AL509</f>
        <v>1</v>
      </c>
      <c r="DB509">
        <v>0</v>
      </c>
    </row>
    <row r="510" spans="1:106" x14ac:dyDescent="0.2">
      <c r="A510">
        <f>ROW(Source!A174)</f>
        <v>174</v>
      </c>
      <c r="B510">
        <v>26834263</v>
      </c>
      <c r="C510">
        <v>26840733</v>
      </c>
      <c r="D510">
        <v>25180398</v>
      </c>
      <c r="E510">
        <v>1</v>
      </c>
      <c r="F510">
        <v>1</v>
      </c>
      <c r="G510">
        <v>1</v>
      </c>
      <c r="H510">
        <v>3</v>
      </c>
      <c r="I510" t="s">
        <v>323</v>
      </c>
      <c r="J510" t="s">
        <v>326</v>
      </c>
      <c r="K510" t="s">
        <v>324</v>
      </c>
      <c r="L510">
        <v>1302</v>
      </c>
      <c r="N510">
        <v>1003</v>
      </c>
      <c r="O510" t="s">
        <v>325</v>
      </c>
      <c r="P510" t="s">
        <v>325</v>
      </c>
      <c r="Q510">
        <v>10</v>
      </c>
      <c r="W510">
        <v>0</v>
      </c>
      <c r="X510">
        <v>-1380593160</v>
      </c>
      <c r="Y510">
        <v>10</v>
      </c>
      <c r="AA510">
        <v>20.399999999999999</v>
      </c>
      <c r="AB510">
        <v>0</v>
      </c>
      <c r="AC510">
        <v>0</v>
      </c>
      <c r="AD510">
        <v>0</v>
      </c>
      <c r="AE510">
        <v>20.399999999999999</v>
      </c>
      <c r="AF510">
        <v>0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0</v>
      </c>
      <c r="AP510">
        <v>0</v>
      </c>
      <c r="AQ510">
        <v>0</v>
      </c>
      <c r="AR510">
        <v>0</v>
      </c>
      <c r="AS510" t="s">
        <v>6</v>
      </c>
      <c r="AT510">
        <v>10</v>
      </c>
      <c r="AU510" t="s">
        <v>6</v>
      </c>
      <c r="AV510">
        <v>0</v>
      </c>
      <c r="AW510">
        <v>1</v>
      </c>
      <c r="AX510">
        <v>-1</v>
      </c>
      <c r="AY510">
        <v>0</v>
      </c>
      <c r="AZ510">
        <v>0</v>
      </c>
      <c r="BA510" t="s">
        <v>6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Y510*Source!I174</f>
        <v>4.55</v>
      </c>
      <c r="CY510">
        <f>AA510</f>
        <v>20.399999999999999</v>
      </c>
      <c r="CZ510">
        <f>AE510</f>
        <v>20.399999999999999</v>
      </c>
      <c r="DA510">
        <f>AI510</f>
        <v>1</v>
      </c>
      <c r="DB510">
        <v>0</v>
      </c>
    </row>
    <row r="511" spans="1:106" x14ac:dyDescent="0.2">
      <c r="A511">
        <f>ROW(Source!A174)</f>
        <v>174</v>
      </c>
      <c r="B511">
        <v>26834263</v>
      </c>
      <c r="C511">
        <v>26840733</v>
      </c>
      <c r="D511">
        <v>25185138</v>
      </c>
      <c r="E511">
        <v>1</v>
      </c>
      <c r="F511">
        <v>1</v>
      </c>
      <c r="G511">
        <v>1</v>
      </c>
      <c r="H511">
        <v>3</v>
      </c>
      <c r="I511" t="s">
        <v>819</v>
      </c>
      <c r="J511" t="s">
        <v>820</v>
      </c>
      <c r="K511" t="s">
        <v>821</v>
      </c>
      <c r="L511">
        <v>1346</v>
      </c>
      <c r="N511">
        <v>1009</v>
      </c>
      <c r="O511" t="s">
        <v>182</v>
      </c>
      <c r="P511" t="s">
        <v>182</v>
      </c>
      <c r="Q511">
        <v>1</v>
      </c>
      <c r="W511">
        <v>0</v>
      </c>
      <c r="X511">
        <v>-1230081286</v>
      </c>
      <c r="Y511">
        <v>0.8</v>
      </c>
      <c r="AA511">
        <v>45</v>
      </c>
      <c r="AB511">
        <v>0</v>
      </c>
      <c r="AC511">
        <v>0</v>
      </c>
      <c r="AD511">
        <v>0</v>
      </c>
      <c r="AE511">
        <v>45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0.8</v>
      </c>
      <c r="AU511" t="s">
        <v>6</v>
      </c>
      <c r="AV511">
        <v>0</v>
      </c>
      <c r="AW511">
        <v>2</v>
      </c>
      <c r="AX511">
        <v>26840736</v>
      </c>
      <c r="AY511">
        <v>1</v>
      </c>
      <c r="AZ511">
        <v>0</v>
      </c>
      <c r="BA511">
        <v>531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Y511*Source!I174</f>
        <v>0.36400000000000005</v>
      </c>
      <c r="CY511">
        <f>AA511</f>
        <v>45</v>
      </c>
      <c r="CZ511">
        <f>AE511</f>
        <v>45</v>
      </c>
      <c r="DA511">
        <f>AI511</f>
        <v>1</v>
      </c>
      <c r="DB511">
        <v>0</v>
      </c>
    </row>
    <row r="512" spans="1:106" x14ac:dyDescent="0.2">
      <c r="A512">
        <f>ROW(Source!A175)</f>
        <v>175</v>
      </c>
      <c r="B512">
        <v>26834277</v>
      </c>
      <c r="C512">
        <v>26840733</v>
      </c>
      <c r="D512">
        <v>25413300</v>
      </c>
      <c r="E512">
        <v>1</v>
      </c>
      <c r="F512">
        <v>1</v>
      </c>
      <c r="G512">
        <v>1</v>
      </c>
      <c r="H512">
        <v>1</v>
      </c>
      <c r="I512" t="s">
        <v>684</v>
      </c>
      <c r="J512" t="s">
        <v>6</v>
      </c>
      <c r="K512" t="s">
        <v>685</v>
      </c>
      <c r="L512">
        <v>1191</v>
      </c>
      <c r="N512">
        <v>1013</v>
      </c>
      <c r="O512" t="s">
        <v>599</v>
      </c>
      <c r="P512" t="s">
        <v>599</v>
      </c>
      <c r="Q512">
        <v>1</v>
      </c>
      <c r="W512">
        <v>0</v>
      </c>
      <c r="X512">
        <v>-400197608</v>
      </c>
      <c r="Y512">
        <v>7.7049999999999992</v>
      </c>
      <c r="AA512">
        <v>0</v>
      </c>
      <c r="AB512">
        <v>0</v>
      </c>
      <c r="AC512">
        <v>0</v>
      </c>
      <c r="AD512">
        <v>54.59</v>
      </c>
      <c r="AE512">
        <v>0</v>
      </c>
      <c r="AF512">
        <v>0</v>
      </c>
      <c r="AG512">
        <v>0</v>
      </c>
      <c r="AH512">
        <v>8.5299999999999994</v>
      </c>
      <c r="AI512">
        <v>1</v>
      </c>
      <c r="AJ512">
        <v>1</v>
      </c>
      <c r="AK512">
        <v>1</v>
      </c>
      <c r="AL512">
        <v>6.4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6</v>
      </c>
      <c r="AT512">
        <v>6.7</v>
      </c>
      <c r="AU512" t="s">
        <v>131</v>
      </c>
      <c r="AV512">
        <v>1</v>
      </c>
      <c r="AW512">
        <v>2</v>
      </c>
      <c r="AX512">
        <v>26840734</v>
      </c>
      <c r="AY512">
        <v>1</v>
      </c>
      <c r="AZ512">
        <v>0</v>
      </c>
      <c r="BA512">
        <v>532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Y512*Source!I175</f>
        <v>3.5057749999999999</v>
      </c>
      <c r="CY512">
        <f>AD512</f>
        <v>54.59</v>
      </c>
      <c r="CZ512">
        <f>AH512</f>
        <v>8.5299999999999994</v>
      </c>
      <c r="DA512">
        <f>AL512</f>
        <v>6.4</v>
      </c>
      <c r="DB512">
        <v>0</v>
      </c>
    </row>
    <row r="513" spans="1:106" x14ac:dyDescent="0.2">
      <c r="A513">
        <f>ROW(Source!A175)</f>
        <v>175</v>
      </c>
      <c r="B513">
        <v>26834277</v>
      </c>
      <c r="C513">
        <v>26840733</v>
      </c>
      <c r="D513">
        <v>25180398</v>
      </c>
      <c r="E513">
        <v>1</v>
      </c>
      <c r="F513">
        <v>1</v>
      </c>
      <c r="G513">
        <v>1</v>
      </c>
      <c r="H513">
        <v>3</v>
      </c>
      <c r="I513" t="s">
        <v>323</v>
      </c>
      <c r="J513" t="s">
        <v>326</v>
      </c>
      <c r="K513" t="s">
        <v>324</v>
      </c>
      <c r="L513">
        <v>1302</v>
      </c>
      <c r="N513">
        <v>1003</v>
      </c>
      <c r="O513" t="s">
        <v>325</v>
      </c>
      <c r="P513" t="s">
        <v>325</v>
      </c>
      <c r="Q513">
        <v>10</v>
      </c>
      <c r="W513">
        <v>0</v>
      </c>
      <c r="X513">
        <v>-1380593160</v>
      </c>
      <c r="Y513">
        <v>10</v>
      </c>
      <c r="AA513">
        <v>130.56</v>
      </c>
      <c r="AB513">
        <v>0</v>
      </c>
      <c r="AC513">
        <v>0</v>
      </c>
      <c r="AD513">
        <v>0</v>
      </c>
      <c r="AE513">
        <v>20.399999999999999</v>
      </c>
      <c r="AF513">
        <v>0</v>
      </c>
      <c r="AG513">
        <v>0</v>
      </c>
      <c r="AH513">
        <v>0</v>
      </c>
      <c r="AI513">
        <v>6.4</v>
      </c>
      <c r="AJ513">
        <v>1</v>
      </c>
      <c r="AK513">
        <v>1</v>
      </c>
      <c r="AL513">
        <v>1</v>
      </c>
      <c r="AN513">
        <v>0</v>
      </c>
      <c r="AO513">
        <v>0</v>
      </c>
      <c r="AP513">
        <v>0</v>
      </c>
      <c r="AQ513">
        <v>0</v>
      </c>
      <c r="AR513">
        <v>0</v>
      </c>
      <c r="AS513" t="s">
        <v>6</v>
      </c>
      <c r="AT513">
        <v>10</v>
      </c>
      <c r="AU513" t="s">
        <v>6</v>
      </c>
      <c r="AV513">
        <v>0</v>
      </c>
      <c r="AW513">
        <v>1</v>
      </c>
      <c r="AX513">
        <v>-1</v>
      </c>
      <c r="AY513">
        <v>0</v>
      </c>
      <c r="AZ513">
        <v>0</v>
      </c>
      <c r="BA513" t="s">
        <v>6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Y513*Source!I175</f>
        <v>4.55</v>
      </c>
      <c r="CY513">
        <f>AA513</f>
        <v>130.56</v>
      </c>
      <c r="CZ513">
        <f>AE513</f>
        <v>20.399999999999999</v>
      </c>
      <c r="DA513">
        <f>AI513</f>
        <v>6.4</v>
      </c>
      <c r="DB513">
        <v>0</v>
      </c>
    </row>
    <row r="514" spans="1:106" x14ac:dyDescent="0.2">
      <c r="A514">
        <f>ROW(Source!A175)</f>
        <v>175</v>
      </c>
      <c r="B514">
        <v>26834277</v>
      </c>
      <c r="C514">
        <v>26840733</v>
      </c>
      <c r="D514">
        <v>25185138</v>
      </c>
      <c r="E514">
        <v>1</v>
      </c>
      <c r="F514">
        <v>1</v>
      </c>
      <c r="G514">
        <v>1</v>
      </c>
      <c r="H514">
        <v>3</v>
      </c>
      <c r="I514" t="s">
        <v>819</v>
      </c>
      <c r="J514" t="s">
        <v>820</v>
      </c>
      <c r="K514" t="s">
        <v>821</v>
      </c>
      <c r="L514">
        <v>1346</v>
      </c>
      <c r="N514">
        <v>1009</v>
      </c>
      <c r="O514" t="s">
        <v>182</v>
      </c>
      <c r="P514" t="s">
        <v>182</v>
      </c>
      <c r="Q514">
        <v>1</v>
      </c>
      <c r="W514">
        <v>0</v>
      </c>
      <c r="X514">
        <v>-1230081286</v>
      </c>
      <c r="Y514">
        <v>0.8</v>
      </c>
      <c r="AA514">
        <v>288</v>
      </c>
      <c r="AB514">
        <v>0</v>
      </c>
      <c r="AC514">
        <v>0</v>
      </c>
      <c r="AD514">
        <v>0</v>
      </c>
      <c r="AE514">
        <v>45</v>
      </c>
      <c r="AF514">
        <v>0</v>
      </c>
      <c r="AG514">
        <v>0</v>
      </c>
      <c r="AH514">
        <v>0</v>
      </c>
      <c r="AI514">
        <v>6.4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0.8</v>
      </c>
      <c r="AU514" t="s">
        <v>6</v>
      </c>
      <c r="AV514">
        <v>0</v>
      </c>
      <c r="AW514">
        <v>2</v>
      </c>
      <c r="AX514">
        <v>26840736</v>
      </c>
      <c r="AY514">
        <v>1</v>
      </c>
      <c r="AZ514">
        <v>0</v>
      </c>
      <c r="BA514">
        <v>534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Y514*Source!I175</f>
        <v>0.36400000000000005</v>
      </c>
      <c r="CY514">
        <f>AA514</f>
        <v>288</v>
      </c>
      <c r="CZ514">
        <f>AE514</f>
        <v>45</v>
      </c>
      <c r="DA514">
        <f>AI514</f>
        <v>6.4</v>
      </c>
      <c r="DB514">
        <v>0</v>
      </c>
    </row>
    <row r="515" spans="1:106" x14ac:dyDescent="0.2">
      <c r="A515">
        <f>ROW(Source!A178)</f>
        <v>178</v>
      </c>
      <c r="B515">
        <v>26834263</v>
      </c>
      <c r="C515">
        <v>26840876</v>
      </c>
      <c r="D515">
        <v>25414543</v>
      </c>
      <c r="E515">
        <v>1</v>
      </c>
      <c r="F515">
        <v>1</v>
      </c>
      <c r="G515">
        <v>1</v>
      </c>
      <c r="H515">
        <v>1</v>
      </c>
      <c r="I515" t="s">
        <v>822</v>
      </c>
      <c r="J515" t="s">
        <v>6</v>
      </c>
      <c r="K515" t="s">
        <v>823</v>
      </c>
      <c r="L515">
        <v>1191</v>
      </c>
      <c r="N515">
        <v>1013</v>
      </c>
      <c r="O515" t="s">
        <v>599</v>
      </c>
      <c r="P515" t="s">
        <v>599</v>
      </c>
      <c r="Q515">
        <v>1</v>
      </c>
      <c r="W515">
        <v>0</v>
      </c>
      <c r="X515">
        <v>-228054128</v>
      </c>
      <c r="Y515">
        <v>86.422499999999999</v>
      </c>
      <c r="AA515">
        <v>0</v>
      </c>
      <c r="AB515">
        <v>0</v>
      </c>
      <c r="AC515">
        <v>0</v>
      </c>
      <c r="AD515">
        <v>8.02</v>
      </c>
      <c r="AE515">
        <v>0</v>
      </c>
      <c r="AF515">
        <v>0</v>
      </c>
      <c r="AG515">
        <v>0</v>
      </c>
      <c r="AH515">
        <v>8.02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6</v>
      </c>
      <c r="AT515">
        <v>75.150000000000006</v>
      </c>
      <c r="AU515" t="s">
        <v>131</v>
      </c>
      <c r="AV515">
        <v>1</v>
      </c>
      <c r="AW515">
        <v>2</v>
      </c>
      <c r="AX515">
        <v>26840877</v>
      </c>
      <c r="AY515">
        <v>1</v>
      </c>
      <c r="AZ515">
        <v>0</v>
      </c>
      <c r="BA515">
        <v>535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Y515*Source!I178</f>
        <v>0.86422500000000002</v>
      </c>
      <c r="CY515">
        <f>AD515</f>
        <v>8.02</v>
      </c>
      <c r="CZ515">
        <f>AH515</f>
        <v>8.02</v>
      </c>
      <c r="DA515">
        <f>AL515</f>
        <v>1</v>
      </c>
      <c r="DB515">
        <v>0</v>
      </c>
    </row>
    <row r="516" spans="1:106" x14ac:dyDescent="0.2">
      <c r="A516">
        <f>ROW(Source!A178)</f>
        <v>178</v>
      </c>
      <c r="B516">
        <v>26834263</v>
      </c>
      <c r="C516">
        <v>26840876</v>
      </c>
      <c r="D516">
        <v>25412928</v>
      </c>
      <c r="E516">
        <v>1</v>
      </c>
      <c r="F516">
        <v>1</v>
      </c>
      <c r="G516">
        <v>1</v>
      </c>
      <c r="H516">
        <v>1</v>
      </c>
      <c r="I516" t="s">
        <v>600</v>
      </c>
      <c r="J516" t="s">
        <v>6</v>
      </c>
      <c r="K516" t="s">
        <v>601</v>
      </c>
      <c r="L516">
        <v>1191</v>
      </c>
      <c r="N516">
        <v>1013</v>
      </c>
      <c r="O516" t="s">
        <v>599</v>
      </c>
      <c r="P516" t="s">
        <v>599</v>
      </c>
      <c r="Q516">
        <v>1</v>
      </c>
      <c r="W516">
        <v>0</v>
      </c>
      <c r="X516">
        <v>-1417349443</v>
      </c>
      <c r="Y516">
        <v>4.2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4.2</v>
      </c>
      <c r="AU516" t="s">
        <v>6</v>
      </c>
      <c r="AV516">
        <v>2</v>
      </c>
      <c r="AW516">
        <v>2</v>
      </c>
      <c r="AX516">
        <v>26840878</v>
      </c>
      <c r="AY516">
        <v>1</v>
      </c>
      <c r="AZ516">
        <v>2048</v>
      </c>
      <c r="BA516">
        <v>536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Y516*Source!I178</f>
        <v>4.2000000000000003E-2</v>
      </c>
      <c r="CY516">
        <f>AD516</f>
        <v>0</v>
      </c>
      <c r="CZ516">
        <f>AH516</f>
        <v>0</v>
      </c>
      <c r="DA516">
        <f>AL516</f>
        <v>1</v>
      </c>
      <c r="DB516">
        <v>0</v>
      </c>
    </row>
    <row r="517" spans="1:106" x14ac:dyDescent="0.2">
      <c r="A517">
        <f>ROW(Source!A178)</f>
        <v>178</v>
      </c>
      <c r="B517">
        <v>26834263</v>
      </c>
      <c r="C517">
        <v>26840876</v>
      </c>
      <c r="D517">
        <v>25230514</v>
      </c>
      <c r="E517">
        <v>1</v>
      </c>
      <c r="F517">
        <v>1</v>
      </c>
      <c r="G517">
        <v>1</v>
      </c>
      <c r="H517">
        <v>2</v>
      </c>
      <c r="I517" t="s">
        <v>602</v>
      </c>
      <c r="J517" t="s">
        <v>603</v>
      </c>
      <c r="K517" t="s">
        <v>604</v>
      </c>
      <c r="L517">
        <v>1368</v>
      </c>
      <c r="N517">
        <v>1011</v>
      </c>
      <c r="O517" t="s">
        <v>605</v>
      </c>
      <c r="P517" t="s">
        <v>605</v>
      </c>
      <c r="Q517">
        <v>1</v>
      </c>
      <c r="W517">
        <v>0</v>
      </c>
      <c r="X517">
        <v>1188625873</v>
      </c>
      <c r="Y517">
        <v>2.1625000000000001</v>
      </c>
      <c r="AA517">
        <v>0</v>
      </c>
      <c r="AB517">
        <v>31.26</v>
      </c>
      <c r="AC517">
        <v>13.5</v>
      </c>
      <c r="AD517">
        <v>0</v>
      </c>
      <c r="AE517">
        <v>0</v>
      </c>
      <c r="AF517">
        <v>31.26</v>
      </c>
      <c r="AG517">
        <v>13.5</v>
      </c>
      <c r="AH517">
        <v>0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6</v>
      </c>
      <c r="AT517">
        <v>1.73</v>
      </c>
      <c r="AU517" t="s">
        <v>130</v>
      </c>
      <c r="AV517">
        <v>0</v>
      </c>
      <c r="AW517">
        <v>2</v>
      </c>
      <c r="AX517">
        <v>26840879</v>
      </c>
      <c r="AY517">
        <v>1</v>
      </c>
      <c r="AZ517">
        <v>0</v>
      </c>
      <c r="BA517">
        <v>537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Y517*Source!I178</f>
        <v>2.1625000000000002E-2</v>
      </c>
      <c r="CY517">
        <f>AB517</f>
        <v>31.26</v>
      </c>
      <c r="CZ517">
        <f>AF517</f>
        <v>31.26</v>
      </c>
      <c r="DA517">
        <f>AJ517</f>
        <v>1</v>
      </c>
      <c r="DB517">
        <v>0</v>
      </c>
    </row>
    <row r="518" spans="1:106" x14ac:dyDescent="0.2">
      <c r="A518">
        <f>ROW(Source!A178)</f>
        <v>178</v>
      </c>
      <c r="B518">
        <v>26834263</v>
      </c>
      <c r="C518">
        <v>26840876</v>
      </c>
      <c r="D518">
        <v>25231607</v>
      </c>
      <c r="E518">
        <v>1</v>
      </c>
      <c r="F518">
        <v>1</v>
      </c>
      <c r="G518">
        <v>1</v>
      </c>
      <c r="H518">
        <v>2</v>
      </c>
      <c r="I518" t="s">
        <v>608</v>
      </c>
      <c r="J518" t="s">
        <v>609</v>
      </c>
      <c r="K518" t="s">
        <v>610</v>
      </c>
      <c r="L518">
        <v>1368</v>
      </c>
      <c r="N518">
        <v>1011</v>
      </c>
      <c r="O518" t="s">
        <v>605</v>
      </c>
      <c r="P518" t="s">
        <v>605</v>
      </c>
      <c r="Q518">
        <v>1</v>
      </c>
      <c r="W518">
        <v>0</v>
      </c>
      <c r="X518">
        <v>1372534845</v>
      </c>
      <c r="Y518">
        <v>3.0875000000000004</v>
      </c>
      <c r="AA518">
        <v>0</v>
      </c>
      <c r="AB518">
        <v>65.709999999999994</v>
      </c>
      <c r="AC518">
        <v>11.6</v>
      </c>
      <c r="AD518">
        <v>0</v>
      </c>
      <c r="AE518">
        <v>0</v>
      </c>
      <c r="AF518">
        <v>65.709999999999994</v>
      </c>
      <c r="AG518">
        <v>11.6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6</v>
      </c>
      <c r="AT518">
        <v>2.4700000000000002</v>
      </c>
      <c r="AU518" t="s">
        <v>130</v>
      </c>
      <c r="AV518">
        <v>0</v>
      </c>
      <c r="AW518">
        <v>2</v>
      </c>
      <c r="AX518">
        <v>26840880</v>
      </c>
      <c r="AY518">
        <v>1</v>
      </c>
      <c r="AZ518">
        <v>0</v>
      </c>
      <c r="BA518">
        <v>538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Y518*Source!I178</f>
        <v>3.0875000000000003E-2</v>
      </c>
      <c r="CY518">
        <f>AB518</f>
        <v>65.709999999999994</v>
      </c>
      <c r="CZ518">
        <f>AF518</f>
        <v>65.709999999999994</v>
      </c>
      <c r="DA518">
        <f>AJ518</f>
        <v>1</v>
      </c>
      <c r="DB518">
        <v>0</v>
      </c>
    </row>
    <row r="519" spans="1:106" x14ac:dyDescent="0.2">
      <c r="A519">
        <f>ROW(Source!A178)</f>
        <v>178</v>
      </c>
      <c r="B519">
        <v>26834263</v>
      </c>
      <c r="C519">
        <v>26840876</v>
      </c>
      <c r="D519">
        <v>25152713</v>
      </c>
      <c r="E519">
        <v>1</v>
      </c>
      <c r="F519">
        <v>1</v>
      </c>
      <c r="G519">
        <v>1</v>
      </c>
      <c r="H519">
        <v>3</v>
      </c>
      <c r="I519" t="s">
        <v>655</v>
      </c>
      <c r="J519" t="s">
        <v>656</v>
      </c>
      <c r="K519" t="s">
        <v>657</v>
      </c>
      <c r="L519">
        <v>1348</v>
      </c>
      <c r="N519">
        <v>1009</v>
      </c>
      <c r="O519" t="s">
        <v>38</v>
      </c>
      <c r="P519" t="s">
        <v>38</v>
      </c>
      <c r="Q519">
        <v>1000</v>
      </c>
      <c r="W519">
        <v>0</v>
      </c>
      <c r="X519">
        <v>1174701286</v>
      </c>
      <c r="Y519">
        <v>1.2E-2</v>
      </c>
      <c r="AA519">
        <v>11978</v>
      </c>
      <c r="AB519">
        <v>0</v>
      </c>
      <c r="AC519">
        <v>0</v>
      </c>
      <c r="AD519">
        <v>0</v>
      </c>
      <c r="AE519">
        <v>11978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1.2E-2</v>
      </c>
      <c r="AU519" t="s">
        <v>6</v>
      </c>
      <c r="AV519">
        <v>0</v>
      </c>
      <c r="AW519">
        <v>2</v>
      </c>
      <c r="AX519">
        <v>26840881</v>
      </c>
      <c r="AY519">
        <v>1</v>
      </c>
      <c r="AZ519">
        <v>0</v>
      </c>
      <c r="BA519">
        <v>539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Y519*Source!I178</f>
        <v>1.2E-4</v>
      </c>
      <c r="CY519">
        <f>AA519</f>
        <v>11978</v>
      </c>
      <c r="CZ519">
        <f>AE519</f>
        <v>11978</v>
      </c>
      <c r="DA519">
        <f>AI519</f>
        <v>1</v>
      </c>
      <c r="DB519">
        <v>0</v>
      </c>
    </row>
    <row r="520" spans="1:106" x14ac:dyDescent="0.2">
      <c r="A520">
        <f>ROW(Source!A178)</f>
        <v>178</v>
      </c>
      <c r="B520">
        <v>26834263</v>
      </c>
      <c r="C520">
        <v>26840876</v>
      </c>
      <c r="D520">
        <v>25172445</v>
      </c>
      <c r="E520">
        <v>1</v>
      </c>
      <c r="F520">
        <v>1</v>
      </c>
      <c r="G520">
        <v>1</v>
      </c>
      <c r="H520">
        <v>3</v>
      </c>
      <c r="I520" t="s">
        <v>824</v>
      </c>
      <c r="J520" t="s">
        <v>825</v>
      </c>
      <c r="K520" t="s">
        <v>826</v>
      </c>
      <c r="L520">
        <v>1348</v>
      </c>
      <c r="N520">
        <v>1009</v>
      </c>
      <c r="O520" t="s">
        <v>38</v>
      </c>
      <c r="P520" t="s">
        <v>38</v>
      </c>
      <c r="Q520">
        <v>1000</v>
      </c>
      <c r="W520">
        <v>0</v>
      </c>
      <c r="X520">
        <v>-1756095795</v>
      </c>
      <c r="Y520">
        <v>3.5000000000000003E-2</v>
      </c>
      <c r="AA520">
        <v>5989</v>
      </c>
      <c r="AB520">
        <v>0</v>
      </c>
      <c r="AC520">
        <v>0</v>
      </c>
      <c r="AD520">
        <v>0</v>
      </c>
      <c r="AE520">
        <v>5989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3.5000000000000003E-2</v>
      </c>
      <c r="AU520" t="s">
        <v>6</v>
      </c>
      <c r="AV520">
        <v>0</v>
      </c>
      <c r="AW520">
        <v>2</v>
      </c>
      <c r="AX520">
        <v>26840882</v>
      </c>
      <c r="AY520">
        <v>1</v>
      </c>
      <c r="AZ520">
        <v>0</v>
      </c>
      <c r="BA520">
        <v>540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Y520*Source!I178</f>
        <v>3.5000000000000005E-4</v>
      </c>
      <c r="CY520">
        <f>AA520</f>
        <v>5989</v>
      </c>
      <c r="CZ520">
        <f>AE520</f>
        <v>5989</v>
      </c>
      <c r="DA520">
        <f>AI520</f>
        <v>1</v>
      </c>
      <c r="DB520">
        <v>0</v>
      </c>
    </row>
    <row r="521" spans="1:106" x14ac:dyDescent="0.2">
      <c r="A521">
        <f>ROW(Source!A178)</f>
        <v>178</v>
      </c>
      <c r="B521">
        <v>26834263</v>
      </c>
      <c r="C521">
        <v>26840876</v>
      </c>
      <c r="D521">
        <v>25179415</v>
      </c>
      <c r="E521">
        <v>1</v>
      </c>
      <c r="F521">
        <v>1</v>
      </c>
      <c r="G521">
        <v>1</v>
      </c>
      <c r="H521">
        <v>3</v>
      </c>
      <c r="I521" t="s">
        <v>827</v>
      </c>
      <c r="J521" t="s">
        <v>828</v>
      </c>
      <c r="K521" t="s">
        <v>829</v>
      </c>
      <c r="L521">
        <v>1301</v>
      </c>
      <c r="N521">
        <v>1003</v>
      </c>
      <c r="O521" t="s">
        <v>233</v>
      </c>
      <c r="P521" t="s">
        <v>233</v>
      </c>
      <c r="Q521">
        <v>1</v>
      </c>
      <c r="W521">
        <v>0</v>
      </c>
      <c r="X521">
        <v>117883946</v>
      </c>
      <c r="Y521">
        <v>400</v>
      </c>
      <c r="AA521">
        <v>3.2</v>
      </c>
      <c r="AB521">
        <v>0</v>
      </c>
      <c r="AC521">
        <v>0</v>
      </c>
      <c r="AD521">
        <v>0</v>
      </c>
      <c r="AE521">
        <v>3.2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6</v>
      </c>
      <c r="AT521">
        <v>400</v>
      </c>
      <c r="AU521" t="s">
        <v>6</v>
      </c>
      <c r="AV521">
        <v>0</v>
      </c>
      <c r="AW521">
        <v>2</v>
      </c>
      <c r="AX521">
        <v>26840884</v>
      </c>
      <c r="AY521">
        <v>1</v>
      </c>
      <c r="AZ521">
        <v>0</v>
      </c>
      <c r="BA521">
        <v>542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Y521*Source!I178</f>
        <v>4</v>
      </c>
      <c r="CY521">
        <f>AA521</f>
        <v>3.2</v>
      </c>
      <c r="CZ521">
        <f>AE521</f>
        <v>3.2</v>
      </c>
      <c r="DA521">
        <f>AI521</f>
        <v>1</v>
      </c>
      <c r="DB521">
        <v>0</v>
      </c>
    </row>
    <row r="522" spans="1:106" x14ac:dyDescent="0.2">
      <c r="A522">
        <f>ROW(Source!A178)</f>
        <v>178</v>
      </c>
      <c r="B522">
        <v>26834263</v>
      </c>
      <c r="C522">
        <v>26840876</v>
      </c>
      <c r="D522">
        <v>25194907</v>
      </c>
      <c r="E522">
        <v>1</v>
      </c>
      <c r="F522">
        <v>1</v>
      </c>
      <c r="G522">
        <v>1</v>
      </c>
      <c r="H522">
        <v>3</v>
      </c>
      <c r="I522" t="s">
        <v>333</v>
      </c>
      <c r="J522" t="s">
        <v>335</v>
      </c>
      <c r="K522" t="s">
        <v>334</v>
      </c>
      <c r="L522">
        <v>1354</v>
      </c>
      <c r="N522">
        <v>1010</v>
      </c>
      <c r="O522" t="s">
        <v>145</v>
      </c>
      <c r="P522" t="s">
        <v>145</v>
      </c>
      <c r="Q522">
        <v>1</v>
      </c>
      <c r="W522">
        <v>0</v>
      </c>
      <c r="X522">
        <v>-455363108</v>
      </c>
      <c r="Y522">
        <v>100</v>
      </c>
      <c r="AA522">
        <v>226.31</v>
      </c>
      <c r="AB522">
        <v>0</v>
      </c>
      <c r="AC522">
        <v>0</v>
      </c>
      <c r="AD522">
        <v>0</v>
      </c>
      <c r="AE522">
        <v>226.31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0</v>
      </c>
      <c r="AP522">
        <v>0</v>
      </c>
      <c r="AQ522">
        <v>0</v>
      </c>
      <c r="AR522">
        <v>0</v>
      </c>
      <c r="AS522" t="s">
        <v>6</v>
      </c>
      <c r="AT522">
        <v>100</v>
      </c>
      <c r="AU522" t="s">
        <v>6</v>
      </c>
      <c r="AV522">
        <v>0</v>
      </c>
      <c r="AW522">
        <v>1</v>
      </c>
      <c r="AX522">
        <v>-1</v>
      </c>
      <c r="AY522">
        <v>0</v>
      </c>
      <c r="AZ522">
        <v>0</v>
      </c>
      <c r="BA522" t="s">
        <v>6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Y522*Source!I178</f>
        <v>1</v>
      </c>
      <c r="CY522">
        <f>AA522</f>
        <v>226.31</v>
      </c>
      <c r="CZ522">
        <f>AE522</f>
        <v>226.31</v>
      </c>
      <c r="DA522">
        <f>AI522</f>
        <v>1</v>
      </c>
      <c r="DB522">
        <v>0</v>
      </c>
    </row>
    <row r="523" spans="1:106" x14ac:dyDescent="0.2">
      <c r="A523">
        <f>ROW(Source!A179)</f>
        <v>179</v>
      </c>
      <c r="B523">
        <v>26834277</v>
      </c>
      <c r="C523">
        <v>26840876</v>
      </c>
      <c r="D523">
        <v>25414543</v>
      </c>
      <c r="E523">
        <v>1</v>
      </c>
      <c r="F523">
        <v>1</v>
      </c>
      <c r="G523">
        <v>1</v>
      </c>
      <c r="H523">
        <v>1</v>
      </c>
      <c r="I523" t="s">
        <v>822</v>
      </c>
      <c r="J523" t="s">
        <v>6</v>
      </c>
      <c r="K523" t="s">
        <v>823</v>
      </c>
      <c r="L523">
        <v>1191</v>
      </c>
      <c r="N523">
        <v>1013</v>
      </c>
      <c r="O523" t="s">
        <v>599</v>
      </c>
      <c r="P523" t="s">
        <v>599</v>
      </c>
      <c r="Q523">
        <v>1</v>
      </c>
      <c r="W523">
        <v>0</v>
      </c>
      <c r="X523">
        <v>-228054128</v>
      </c>
      <c r="Y523">
        <v>86.422499999999999</v>
      </c>
      <c r="AA523">
        <v>0</v>
      </c>
      <c r="AB523">
        <v>0</v>
      </c>
      <c r="AC523">
        <v>0</v>
      </c>
      <c r="AD523">
        <v>51.33</v>
      </c>
      <c r="AE523">
        <v>0</v>
      </c>
      <c r="AF523">
        <v>0</v>
      </c>
      <c r="AG523">
        <v>0</v>
      </c>
      <c r="AH523">
        <v>8.02</v>
      </c>
      <c r="AI523">
        <v>1</v>
      </c>
      <c r="AJ523">
        <v>1</v>
      </c>
      <c r="AK523">
        <v>1</v>
      </c>
      <c r="AL523">
        <v>6.4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6</v>
      </c>
      <c r="AT523">
        <v>75.150000000000006</v>
      </c>
      <c r="AU523" t="s">
        <v>131</v>
      </c>
      <c r="AV523">
        <v>1</v>
      </c>
      <c r="AW523">
        <v>2</v>
      </c>
      <c r="AX523">
        <v>26840877</v>
      </c>
      <c r="AY523">
        <v>1</v>
      </c>
      <c r="AZ523">
        <v>0</v>
      </c>
      <c r="BA523">
        <v>543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Y523*Source!I179</f>
        <v>0.86422500000000002</v>
      </c>
      <c r="CY523">
        <f>AD523</f>
        <v>51.33</v>
      </c>
      <c r="CZ523">
        <f>AH523</f>
        <v>8.02</v>
      </c>
      <c r="DA523">
        <f>AL523</f>
        <v>6.4</v>
      </c>
      <c r="DB523">
        <v>0</v>
      </c>
    </row>
    <row r="524" spans="1:106" x14ac:dyDescent="0.2">
      <c r="A524">
        <f>ROW(Source!A179)</f>
        <v>179</v>
      </c>
      <c r="B524">
        <v>26834277</v>
      </c>
      <c r="C524">
        <v>26840876</v>
      </c>
      <c r="D524">
        <v>25412928</v>
      </c>
      <c r="E524">
        <v>1</v>
      </c>
      <c r="F524">
        <v>1</v>
      </c>
      <c r="G524">
        <v>1</v>
      </c>
      <c r="H524">
        <v>1</v>
      </c>
      <c r="I524" t="s">
        <v>600</v>
      </c>
      <c r="J524" t="s">
        <v>6</v>
      </c>
      <c r="K524" t="s">
        <v>601</v>
      </c>
      <c r="L524">
        <v>1191</v>
      </c>
      <c r="N524">
        <v>1013</v>
      </c>
      <c r="O524" t="s">
        <v>599</v>
      </c>
      <c r="P524" t="s">
        <v>599</v>
      </c>
      <c r="Q524">
        <v>1</v>
      </c>
      <c r="W524">
        <v>0</v>
      </c>
      <c r="X524">
        <v>-1417349443</v>
      </c>
      <c r="Y524">
        <v>4.2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6.4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4.2</v>
      </c>
      <c r="AU524" t="s">
        <v>6</v>
      </c>
      <c r="AV524">
        <v>2</v>
      </c>
      <c r="AW524">
        <v>2</v>
      </c>
      <c r="AX524">
        <v>26840878</v>
      </c>
      <c r="AY524">
        <v>1</v>
      </c>
      <c r="AZ524">
        <v>2048</v>
      </c>
      <c r="BA524">
        <v>544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Y524*Source!I179</f>
        <v>4.2000000000000003E-2</v>
      </c>
      <c r="CY524">
        <f>AD524</f>
        <v>0</v>
      </c>
      <c r="CZ524">
        <f>AH524</f>
        <v>0</v>
      </c>
      <c r="DA524">
        <f>AL524</f>
        <v>1</v>
      </c>
      <c r="DB524">
        <v>0</v>
      </c>
    </row>
    <row r="525" spans="1:106" x14ac:dyDescent="0.2">
      <c r="A525">
        <f>ROW(Source!A179)</f>
        <v>179</v>
      </c>
      <c r="B525">
        <v>26834277</v>
      </c>
      <c r="C525">
        <v>26840876</v>
      </c>
      <c r="D525">
        <v>25230514</v>
      </c>
      <c r="E525">
        <v>1</v>
      </c>
      <c r="F525">
        <v>1</v>
      </c>
      <c r="G525">
        <v>1</v>
      </c>
      <c r="H525">
        <v>2</v>
      </c>
      <c r="I525" t="s">
        <v>602</v>
      </c>
      <c r="J525" t="s">
        <v>603</v>
      </c>
      <c r="K525" t="s">
        <v>604</v>
      </c>
      <c r="L525">
        <v>1368</v>
      </c>
      <c r="N525">
        <v>1011</v>
      </c>
      <c r="O525" t="s">
        <v>605</v>
      </c>
      <c r="P525" t="s">
        <v>605</v>
      </c>
      <c r="Q525">
        <v>1</v>
      </c>
      <c r="W525">
        <v>0</v>
      </c>
      <c r="X525">
        <v>1188625873</v>
      </c>
      <c r="Y525">
        <v>2.1625000000000001</v>
      </c>
      <c r="AA525">
        <v>0</v>
      </c>
      <c r="AB525">
        <v>200.06</v>
      </c>
      <c r="AC525">
        <v>13.5</v>
      </c>
      <c r="AD525">
        <v>0</v>
      </c>
      <c r="AE525">
        <v>0</v>
      </c>
      <c r="AF525">
        <v>31.26</v>
      </c>
      <c r="AG525">
        <v>13.5</v>
      </c>
      <c r="AH525">
        <v>0</v>
      </c>
      <c r="AI525">
        <v>1</v>
      </c>
      <c r="AJ525">
        <v>6.4</v>
      </c>
      <c r="AK525">
        <v>1</v>
      </c>
      <c r="AL525">
        <v>1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6</v>
      </c>
      <c r="AT525">
        <v>1.73</v>
      </c>
      <c r="AU525" t="s">
        <v>130</v>
      </c>
      <c r="AV525">
        <v>0</v>
      </c>
      <c r="AW525">
        <v>2</v>
      </c>
      <c r="AX525">
        <v>26840879</v>
      </c>
      <c r="AY525">
        <v>1</v>
      </c>
      <c r="AZ525">
        <v>0</v>
      </c>
      <c r="BA525">
        <v>545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Y525*Source!I179</f>
        <v>2.1625000000000002E-2</v>
      </c>
      <c r="CY525">
        <f>AB525</f>
        <v>200.06</v>
      </c>
      <c r="CZ525">
        <f>AF525</f>
        <v>31.26</v>
      </c>
      <c r="DA525">
        <f>AJ525</f>
        <v>6.4</v>
      </c>
      <c r="DB525">
        <v>0</v>
      </c>
    </row>
    <row r="526" spans="1:106" x14ac:dyDescent="0.2">
      <c r="A526">
        <f>ROW(Source!A179)</f>
        <v>179</v>
      </c>
      <c r="B526">
        <v>26834277</v>
      </c>
      <c r="C526">
        <v>26840876</v>
      </c>
      <c r="D526">
        <v>25231607</v>
      </c>
      <c r="E526">
        <v>1</v>
      </c>
      <c r="F526">
        <v>1</v>
      </c>
      <c r="G526">
        <v>1</v>
      </c>
      <c r="H526">
        <v>2</v>
      </c>
      <c r="I526" t="s">
        <v>608</v>
      </c>
      <c r="J526" t="s">
        <v>609</v>
      </c>
      <c r="K526" t="s">
        <v>610</v>
      </c>
      <c r="L526">
        <v>1368</v>
      </c>
      <c r="N526">
        <v>1011</v>
      </c>
      <c r="O526" t="s">
        <v>605</v>
      </c>
      <c r="P526" t="s">
        <v>605</v>
      </c>
      <c r="Q526">
        <v>1</v>
      </c>
      <c r="W526">
        <v>0</v>
      </c>
      <c r="X526">
        <v>1372534845</v>
      </c>
      <c r="Y526">
        <v>3.0875000000000004</v>
      </c>
      <c r="AA526">
        <v>0</v>
      </c>
      <c r="AB526">
        <v>420.54</v>
      </c>
      <c r="AC526">
        <v>11.6</v>
      </c>
      <c r="AD526">
        <v>0</v>
      </c>
      <c r="AE526">
        <v>0</v>
      </c>
      <c r="AF526">
        <v>65.709999999999994</v>
      </c>
      <c r="AG526">
        <v>11.6</v>
      </c>
      <c r="AH526">
        <v>0</v>
      </c>
      <c r="AI526">
        <v>1</v>
      </c>
      <c r="AJ526">
        <v>6.4</v>
      </c>
      <c r="AK526">
        <v>1</v>
      </c>
      <c r="AL526">
        <v>1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6</v>
      </c>
      <c r="AT526">
        <v>2.4700000000000002</v>
      </c>
      <c r="AU526" t="s">
        <v>130</v>
      </c>
      <c r="AV526">
        <v>0</v>
      </c>
      <c r="AW526">
        <v>2</v>
      </c>
      <c r="AX526">
        <v>26840880</v>
      </c>
      <c r="AY526">
        <v>1</v>
      </c>
      <c r="AZ526">
        <v>0</v>
      </c>
      <c r="BA526">
        <v>546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Y526*Source!I179</f>
        <v>3.0875000000000003E-2</v>
      </c>
      <c r="CY526">
        <f>AB526</f>
        <v>420.54</v>
      </c>
      <c r="CZ526">
        <f>AF526</f>
        <v>65.709999999999994</v>
      </c>
      <c r="DA526">
        <f>AJ526</f>
        <v>6.4</v>
      </c>
      <c r="DB526">
        <v>0</v>
      </c>
    </row>
    <row r="527" spans="1:106" x14ac:dyDescent="0.2">
      <c r="A527">
        <f>ROW(Source!A179)</f>
        <v>179</v>
      </c>
      <c r="B527">
        <v>26834277</v>
      </c>
      <c r="C527">
        <v>26840876</v>
      </c>
      <c r="D527">
        <v>25152713</v>
      </c>
      <c r="E527">
        <v>1</v>
      </c>
      <c r="F527">
        <v>1</v>
      </c>
      <c r="G527">
        <v>1</v>
      </c>
      <c r="H527">
        <v>3</v>
      </c>
      <c r="I527" t="s">
        <v>655</v>
      </c>
      <c r="J527" t="s">
        <v>656</v>
      </c>
      <c r="K527" t="s">
        <v>657</v>
      </c>
      <c r="L527">
        <v>1348</v>
      </c>
      <c r="N527">
        <v>1009</v>
      </c>
      <c r="O527" t="s">
        <v>38</v>
      </c>
      <c r="P527" t="s">
        <v>38</v>
      </c>
      <c r="Q527">
        <v>1000</v>
      </c>
      <c r="W527">
        <v>0</v>
      </c>
      <c r="X527">
        <v>1174701286</v>
      </c>
      <c r="Y527">
        <v>1.2E-2</v>
      </c>
      <c r="AA527">
        <v>76659.199999999997</v>
      </c>
      <c r="AB527">
        <v>0</v>
      </c>
      <c r="AC527">
        <v>0</v>
      </c>
      <c r="AD527">
        <v>0</v>
      </c>
      <c r="AE527">
        <v>11978</v>
      </c>
      <c r="AF527">
        <v>0</v>
      </c>
      <c r="AG527">
        <v>0</v>
      </c>
      <c r="AH527">
        <v>0</v>
      </c>
      <c r="AI527">
        <v>6.4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1.2E-2</v>
      </c>
      <c r="AU527" t="s">
        <v>6</v>
      </c>
      <c r="AV527">
        <v>0</v>
      </c>
      <c r="AW527">
        <v>2</v>
      </c>
      <c r="AX527">
        <v>26840881</v>
      </c>
      <c r="AY527">
        <v>1</v>
      </c>
      <c r="AZ527">
        <v>0</v>
      </c>
      <c r="BA527">
        <v>547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Y527*Source!I179</f>
        <v>1.2E-4</v>
      </c>
      <c r="CY527">
        <f>AA527</f>
        <v>76659.199999999997</v>
      </c>
      <c r="CZ527">
        <f>AE527</f>
        <v>11978</v>
      </c>
      <c r="DA527">
        <f>AI527</f>
        <v>6.4</v>
      </c>
      <c r="DB527">
        <v>0</v>
      </c>
    </row>
    <row r="528" spans="1:106" x14ac:dyDescent="0.2">
      <c r="A528">
        <f>ROW(Source!A179)</f>
        <v>179</v>
      </c>
      <c r="B528">
        <v>26834277</v>
      </c>
      <c r="C528">
        <v>26840876</v>
      </c>
      <c r="D528">
        <v>25172445</v>
      </c>
      <c r="E528">
        <v>1</v>
      </c>
      <c r="F528">
        <v>1</v>
      </c>
      <c r="G528">
        <v>1</v>
      </c>
      <c r="H528">
        <v>3</v>
      </c>
      <c r="I528" t="s">
        <v>824</v>
      </c>
      <c r="J528" t="s">
        <v>825</v>
      </c>
      <c r="K528" t="s">
        <v>826</v>
      </c>
      <c r="L528">
        <v>1348</v>
      </c>
      <c r="N528">
        <v>1009</v>
      </c>
      <c r="O528" t="s">
        <v>38</v>
      </c>
      <c r="P528" t="s">
        <v>38</v>
      </c>
      <c r="Q528">
        <v>1000</v>
      </c>
      <c r="W528">
        <v>0</v>
      </c>
      <c r="X528">
        <v>-1756095795</v>
      </c>
      <c r="Y528">
        <v>3.5000000000000003E-2</v>
      </c>
      <c r="AA528">
        <v>38329.599999999999</v>
      </c>
      <c r="AB528">
        <v>0</v>
      </c>
      <c r="AC528">
        <v>0</v>
      </c>
      <c r="AD528">
        <v>0</v>
      </c>
      <c r="AE528">
        <v>5989</v>
      </c>
      <c r="AF528">
        <v>0</v>
      </c>
      <c r="AG528">
        <v>0</v>
      </c>
      <c r="AH528">
        <v>0</v>
      </c>
      <c r="AI528">
        <v>6.4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3.5000000000000003E-2</v>
      </c>
      <c r="AU528" t="s">
        <v>6</v>
      </c>
      <c r="AV528">
        <v>0</v>
      </c>
      <c r="AW528">
        <v>2</v>
      </c>
      <c r="AX528">
        <v>26840882</v>
      </c>
      <c r="AY528">
        <v>1</v>
      </c>
      <c r="AZ528">
        <v>0</v>
      </c>
      <c r="BA528">
        <v>548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Y528*Source!I179</f>
        <v>3.5000000000000005E-4</v>
      </c>
      <c r="CY528">
        <f>AA528</f>
        <v>38329.599999999999</v>
      </c>
      <c r="CZ528">
        <f>AE528</f>
        <v>5989</v>
      </c>
      <c r="DA528">
        <f>AI528</f>
        <v>6.4</v>
      </c>
      <c r="DB528">
        <v>0</v>
      </c>
    </row>
    <row r="529" spans="1:106" x14ac:dyDescent="0.2">
      <c r="A529">
        <f>ROW(Source!A179)</f>
        <v>179</v>
      </c>
      <c r="B529">
        <v>26834277</v>
      </c>
      <c r="C529">
        <v>26840876</v>
      </c>
      <c r="D529">
        <v>25179415</v>
      </c>
      <c r="E529">
        <v>1</v>
      </c>
      <c r="F529">
        <v>1</v>
      </c>
      <c r="G529">
        <v>1</v>
      </c>
      <c r="H529">
        <v>3</v>
      </c>
      <c r="I529" t="s">
        <v>827</v>
      </c>
      <c r="J529" t="s">
        <v>828</v>
      </c>
      <c r="K529" t="s">
        <v>829</v>
      </c>
      <c r="L529">
        <v>1301</v>
      </c>
      <c r="N529">
        <v>1003</v>
      </c>
      <c r="O529" t="s">
        <v>233</v>
      </c>
      <c r="P529" t="s">
        <v>233</v>
      </c>
      <c r="Q529">
        <v>1</v>
      </c>
      <c r="W529">
        <v>0</v>
      </c>
      <c r="X529">
        <v>117883946</v>
      </c>
      <c r="Y529">
        <v>400</v>
      </c>
      <c r="AA529">
        <v>20.48</v>
      </c>
      <c r="AB529">
        <v>0</v>
      </c>
      <c r="AC529">
        <v>0</v>
      </c>
      <c r="AD529">
        <v>0</v>
      </c>
      <c r="AE529">
        <v>3.2</v>
      </c>
      <c r="AF529">
        <v>0</v>
      </c>
      <c r="AG529">
        <v>0</v>
      </c>
      <c r="AH529">
        <v>0</v>
      </c>
      <c r="AI529">
        <v>6.4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400</v>
      </c>
      <c r="AU529" t="s">
        <v>6</v>
      </c>
      <c r="AV529">
        <v>0</v>
      </c>
      <c r="AW529">
        <v>2</v>
      </c>
      <c r="AX529">
        <v>26840884</v>
      </c>
      <c r="AY529">
        <v>1</v>
      </c>
      <c r="AZ529">
        <v>0</v>
      </c>
      <c r="BA529">
        <v>550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Y529*Source!I179</f>
        <v>4</v>
      </c>
      <c r="CY529">
        <f>AA529</f>
        <v>20.48</v>
      </c>
      <c r="CZ529">
        <f>AE529</f>
        <v>3.2</v>
      </c>
      <c r="DA529">
        <f>AI529</f>
        <v>6.4</v>
      </c>
      <c r="DB529">
        <v>0</v>
      </c>
    </row>
    <row r="530" spans="1:106" x14ac:dyDescent="0.2">
      <c r="A530">
        <f>ROW(Source!A179)</f>
        <v>179</v>
      </c>
      <c r="B530">
        <v>26834277</v>
      </c>
      <c r="C530">
        <v>26840876</v>
      </c>
      <c r="D530">
        <v>25194907</v>
      </c>
      <c r="E530">
        <v>1</v>
      </c>
      <c r="F530">
        <v>1</v>
      </c>
      <c r="G530">
        <v>1</v>
      </c>
      <c r="H530">
        <v>3</v>
      </c>
      <c r="I530" t="s">
        <v>333</v>
      </c>
      <c r="J530" t="s">
        <v>335</v>
      </c>
      <c r="K530" t="s">
        <v>334</v>
      </c>
      <c r="L530">
        <v>1354</v>
      </c>
      <c r="N530">
        <v>1010</v>
      </c>
      <c r="O530" t="s">
        <v>145</v>
      </c>
      <c r="P530" t="s">
        <v>145</v>
      </c>
      <c r="Q530">
        <v>1</v>
      </c>
      <c r="W530">
        <v>0</v>
      </c>
      <c r="X530">
        <v>-455363108</v>
      </c>
      <c r="Y530">
        <v>100</v>
      </c>
      <c r="AA530">
        <v>1448.38</v>
      </c>
      <c r="AB530">
        <v>0</v>
      </c>
      <c r="AC530">
        <v>0</v>
      </c>
      <c r="AD530">
        <v>0</v>
      </c>
      <c r="AE530">
        <v>226.31</v>
      </c>
      <c r="AF530">
        <v>0</v>
      </c>
      <c r="AG530">
        <v>0</v>
      </c>
      <c r="AH530">
        <v>0</v>
      </c>
      <c r="AI530">
        <v>6.4</v>
      </c>
      <c r="AJ530">
        <v>1</v>
      </c>
      <c r="AK530">
        <v>1</v>
      </c>
      <c r="AL530">
        <v>1</v>
      </c>
      <c r="AN530">
        <v>0</v>
      </c>
      <c r="AO530">
        <v>0</v>
      </c>
      <c r="AP530">
        <v>0</v>
      </c>
      <c r="AQ530">
        <v>0</v>
      </c>
      <c r="AR530">
        <v>0</v>
      </c>
      <c r="AS530" t="s">
        <v>6</v>
      </c>
      <c r="AT530">
        <v>100</v>
      </c>
      <c r="AU530" t="s">
        <v>6</v>
      </c>
      <c r="AV530">
        <v>0</v>
      </c>
      <c r="AW530">
        <v>1</v>
      </c>
      <c r="AX530">
        <v>-1</v>
      </c>
      <c r="AY530">
        <v>0</v>
      </c>
      <c r="AZ530">
        <v>0</v>
      </c>
      <c r="BA530" t="s">
        <v>6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Y530*Source!I179</f>
        <v>1</v>
      </c>
      <c r="CY530">
        <f>AA530</f>
        <v>1448.38</v>
      </c>
      <c r="CZ530">
        <f>AE530</f>
        <v>226.31</v>
      </c>
      <c r="DA530">
        <f>AI530</f>
        <v>6.4</v>
      </c>
      <c r="DB530">
        <v>0</v>
      </c>
    </row>
    <row r="531" spans="1:106" x14ac:dyDescent="0.2">
      <c r="A531">
        <f>ROW(Source!A182)</f>
        <v>182</v>
      </c>
      <c r="B531">
        <v>26834263</v>
      </c>
      <c r="C531">
        <v>26844973</v>
      </c>
      <c r="D531">
        <v>25418142</v>
      </c>
      <c r="E531">
        <v>1</v>
      </c>
      <c r="F531">
        <v>1</v>
      </c>
      <c r="G531">
        <v>1</v>
      </c>
      <c r="H531">
        <v>1</v>
      </c>
      <c r="I531" t="s">
        <v>734</v>
      </c>
      <c r="J531" t="s">
        <v>6</v>
      </c>
      <c r="K531" t="s">
        <v>735</v>
      </c>
      <c r="L531">
        <v>1191</v>
      </c>
      <c r="N531">
        <v>1013</v>
      </c>
      <c r="O531" t="s">
        <v>599</v>
      </c>
      <c r="P531" t="s">
        <v>599</v>
      </c>
      <c r="Q531">
        <v>1</v>
      </c>
      <c r="W531">
        <v>0</v>
      </c>
      <c r="X531">
        <v>-814890593</v>
      </c>
      <c r="Y531">
        <v>1.6789999999999998</v>
      </c>
      <c r="AA531">
        <v>0</v>
      </c>
      <c r="AB531">
        <v>0</v>
      </c>
      <c r="AC531">
        <v>0</v>
      </c>
      <c r="AD531">
        <v>8.9700000000000006</v>
      </c>
      <c r="AE531">
        <v>0</v>
      </c>
      <c r="AF531">
        <v>0</v>
      </c>
      <c r="AG531">
        <v>0</v>
      </c>
      <c r="AH531">
        <v>8.9700000000000006</v>
      </c>
      <c r="AI531">
        <v>1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6</v>
      </c>
      <c r="AT531">
        <v>1.46</v>
      </c>
      <c r="AU531" t="s">
        <v>131</v>
      </c>
      <c r="AV531">
        <v>1</v>
      </c>
      <c r="AW531">
        <v>2</v>
      </c>
      <c r="AX531">
        <v>26844980</v>
      </c>
      <c r="AY531">
        <v>1</v>
      </c>
      <c r="AZ531">
        <v>0</v>
      </c>
      <c r="BA531">
        <v>551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Y531*Source!I182</f>
        <v>26.863999999999997</v>
      </c>
      <c r="CY531">
        <f>AD531</f>
        <v>8.9700000000000006</v>
      </c>
      <c r="CZ531">
        <f>AH531</f>
        <v>8.9700000000000006</v>
      </c>
      <c r="DA531">
        <f>AL531</f>
        <v>1</v>
      </c>
      <c r="DB531">
        <v>0</v>
      </c>
    </row>
    <row r="532" spans="1:106" x14ac:dyDescent="0.2">
      <c r="A532">
        <f>ROW(Source!A182)</f>
        <v>182</v>
      </c>
      <c r="B532">
        <v>26834263</v>
      </c>
      <c r="C532">
        <v>26844973</v>
      </c>
      <c r="D532">
        <v>25412928</v>
      </c>
      <c r="E532">
        <v>1</v>
      </c>
      <c r="F532">
        <v>1</v>
      </c>
      <c r="G532">
        <v>1</v>
      </c>
      <c r="H532">
        <v>1</v>
      </c>
      <c r="I532" t="s">
        <v>600</v>
      </c>
      <c r="J532" t="s">
        <v>6</v>
      </c>
      <c r="K532" t="s">
        <v>601</v>
      </c>
      <c r="L532">
        <v>1191</v>
      </c>
      <c r="N532">
        <v>1013</v>
      </c>
      <c r="O532" t="s">
        <v>599</v>
      </c>
      <c r="P532" t="s">
        <v>599</v>
      </c>
      <c r="Q532">
        <v>1</v>
      </c>
      <c r="W532">
        <v>0</v>
      </c>
      <c r="X532">
        <v>-1417349443</v>
      </c>
      <c r="Y532">
        <v>0.01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6</v>
      </c>
      <c r="AT532">
        <v>0.01</v>
      </c>
      <c r="AU532" t="s">
        <v>6</v>
      </c>
      <c r="AV532">
        <v>2</v>
      </c>
      <c r="AW532">
        <v>2</v>
      </c>
      <c r="AX532">
        <v>26844981</v>
      </c>
      <c r="AY532">
        <v>1</v>
      </c>
      <c r="AZ532">
        <v>2048</v>
      </c>
      <c r="BA532">
        <v>552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Y532*Source!I182</f>
        <v>0.16</v>
      </c>
      <c r="CY532">
        <f>AD532</f>
        <v>0</v>
      </c>
      <c r="CZ532">
        <f>AH532</f>
        <v>0</v>
      </c>
      <c r="DA532">
        <f>AL532</f>
        <v>1</v>
      </c>
      <c r="DB532">
        <v>0</v>
      </c>
    </row>
    <row r="533" spans="1:106" x14ac:dyDescent="0.2">
      <c r="A533">
        <f>ROW(Source!A182)</f>
        <v>182</v>
      </c>
      <c r="B533">
        <v>26834263</v>
      </c>
      <c r="C533">
        <v>26844973</v>
      </c>
      <c r="D533">
        <v>25231607</v>
      </c>
      <c r="E533">
        <v>1</v>
      </c>
      <c r="F533">
        <v>1</v>
      </c>
      <c r="G533">
        <v>1</v>
      </c>
      <c r="H533">
        <v>2</v>
      </c>
      <c r="I533" t="s">
        <v>608</v>
      </c>
      <c r="J533" t="s">
        <v>609</v>
      </c>
      <c r="K533" t="s">
        <v>610</v>
      </c>
      <c r="L533">
        <v>1368</v>
      </c>
      <c r="N533">
        <v>1011</v>
      </c>
      <c r="O533" t="s">
        <v>605</v>
      </c>
      <c r="P533" t="s">
        <v>605</v>
      </c>
      <c r="Q533">
        <v>1</v>
      </c>
      <c r="W533">
        <v>0</v>
      </c>
      <c r="X533">
        <v>1372534845</v>
      </c>
      <c r="Y533">
        <v>1.2500000000000001E-2</v>
      </c>
      <c r="AA533">
        <v>0</v>
      </c>
      <c r="AB533">
        <v>65.709999999999994</v>
      </c>
      <c r="AC533">
        <v>11.6</v>
      </c>
      <c r="AD533">
        <v>0</v>
      </c>
      <c r="AE533">
        <v>0</v>
      </c>
      <c r="AF533">
        <v>65.709999999999994</v>
      </c>
      <c r="AG533">
        <v>11.6</v>
      </c>
      <c r="AH533">
        <v>0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6</v>
      </c>
      <c r="AT533">
        <v>0.01</v>
      </c>
      <c r="AU533" t="s">
        <v>130</v>
      </c>
      <c r="AV533">
        <v>0</v>
      </c>
      <c r="AW533">
        <v>2</v>
      </c>
      <c r="AX533">
        <v>26844982</v>
      </c>
      <c r="AY533">
        <v>1</v>
      </c>
      <c r="AZ533">
        <v>0</v>
      </c>
      <c r="BA533">
        <v>553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Y533*Source!I182</f>
        <v>0.2</v>
      </c>
      <c r="CY533">
        <f>AB533</f>
        <v>65.709999999999994</v>
      </c>
      <c r="CZ533">
        <f>AF533</f>
        <v>65.709999999999994</v>
      </c>
      <c r="DA533">
        <f>AJ533</f>
        <v>1</v>
      </c>
      <c r="DB533">
        <v>0</v>
      </c>
    </row>
    <row r="534" spans="1:106" x14ac:dyDescent="0.2">
      <c r="A534">
        <f>ROW(Source!A182)</f>
        <v>182</v>
      </c>
      <c r="B534">
        <v>26834263</v>
      </c>
      <c r="C534">
        <v>26844973</v>
      </c>
      <c r="D534">
        <v>25231911</v>
      </c>
      <c r="E534">
        <v>1</v>
      </c>
      <c r="F534">
        <v>1</v>
      </c>
      <c r="G534">
        <v>1</v>
      </c>
      <c r="H534">
        <v>2</v>
      </c>
      <c r="I534" t="s">
        <v>611</v>
      </c>
      <c r="J534" t="s">
        <v>612</v>
      </c>
      <c r="K534" t="s">
        <v>613</v>
      </c>
      <c r="L534">
        <v>1368</v>
      </c>
      <c r="N534">
        <v>1011</v>
      </c>
      <c r="O534" t="s">
        <v>605</v>
      </c>
      <c r="P534" t="s">
        <v>605</v>
      </c>
      <c r="Q534">
        <v>1</v>
      </c>
      <c r="W534">
        <v>0</v>
      </c>
      <c r="X534">
        <v>-353815937</v>
      </c>
      <c r="Y534">
        <v>0.15</v>
      </c>
      <c r="AA534">
        <v>0</v>
      </c>
      <c r="AB534">
        <v>8.1</v>
      </c>
      <c r="AC534">
        <v>0</v>
      </c>
      <c r="AD534">
        <v>0</v>
      </c>
      <c r="AE534">
        <v>0</v>
      </c>
      <c r="AF534">
        <v>8.1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6</v>
      </c>
      <c r="AT534">
        <v>0.12</v>
      </c>
      <c r="AU534" t="s">
        <v>130</v>
      </c>
      <c r="AV534">
        <v>0</v>
      </c>
      <c r="AW534">
        <v>2</v>
      </c>
      <c r="AX534">
        <v>26844983</v>
      </c>
      <c r="AY534">
        <v>1</v>
      </c>
      <c r="AZ534">
        <v>0</v>
      </c>
      <c r="BA534">
        <v>554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Y534*Source!I182</f>
        <v>2.4</v>
      </c>
      <c r="CY534">
        <f>AB534</f>
        <v>8.1</v>
      </c>
      <c r="CZ534">
        <f>AF534</f>
        <v>8.1</v>
      </c>
      <c r="DA534">
        <f>AJ534</f>
        <v>1</v>
      </c>
      <c r="DB534">
        <v>0</v>
      </c>
    </row>
    <row r="535" spans="1:106" x14ac:dyDescent="0.2">
      <c r="A535">
        <f>ROW(Source!A182)</f>
        <v>182</v>
      </c>
      <c r="B535">
        <v>26834263</v>
      </c>
      <c r="C535">
        <v>26844973</v>
      </c>
      <c r="D535">
        <v>25151438</v>
      </c>
      <c r="E535">
        <v>1</v>
      </c>
      <c r="F535">
        <v>1</v>
      </c>
      <c r="G535">
        <v>1</v>
      </c>
      <c r="H535">
        <v>3</v>
      </c>
      <c r="I535" t="s">
        <v>736</v>
      </c>
      <c r="J535" t="s">
        <v>737</v>
      </c>
      <c r="K535" t="s">
        <v>738</v>
      </c>
      <c r="L535">
        <v>1348</v>
      </c>
      <c r="N535">
        <v>1009</v>
      </c>
      <c r="O535" t="s">
        <v>38</v>
      </c>
      <c r="P535" t="s">
        <v>38</v>
      </c>
      <c r="Q535">
        <v>1000</v>
      </c>
      <c r="W535">
        <v>0</v>
      </c>
      <c r="X535">
        <v>-1068056325</v>
      </c>
      <c r="Y535">
        <v>1.1E-4</v>
      </c>
      <c r="AA535">
        <v>10362</v>
      </c>
      <c r="AB535">
        <v>0</v>
      </c>
      <c r="AC535">
        <v>0</v>
      </c>
      <c r="AD535">
        <v>0</v>
      </c>
      <c r="AE535">
        <v>10362</v>
      </c>
      <c r="AF535">
        <v>0</v>
      </c>
      <c r="AG535">
        <v>0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6</v>
      </c>
      <c r="AT535">
        <v>1.1E-4</v>
      </c>
      <c r="AU535" t="s">
        <v>6</v>
      </c>
      <c r="AV535">
        <v>0</v>
      </c>
      <c r="AW535">
        <v>2</v>
      </c>
      <c r="AX535">
        <v>26844984</v>
      </c>
      <c r="AY535">
        <v>1</v>
      </c>
      <c r="AZ535">
        <v>0</v>
      </c>
      <c r="BA535">
        <v>555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Y535*Source!I182</f>
        <v>1.7600000000000001E-3</v>
      </c>
      <c r="CY535">
        <f>AA535</f>
        <v>10362</v>
      </c>
      <c r="CZ535">
        <f>AE535</f>
        <v>10362</v>
      </c>
      <c r="DA535">
        <f>AI535</f>
        <v>1</v>
      </c>
      <c r="DB535">
        <v>0</v>
      </c>
    </row>
    <row r="536" spans="1:106" x14ac:dyDescent="0.2">
      <c r="A536">
        <f>ROW(Source!A182)</f>
        <v>182</v>
      </c>
      <c r="B536">
        <v>26834263</v>
      </c>
      <c r="C536">
        <v>26844973</v>
      </c>
      <c r="D536">
        <v>25174741</v>
      </c>
      <c r="E536">
        <v>1</v>
      </c>
      <c r="F536">
        <v>1</v>
      </c>
      <c r="G536">
        <v>1</v>
      </c>
      <c r="H536">
        <v>3</v>
      </c>
      <c r="I536" t="s">
        <v>739</v>
      </c>
      <c r="J536" t="s">
        <v>740</v>
      </c>
      <c r="K536" t="s">
        <v>741</v>
      </c>
      <c r="L536">
        <v>1348</v>
      </c>
      <c r="N536">
        <v>1009</v>
      </c>
      <c r="O536" t="s">
        <v>38</v>
      </c>
      <c r="P536" t="s">
        <v>38</v>
      </c>
      <c r="Q536">
        <v>1000</v>
      </c>
      <c r="W536">
        <v>0</v>
      </c>
      <c r="X536">
        <v>1969538235</v>
      </c>
      <c r="Y536">
        <v>4.2999999999999999E-4</v>
      </c>
      <c r="AA536">
        <v>6508.75</v>
      </c>
      <c r="AB536">
        <v>0</v>
      </c>
      <c r="AC536">
        <v>0</v>
      </c>
      <c r="AD536">
        <v>0</v>
      </c>
      <c r="AE536">
        <v>6508.75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6</v>
      </c>
      <c r="AT536">
        <v>4.2999999999999999E-4</v>
      </c>
      <c r="AU536" t="s">
        <v>6</v>
      </c>
      <c r="AV536">
        <v>0</v>
      </c>
      <c r="AW536">
        <v>2</v>
      </c>
      <c r="AX536">
        <v>26844986</v>
      </c>
      <c r="AY536">
        <v>1</v>
      </c>
      <c r="AZ536">
        <v>0</v>
      </c>
      <c r="BA536">
        <v>557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Y536*Source!I182</f>
        <v>6.8799999999999998E-3</v>
      </c>
      <c r="CY536">
        <f>AA536</f>
        <v>6508.75</v>
      </c>
      <c r="CZ536">
        <f>AE536</f>
        <v>6508.75</v>
      </c>
      <c r="DA536">
        <f>AI536</f>
        <v>1</v>
      </c>
      <c r="DB536">
        <v>0</v>
      </c>
    </row>
    <row r="537" spans="1:106" x14ac:dyDescent="0.2">
      <c r="A537">
        <f>ROW(Source!A182)</f>
        <v>182</v>
      </c>
      <c r="B537">
        <v>26834263</v>
      </c>
      <c r="C537">
        <v>26844973</v>
      </c>
      <c r="D537">
        <v>25198019</v>
      </c>
      <c r="E537">
        <v>1</v>
      </c>
      <c r="F537">
        <v>1</v>
      </c>
      <c r="G537">
        <v>1</v>
      </c>
      <c r="H537">
        <v>3</v>
      </c>
      <c r="I537" t="s">
        <v>339</v>
      </c>
      <c r="J537" t="s">
        <v>341</v>
      </c>
      <c r="K537" t="s">
        <v>340</v>
      </c>
      <c r="L537">
        <v>1354</v>
      </c>
      <c r="N537">
        <v>1010</v>
      </c>
      <c r="O537" t="s">
        <v>145</v>
      </c>
      <c r="P537" t="s">
        <v>145</v>
      </c>
      <c r="Q537">
        <v>1</v>
      </c>
      <c r="W537">
        <v>0</v>
      </c>
      <c r="X537">
        <v>-1314652742</v>
      </c>
      <c r="Y537">
        <v>1</v>
      </c>
      <c r="AA537">
        <v>18.670000000000002</v>
      </c>
      <c r="AB537">
        <v>0</v>
      </c>
      <c r="AC537">
        <v>0</v>
      </c>
      <c r="AD537">
        <v>0</v>
      </c>
      <c r="AE537">
        <v>18.670000000000002</v>
      </c>
      <c r="AF537">
        <v>0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0</v>
      </c>
      <c r="AP537">
        <v>0</v>
      </c>
      <c r="AQ537">
        <v>0</v>
      </c>
      <c r="AR537">
        <v>0</v>
      </c>
      <c r="AS537" t="s">
        <v>6</v>
      </c>
      <c r="AT537">
        <v>1</v>
      </c>
      <c r="AU537" t="s">
        <v>6</v>
      </c>
      <c r="AV537">
        <v>0</v>
      </c>
      <c r="AW537">
        <v>1</v>
      </c>
      <c r="AX537">
        <v>-1</v>
      </c>
      <c r="AY537">
        <v>0</v>
      </c>
      <c r="AZ537">
        <v>0</v>
      </c>
      <c r="BA537" t="s">
        <v>6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Y537*Source!I182</f>
        <v>16</v>
      </c>
      <c r="CY537">
        <f>AA537</f>
        <v>18.670000000000002</v>
      </c>
      <c r="CZ537">
        <f>AE537</f>
        <v>18.670000000000002</v>
      </c>
      <c r="DA537">
        <f>AI537</f>
        <v>1</v>
      </c>
      <c r="DB537">
        <v>0</v>
      </c>
    </row>
    <row r="538" spans="1:106" x14ac:dyDescent="0.2">
      <c r="A538">
        <f>ROW(Source!A183)</f>
        <v>183</v>
      </c>
      <c r="B538">
        <v>26834277</v>
      </c>
      <c r="C538">
        <v>26844973</v>
      </c>
      <c r="D538">
        <v>25418142</v>
      </c>
      <c r="E538">
        <v>1</v>
      </c>
      <c r="F538">
        <v>1</v>
      </c>
      <c r="G538">
        <v>1</v>
      </c>
      <c r="H538">
        <v>1</v>
      </c>
      <c r="I538" t="s">
        <v>734</v>
      </c>
      <c r="J538" t="s">
        <v>6</v>
      </c>
      <c r="K538" t="s">
        <v>735</v>
      </c>
      <c r="L538">
        <v>1191</v>
      </c>
      <c r="N538">
        <v>1013</v>
      </c>
      <c r="O538" t="s">
        <v>599</v>
      </c>
      <c r="P538" t="s">
        <v>599</v>
      </c>
      <c r="Q538">
        <v>1</v>
      </c>
      <c r="W538">
        <v>0</v>
      </c>
      <c r="X538">
        <v>-814890593</v>
      </c>
      <c r="Y538">
        <v>1.6789999999999998</v>
      </c>
      <c r="AA538">
        <v>0</v>
      </c>
      <c r="AB538">
        <v>0</v>
      </c>
      <c r="AC538">
        <v>0</v>
      </c>
      <c r="AD538">
        <v>57.41</v>
      </c>
      <c r="AE538">
        <v>0</v>
      </c>
      <c r="AF538">
        <v>0</v>
      </c>
      <c r="AG538">
        <v>0</v>
      </c>
      <c r="AH538">
        <v>8.9700000000000006</v>
      </c>
      <c r="AI538">
        <v>1</v>
      </c>
      <c r="AJ538">
        <v>1</v>
      </c>
      <c r="AK538">
        <v>1</v>
      </c>
      <c r="AL538">
        <v>6.4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6</v>
      </c>
      <c r="AT538">
        <v>1.46</v>
      </c>
      <c r="AU538" t="s">
        <v>131</v>
      </c>
      <c r="AV538">
        <v>1</v>
      </c>
      <c r="AW538">
        <v>2</v>
      </c>
      <c r="AX538">
        <v>26844980</v>
      </c>
      <c r="AY538">
        <v>1</v>
      </c>
      <c r="AZ538">
        <v>0</v>
      </c>
      <c r="BA538">
        <v>559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Y538*Source!I183</f>
        <v>26.863999999999997</v>
      </c>
      <c r="CY538">
        <f>AD538</f>
        <v>57.41</v>
      </c>
      <c r="CZ538">
        <f>AH538</f>
        <v>8.9700000000000006</v>
      </c>
      <c r="DA538">
        <f>AL538</f>
        <v>6.4</v>
      </c>
      <c r="DB538">
        <v>0</v>
      </c>
    </row>
    <row r="539" spans="1:106" x14ac:dyDescent="0.2">
      <c r="A539">
        <f>ROW(Source!A183)</f>
        <v>183</v>
      </c>
      <c r="B539">
        <v>26834277</v>
      </c>
      <c r="C539">
        <v>26844973</v>
      </c>
      <c r="D539">
        <v>25412928</v>
      </c>
      <c r="E539">
        <v>1</v>
      </c>
      <c r="F539">
        <v>1</v>
      </c>
      <c r="G539">
        <v>1</v>
      </c>
      <c r="H539">
        <v>1</v>
      </c>
      <c r="I539" t="s">
        <v>600</v>
      </c>
      <c r="J539" t="s">
        <v>6</v>
      </c>
      <c r="K539" t="s">
        <v>601</v>
      </c>
      <c r="L539">
        <v>1191</v>
      </c>
      <c r="N539">
        <v>1013</v>
      </c>
      <c r="O539" t="s">
        <v>599</v>
      </c>
      <c r="P539" t="s">
        <v>599</v>
      </c>
      <c r="Q539">
        <v>1</v>
      </c>
      <c r="W539">
        <v>0</v>
      </c>
      <c r="X539">
        <v>-1417349443</v>
      </c>
      <c r="Y539">
        <v>0.01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6.4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0.01</v>
      </c>
      <c r="AU539" t="s">
        <v>6</v>
      </c>
      <c r="AV539">
        <v>2</v>
      </c>
      <c r="AW539">
        <v>2</v>
      </c>
      <c r="AX539">
        <v>26844981</v>
      </c>
      <c r="AY539">
        <v>1</v>
      </c>
      <c r="AZ539">
        <v>2048</v>
      </c>
      <c r="BA539">
        <v>560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Y539*Source!I183</f>
        <v>0.16</v>
      </c>
      <c r="CY539">
        <f>AD539</f>
        <v>0</v>
      </c>
      <c r="CZ539">
        <f>AH539</f>
        <v>0</v>
      </c>
      <c r="DA539">
        <f>AL539</f>
        <v>1</v>
      </c>
      <c r="DB539">
        <v>0</v>
      </c>
    </row>
    <row r="540" spans="1:106" x14ac:dyDescent="0.2">
      <c r="A540">
        <f>ROW(Source!A183)</f>
        <v>183</v>
      </c>
      <c r="B540">
        <v>26834277</v>
      </c>
      <c r="C540">
        <v>26844973</v>
      </c>
      <c r="D540">
        <v>25231607</v>
      </c>
      <c r="E540">
        <v>1</v>
      </c>
      <c r="F540">
        <v>1</v>
      </c>
      <c r="G540">
        <v>1</v>
      </c>
      <c r="H540">
        <v>2</v>
      </c>
      <c r="I540" t="s">
        <v>608</v>
      </c>
      <c r="J540" t="s">
        <v>609</v>
      </c>
      <c r="K540" t="s">
        <v>610</v>
      </c>
      <c r="L540">
        <v>1368</v>
      </c>
      <c r="N540">
        <v>1011</v>
      </c>
      <c r="O540" t="s">
        <v>605</v>
      </c>
      <c r="P540" t="s">
        <v>605</v>
      </c>
      <c r="Q540">
        <v>1</v>
      </c>
      <c r="W540">
        <v>0</v>
      </c>
      <c r="X540">
        <v>1372534845</v>
      </c>
      <c r="Y540">
        <v>1.2500000000000001E-2</v>
      </c>
      <c r="AA540">
        <v>0</v>
      </c>
      <c r="AB540">
        <v>420.54</v>
      </c>
      <c r="AC540">
        <v>11.6</v>
      </c>
      <c r="AD540">
        <v>0</v>
      </c>
      <c r="AE540">
        <v>0</v>
      </c>
      <c r="AF540">
        <v>65.709999999999994</v>
      </c>
      <c r="AG540">
        <v>11.6</v>
      </c>
      <c r="AH540">
        <v>0</v>
      </c>
      <c r="AI540">
        <v>1</v>
      </c>
      <c r="AJ540">
        <v>6.4</v>
      </c>
      <c r="AK540">
        <v>1</v>
      </c>
      <c r="AL540">
        <v>1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6</v>
      </c>
      <c r="AT540">
        <v>0.01</v>
      </c>
      <c r="AU540" t="s">
        <v>130</v>
      </c>
      <c r="AV540">
        <v>0</v>
      </c>
      <c r="AW540">
        <v>2</v>
      </c>
      <c r="AX540">
        <v>26844982</v>
      </c>
      <c r="AY540">
        <v>1</v>
      </c>
      <c r="AZ540">
        <v>0</v>
      </c>
      <c r="BA540">
        <v>561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Y540*Source!I183</f>
        <v>0.2</v>
      </c>
      <c r="CY540">
        <f>AB540</f>
        <v>420.54</v>
      </c>
      <c r="CZ540">
        <f>AF540</f>
        <v>65.709999999999994</v>
      </c>
      <c r="DA540">
        <f>AJ540</f>
        <v>6.4</v>
      </c>
      <c r="DB540">
        <v>0</v>
      </c>
    </row>
    <row r="541" spans="1:106" x14ac:dyDescent="0.2">
      <c r="A541">
        <f>ROW(Source!A183)</f>
        <v>183</v>
      </c>
      <c r="B541">
        <v>26834277</v>
      </c>
      <c r="C541">
        <v>26844973</v>
      </c>
      <c r="D541">
        <v>25231911</v>
      </c>
      <c r="E541">
        <v>1</v>
      </c>
      <c r="F541">
        <v>1</v>
      </c>
      <c r="G541">
        <v>1</v>
      </c>
      <c r="H541">
        <v>2</v>
      </c>
      <c r="I541" t="s">
        <v>611</v>
      </c>
      <c r="J541" t="s">
        <v>612</v>
      </c>
      <c r="K541" t="s">
        <v>613</v>
      </c>
      <c r="L541">
        <v>1368</v>
      </c>
      <c r="N541">
        <v>1011</v>
      </c>
      <c r="O541" t="s">
        <v>605</v>
      </c>
      <c r="P541" t="s">
        <v>605</v>
      </c>
      <c r="Q541">
        <v>1</v>
      </c>
      <c r="W541">
        <v>0</v>
      </c>
      <c r="X541">
        <v>-353815937</v>
      </c>
      <c r="Y541">
        <v>0.15</v>
      </c>
      <c r="AA541">
        <v>0</v>
      </c>
      <c r="AB541">
        <v>51.84</v>
      </c>
      <c r="AC541">
        <v>0</v>
      </c>
      <c r="AD541">
        <v>0</v>
      </c>
      <c r="AE541">
        <v>0</v>
      </c>
      <c r="AF541">
        <v>8.1</v>
      </c>
      <c r="AG541">
        <v>0</v>
      </c>
      <c r="AH541">
        <v>0</v>
      </c>
      <c r="AI541">
        <v>1</v>
      </c>
      <c r="AJ541">
        <v>6.4</v>
      </c>
      <c r="AK541">
        <v>1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6</v>
      </c>
      <c r="AT541">
        <v>0.12</v>
      </c>
      <c r="AU541" t="s">
        <v>130</v>
      </c>
      <c r="AV541">
        <v>0</v>
      </c>
      <c r="AW541">
        <v>2</v>
      </c>
      <c r="AX541">
        <v>26844983</v>
      </c>
      <c r="AY541">
        <v>1</v>
      </c>
      <c r="AZ541">
        <v>0</v>
      </c>
      <c r="BA541">
        <v>562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Y541*Source!I183</f>
        <v>2.4</v>
      </c>
      <c r="CY541">
        <f>AB541</f>
        <v>51.84</v>
      </c>
      <c r="CZ541">
        <f>AF541</f>
        <v>8.1</v>
      </c>
      <c r="DA541">
        <f>AJ541</f>
        <v>6.4</v>
      </c>
      <c r="DB541">
        <v>0</v>
      </c>
    </row>
    <row r="542" spans="1:106" x14ac:dyDescent="0.2">
      <c r="A542">
        <f>ROW(Source!A183)</f>
        <v>183</v>
      </c>
      <c r="B542">
        <v>26834277</v>
      </c>
      <c r="C542">
        <v>26844973</v>
      </c>
      <c r="D542">
        <v>25151438</v>
      </c>
      <c r="E542">
        <v>1</v>
      </c>
      <c r="F542">
        <v>1</v>
      </c>
      <c r="G542">
        <v>1</v>
      </c>
      <c r="H542">
        <v>3</v>
      </c>
      <c r="I542" t="s">
        <v>736</v>
      </c>
      <c r="J542" t="s">
        <v>737</v>
      </c>
      <c r="K542" t="s">
        <v>738</v>
      </c>
      <c r="L542">
        <v>1348</v>
      </c>
      <c r="N542">
        <v>1009</v>
      </c>
      <c r="O542" t="s">
        <v>38</v>
      </c>
      <c r="P542" t="s">
        <v>38</v>
      </c>
      <c r="Q542">
        <v>1000</v>
      </c>
      <c r="W542">
        <v>0</v>
      </c>
      <c r="X542">
        <v>-1068056325</v>
      </c>
      <c r="Y542">
        <v>1.1E-4</v>
      </c>
      <c r="AA542">
        <v>66316.800000000003</v>
      </c>
      <c r="AB542">
        <v>0</v>
      </c>
      <c r="AC542">
        <v>0</v>
      </c>
      <c r="AD542">
        <v>0</v>
      </c>
      <c r="AE542">
        <v>10362</v>
      </c>
      <c r="AF542">
        <v>0</v>
      </c>
      <c r="AG542">
        <v>0</v>
      </c>
      <c r="AH542">
        <v>0</v>
      </c>
      <c r="AI542">
        <v>6.4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6</v>
      </c>
      <c r="AT542">
        <v>1.1E-4</v>
      </c>
      <c r="AU542" t="s">
        <v>6</v>
      </c>
      <c r="AV542">
        <v>0</v>
      </c>
      <c r="AW542">
        <v>2</v>
      </c>
      <c r="AX542">
        <v>26844984</v>
      </c>
      <c r="AY542">
        <v>1</v>
      </c>
      <c r="AZ542">
        <v>0</v>
      </c>
      <c r="BA542">
        <v>563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Y542*Source!I183</f>
        <v>1.7600000000000001E-3</v>
      </c>
      <c r="CY542">
        <f>AA542</f>
        <v>66316.800000000003</v>
      </c>
      <c r="CZ542">
        <f>AE542</f>
        <v>10362</v>
      </c>
      <c r="DA542">
        <f>AI542</f>
        <v>6.4</v>
      </c>
      <c r="DB542">
        <v>0</v>
      </c>
    </row>
    <row r="543" spans="1:106" x14ac:dyDescent="0.2">
      <c r="A543">
        <f>ROW(Source!A183)</f>
        <v>183</v>
      </c>
      <c r="B543">
        <v>26834277</v>
      </c>
      <c r="C543">
        <v>26844973</v>
      </c>
      <c r="D543">
        <v>25174741</v>
      </c>
      <c r="E543">
        <v>1</v>
      </c>
      <c r="F543">
        <v>1</v>
      </c>
      <c r="G543">
        <v>1</v>
      </c>
      <c r="H543">
        <v>3</v>
      </c>
      <c r="I543" t="s">
        <v>739</v>
      </c>
      <c r="J543" t="s">
        <v>740</v>
      </c>
      <c r="K543" t="s">
        <v>741</v>
      </c>
      <c r="L543">
        <v>1348</v>
      </c>
      <c r="N543">
        <v>1009</v>
      </c>
      <c r="O543" t="s">
        <v>38</v>
      </c>
      <c r="P543" t="s">
        <v>38</v>
      </c>
      <c r="Q543">
        <v>1000</v>
      </c>
      <c r="W543">
        <v>0</v>
      </c>
      <c r="X543">
        <v>1969538235</v>
      </c>
      <c r="Y543">
        <v>4.2999999999999999E-4</v>
      </c>
      <c r="AA543">
        <v>41656</v>
      </c>
      <c r="AB543">
        <v>0</v>
      </c>
      <c r="AC543">
        <v>0</v>
      </c>
      <c r="AD543">
        <v>0</v>
      </c>
      <c r="AE543">
        <v>6508.75</v>
      </c>
      <c r="AF543">
        <v>0</v>
      </c>
      <c r="AG543">
        <v>0</v>
      </c>
      <c r="AH543">
        <v>0</v>
      </c>
      <c r="AI543">
        <v>6.4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6</v>
      </c>
      <c r="AT543">
        <v>4.2999999999999999E-4</v>
      </c>
      <c r="AU543" t="s">
        <v>6</v>
      </c>
      <c r="AV543">
        <v>0</v>
      </c>
      <c r="AW543">
        <v>2</v>
      </c>
      <c r="AX543">
        <v>26844986</v>
      </c>
      <c r="AY543">
        <v>1</v>
      </c>
      <c r="AZ543">
        <v>0</v>
      </c>
      <c r="BA543">
        <v>565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Y543*Source!I183</f>
        <v>6.8799999999999998E-3</v>
      </c>
      <c r="CY543">
        <f>AA543</f>
        <v>41656</v>
      </c>
      <c r="CZ543">
        <f>AE543</f>
        <v>6508.75</v>
      </c>
      <c r="DA543">
        <f>AI543</f>
        <v>6.4</v>
      </c>
      <c r="DB543">
        <v>0</v>
      </c>
    </row>
    <row r="544" spans="1:106" x14ac:dyDescent="0.2">
      <c r="A544">
        <f>ROW(Source!A183)</f>
        <v>183</v>
      </c>
      <c r="B544">
        <v>26834277</v>
      </c>
      <c r="C544">
        <v>26844973</v>
      </c>
      <c r="D544">
        <v>25198019</v>
      </c>
      <c r="E544">
        <v>1</v>
      </c>
      <c r="F544">
        <v>1</v>
      </c>
      <c r="G544">
        <v>1</v>
      </c>
      <c r="H544">
        <v>3</v>
      </c>
      <c r="I544" t="s">
        <v>339</v>
      </c>
      <c r="J544" t="s">
        <v>341</v>
      </c>
      <c r="K544" t="s">
        <v>340</v>
      </c>
      <c r="L544">
        <v>1354</v>
      </c>
      <c r="N544">
        <v>1010</v>
      </c>
      <c r="O544" t="s">
        <v>145</v>
      </c>
      <c r="P544" t="s">
        <v>145</v>
      </c>
      <c r="Q544">
        <v>1</v>
      </c>
      <c r="W544">
        <v>0</v>
      </c>
      <c r="X544">
        <v>-1314652742</v>
      </c>
      <c r="Y544">
        <v>1</v>
      </c>
      <c r="AA544">
        <v>119.49</v>
      </c>
      <c r="AB544">
        <v>0</v>
      </c>
      <c r="AC544">
        <v>0</v>
      </c>
      <c r="AD544">
        <v>0</v>
      </c>
      <c r="AE544">
        <v>18.670000000000002</v>
      </c>
      <c r="AF544">
        <v>0</v>
      </c>
      <c r="AG544">
        <v>0</v>
      </c>
      <c r="AH544">
        <v>0</v>
      </c>
      <c r="AI544">
        <v>6.4</v>
      </c>
      <c r="AJ544">
        <v>1</v>
      </c>
      <c r="AK544">
        <v>1</v>
      </c>
      <c r="AL544">
        <v>1</v>
      </c>
      <c r="AN544">
        <v>0</v>
      </c>
      <c r="AO544">
        <v>0</v>
      </c>
      <c r="AP544">
        <v>0</v>
      </c>
      <c r="AQ544">
        <v>0</v>
      </c>
      <c r="AR544">
        <v>0</v>
      </c>
      <c r="AS544" t="s">
        <v>6</v>
      </c>
      <c r="AT544">
        <v>1</v>
      </c>
      <c r="AU544" t="s">
        <v>6</v>
      </c>
      <c r="AV544">
        <v>0</v>
      </c>
      <c r="AW544">
        <v>1</v>
      </c>
      <c r="AX544">
        <v>-1</v>
      </c>
      <c r="AY544">
        <v>0</v>
      </c>
      <c r="AZ544">
        <v>0</v>
      </c>
      <c r="BA544" t="s">
        <v>6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Y544*Source!I183</f>
        <v>16</v>
      </c>
      <c r="CY544">
        <f>AA544</f>
        <v>119.49</v>
      </c>
      <c r="CZ544">
        <f>AE544</f>
        <v>18.670000000000002</v>
      </c>
      <c r="DA544">
        <f>AI544</f>
        <v>6.4</v>
      </c>
      <c r="DB544">
        <v>0</v>
      </c>
    </row>
    <row r="545" spans="1:106" x14ac:dyDescent="0.2">
      <c r="A545">
        <f>ROW(Source!A223)</f>
        <v>223</v>
      </c>
      <c r="B545">
        <v>26834263</v>
      </c>
      <c r="C545">
        <v>26840908</v>
      </c>
      <c r="D545">
        <v>25414543</v>
      </c>
      <c r="E545">
        <v>1</v>
      </c>
      <c r="F545">
        <v>1</v>
      </c>
      <c r="G545">
        <v>1</v>
      </c>
      <c r="H545">
        <v>1</v>
      </c>
      <c r="I545" t="s">
        <v>822</v>
      </c>
      <c r="J545" t="s">
        <v>6</v>
      </c>
      <c r="K545" t="s">
        <v>823</v>
      </c>
      <c r="L545">
        <v>1191</v>
      </c>
      <c r="N545">
        <v>1013</v>
      </c>
      <c r="O545" t="s">
        <v>599</v>
      </c>
      <c r="P545" t="s">
        <v>599</v>
      </c>
      <c r="Q545">
        <v>1</v>
      </c>
      <c r="W545">
        <v>0</v>
      </c>
      <c r="X545">
        <v>-228054128</v>
      </c>
      <c r="Y545">
        <v>17.89</v>
      </c>
      <c r="AA545">
        <v>0</v>
      </c>
      <c r="AB545">
        <v>0</v>
      </c>
      <c r="AC545">
        <v>0</v>
      </c>
      <c r="AD545">
        <v>8.02</v>
      </c>
      <c r="AE545">
        <v>0</v>
      </c>
      <c r="AF545">
        <v>0</v>
      </c>
      <c r="AG545">
        <v>0</v>
      </c>
      <c r="AH545">
        <v>8.02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6</v>
      </c>
      <c r="AT545">
        <v>17.89</v>
      </c>
      <c r="AU545" t="s">
        <v>6</v>
      </c>
      <c r="AV545">
        <v>1</v>
      </c>
      <c r="AW545">
        <v>2</v>
      </c>
      <c r="AX545">
        <v>26840909</v>
      </c>
      <c r="AY545">
        <v>1</v>
      </c>
      <c r="AZ545">
        <v>0</v>
      </c>
      <c r="BA545">
        <v>567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Y545*Source!I223</f>
        <v>13.2386</v>
      </c>
      <c r="CY545">
        <f>AD545</f>
        <v>8.02</v>
      </c>
      <c r="CZ545">
        <f>AH545</f>
        <v>8.02</v>
      </c>
      <c r="DA545">
        <f>AL545</f>
        <v>1</v>
      </c>
      <c r="DB545">
        <v>0</v>
      </c>
    </row>
    <row r="546" spans="1:106" x14ac:dyDescent="0.2">
      <c r="A546">
        <f>ROW(Source!A223)</f>
        <v>223</v>
      </c>
      <c r="B546">
        <v>26834263</v>
      </c>
      <c r="C546">
        <v>26840908</v>
      </c>
      <c r="D546">
        <v>25412928</v>
      </c>
      <c r="E546">
        <v>1</v>
      </c>
      <c r="F546">
        <v>1</v>
      </c>
      <c r="G546">
        <v>1</v>
      </c>
      <c r="H546">
        <v>1</v>
      </c>
      <c r="I546" t="s">
        <v>600</v>
      </c>
      <c r="J546" t="s">
        <v>6</v>
      </c>
      <c r="K546" t="s">
        <v>601</v>
      </c>
      <c r="L546">
        <v>1191</v>
      </c>
      <c r="N546">
        <v>1013</v>
      </c>
      <c r="O546" t="s">
        <v>599</v>
      </c>
      <c r="P546" t="s">
        <v>599</v>
      </c>
      <c r="Q546">
        <v>1</v>
      </c>
      <c r="W546">
        <v>0</v>
      </c>
      <c r="X546">
        <v>-1417349443</v>
      </c>
      <c r="Y546">
        <v>0.08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6</v>
      </c>
      <c r="AT546">
        <v>0.08</v>
      </c>
      <c r="AU546" t="s">
        <v>6</v>
      </c>
      <c r="AV546">
        <v>2</v>
      </c>
      <c r="AW546">
        <v>2</v>
      </c>
      <c r="AX546">
        <v>26840910</v>
      </c>
      <c r="AY546">
        <v>1</v>
      </c>
      <c r="AZ546">
        <v>0</v>
      </c>
      <c r="BA546">
        <v>568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Y546*Source!I223</f>
        <v>5.9200000000000003E-2</v>
      </c>
      <c r="CY546">
        <f>AD546</f>
        <v>0</v>
      </c>
      <c r="CZ546">
        <f>AH546</f>
        <v>0</v>
      </c>
      <c r="DA546">
        <f>AL546</f>
        <v>1</v>
      </c>
      <c r="DB546">
        <v>0</v>
      </c>
    </row>
    <row r="547" spans="1:106" x14ac:dyDescent="0.2">
      <c r="A547">
        <f>ROW(Source!A223)</f>
        <v>223</v>
      </c>
      <c r="B547">
        <v>26834263</v>
      </c>
      <c r="C547">
        <v>26840908</v>
      </c>
      <c r="D547">
        <v>25230514</v>
      </c>
      <c r="E547">
        <v>1</v>
      </c>
      <c r="F547">
        <v>1</v>
      </c>
      <c r="G547">
        <v>1</v>
      </c>
      <c r="H547">
        <v>2</v>
      </c>
      <c r="I547" t="s">
        <v>602</v>
      </c>
      <c r="J547" t="s">
        <v>603</v>
      </c>
      <c r="K547" t="s">
        <v>604</v>
      </c>
      <c r="L547">
        <v>1368</v>
      </c>
      <c r="N547">
        <v>1011</v>
      </c>
      <c r="O547" t="s">
        <v>605</v>
      </c>
      <c r="P547" t="s">
        <v>605</v>
      </c>
      <c r="Q547">
        <v>1</v>
      </c>
      <c r="W547">
        <v>0</v>
      </c>
      <c r="X547">
        <v>1188625873</v>
      </c>
      <c r="Y547">
        <v>0.08</v>
      </c>
      <c r="AA547">
        <v>0</v>
      </c>
      <c r="AB547">
        <v>31.26</v>
      </c>
      <c r="AC547">
        <v>13.5</v>
      </c>
      <c r="AD547">
        <v>0</v>
      </c>
      <c r="AE547">
        <v>0</v>
      </c>
      <c r="AF547">
        <v>31.26</v>
      </c>
      <c r="AG547">
        <v>13.5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6</v>
      </c>
      <c r="AT547">
        <v>0.08</v>
      </c>
      <c r="AU547" t="s">
        <v>6</v>
      </c>
      <c r="AV547">
        <v>0</v>
      </c>
      <c r="AW547">
        <v>2</v>
      </c>
      <c r="AX547">
        <v>26840911</v>
      </c>
      <c r="AY547">
        <v>1</v>
      </c>
      <c r="AZ547">
        <v>0</v>
      </c>
      <c r="BA547">
        <v>569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Y547*Source!I223</f>
        <v>5.9200000000000003E-2</v>
      </c>
      <c r="CY547">
        <f>AB547</f>
        <v>31.26</v>
      </c>
      <c r="CZ547">
        <f>AF547</f>
        <v>31.26</v>
      </c>
      <c r="DA547">
        <f>AJ547</f>
        <v>1</v>
      </c>
      <c r="DB547">
        <v>0</v>
      </c>
    </row>
    <row r="548" spans="1:106" x14ac:dyDescent="0.2">
      <c r="A548">
        <f>ROW(Source!A224)</f>
        <v>224</v>
      </c>
      <c r="B548">
        <v>26834277</v>
      </c>
      <c r="C548">
        <v>26840908</v>
      </c>
      <c r="D548">
        <v>25414543</v>
      </c>
      <c r="E548">
        <v>1</v>
      </c>
      <c r="F548">
        <v>1</v>
      </c>
      <c r="G548">
        <v>1</v>
      </c>
      <c r="H548">
        <v>1</v>
      </c>
      <c r="I548" t="s">
        <v>822</v>
      </c>
      <c r="J548" t="s">
        <v>6</v>
      </c>
      <c r="K548" t="s">
        <v>823</v>
      </c>
      <c r="L548">
        <v>1191</v>
      </c>
      <c r="N548">
        <v>1013</v>
      </c>
      <c r="O548" t="s">
        <v>599</v>
      </c>
      <c r="P548" t="s">
        <v>599</v>
      </c>
      <c r="Q548">
        <v>1</v>
      </c>
      <c r="W548">
        <v>0</v>
      </c>
      <c r="X548">
        <v>-228054128</v>
      </c>
      <c r="Y548">
        <v>17.89</v>
      </c>
      <c r="AA548">
        <v>0</v>
      </c>
      <c r="AB548">
        <v>0</v>
      </c>
      <c r="AC548">
        <v>0</v>
      </c>
      <c r="AD548">
        <v>51.33</v>
      </c>
      <c r="AE548">
        <v>0</v>
      </c>
      <c r="AF548">
        <v>0</v>
      </c>
      <c r="AG548">
        <v>0</v>
      </c>
      <c r="AH548">
        <v>8.02</v>
      </c>
      <c r="AI548">
        <v>1</v>
      </c>
      <c r="AJ548">
        <v>1</v>
      </c>
      <c r="AK548">
        <v>1</v>
      </c>
      <c r="AL548">
        <v>6.4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6</v>
      </c>
      <c r="AT548">
        <v>17.89</v>
      </c>
      <c r="AU548" t="s">
        <v>6</v>
      </c>
      <c r="AV548">
        <v>1</v>
      </c>
      <c r="AW548">
        <v>2</v>
      </c>
      <c r="AX548">
        <v>26840909</v>
      </c>
      <c r="AY548">
        <v>1</v>
      </c>
      <c r="AZ548">
        <v>0</v>
      </c>
      <c r="BA548">
        <v>570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Y548*Source!I224</f>
        <v>13.2386</v>
      </c>
      <c r="CY548">
        <f>AD548</f>
        <v>51.33</v>
      </c>
      <c r="CZ548">
        <f>AH548</f>
        <v>8.02</v>
      </c>
      <c r="DA548">
        <f>AL548</f>
        <v>6.4</v>
      </c>
      <c r="DB548">
        <v>0</v>
      </c>
    </row>
    <row r="549" spans="1:106" x14ac:dyDescent="0.2">
      <c r="A549">
        <f>ROW(Source!A224)</f>
        <v>224</v>
      </c>
      <c r="B549">
        <v>26834277</v>
      </c>
      <c r="C549">
        <v>26840908</v>
      </c>
      <c r="D549">
        <v>25412928</v>
      </c>
      <c r="E549">
        <v>1</v>
      </c>
      <c r="F549">
        <v>1</v>
      </c>
      <c r="G549">
        <v>1</v>
      </c>
      <c r="H549">
        <v>1</v>
      </c>
      <c r="I549" t="s">
        <v>600</v>
      </c>
      <c r="J549" t="s">
        <v>6</v>
      </c>
      <c r="K549" t="s">
        <v>601</v>
      </c>
      <c r="L549">
        <v>1191</v>
      </c>
      <c r="N549">
        <v>1013</v>
      </c>
      <c r="O549" t="s">
        <v>599</v>
      </c>
      <c r="P549" t="s">
        <v>599</v>
      </c>
      <c r="Q549">
        <v>1</v>
      </c>
      <c r="W549">
        <v>0</v>
      </c>
      <c r="X549">
        <v>-1417349443</v>
      </c>
      <c r="Y549">
        <v>0.08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6.4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6</v>
      </c>
      <c r="AT549">
        <v>0.08</v>
      </c>
      <c r="AU549" t="s">
        <v>6</v>
      </c>
      <c r="AV549">
        <v>2</v>
      </c>
      <c r="AW549">
        <v>2</v>
      </c>
      <c r="AX549">
        <v>26840910</v>
      </c>
      <c r="AY549">
        <v>1</v>
      </c>
      <c r="AZ549">
        <v>0</v>
      </c>
      <c r="BA549">
        <v>571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Y549*Source!I224</f>
        <v>5.9200000000000003E-2</v>
      </c>
      <c r="CY549">
        <f>AD549</f>
        <v>0</v>
      </c>
      <c r="CZ549">
        <f>AH549</f>
        <v>0</v>
      </c>
      <c r="DA549">
        <f>AL549</f>
        <v>1</v>
      </c>
      <c r="DB549">
        <v>0</v>
      </c>
    </row>
    <row r="550" spans="1:106" x14ac:dyDescent="0.2">
      <c r="A550">
        <f>ROW(Source!A224)</f>
        <v>224</v>
      </c>
      <c r="B550">
        <v>26834277</v>
      </c>
      <c r="C550">
        <v>26840908</v>
      </c>
      <c r="D550">
        <v>25230514</v>
      </c>
      <c r="E550">
        <v>1</v>
      </c>
      <c r="F550">
        <v>1</v>
      </c>
      <c r="G550">
        <v>1</v>
      </c>
      <c r="H550">
        <v>2</v>
      </c>
      <c r="I550" t="s">
        <v>602</v>
      </c>
      <c r="J550" t="s">
        <v>603</v>
      </c>
      <c r="K550" t="s">
        <v>604</v>
      </c>
      <c r="L550">
        <v>1368</v>
      </c>
      <c r="N550">
        <v>1011</v>
      </c>
      <c r="O550" t="s">
        <v>605</v>
      </c>
      <c r="P550" t="s">
        <v>605</v>
      </c>
      <c r="Q550">
        <v>1</v>
      </c>
      <c r="W550">
        <v>0</v>
      </c>
      <c r="X550">
        <v>1188625873</v>
      </c>
      <c r="Y550">
        <v>0.08</v>
      </c>
      <c r="AA550">
        <v>0</v>
      </c>
      <c r="AB550">
        <v>200.06</v>
      </c>
      <c r="AC550">
        <v>13.5</v>
      </c>
      <c r="AD550">
        <v>0</v>
      </c>
      <c r="AE550">
        <v>0</v>
      </c>
      <c r="AF550">
        <v>31.26</v>
      </c>
      <c r="AG550">
        <v>13.5</v>
      </c>
      <c r="AH550">
        <v>0</v>
      </c>
      <c r="AI550">
        <v>1</v>
      </c>
      <c r="AJ550">
        <v>6.4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6</v>
      </c>
      <c r="AT550">
        <v>0.08</v>
      </c>
      <c r="AU550" t="s">
        <v>6</v>
      </c>
      <c r="AV550">
        <v>0</v>
      </c>
      <c r="AW550">
        <v>2</v>
      </c>
      <c r="AX550">
        <v>26840911</v>
      </c>
      <c r="AY550">
        <v>1</v>
      </c>
      <c r="AZ550">
        <v>0</v>
      </c>
      <c r="BA550">
        <v>572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Y550*Source!I224</f>
        <v>5.9200000000000003E-2</v>
      </c>
      <c r="CY550">
        <f>AB550</f>
        <v>200.06</v>
      </c>
      <c r="CZ550">
        <f>AF550</f>
        <v>31.26</v>
      </c>
      <c r="DA550">
        <f>AJ550</f>
        <v>6.4</v>
      </c>
      <c r="DB550">
        <v>0</v>
      </c>
    </row>
    <row r="551" spans="1:106" x14ac:dyDescent="0.2">
      <c r="A551">
        <f>ROW(Source!A225)</f>
        <v>225</v>
      </c>
      <c r="B551">
        <v>26834263</v>
      </c>
      <c r="C551">
        <v>26840912</v>
      </c>
      <c r="D551">
        <v>25413050</v>
      </c>
      <c r="E551">
        <v>1</v>
      </c>
      <c r="F551">
        <v>1</v>
      </c>
      <c r="G551">
        <v>1</v>
      </c>
      <c r="H551">
        <v>1</v>
      </c>
      <c r="I551" t="s">
        <v>682</v>
      </c>
      <c r="J551" t="s">
        <v>6</v>
      </c>
      <c r="K551" t="s">
        <v>683</v>
      </c>
      <c r="L551">
        <v>1191</v>
      </c>
      <c r="N551">
        <v>1013</v>
      </c>
      <c r="O551" t="s">
        <v>599</v>
      </c>
      <c r="P551" t="s">
        <v>599</v>
      </c>
      <c r="Q551">
        <v>1</v>
      </c>
      <c r="W551">
        <v>0</v>
      </c>
      <c r="X551">
        <v>735429535</v>
      </c>
      <c r="Y551">
        <v>5.84</v>
      </c>
      <c r="AA551">
        <v>0</v>
      </c>
      <c r="AB551">
        <v>0</v>
      </c>
      <c r="AC551">
        <v>0</v>
      </c>
      <c r="AD551">
        <v>7.8</v>
      </c>
      <c r="AE551">
        <v>0</v>
      </c>
      <c r="AF551">
        <v>0</v>
      </c>
      <c r="AG551">
        <v>0</v>
      </c>
      <c r="AH551">
        <v>7.8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5.84</v>
      </c>
      <c r="AU551" t="s">
        <v>6</v>
      </c>
      <c r="AV551">
        <v>1</v>
      </c>
      <c r="AW551">
        <v>2</v>
      </c>
      <c r="AX551">
        <v>26840913</v>
      </c>
      <c r="AY551">
        <v>1</v>
      </c>
      <c r="AZ551">
        <v>0</v>
      </c>
      <c r="BA551">
        <v>573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Y551*Source!I225</f>
        <v>3.2704000000000004</v>
      </c>
      <c r="CY551">
        <f>AD551</f>
        <v>7.8</v>
      </c>
      <c r="CZ551">
        <f>AH551</f>
        <v>7.8</v>
      </c>
      <c r="DA551">
        <f>AL551</f>
        <v>1</v>
      </c>
      <c r="DB551">
        <v>0</v>
      </c>
    </row>
    <row r="552" spans="1:106" x14ac:dyDescent="0.2">
      <c r="A552">
        <f>ROW(Source!A226)</f>
        <v>226</v>
      </c>
      <c r="B552">
        <v>26834277</v>
      </c>
      <c r="C552">
        <v>26840912</v>
      </c>
      <c r="D552">
        <v>25413050</v>
      </c>
      <c r="E552">
        <v>1</v>
      </c>
      <c r="F552">
        <v>1</v>
      </c>
      <c r="G552">
        <v>1</v>
      </c>
      <c r="H552">
        <v>1</v>
      </c>
      <c r="I552" t="s">
        <v>682</v>
      </c>
      <c r="J552" t="s">
        <v>6</v>
      </c>
      <c r="K552" t="s">
        <v>683</v>
      </c>
      <c r="L552">
        <v>1191</v>
      </c>
      <c r="N552">
        <v>1013</v>
      </c>
      <c r="O552" t="s">
        <v>599</v>
      </c>
      <c r="P552" t="s">
        <v>599</v>
      </c>
      <c r="Q552">
        <v>1</v>
      </c>
      <c r="W552">
        <v>0</v>
      </c>
      <c r="X552">
        <v>735429535</v>
      </c>
      <c r="Y552">
        <v>5.84</v>
      </c>
      <c r="AA552">
        <v>0</v>
      </c>
      <c r="AB552">
        <v>0</v>
      </c>
      <c r="AC552">
        <v>0</v>
      </c>
      <c r="AD552">
        <v>49.92</v>
      </c>
      <c r="AE552">
        <v>0</v>
      </c>
      <c r="AF552">
        <v>0</v>
      </c>
      <c r="AG552">
        <v>0</v>
      </c>
      <c r="AH552">
        <v>7.8</v>
      </c>
      <c r="AI552">
        <v>1</v>
      </c>
      <c r="AJ552">
        <v>1</v>
      </c>
      <c r="AK552">
        <v>1</v>
      </c>
      <c r="AL552">
        <v>6.4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5.84</v>
      </c>
      <c r="AU552" t="s">
        <v>6</v>
      </c>
      <c r="AV552">
        <v>1</v>
      </c>
      <c r="AW552">
        <v>2</v>
      </c>
      <c r="AX552">
        <v>26840913</v>
      </c>
      <c r="AY552">
        <v>1</v>
      </c>
      <c r="AZ552">
        <v>0</v>
      </c>
      <c r="BA552">
        <v>574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Y552*Source!I226</f>
        <v>3.2704000000000004</v>
      </c>
      <c r="CY552">
        <f>AD552</f>
        <v>49.92</v>
      </c>
      <c r="CZ552">
        <f>AH552</f>
        <v>7.8</v>
      </c>
      <c r="DA552">
        <f>AL552</f>
        <v>6.4</v>
      </c>
      <c r="DB552">
        <v>0</v>
      </c>
    </row>
    <row r="553" spans="1:106" x14ac:dyDescent="0.2">
      <c r="A553">
        <f>ROW(Source!A227)</f>
        <v>227</v>
      </c>
      <c r="B553">
        <v>26834263</v>
      </c>
      <c r="C553">
        <v>26840914</v>
      </c>
      <c r="D553">
        <v>25429015</v>
      </c>
      <c r="E553">
        <v>1</v>
      </c>
      <c r="F553">
        <v>1</v>
      </c>
      <c r="G553">
        <v>1</v>
      </c>
      <c r="H553">
        <v>1</v>
      </c>
      <c r="I553" t="s">
        <v>830</v>
      </c>
      <c r="J553" t="s">
        <v>6</v>
      </c>
      <c r="K553" t="s">
        <v>831</v>
      </c>
      <c r="L553">
        <v>1191</v>
      </c>
      <c r="N553">
        <v>1013</v>
      </c>
      <c r="O553" t="s">
        <v>599</v>
      </c>
      <c r="P553" t="s">
        <v>599</v>
      </c>
      <c r="Q553">
        <v>1</v>
      </c>
      <c r="W553">
        <v>0</v>
      </c>
      <c r="X553">
        <v>-713621975</v>
      </c>
      <c r="Y553">
        <v>1.008</v>
      </c>
      <c r="AA553">
        <v>0</v>
      </c>
      <c r="AB553">
        <v>0</v>
      </c>
      <c r="AC553">
        <v>0</v>
      </c>
      <c r="AD553">
        <v>11.82</v>
      </c>
      <c r="AE553">
        <v>0</v>
      </c>
      <c r="AF553">
        <v>0</v>
      </c>
      <c r="AG553">
        <v>0</v>
      </c>
      <c r="AH553">
        <v>11.82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6</v>
      </c>
      <c r="AT553">
        <v>1.68</v>
      </c>
      <c r="AU553" t="s">
        <v>413</v>
      </c>
      <c r="AV553">
        <v>1</v>
      </c>
      <c r="AW553">
        <v>2</v>
      </c>
      <c r="AX553">
        <v>26840915</v>
      </c>
      <c r="AY553">
        <v>1</v>
      </c>
      <c r="AZ553">
        <v>0</v>
      </c>
      <c r="BA553">
        <v>575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Y553*Source!I227</f>
        <v>6.048</v>
      </c>
      <c r="CY553">
        <f>AD553</f>
        <v>11.82</v>
      </c>
      <c r="CZ553">
        <f>AH553</f>
        <v>11.82</v>
      </c>
      <c r="DA553">
        <f>AL553</f>
        <v>1</v>
      </c>
      <c r="DB553">
        <v>0</v>
      </c>
    </row>
    <row r="554" spans="1:106" x14ac:dyDescent="0.2">
      <c r="A554">
        <f>ROW(Source!A227)</f>
        <v>227</v>
      </c>
      <c r="B554">
        <v>26834263</v>
      </c>
      <c r="C554">
        <v>26840914</v>
      </c>
      <c r="D554">
        <v>25148593</v>
      </c>
      <c r="E554">
        <v>1</v>
      </c>
      <c r="F554">
        <v>1</v>
      </c>
      <c r="G554">
        <v>1</v>
      </c>
      <c r="H554">
        <v>3</v>
      </c>
      <c r="I554" t="s">
        <v>832</v>
      </c>
      <c r="J554" t="s">
        <v>833</v>
      </c>
      <c r="K554" t="s">
        <v>834</v>
      </c>
      <c r="L554">
        <v>1346</v>
      </c>
      <c r="N554">
        <v>1009</v>
      </c>
      <c r="O554" t="s">
        <v>182</v>
      </c>
      <c r="P554" t="s">
        <v>182</v>
      </c>
      <c r="Q554">
        <v>1</v>
      </c>
      <c r="W554">
        <v>0</v>
      </c>
      <c r="X554">
        <v>1559187994</v>
      </c>
      <c r="Y554">
        <v>0</v>
      </c>
      <c r="AA554">
        <v>27.74</v>
      </c>
      <c r="AB554">
        <v>0</v>
      </c>
      <c r="AC554">
        <v>0</v>
      </c>
      <c r="AD554">
        <v>0</v>
      </c>
      <c r="AE554">
        <v>27.74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1</v>
      </c>
      <c r="AQ554">
        <v>0</v>
      </c>
      <c r="AR554">
        <v>0</v>
      </c>
      <c r="AS554" t="s">
        <v>6</v>
      </c>
      <c r="AT554">
        <v>4.0000000000000002E-4</v>
      </c>
      <c r="AU554" t="s">
        <v>30</v>
      </c>
      <c r="AV554">
        <v>0</v>
      </c>
      <c r="AW554">
        <v>2</v>
      </c>
      <c r="AX554">
        <v>26840916</v>
      </c>
      <c r="AY554">
        <v>1</v>
      </c>
      <c r="AZ554">
        <v>0</v>
      </c>
      <c r="BA554">
        <v>576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Y554*Source!I227</f>
        <v>0</v>
      </c>
      <c r="CY554">
        <f>AA554</f>
        <v>27.74</v>
      </c>
      <c r="CZ554">
        <f>AE554</f>
        <v>27.74</v>
      </c>
      <c r="DA554">
        <f>AI554</f>
        <v>1</v>
      </c>
      <c r="DB554">
        <v>0</v>
      </c>
    </row>
    <row r="555" spans="1:106" x14ac:dyDescent="0.2">
      <c r="A555">
        <f>ROW(Source!A227)</f>
        <v>227</v>
      </c>
      <c r="B555">
        <v>26834263</v>
      </c>
      <c r="C555">
        <v>26840914</v>
      </c>
      <c r="D555">
        <v>25152746</v>
      </c>
      <c r="E555">
        <v>1</v>
      </c>
      <c r="F555">
        <v>1</v>
      </c>
      <c r="G555">
        <v>1</v>
      </c>
      <c r="H555">
        <v>3</v>
      </c>
      <c r="I555" t="s">
        <v>835</v>
      </c>
      <c r="J555" t="s">
        <v>836</v>
      </c>
      <c r="K555" t="s">
        <v>837</v>
      </c>
      <c r="L555">
        <v>1355</v>
      </c>
      <c r="N555">
        <v>1010</v>
      </c>
      <c r="O555" t="s">
        <v>483</v>
      </c>
      <c r="P555" t="s">
        <v>483</v>
      </c>
      <c r="Q555">
        <v>100</v>
      </c>
      <c r="W555">
        <v>0</v>
      </c>
      <c r="X555">
        <v>-66531260</v>
      </c>
      <c r="Y555">
        <v>0</v>
      </c>
      <c r="AA555">
        <v>83</v>
      </c>
      <c r="AB555">
        <v>0</v>
      </c>
      <c r="AC555">
        <v>0</v>
      </c>
      <c r="AD555">
        <v>0</v>
      </c>
      <c r="AE555">
        <v>83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6</v>
      </c>
      <c r="AT555">
        <v>0.03</v>
      </c>
      <c r="AU555" t="s">
        <v>30</v>
      </c>
      <c r="AV555">
        <v>0</v>
      </c>
      <c r="AW555">
        <v>2</v>
      </c>
      <c r="AX555">
        <v>26840917</v>
      </c>
      <c r="AY555">
        <v>1</v>
      </c>
      <c r="AZ555">
        <v>0</v>
      </c>
      <c r="BA555">
        <v>577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Y555*Source!I227</f>
        <v>0</v>
      </c>
      <c r="CY555">
        <f>AA555</f>
        <v>83</v>
      </c>
      <c r="CZ555">
        <f>AE555</f>
        <v>83</v>
      </c>
      <c r="DA555">
        <f>AI555</f>
        <v>1</v>
      </c>
      <c r="DB555">
        <v>0</v>
      </c>
    </row>
    <row r="556" spans="1:106" x14ac:dyDescent="0.2">
      <c r="A556">
        <f>ROW(Source!A227)</f>
        <v>227</v>
      </c>
      <c r="B556">
        <v>26834263</v>
      </c>
      <c r="C556">
        <v>26840914</v>
      </c>
      <c r="D556">
        <v>25154653</v>
      </c>
      <c r="E556">
        <v>1</v>
      </c>
      <c r="F556">
        <v>1</v>
      </c>
      <c r="G556">
        <v>1</v>
      </c>
      <c r="H556">
        <v>3</v>
      </c>
      <c r="I556" t="s">
        <v>838</v>
      </c>
      <c r="J556" t="s">
        <v>839</v>
      </c>
      <c r="K556" t="s">
        <v>840</v>
      </c>
      <c r="L556">
        <v>1348</v>
      </c>
      <c r="N556">
        <v>1009</v>
      </c>
      <c r="O556" t="s">
        <v>38</v>
      </c>
      <c r="P556" t="s">
        <v>38</v>
      </c>
      <c r="Q556">
        <v>1000</v>
      </c>
      <c r="W556">
        <v>0</v>
      </c>
      <c r="X556">
        <v>-1421715385</v>
      </c>
      <c r="Y556">
        <v>0</v>
      </c>
      <c r="AA556">
        <v>729.98</v>
      </c>
      <c r="AB556">
        <v>0</v>
      </c>
      <c r="AC556">
        <v>0</v>
      </c>
      <c r="AD556">
        <v>0</v>
      </c>
      <c r="AE556">
        <v>729.98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6</v>
      </c>
      <c r="AT556">
        <v>2.0000000000000002E-5</v>
      </c>
      <c r="AU556" t="s">
        <v>30</v>
      </c>
      <c r="AV556">
        <v>0</v>
      </c>
      <c r="AW556">
        <v>2</v>
      </c>
      <c r="AX556">
        <v>26840918</v>
      </c>
      <c r="AY556">
        <v>1</v>
      </c>
      <c r="AZ556">
        <v>0</v>
      </c>
      <c r="BA556">
        <v>578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Y556*Source!I227</f>
        <v>0</v>
      </c>
      <c r="CY556">
        <f>AA556</f>
        <v>729.98</v>
      </c>
      <c r="CZ556">
        <f>AE556</f>
        <v>729.98</v>
      </c>
      <c r="DA556">
        <f>AI556</f>
        <v>1</v>
      </c>
      <c r="DB556">
        <v>0</v>
      </c>
    </row>
    <row r="557" spans="1:106" x14ac:dyDescent="0.2">
      <c r="A557">
        <f>ROW(Source!A227)</f>
        <v>227</v>
      </c>
      <c r="B557">
        <v>26834263</v>
      </c>
      <c r="C557">
        <v>26840914</v>
      </c>
      <c r="D557">
        <v>25177689</v>
      </c>
      <c r="E557">
        <v>1</v>
      </c>
      <c r="F557">
        <v>1</v>
      </c>
      <c r="G557">
        <v>1</v>
      </c>
      <c r="H557">
        <v>3</v>
      </c>
      <c r="I557" t="s">
        <v>841</v>
      </c>
      <c r="J557" t="s">
        <v>842</v>
      </c>
      <c r="K557" t="s">
        <v>843</v>
      </c>
      <c r="L557">
        <v>1346</v>
      </c>
      <c r="N557">
        <v>1009</v>
      </c>
      <c r="O557" t="s">
        <v>182</v>
      </c>
      <c r="P557" t="s">
        <v>182</v>
      </c>
      <c r="Q557">
        <v>1</v>
      </c>
      <c r="W557">
        <v>0</v>
      </c>
      <c r="X557">
        <v>-1726842289</v>
      </c>
      <c r="Y557">
        <v>0</v>
      </c>
      <c r="AA557">
        <v>65.75</v>
      </c>
      <c r="AB557">
        <v>0</v>
      </c>
      <c r="AC557">
        <v>0</v>
      </c>
      <c r="AD557">
        <v>0</v>
      </c>
      <c r="AE557">
        <v>65.75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6</v>
      </c>
      <c r="AT557">
        <v>4.0000000000000001E-3</v>
      </c>
      <c r="AU557" t="s">
        <v>30</v>
      </c>
      <c r="AV557">
        <v>0</v>
      </c>
      <c r="AW557">
        <v>2</v>
      </c>
      <c r="AX557">
        <v>26840919</v>
      </c>
      <c r="AY557">
        <v>1</v>
      </c>
      <c r="AZ557">
        <v>0</v>
      </c>
      <c r="BA557">
        <v>579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Y557*Source!I227</f>
        <v>0</v>
      </c>
      <c r="CY557">
        <f>AA557</f>
        <v>65.75</v>
      </c>
      <c r="CZ557">
        <f>AE557</f>
        <v>65.75</v>
      </c>
      <c r="DA557">
        <f>AI557</f>
        <v>1</v>
      </c>
      <c r="DB557">
        <v>0</v>
      </c>
    </row>
    <row r="558" spans="1:106" x14ac:dyDescent="0.2">
      <c r="A558">
        <f>ROW(Source!A227)</f>
        <v>227</v>
      </c>
      <c r="B558">
        <v>26834263</v>
      </c>
      <c r="C558">
        <v>26840914</v>
      </c>
      <c r="D558">
        <v>25147235</v>
      </c>
      <c r="E558">
        <v>17</v>
      </c>
      <c r="F558">
        <v>1</v>
      </c>
      <c r="G558">
        <v>1</v>
      </c>
      <c r="H558">
        <v>3</v>
      </c>
      <c r="I558" t="s">
        <v>844</v>
      </c>
      <c r="J558" t="s">
        <v>6</v>
      </c>
      <c r="K558" t="s">
        <v>845</v>
      </c>
      <c r="L558">
        <v>1374</v>
      </c>
      <c r="N558">
        <v>1013</v>
      </c>
      <c r="O558" t="s">
        <v>846</v>
      </c>
      <c r="P558" t="s">
        <v>846</v>
      </c>
      <c r="Q558">
        <v>1</v>
      </c>
      <c r="W558">
        <v>0</v>
      </c>
      <c r="X558">
        <v>-1731369543</v>
      </c>
      <c r="Y558">
        <v>0</v>
      </c>
      <c r="AA558">
        <v>1</v>
      </c>
      <c r="AB558">
        <v>0</v>
      </c>
      <c r="AC558">
        <v>0</v>
      </c>
      <c r="AD558">
        <v>0</v>
      </c>
      <c r="AE558">
        <v>1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6</v>
      </c>
      <c r="AT558">
        <v>0.4</v>
      </c>
      <c r="AU558" t="s">
        <v>30</v>
      </c>
      <c r="AV558">
        <v>0</v>
      </c>
      <c r="AW558">
        <v>2</v>
      </c>
      <c r="AX558">
        <v>26840920</v>
      </c>
      <c r="AY558">
        <v>1</v>
      </c>
      <c r="AZ558">
        <v>0</v>
      </c>
      <c r="BA558">
        <v>580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Y558*Source!I227</f>
        <v>0</v>
      </c>
      <c r="CY558">
        <f>AA558</f>
        <v>1</v>
      </c>
      <c r="CZ558">
        <f>AE558</f>
        <v>1</v>
      </c>
      <c r="DA558">
        <f>AI558</f>
        <v>1</v>
      </c>
      <c r="DB558">
        <v>0</v>
      </c>
    </row>
    <row r="559" spans="1:106" x14ac:dyDescent="0.2">
      <c r="A559">
        <f>ROW(Source!A228)</f>
        <v>228</v>
      </c>
      <c r="B559">
        <v>26834277</v>
      </c>
      <c r="C559">
        <v>26840914</v>
      </c>
      <c r="D559">
        <v>25429015</v>
      </c>
      <c r="E559">
        <v>1</v>
      </c>
      <c r="F559">
        <v>1</v>
      </c>
      <c r="G559">
        <v>1</v>
      </c>
      <c r="H559">
        <v>1</v>
      </c>
      <c r="I559" t="s">
        <v>830</v>
      </c>
      <c r="J559" t="s">
        <v>6</v>
      </c>
      <c r="K559" t="s">
        <v>831</v>
      </c>
      <c r="L559">
        <v>1191</v>
      </c>
      <c r="N559">
        <v>1013</v>
      </c>
      <c r="O559" t="s">
        <v>599</v>
      </c>
      <c r="P559" t="s">
        <v>599</v>
      </c>
      <c r="Q559">
        <v>1</v>
      </c>
      <c r="W559">
        <v>0</v>
      </c>
      <c r="X559">
        <v>-713621975</v>
      </c>
      <c r="Y559">
        <v>1.008</v>
      </c>
      <c r="AA559">
        <v>0</v>
      </c>
      <c r="AB559">
        <v>0</v>
      </c>
      <c r="AC559">
        <v>0</v>
      </c>
      <c r="AD559">
        <v>75.650000000000006</v>
      </c>
      <c r="AE559">
        <v>0</v>
      </c>
      <c r="AF559">
        <v>0</v>
      </c>
      <c r="AG559">
        <v>0</v>
      </c>
      <c r="AH559">
        <v>11.82</v>
      </c>
      <c r="AI559">
        <v>1</v>
      </c>
      <c r="AJ559">
        <v>1</v>
      </c>
      <c r="AK559">
        <v>1</v>
      </c>
      <c r="AL559">
        <v>6.4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6</v>
      </c>
      <c r="AT559">
        <v>1.68</v>
      </c>
      <c r="AU559" t="s">
        <v>413</v>
      </c>
      <c r="AV559">
        <v>1</v>
      </c>
      <c r="AW559">
        <v>2</v>
      </c>
      <c r="AX559">
        <v>26840915</v>
      </c>
      <c r="AY559">
        <v>1</v>
      </c>
      <c r="AZ559">
        <v>0</v>
      </c>
      <c r="BA559">
        <v>581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Y559*Source!I228</f>
        <v>6.048</v>
      </c>
      <c r="CY559">
        <f>AD559</f>
        <v>75.650000000000006</v>
      </c>
      <c r="CZ559">
        <f>AH559</f>
        <v>11.82</v>
      </c>
      <c r="DA559">
        <f>AL559</f>
        <v>6.4</v>
      </c>
      <c r="DB559">
        <v>0</v>
      </c>
    </row>
    <row r="560" spans="1:106" x14ac:dyDescent="0.2">
      <c r="A560">
        <f>ROW(Source!A228)</f>
        <v>228</v>
      </c>
      <c r="B560">
        <v>26834277</v>
      </c>
      <c r="C560">
        <v>26840914</v>
      </c>
      <c r="D560">
        <v>25148593</v>
      </c>
      <c r="E560">
        <v>1</v>
      </c>
      <c r="F560">
        <v>1</v>
      </c>
      <c r="G560">
        <v>1</v>
      </c>
      <c r="H560">
        <v>3</v>
      </c>
      <c r="I560" t="s">
        <v>832</v>
      </c>
      <c r="J560" t="s">
        <v>833</v>
      </c>
      <c r="K560" t="s">
        <v>834</v>
      </c>
      <c r="L560">
        <v>1346</v>
      </c>
      <c r="N560">
        <v>1009</v>
      </c>
      <c r="O560" t="s">
        <v>182</v>
      </c>
      <c r="P560" t="s">
        <v>182</v>
      </c>
      <c r="Q560">
        <v>1</v>
      </c>
      <c r="W560">
        <v>0</v>
      </c>
      <c r="X560">
        <v>1559187994</v>
      </c>
      <c r="Y560">
        <v>0</v>
      </c>
      <c r="AA560">
        <v>177.54</v>
      </c>
      <c r="AB560">
        <v>0</v>
      </c>
      <c r="AC560">
        <v>0</v>
      </c>
      <c r="AD560">
        <v>0</v>
      </c>
      <c r="AE560">
        <v>27.74</v>
      </c>
      <c r="AF560">
        <v>0</v>
      </c>
      <c r="AG560">
        <v>0</v>
      </c>
      <c r="AH560">
        <v>0</v>
      </c>
      <c r="AI560">
        <v>6.4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6</v>
      </c>
      <c r="AT560">
        <v>4.0000000000000002E-4</v>
      </c>
      <c r="AU560" t="s">
        <v>30</v>
      </c>
      <c r="AV560">
        <v>0</v>
      </c>
      <c r="AW560">
        <v>2</v>
      </c>
      <c r="AX560">
        <v>26840916</v>
      </c>
      <c r="AY560">
        <v>1</v>
      </c>
      <c r="AZ560">
        <v>0</v>
      </c>
      <c r="BA560">
        <v>582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Y560*Source!I228</f>
        <v>0</v>
      </c>
      <c r="CY560">
        <f>AA560</f>
        <v>177.54</v>
      </c>
      <c r="CZ560">
        <f>AE560</f>
        <v>27.74</v>
      </c>
      <c r="DA560">
        <f>AI560</f>
        <v>6.4</v>
      </c>
      <c r="DB560">
        <v>0</v>
      </c>
    </row>
    <row r="561" spans="1:106" x14ac:dyDescent="0.2">
      <c r="A561">
        <f>ROW(Source!A228)</f>
        <v>228</v>
      </c>
      <c r="B561">
        <v>26834277</v>
      </c>
      <c r="C561">
        <v>26840914</v>
      </c>
      <c r="D561">
        <v>25152746</v>
      </c>
      <c r="E561">
        <v>1</v>
      </c>
      <c r="F561">
        <v>1</v>
      </c>
      <c r="G561">
        <v>1</v>
      </c>
      <c r="H561">
        <v>3</v>
      </c>
      <c r="I561" t="s">
        <v>835</v>
      </c>
      <c r="J561" t="s">
        <v>836</v>
      </c>
      <c r="K561" t="s">
        <v>837</v>
      </c>
      <c r="L561">
        <v>1355</v>
      </c>
      <c r="N561">
        <v>1010</v>
      </c>
      <c r="O561" t="s">
        <v>483</v>
      </c>
      <c r="P561" t="s">
        <v>483</v>
      </c>
      <c r="Q561">
        <v>100</v>
      </c>
      <c r="W561">
        <v>0</v>
      </c>
      <c r="X561">
        <v>-66531260</v>
      </c>
      <c r="Y561">
        <v>0</v>
      </c>
      <c r="AA561">
        <v>531.20000000000005</v>
      </c>
      <c r="AB561">
        <v>0</v>
      </c>
      <c r="AC561">
        <v>0</v>
      </c>
      <c r="AD561">
        <v>0</v>
      </c>
      <c r="AE561">
        <v>83</v>
      </c>
      <c r="AF561">
        <v>0</v>
      </c>
      <c r="AG561">
        <v>0</v>
      </c>
      <c r="AH561">
        <v>0</v>
      </c>
      <c r="AI561">
        <v>6.4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6</v>
      </c>
      <c r="AT561">
        <v>0.03</v>
      </c>
      <c r="AU561" t="s">
        <v>30</v>
      </c>
      <c r="AV561">
        <v>0</v>
      </c>
      <c r="AW561">
        <v>2</v>
      </c>
      <c r="AX561">
        <v>26840917</v>
      </c>
      <c r="AY561">
        <v>1</v>
      </c>
      <c r="AZ561">
        <v>0</v>
      </c>
      <c r="BA561">
        <v>583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Y561*Source!I228</f>
        <v>0</v>
      </c>
      <c r="CY561">
        <f>AA561</f>
        <v>531.20000000000005</v>
      </c>
      <c r="CZ561">
        <f>AE561</f>
        <v>83</v>
      </c>
      <c r="DA561">
        <f>AI561</f>
        <v>6.4</v>
      </c>
      <c r="DB561">
        <v>0</v>
      </c>
    </row>
    <row r="562" spans="1:106" x14ac:dyDescent="0.2">
      <c r="A562">
        <f>ROW(Source!A228)</f>
        <v>228</v>
      </c>
      <c r="B562">
        <v>26834277</v>
      </c>
      <c r="C562">
        <v>26840914</v>
      </c>
      <c r="D562">
        <v>25154653</v>
      </c>
      <c r="E562">
        <v>1</v>
      </c>
      <c r="F562">
        <v>1</v>
      </c>
      <c r="G562">
        <v>1</v>
      </c>
      <c r="H562">
        <v>3</v>
      </c>
      <c r="I562" t="s">
        <v>838</v>
      </c>
      <c r="J562" t="s">
        <v>839</v>
      </c>
      <c r="K562" t="s">
        <v>840</v>
      </c>
      <c r="L562">
        <v>1348</v>
      </c>
      <c r="N562">
        <v>1009</v>
      </c>
      <c r="O562" t="s">
        <v>38</v>
      </c>
      <c r="P562" t="s">
        <v>38</v>
      </c>
      <c r="Q562">
        <v>1000</v>
      </c>
      <c r="W562">
        <v>0</v>
      </c>
      <c r="X562">
        <v>-1421715385</v>
      </c>
      <c r="Y562">
        <v>0</v>
      </c>
      <c r="AA562">
        <v>4671.87</v>
      </c>
      <c r="AB562">
        <v>0</v>
      </c>
      <c r="AC562">
        <v>0</v>
      </c>
      <c r="AD562">
        <v>0</v>
      </c>
      <c r="AE562">
        <v>729.98</v>
      </c>
      <c r="AF562">
        <v>0</v>
      </c>
      <c r="AG562">
        <v>0</v>
      </c>
      <c r="AH562">
        <v>0</v>
      </c>
      <c r="AI562">
        <v>6.4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6</v>
      </c>
      <c r="AT562">
        <v>2.0000000000000002E-5</v>
      </c>
      <c r="AU562" t="s">
        <v>30</v>
      </c>
      <c r="AV562">
        <v>0</v>
      </c>
      <c r="AW562">
        <v>2</v>
      </c>
      <c r="AX562">
        <v>26840918</v>
      </c>
      <c r="AY562">
        <v>1</v>
      </c>
      <c r="AZ562">
        <v>0</v>
      </c>
      <c r="BA562">
        <v>584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Y562*Source!I228</f>
        <v>0</v>
      </c>
      <c r="CY562">
        <f>AA562</f>
        <v>4671.87</v>
      </c>
      <c r="CZ562">
        <f>AE562</f>
        <v>729.98</v>
      </c>
      <c r="DA562">
        <f>AI562</f>
        <v>6.4</v>
      </c>
      <c r="DB562">
        <v>0</v>
      </c>
    </row>
    <row r="563" spans="1:106" x14ac:dyDescent="0.2">
      <c r="A563">
        <f>ROW(Source!A228)</f>
        <v>228</v>
      </c>
      <c r="B563">
        <v>26834277</v>
      </c>
      <c r="C563">
        <v>26840914</v>
      </c>
      <c r="D563">
        <v>25177689</v>
      </c>
      <c r="E563">
        <v>1</v>
      </c>
      <c r="F563">
        <v>1</v>
      </c>
      <c r="G563">
        <v>1</v>
      </c>
      <c r="H563">
        <v>3</v>
      </c>
      <c r="I563" t="s">
        <v>841</v>
      </c>
      <c r="J563" t="s">
        <v>842</v>
      </c>
      <c r="K563" t="s">
        <v>843</v>
      </c>
      <c r="L563">
        <v>1346</v>
      </c>
      <c r="N563">
        <v>1009</v>
      </c>
      <c r="O563" t="s">
        <v>182</v>
      </c>
      <c r="P563" t="s">
        <v>182</v>
      </c>
      <c r="Q563">
        <v>1</v>
      </c>
      <c r="W563">
        <v>0</v>
      </c>
      <c r="X563">
        <v>-1726842289</v>
      </c>
      <c r="Y563">
        <v>0</v>
      </c>
      <c r="AA563">
        <v>420.8</v>
      </c>
      <c r="AB563">
        <v>0</v>
      </c>
      <c r="AC563">
        <v>0</v>
      </c>
      <c r="AD563">
        <v>0</v>
      </c>
      <c r="AE563">
        <v>65.75</v>
      </c>
      <c r="AF563">
        <v>0</v>
      </c>
      <c r="AG563">
        <v>0</v>
      </c>
      <c r="AH563">
        <v>0</v>
      </c>
      <c r="AI563">
        <v>6.4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6</v>
      </c>
      <c r="AT563">
        <v>4.0000000000000001E-3</v>
      </c>
      <c r="AU563" t="s">
        <v>30</v>
      </c>
      <c r="AV563">
        <v>0</v>
      </c>
      <c r="AW563">
        <v>2</v>
      </c>
      <c r="AX563">
        <v>26840919</v>
      </c>
      <c r="AY563">
        <v>1</v>
      </c>
      <c r="AZ563">
        <v>0</v>
      </c>
      <c r="BA563">
        <v>585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Y563*Source!I228</f>
        <v>0</v>
      </c>
      <c r="CY563">
        <f>AA563</f>
        <v>420.8</v>
      </c>
      <c r="CZ563">
        <f>AE563</f>
        <v>65.75</v>
      </c>
      <c r="DA563">
        <f>AI563</f>
        <v>6.4</v>
      </c>
      <c r="DB563">
        <v>0</v>
      </c>
    </row>
    <row r="564" spans="1:106" x14ac:dyDescent="0.2">
      <c r="A564">
        <f>ROW(Source!A228)</f>
        <v>228</v>
      </c>
      <c r="B564">
        <v>26834277</v>
      </c>
      <c r="C564">
        <v>26840914</v>
      </c>
      <c r="D564">
        <v>25147235</v>
      </c>
      <c r="E564">
        <v>17</v>
      </c>
      <c r="F564">
        <v>1</v>
      </c>
      <c r="G564">
        <v>1</v>
      </c>
      <c r="H564">
        <v>3</v>
      </c>
      <c r="I564" t="s">
        <v>844</v>
      </c>
      <c r="J564" t="s">
        <v>6</v>
      </c>
      <c r="K564" t="s">
        <v>845</v>
      </c>
      <c r="L564">
        <v>1374</v>
      </c>
      <c r="N564">
        <v>1013</v>
      </c>
      <c r="O564" t="s">
        <v>846</v>
      </c>
      <c r="P564" t="s">
        <v>846</v>
      </c>
      <c r="Q564">
        <v>1</v>
      </c>
      <c r="W564">
        <v>0</v>
      </c>
      <c r="X564">
        <v>-1731369543</v>
      </c>
      <c r="Y564">
        <v>0</v>
      </c>
      <c r="AA564">
        <v>1</v>
      </c>
      <c r="AB564">
        <v>0</v>
      </c>
      <c r="AC564">
        <v>0</v>
      </c>
      <c r="AD564">
        <v>0</v>
      </c>
      <c r="AE564">
        <v>1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6</v>
      </c>
      <c r="AT564">
        <v>0.4</v>
      </c>
      <c r="AU564" t="s">
        <v>30</v>
      </c>
      <c r="AV564">
        <v>0</v>
      </c>
      <c r="AW564">
        <v>2</v>
      </c>
      <c r="AX564">
        <v>26840920</v>
      </c>
      <c r="AY564">
        <v>1</v>
      </c>
      <c r="AZ564">
        <v>0</v>
      </c>
      <c r="BA564">
        <v>586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Y564*Source!I228</f>
        <v>0</v>
      </c>
      <c r="CY564">
        <f>AA564</f>
        <v>1</v>
      </c>
      <c r="CZ564">
        <f>AE564</f>
        <v>1</v>
      </c>
      <c r="DA564">
        <f>AI564</f>
        <v>1</v>
      </c>
      <c r="DB564">
        <v>0</v>
      </c>
    </row>
    <row r="565" spans="1:106" x14ac:dyDescent="0.2">
      <c r="A565">
        <f>ROW(Source!A229)</f>
        <v>229</v>
      </c>
      <c r="B565">
        <v>26834263</v>
      </c>
      <c r="C565">
        <v>26840923</v>
      </c>
      <c r="D565">
        <v>25420819</v>
      </c>
      <c r="E565">
        <v>1</v>
      </c>
      <c r="F565">
        <v>1</v>
      </c>
      <c r="G565">
        <v>1</v>
      </c>
      <c r="H565">
        <v>1</v>
      </c>
      <c r="I565" t="s">
        <v>780</v>
      </c>
      <c r="J565" t="s">
        <v>6</v>
      </c>
      <c r="K565" t="s">
        <v>781</v>
      </c>
      <c r="L565">
        <v>1191</v>
      </c>
      <c r="N565">
        <v>1013</v>
      </c>
      <c r="O565" t="s">
        <v>599</v>
      </c>
      <c r="P565" t="s">
        <v>599</v>
      </c>
      <c r="Q565">
        <v>1</v>
      </c>
      <c r="W565">
        <v>0</v>
      </c>
      <c r="X565">
        <v>-1027537862</v>
      </c>
      <c r="Y565">
        <v>15.2</v>
      </c>
      <c r="AA565">
        <v>0</v>
      </c>
      <c r="AB565">
        <v>0</v>
      </c>
      <c r="AC565">
        <v>0</v>
      </c>
      <c r="AD565">
        <v>9.18</v>
      </c>
      <c r="AE565">
        <v>0</v>
      </c>
      <c r="AF565">
        <v>0</v>
      </c>
      <c r="AG565">
        <v>0</v>
      </c>
      <c r="AH565">
        <v>9.18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15.2</v>
      </c>
      <c r="AU565" t="s">
        <v>6</v>
      </c>
      <c r="AV565">
        <v>1</v>
      </c>
      <c r="AW565">
        <v>2</v>
      </c>
      <c r="AX565">
        <v>26840924</v>
      </c>
      <c r="AY565">
        <v>1</v>
      </c>
      <c r="AZ565">
        <v>0</v>
      </c>
      <c r="BA565">
        <v>587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Y565*Source!I229</f>
        <v>3.952</v>
      </c>
      <c r="CY565">
        <f>AD565</f>
        <v>9.18</v>
      </c>
      <c r="CZ565">
        <f>AH565</f>
        <v>9.18</v>
      </c>
      <c r="DA565">
        <f>AL565</f>
        <v>1</v>
      </c>
      <c r="DB565">
        <v>0</v>
      </c>
    </row>
    <row r="566" spans="1:106" x14ac:dyDescent="0.2">
      <c r="A566">
        <f>ROW(Source!A229)</f>
        <v>229</v>
      </c>
      <c r="B566">
        <v>26834263</v>
      </c>
      <c r="C566">
        <v>26840923</v>
      </c>
      <c r="D566">
        <v>25152829</v>
      </c>
      <c r="E566">
        <v>1</v>
      </c>
      <c r="F566">
        <v>1</v>
      </c>
      <c r="G566">
        <v>1</v>
      </c>
      <c r="H566">
        <v>3</v>
      </c>
      <c r="I566" t="s">
        <v>847</v>
      </c>
      <c r="J566" t="s">
        <v>848</v>
      </c>
      <c r="K566" t="s">
        <v>849</v>
      </c>
      <c r="L566">
        <v>1355</v>
      </c>
      <c r="N566">
        <v>1010</v>
      </c>
      <c r="O566" t="s">
        <v>483</v>
      </c>
      <c r="P566" t="s">
        <v>483</v>
      </c>
      <c r="Q566">
        <v>100</v>
      </c>
      <c r="W566">
        <v>0</v>
      </c>
      <c r="X566">
        <v>1135215184</v>
      </c>
      <c r="Y566">
        <v>1.75</v>
      </c>
      <c r="AA566">
        <v>8</v>
      </c>
      <c r="AB566">
        <v>0</v>
      </c>
      <c r="AC566">
        <v>0</v>
      </c>
      <c r="AD566">
        <v>0</v>
      </c>
      <c r="AE566">
        <v>8</v>
      </c>
      <c r="AF566">
        <v>0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1.75</v>
      </c>
      <c r="AU566" t="s">
        <v>6</v>
      </c>
      <c r="AV566">
        <v>0</v>
      </c>
      <c r="AW566">
        <v>2</v>
      </c>
      <c r="AX566">
        <v>26840925</v>
      </c>
      <c r="AY566">
        <v>1</v>
      </c>
      <c r="AZ566">
        <v>0</v>
      </c>
      <c r="BA566">
        <v>588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Y566*Source!I229</f>
        <v>0.45500000000000002</v>
      </c>
      <c r="CY566">
        <f>AA566</f>
        <v>8</v>
      </c>
      <c r="CZ566">
        <f>AE566</f>
        <v>8</v>
      </c>
      <c r="DA566">
        <f>AI566</f>
        <v>1</v>
      </c>
      <c r="DB566">
        <v>0</v>
      </c>
    </row>
    <row r="567" spans="1:106" x14ac:dyDescent="0.2">
      <c r="A567">
        <f>ROW(Source!A229)</f>
        <v>229</v>
      </c>
      <c r="B567">
        <v>26834263</v>
      </c>
      <c r="C567">
        <v>26840923</v>
      </c>
      <c r="D567">
        <v>25212428</v>
      </c>
      <c r="E567">
        <v>1</v>
      </c>
      <c r="F567">
        <v>1</v>
      </c>
      <c r="G567">
        <v>1</v>
      </c>
      <c r="H567">
        <v>3</v>
      </c>
      <c r="I567" t="s">
        <v>429</v>
      </c>
      <c r="J567" t="s">
        <v>432</v>
      </c>
      <c r="K567" t="s">
        <v>430</v>
      </c>
      <c r="L567">
        <v>1358</v>
      </c>
      <c r="N567">
        <v>1010</v>
      </c>
      <c r="O567" t="s">
        <v>431</v>
      </c>
      <c r="P567" t="s">
        <v>431</v>
      </c>
      <c r="Q567">
        <v>10</v>
      </c>
      <c r="W567">
        <v>0</v>
      </c>
      <c r="X567">
        <v>1686973957</v>
      </c>
      <c r="Y567">
        <v>17.5</v>
      </c>
      <c r="AA567">
        <v>2.9</v>
      </c>
      <c r="AB567">
        <v>0</v>
      </c>
      <c r="AC567">
        <v>0</v>
      </c>
      <c r="AD567">
        <v>0</v>
      </c>
      <c r="AE567">
        <v>2.9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0</v>
      </c>
      <c r="AP567">
        <v>0</v>
      </c>
      <c r="AQ567">
        <v>0</v>
      </c>
      <c r="AR567">
        <v>0</v>
      </c>
      <c r="AS567" t="s">
        <v>6</v>
      </c>
      <c r="AT567">
        <v>17.5</v>
      </c>
      <c r="AU567" t="s">
        <v>6</v>
      </c>
      <c r="AV567">
        <v>0</v>
      </c>
      <c r="AW567">
        <v>1</v>
      </c>
      <c r="AX567">
        <v>-1</v>
      </c>
      <c r="AY567">
        <v>0</v>
      </c>
      <c r="AZ567">
        <v>0</v>
      </c>
      <c r="BA567" t="s">
        <v>6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Y567*Source!I229</f>
        <v>4.55</v>
      </c>
      <c r="CY567">
        <f>AA567</f>
        <v>2.9</v>
      </c>
      <c r="CZ567">
        <f>AE567</f>
        <v>2.9</v>
      </c>
      <c r="DA567">
        <f>AI567</f>
        <v>1</v>
      </c>
      <c r="DB567">
        <v>0</v>
      </c>
    </row>
    <row r="568" spans="1:106" x14ac:dyDescent="0.2">
      <c r="A568">
        <f>ROW(Source!A229)</f>
        <v>229</v>
      </c>
      <c r="B568">
        <v>26834263</v>
      </c>
      <c r="C568">
        <v>26840923</v>
      </c>
      <c r="D568">
        <v>25215917</v>
      </c>
      <c r="E568">
        <v>1</v>
      </c>
      <c r="F568">
        <v>1</v>
      </c>
      <c r="G568">
        <v>1</v>
      </c>
      <c r="H568">
        <v>3</v>
      </c>
      <c r="I568" t="s">
        <v>425</v>
      </c>
      <c r="J568" t="s">
        <v>427</v>
      </c>
      <c r="K568" t="s">
        <v>426</v>
      </c>
      <c r="L568">
        <v>1302</v>
      </c>
      <c r="N568">
        <v>1003</v>
      </c>
      <c r="O568" t="s">
        <v>325</v>
      </c>
      <c r="P568" t="s">
        <v>325</v>
      </c>
      <c r="Q568">
        <v>10</v>
      </c>
      <c r="W568">
        <v>0</v>
      </c>
      <c r="X568">
        <v>-529006206</v>
      </c>
      <c r="Y568">
        <v>10.1</v>
      </c>
      <c r="AA568">
        <v>21.2</v>
      </c>
      <c r="AB568">
        <v>0</v>
      </c>
      <c r="AC568">
        <v>0</v>
      </c>
      <c r="AD568">
        <v>0</v>
      </c>
      <c r="AE568">
        <v>21.2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6</v>
      </c>
      <c r="AT568">
        <v>10.1</v>
      </c>
      <c r="AU568" t="s">
        <v>6</v>
      </c>
      <c r="AV568">
        <v>0</v>
      </c>
      <c r="AW568">
        <v>1</v>
      </c>
      <c r="AX568">
        <v>-1</v>
      </c>
      <c r="AY568">
        <v>0</v>
      </c>
      <c r="AZ568">
        <v>0</v>
      </c>
      <c r="BA568" t="s">
        <v>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Y568*Source!I229</f>
        <v>2.6259999999999999</v>
      </c>
      <c r="CY568">
        <f>AA568</f>
        <v>21.2</v>
      </c>
      <c r="CZ568">
        <f>AE568</f>
        <v>21.2</v>
      </c>
      <c r="DA568">
        <f>AI568</f>
        <v>1</v>
      </c>
      <c r="DB568">
        <v>0</v>
      </c>
    </row>
    <row r="569" spans="1:106" x14ac:dyDescent="0.2">
      <c r="A569">
        <f>ROW(Source!A229)</f>
        <v>229</v>
      </c>
      <c r="B569">
        <v>26834263</v>
      </c>
      <c r="C569">
        <v>26840923</v>
      </c>
      <c r="D569">
        <v>25147235</v>
      </c>
      <c r="E569">
        <v>17</v>
      </c>
      <c r="F569">
        <v>1</v>
      </c>
      <c r="G569">
        <v>1</v>
      </c>
      <c r="H569">
        <v>3</v>
      </c>
      <c r="I569" t="s">
        <v>844</v>
      </c>
      <c r="J569" t="s">
        <v>6</v>
      </c>
      <c r="K569" t="s">
        <v>845</v>
      </c>
      <c r="L569">
        <v>1374</v>
      </c>
      <c r="N569">
        <v>1013</v>
      </c>
      <c r="O569" t="s">
        <v>846</v>
      </c>
      <c r="P569" t="s">
        <v>846</v>
      </c>
      <c r="Q569">
        <v>1</v>
      </c>
      <c r="W569">
        <v>0</v>
      </c>
      <c r="X569">
        <v>-1731369543</v>
      </c>
      <c r="Y569">
        <v>2.79</v>
      </c>
      <c r="AA569">
        <v>1</v>
      </c>
      <c r="AB569">
        <v>0</v>
      </c>
      <c r="AC569">
        <v>0</v>
      </c>
      <c r="AD569">
        <v>0</v>
      </c>
      <c r="AE569">
        <v>1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6</v>
      </c>
      <c r="AT569">
        <v>2.79</v>
      </c>
      <c r="AU569" t="s">
        <v>6</v>
      </c>
      <c r="AV569">
        <v>0</v>
      </c>
      <c r="AW569">
        <v>2</v>
      </c>
      <c r="AX569">
        <v>26840926</v>
      </c>
      <c r="AY569">
        <v>1</v>
      </c>
      <c r="AZ569">
        <v>0</v>
      </c>
      <c r="BA569">
        <v>589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Y569*Source!I229</f>
        <v>0.72540000000000004</v>
      </c>
      <c r="CY569">
        <f>AA569</f>
        <v>1</v>
      </c>
      <c r="CZ569">
        <f>AE569</f>
        <v>1</v>
      </c>
      <c r="DA569">
        <f>AI569</f>
        <v>1</v>
      </c>
      <c r="DB569">
        <v>0</v>
      </c>
    </row>
    <row r="570" spans="1:106" x14ac:dyDescent="0.2">
      <c r="A570">
        <f>ROW(Source!A230)</f>
        <v>230</v>
      </c>
      <c r="B570">
        <v>26834277</v>
      </c>
      <c r="C570">
        <v>26840923</v>
      </c>
      <c r="D570">
        <v>25420819</v>
      </c>
      <c r="E570">
        <v>1</v>
      </c>
      <c r="F570">
        <v>1</v>
      </c>
      <c r="G570">
        <v>1</v>
      </c>
      <c r="H570">
        <v>1</v>
      </c>
      <c r="I570" t="s">
        <v>780</v>
      </c>
      <c r="J570" t="s">
        <v>6</v>
      </c>
      <c r="K570" t="s">
        <v>781</v>
      </c>
      <c r="L570">
        <v>1191</v>
      </c>
      <c r="N570">
        <v>1013</v>
      </c>
      <c r="O570" t="s">
        <v>599</v>
      </c>
      <c r="P570" t="s">
        <v>599</v>
      </c>
      <c r="Q570">
        <v>1</v>
      </c>
      <c r="W570">
        <v>0</v>
      </c>
      <c r="X570">
        <v>-1027537862</v>
      </c>
      <c r="Y570">
        <v>15.2</v>
      </c>
      <c r="AA570">
        <v>0</v>
      </c>
      <c r="AB570">
        <v>0</v>
      </c>
      <c r="AC570">
        <v>0</v>
      </c>
      <c r="AD570">
        <v>58.75</v>
      </c>
      <c r="AE570">
        <v>0</v>
      </c>
      <c r="AF570">
        <v>0</v>
      </c>
      <c r="AG570">
        <v>0</v>
      </c>
      <c r="AH570">
        <v>9.18</v>
      </c>
      <c r="AI570">
        <v>1</v>
      </c>
      <c r="AJ570">
        <v>1</v>
      </c>
      <c r="AK570">
        <v>1</v>
      </c>
      <c r="AL570">
        <v>6.4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6</v>
      </c>
      <c r="AT570">
        <v>15.2</v>
      </c>
      <c r="AU570" t="s">
        <v>6</v>
      </c>
      <c r="AV570">
        <v>1</v>
      </c>
      <c r="AW570">
        <v>2</v>
      </c>
      <c r="AX570">
        <v>26840924</v>
      </c>
      <c r="AY570">
        <v>1</v>
      </c>
      <c r="AZ570">
        <v>0</v>
      </c>
      <c r="BA570">
        <v>590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Y570*Source!I230</f>
        <v>3.952</v>
      </c>
      <c r="CY570">
        <f>AD570</f>
        <v>58.75</v>
      </c>
      <c r="CZ570">
        <f>AH570</f>
        <v>9.18</v>
      </c>
      <c r="DA570">
        <f>AL570</f>
        <v>6.4</v>
      </c>
      <c r="DB570">
        <v>0</v>
      </c>
    </row>
    <row r="571" spans="1:106" x14ac:dyDescent="0.2">
      <c r="A571">
        <f>ROW(Source!A230)</f>
        <v>230</v>
      </c>
      <c r="B571">
        <v>26834277</v>
      </c>
      <c r="C571">
        <v>26840923</v>
      </c>
      <c r="D571">
        <v>25152829</v>
      </c>
      <c r="E571">
        <v>1</v>
      </c>
      <c r="F571">
        <v>1</v>
      </c>
      <c r="G571">
        <v>1</v>
      </c>
      <c r="H571">
        <v>3</v>
      </c>
      <c r="I571" t="s">
        <v>847</v>
      </c>
      <c r="J571" t="s">
        <v>848</v>
      </c>
      <c r="K571" t="s">
        <v>849</v>
      </c>
      <c r="L571">
        <v>1355</v>
      </c>
      <c r="N571">
        <v>1010</v>
      </c>
      <c r="O571" t="s">
        <v>483</v>
      </c>
      <c r="P571" t="s">
        <v>483</v>
      </c>
      <c r="Q571">
        <v>100</v>
      </c>
      <c r="W571">
        <v>0</v>
      </c>
      <c r="X571">
        <v>1135215184</v>
      </c>
      <c r="Y571">
        <v>1.75</v>
      </c>
      <c r="AA571">
        <v>51.2</v>
      </c>
      <c r="AB571">
        <v>0</v>
      </c>
      <c r="AC571">
        <v>0</v>
      </c>
      <c r="AD571">
        <v>0</v>
      </c>
      <c r="AE571">
        <v>8</v>
      </c>
      <c r="AF571">
        <v>0</v>
      </c>
      <c r="AG571">
        <v>0</v>
      </c>
      <c r="AH571">
        <v>0</v>
      </c>
      <c r="AI571">
        <v>6.4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6</v>
      </c>
      <c r="AT571">
        <v>1.75</v>
      </c>
      <c r="AU571" t="s">
        <v>6</v>
      </c>
      <c r="AV571">
        <v>0</v>
      </c>
      <c r="AW571">
        <v>2</v>
      </c>
      <c r="AX571">
        <v>26840925</v>
      </c>
      <c r="AY571">
        <v>1</v>
      </c>
      <c r="AZ571">
        <v>0</v>
      </c>
      <c r="BA571">
        <v>591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Y571*Source!I230</f>
        <v>0.45500000000000002</v>
      </c>
      <c r="CY571">
        <f>AA571</f>
        <v>51.2</v>
      </c>
      <c r="CZ571">
        <f>AE571</f>
        <v>8</v>
      </c>
      <c r="DA571">
        <f>AI571</f>
        <v>6.4</v>
      </c>
      <c r="DB571">
        <v>0</v>
      </c>
    </row>
    <row r="572" spans="1:106" x14ac:dyDescent="0.2">
      <c r="A572">
        <f>ROW(Source!A230)</f>
        <v>230</v>
      </c>
      <c r="B572">
        <v>26834277</v>
      </c>
      <c r="C572">
        <v>26840923</v>
      </c>
      <c r="D572">
        <v>25212428</v>
      </c>
      <c r="E572">
        <v>1</v>
      </c>
      <c r="F572">
        <v>1</v>
      </c>
      <c r="G572">
        <v>1</v>
      </c>
      <c r="H572">
        <v>3</v>
      </c>
      <c r="I572" t="s">
        <v>429</v>
      </c>
      <c r="J572" t="s">
        <v>432</v>
      </c>
      <c r="K572" t="s">
        <v>430</v>
      </c>
      <c r="L572">
        <v>1358</v>
      </c>
      <c r="N572">
        <v>1010</v>
      </c>
      <c r="O572" t="s">
        <v>431</v>
      </c>
      <c r="P572" t="s">
        <v>431</v>
      </c>
      <c r="Q572">
        <v>10</v>
      </c>
      <c r="W572">
        <v>0</v>
      </c>
      <c r="X572">
        <v>1686973957</v>
      </c>
      <c r="Y572">
        <v>17.5</v>
      </c>
      <c r="AA572">
        <v>18.559999999999999</v>
      </c>
      <c r="AB572">
        <v>0</v>
      </c>
      <c r="AC572">
        <v>0</v>
      </c>
      <c r="AD572">
        <v>0</v>
      </c>
      <c r="AE572">
        <v>2.9</v>
      </c>
      <c r="AF572">
        <v>0</v>
      </c>
      <c r="AG572">
        <v>0</v>
      </c>
      <c r="AH572">
        <v>0</v>
      </c>
      <c r="AI572">
        <v>6.4</v>
      </c>
      <c r="AJ572">
        <v>1</v>
      </c>
      <c r="AK572">
        <v>1</v>
      </c>
      <c r="AL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 t="s">
        <v>6</v>
      </c>
      <c r="AT572">
        <v>17.5</v>
      </c>
      <c r="AU572" t="s">
        <v>6</v>
      </c>
      <c r="AV572">
        <v>0</v>
      </c>
      <c r="AW572">
        <v>1</v>
      </c>
      <c r="AX572">
        <v>-1</v>
      </c>
      <c r="AY572">
        <v>0</v>
      </c>
      <c r="AZ572">
        <v>0</v>
      </c>
      <c r="BA572" t="s">
        <v>6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Y572*Source!I230</f>
        <v>4.55</v>
      </c>
      <c r="CY572">
        <f>AA572</f>
        <v>18.559999999999999</v>
      </c>
      <c r="CZ572">
        <f>AE572</f>
        <v>2.9</v>
      </c>
      <c r="DA572">
        <f>AI572</f>
        <v>6.4</v>
      </c>
      <c r="DB572">
        <v>0</v>
      </c>
    </row>
    <row r="573" spans="1:106" x14ac:dyDescent="0.2">
      <c r="A573">
        <f>ROW(Source!A230)</f>
        <v>230</v>
      </c>
      <c r="B573">
        <v>26834277</v>
      </c>
      <c r="C573">
        <v>26840923</v>
      </c>
      <c r="D573">
        <v>25215917</v>
      </c>
      <c r="E573">
        <v>1</v>
      </c>
      <c r="F573">
        <v>1</v>
      </c>
      <c r="G573">
        <v>1</v>
      </c>
      <c r="H573">
        <v>3</v>
      </c>
      <c r="I573" t="s">
        <v>425</v>
      </c>
      <c r="J573" t="s">
        <v>427</v>
      </c>
      <c r="K573" t="s">
        <v>426</v>
      </c>
      <c r="L573">
        <v>1302</v>
      </c>
      <c r="N573">
        <v>1003</v>
      </c>
      <c r="O573" t="s">
        <v>325</v>
      </c>
      <c r="P573" t="s">
        <v>325</v>
      </c>
      <c r="Q573">
        <v>10</v>
      </c>
      <c r="W573">
        <v>0</v>
      </c>
      <c r="X573">
        <v>-529006206</v>
      </c>
      <c r="Y573">
        <v>10.1</v>
      </c>
      <c r="AA573">
        <v>135.68</v>
      </c>
      <c r="AB573">
        <v>0</v>
      </c>
      <c r="AC573">
        <v>0</v>
      </c>
      <c r="AD573">
        <v>0</v>
      </c>
      <c r="AE573">
        <v>21.2</v>
      </c>
      <c r="AF573">
        <v>0</v>
      </c>
      <c r="AG573">
        <v>0</v>
      </c>
      <c r="AH573">
        <v>0</v>
      </c>
      <c r="AI573">
        <v>6.4</v>
      </c>
      <c r="AJ573">
        <v>1</v>
      </c>
      <c r="AK573">
        <v>1</v>
      </c>
      <c r="AL573">
        <v>1</v>
      </c>
      <c r="AN573">
        <v>0</v>
      </c>
      <c r="AO573">
        <v>0</v>
      </c>
      <c r="AP573">
        <v>0</v>
      </c>
      <c r="AQ573">
        <v>0</v>
      </c>
      <c r="AR573">
        <v>0</v>
      </c>
      <c r="AS573" t="s">
        <v>6</v>
      </c>
      <c r="AT573">
        <v>10.1</v>
      </c>
      <c r="AU573" t="s">
        <v>6</v>
      </c>
      <c r="AV573">
        <v>0</v>
      </c>
      <c r="AW573">
        <v>1</v>
      </c>
      <c r="AX573">
        <v>-1</v>
      </c>
      <c r="AY573">
        <v>0</v>
      </c>
      <c r="AZ573">
        <v>0</v>
      </c>
      <c r="BA573" t="s">
        <v>6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Y573*Source!I230</f>
        <v>2.6259999999999999</v>
      </c>
      <c r="CY573">
        <f>AA573</f>
        <v>135.68</v>
      </c>
      <c r="CZ573">
        <f>AE573</f>
        <v>21.2</v>
      </c>
      <c r="DA573">
        <f>AI573</f>
        <v>6.4</v>
      </c>
      <c r="DB573">
        <v>0</v>
      </c>
    </row>
    <row r="574" spans="1:106" x14ac:dyDescent="0.2">
      <c r="A574">
        <f>ROW(Source!A230)</f>
        <v>230</v>
      </c>
      <c r="B574">
        <v>26834277</v>
      </c>
      <c r="C574">
        <v>26840923</v>
      </c>
      <c r="D574">
        <v>25147235</v>
      </c>
      <c r="E574">
        <v>17</v>
      </c>
      <c r="F574">
        <v>1</v>
      </c>
      <c r="G574">
        <v>1</v>
      </c>
      <c r="H574">
        <v>3</v>
      </c>
      <c r="I574" t="s">
        <v>844</v>
      </c>
      <c r="J574" t="s">
        <v>6</v>
      </c>
      <c r="K574" t="s">
        <v>845</v>
      </c>
      <c r="L574">
        <v>1374</v>
      </c>
      <c r="N574">
        <v>1013</v>
      </c>
      <c r="O574" t="s">
        <v>846</v>
      </c>
      <c r="P574" t="s">
        <v>846</v>
      </c>
      <c r="Q574">
        <v>1</v>
      </c>
      <c r="W574">
        <v>0</v>
      </c>
      <c r="X574">
        <v>-1731369543</v>
      </c>
      <c r="Y574">
        <v>2.79</v>
      </c>
      <c r="AA574">
        <v>1</v>
      </c>
      <c r="AB574">
        <v>0</v>
      </c>
      <c r="AC574">
        <v>0</v>
      </c>
      <c r="AD574">
        <v>0</v>
      </c>
      <c r="AE574">
        <v>1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6</v>
      </c>
      <c r="AT574">
        <v>2.79</v>
      </c>
      <c r="AU574" t="s">
        <v>6</v>
      </c>
      <c r="AV574">
        <v>0</v>
      </c>
      <c r="AW574">
        <v>2</v>
      </c>
      <c r="AX574">
        <v>26840926</v>
      </c>
      <c r="AY574">
        <v>1</v>
      </c>
      <c r="AZ574">
        <v>0</v>
      </c>
      <c r="BA574">
        <v>592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Y574*Source!I230</f>
        <v>0.72540000000000004</v>
      </c>
      <c r="CY574">
        <f>AA574</f>
        <v>1</v>
      </c>
      <c r="CZ574">
        <f>AE574</f>
        <v>1</v>
      </c>
      <c r="DA574">
        <f>AI574</f>
        <v>1</v>
      </c>
      <c r="DB574">
        <v>0</v>
      </c>
    </row>
    <row r="575" spans="1:106" x14ac:dyDescent="0.2">
      <c r="A575">
        <f>ROW(Source!A235)</f>
        <v>235</v>
      </c>
      <c r="B575">
        <v>26834263</v>
      </c>
      <c r="C575">
        <v>26840946</v>
      </c>
      <c r="D575">
        <v>25412930</v>
      </c>
      <c r="E575">
        <v>1</v>
      </c>
      <c r="F575">
        <v>1</v>
      </c>
      <c r="G575">
        <v>1</v>
      </c>
      <c r="H575">
        <v>1</v>
      </c>
      <c r="I575" t="s">
        <v>623</v>
      </c>
      <c r="J575" t="s">
        <v>6</v>
      </c>
      <c r="K575" t="s">
        <v>624</v>
      </c>
      <c r="L575">
        <v>1191</v>
      </c>
      <c r="N575">
        <v>1013</v>
      </c>
      <c r="O575" t="s">
        <v>599</v>
      </c>
      <c r="P575" t="s">
        <v>599</v>
      </c>
      <c r="Q575">
        <v>1</v>
      </c>
      <c r="W575">
        <v>0</v>
      </c>
      <c r="X575">
        <v>-1081351934</v>
      </c>
      <c r="Y575">
        <v>6.29</v>
      </c>
      <c r="AA575">
        <v>0</v>
      </c>
      <c r="AB575">
        <v>0</v>
      </c>
      <c r="AC575">
        <v>0</v>
      </c>
      <c r="AD575">
        <v>9.4</v>
      </c>
      <c r="AE575">
        <v>0</v>
      </c>
      <c r="AF575">
        <v>0</v>
      </c>
      <c r="AG575">
        <v>0</v>
      </c>
      <c r="AH575">
        <v>9.4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6.29</v>
      </c>
      <c r="AU575" t="s">
        <v>6</v>
      </c>
      <c r="AV575">
        <v>1</v>
      </c>
      <c r="AW575">
        <v>2</v>
      </c>
      <c r="AX575">
        <v>26840947</v>
      </c>
      <c r="AY575">
        <v>1</v>
      </c>
      <c r="AZ575">
        <v>0</v>
      </c>
      <c r="BA575">
        <v>593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Y575*Source!I235</f>
        <v>1.6354</v>
      </c>
      <c r="CY575">
        <f>AD575</f>
        <v>9.4</v>
      </c>
      <c r="CZ575">
        <f>AH575</f>
        <v>9.4</v>
      </c>
      <c r="DA575">
        <f>AL575</f>
        <v>1</v>
      </c>
      <c r="DB575">
        <v>0</v>
      </c>
    </row>
    <row r="576" spans="1:106" x14ac:dyDescent="0.2">
      <c r="A576">
        <f>ROW(Source!A235)</f>
        <v>235</v>
      </c>
      <c r="B576">
        <v>26834263</v>
      </c>
      <c r="C576">
        <v>26840946</v>
      </c>
      <c r="D576">
        <v>25412928</v>
      </c>
      <c r="E576">
        <v>1</v>
      </c>
      <c r="F576">
        <v>1</v>
      </c>
      <c r="G576">
        <v>1</v>
      </c>
      <c r="H576">
        <v>1</v>
      </c>
      <c r="I576" t="s">
        <v>600</v>
      </c>
      <c r="J576" t="s">
        <v>6</v>
      </c>
      <c r="K576" t="s">
        <v>601</v>
      </c>
      <c r="L576">
        <v>1191</v>
      </c>
      <c r="N576">
        <v>1013</v>
      </c>
      <c r="O576" t="s">
        <v>599</v>
      </c>
      <c r="P576" t="s">
        <v>599</v>
      </c>
      <c r="Q576">
        <v>1</v>
      </c>
      <c r="W576">
        <v>0</v>
      </c>
      <c r="X576">
        <v>-1417349443</v>
      </c>
      <c r="Y576">
        <v>0.06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0.06</v>
      </c>
      <c r="AU576" t="s">
        <v>6</v>
      </c>
      <c r="AV576">
        <v>2</v>
      </c>
      <c r="AW576">
        <v>2</v>
      </c>
      <c r="AX576">
        <v>26840948</v>
      </c>
      <c r="AY576">
        <v>1</v>
      </c>
      <c r="AZ576">
        <v>0</v>
      </c>
      <c r="BA576">
        <v>594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Y576*Source!I235</f>
        <v>1.5599999999999999E-2</v>
      </c>
      <c r="CY576">
        <f>AD576</f>
        <v>0</v>
      </c>
      <c r="CZ576">
        <f>AH576</f>
        <v>0</v>
      </c>
      <c r="DA576">
        <f>AL576</f>
        <v>1</v>
      </c>
      <c r="DB576">
        <v>0</v>
      </c>
    </row>
    <row r="577" spans="1:106" x14ac:dyDescent="0.2">
      <c r="A577">
        <f>ROW(Source!A235)</f>
        <v>235</v>
      </c>
      <c r="B577">
        <v>26834263</v>
      </c>
      <c r="C577">
        <v>26840946</v>
      </c>
      <c r="D577">
        <v>25230220</v>
      </c>
      <c r="E577">
        <v>1</v>
      </c>
      <c r="F577">
        <v>1</v>
      </c>
      <c r="G577">
        <v>1</v>
      </c>
      <c r="H577">
        <v>2</v>
      </c>
      <c r="I577" t="s">
        <v>628</v>
      </c>
      <c r="J577" t="s">
        <v>629</v>
      </c>
      <c r="K577" t="s">
        <v>630</v>
      </c>
      <c r="L577">
        <v>1368</v>
      </c>
      <c r="N577">
        <v>1011</v>
      </c>
      <c r="O577" t="s">
        <v>605</v>
      </c>
      <c r="P577" t="s">
        <v>605</v>
      </c>
      <c r="Q577">
        <v>1</v>
      </c>
      <c r="W577">
        <v>0</v>
      </c>
      <c r="X577">
        <v>-1718674368</v>
      </c>
      <c r="Y577">
        <v>0.03</v>
      </c>
      <c r="AA577">
        <v>0</v>
      </c>
      <c r="AB577">
        <v>111.99</v>
      </c>
      <c r="AC577">
        <v>13.5</v>
      </c>
      <c r="AD577">
        <v>0</v>
      </c>
      <c r="AE577">
        <v>0</v>
      </c>
      <c r="AF577">
        <v>111.99</v>
      </c>
      <c r="AG577">
        <v>13.5</v>
      </c>
      <c r="AH577">
        <v>0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6</v>
      </c>
      <c r="AT577">
        <v>0.03</v>
      </c>
      <c r="AU577" t="s">
        <v>6</v>
      </c>
      <c r="AV577">
        <v>0</v>
      </c>
      <c r="AW577">
        <v>2</v>
      </c>
      <c r="AX577">
        <v>26840949</v>
      </c>
      <c r="AY577">
        <v>1</v>
      </c>
      <c r="AZ577">
        <v>0</v>
      </c>
      <c r="BA577">
        <v>595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Y577*Source!I235</f>
        <v>7.7999999999999996E-3</v>
      </c>
      <c r="CY577">
        <f>AB577</f>
        <v>111.99</v>
      </c>
      <c r="CZ577">
        <f>AF577</f>
        <v>111.99</v>
      </c>
      <c r="DA577">
        <f>AJ577</f>
        <v>1</v>
      </c>
      <c r="DB577">
        <v>0</v>
      </c>
    </row>
    <row r="578" spans="1:106" x14ac:dyDescent="0.2">
      <c r="A578">
        <f>ROW(Source!A235)</f>
        <v>235</v>
      </c>
      <c r="B578">
        <v>26834263</v>
      </c>
      <c r="C578">
        <v>26840946</v>
      </c>
      <c r="D578">
        <v>25231607</v>
      </c>
      <c r="E578">
        <v>1</v>
      </c>
      <c r="F578">
        <v>1</v>
      </c>
      <c r="G578">
        <v>1</v>
      </c>
      <c r="H578">
        <v>2</v>
      </c>
      <c r="I578" t="s">
        <v>608</v>
      </c>
      <c r="J578" t="s">
        <v>609</v>
      </c>
      <c r="K578" t="s">
        <v>610</v>
      </c>
      <c r="L578">
        <v>1368</v>
      </c>
      <c r="N578">
        <v>1011</v>
      </c>
      <c r="O578" t="s">
        <v>605</v>
      </c>
      <c r="P578" t="s">
        <v>605</v>
      </c>
      <c r="Q578">
        <v>1</v>
      </c>
      <c r="W578">
        <v>0</v>
      </c>
      <c r="X578">
        <v>1372534845</v>
      </c>
      <c r="Y578">
        <v>0.03</v>
      </c>
      <c r="AA578">
        <v>0</v>
      </c>
      <c r="AB578">
        <v>65.709999999999994</v>
      </c>
      <c r="AC578">
        <v>11.6</v>
      </c>
      <c r="AD578">
        <v>0</v>
      </c>
      <c r="AE578">
        <v>0</v>
      </c>
      <c r="AF578">
        <v>65.709999999999994</v>
      </c>
      <c r="AG578">
        <v>11.6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0.03</v>
      </c>
      <c r="AU578" t="s">
        <v>6</v>
      </c>
      <c r="AV578">
        <v>0</v>
      </c>
      <c r="AW578">
        <v>2</v>
      </c>
      <c r="AX578">
        <v>26840950</v>
      </c>
      <c r="AY578">
        <v>1</v>
      </c>
      <c r="AZ578">
        <v>0</v>
      </c>
      <c r="BA578">
        <v>596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Y578*Source!I235</f>
        <v>7.7999999999999996E-3</v>
      </c>
      <c r="CY578">
        <f>AB578</f>
        <v>65.709999999999994</v>
      </c>
      <c r="CZ578">
        <f>AF578</f>
        <v>65.709999999999994</v>
      </c>
      <c r="DA578">
        <f>AJ578</f>
        <v>1</v>
      </c>
      <c r="DB578">
        <v>0</v>
      </c>
    </row>
    <row r="579" spans="1:106" x14ac:dyDescent="0.2">
      <c r="A579">
        <f>ROW(Source!A235)</f>
        <v>235</v>
      </c>
      <c r="B579">
        <v>26834263</v>
      </c>
      <c r="C579">
        <v>26840946</v>
      </c>
      <c r="D579">
        <v>25150263</v>
      </c>
      <c r="E579">
        <v>1</v>
      </c>
      <c r="F579">
        <v>1</v>
      </c>
      <c r="G579">
        <v>1</v>
      </c>
      <c r="H579">
        <v>3</v>
      </c>
      <c r="I579" t="s">
        <v>850</v>
      </c>
      <c r="J579" t="s">
        <v>851</v>
      </c>
      <c r="K579" t="s">
        <v>852</v>
      </c>
      <c r="L579">
        <v>1346</v>
      </c>
      <c r="N579">
        <v>1009</v>
      </c>
      <c r="O579" t="s">
        <v>182</v>
      </c>
      <c r="P579" t="s">
        <v>182</v>
      </c>
      <c r="Q579">
        <v>1</v>
      </c>
      <c r="W579">
        <v>0</v>
      </c>
      <c r="X579">
        <v>-1088866022</v>
      </c>
      <c r="Y579">
        <v>0.32</v>
      </c>
      <c r="AA579">
        <v>30.4</v>
      </c>
      <c r="AB579">
        <v>0</v>
      </c>
      <c r="AC579">
        <v>0</v>
      </c>
      <c r="AD579">
        <v>0</v>
      </c>
      <c r="AE579">
        <v>30.4</v>
      </c>
      <c r="AF579">
        <v>0</v>
      </c>
      <c r="AG579">
        <v>0</v>
      </c>
      <c r="AH579">
        <v>0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6</v>
      </c>
      <c r="AT579">
        <v>0.32</v>
      </c>
      <c r="AU579" t="s">
        <v>6</v>
      </c>
      <c r="AV579">
        <v>0</v>
      </c>
      <c r="AW579">
        <v>2</v>
      </c>
      <c r="AX579">
        <v>26840951</v>
      </c>
      <c r="AY579">
        <v>1</v>
      </c>
      <c r="AZ579">
        <v>0</v>
      </c>
      <c r="BA579">
        <v>597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Y579*Source!I235</f>
        <v>8.320000000000001E-2</v>
      </c>
      <c r="CY579">
        <f t="shared" ref="CY579:CY585" si="36">AA579</f>
        <v>30.4</v>
      </c>
      <c r="CZ579">
        <f t="shared" ref="CZ579:CZ585" si="37">AE579</f>
        <v>30.4</v>
      </c>
      <c r="DA579">
        <f t="shared" ref="DA579:DA585" si="38">AI579</f>
        <v>1</v>
      </c>
      <c r="DB579">
        <v>0</v>
      </c>
    </row>
    <row r="580" spans="1:106" x14ac:dyDescent="0.2">
      <c r="A580">
        <f>ROW(Source!A235)</f>
        <v>235</v>
      </c>
      <c r="B580">
        <v>26834263</v>
      </c>
      <c r="C580">
        <v>26840946</v>
      </c>
      <c r="D580">
        <v>25150542</v>
      </c>
      <c r="E580">
        <v>1</v>
      </c>
      <c r="F580">
        <v>1</v>
      </c>
      <c r="G580">
        <v>1</v>
      </c>
      <c r="H580">
        <v>3</v>
      </c>
      <c r="I580" t="s">
        <v>853</v>
      </c>
      <c r="J580" t="s">
        <v>854</v>
      </c>
      <c r="K580" t="s">
        <v>855</v>
      </c>
      <c r="L580">
        <v>1348</v>
      </c>
      <c r="N580">
        <v>1009</v>
      </c>
      <c r="O580" t="s">
        <v>38</v>
      </c>
      <c r="P580" t="s">
        <v>38</v>
      </c>
      <c r="Q580">
        <v>1000</v>
      </c>
      <c r="W580">
        <v>0</v>
      </c>
      <c r="X580">
        <v>1012095217</v>
      </c>
      <c r="Y580">
        <v>1.0499999999999999E-3</v>
      </c>
      <c r="AA580">
        <v>1820</v>
      </c>
      <c r="AB580">
        <v>0</v>
      </c>
      <c r="AC580">
        <v>0</v>
      </c>
      <c r="AD580">
        <v>0</v>
      </c>
      <c r="AE580">
        <v>1820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1.0499999999999999E-3</v>
      </c>
      <c r="AU580" t="s">
        <v>6</v>
      </c>
      <c r="AV580">
        <v>0</v>
      </c>
      <c r="AW580">
        <v>2</v>
      </c>
      <c r="AX580">
        <v>26840952</v>
      </c>
      <c r="AY580">
        <v>1</v>
      </c>
      <c r="AZ580">
        <v>0</v>
      </c>
      <c r="BA580">
        <v>598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Y580*Source!I235</f>
        <v>2.7299999999999997E-4</v>
      </c>
      <c r="CY580">
        <f t="shared" si="36"/>
        <v>1820</v>
      </c>
      <c r="CZ580">
        <f t="shared" si="37"/>
        <v>1820</v>
      </c>
      <c r="DA580">
        <f t="shared" si="38"/>
        <v>1</v>
      </c>
      <c r="DB580">
        <v>0</v>
      </c>
    </row>
    <row r="581" spans="1:106" x14ac:dyDescent="0.2">
      <c r="A581">
        <f>ROW(Source!A235)</f>
        <v>235</v>
      </c>
      <c r="B581">
        <v>26834263</v>
      </c>
      <c r="C581">
        <v>26840946</v>
      </c>
      <c r="D581">
        <v>25186459</v>
      </c>
      <c r="E581">
        <v>1</v>
      </c>
      <c r="F581">
        <v>1</v>
      </c>
      <c r="G581">
        <v>1</v>
      </c>
      <c r="H581">
        <v>3</v>
      </c>
      <c r="I581" t="s">
        <v>856</v>
      </c>
      <c r="J581" t="s">
        <v>857</v>
      </c>
      <c r="K581" t="s">
        <v>858</v>
      </c>
      <c r="L581">
        <v>1346</v>
      </c>
      <c r="N581">
        <v>1009</v>
      </c>
      <c r="O581" t="s">
        <v>182</v>
      </c>
      <c r="P581" t="s">
        <v>182</v>
      </c>
      <c r="Q581">
        <v>1</v>
      </c>
      <c r="W581">
        <v>0</v>
      </c>
      <c r="X581">
        <v>210558753</v>
      </c>
      <c r="Y581">
        <v>0.02</v>
      </c>
      <c r="AA581">
        <v>28.6</v>
      </c>
      <c r="AB581">
        <v>0</v>
      </c>
      <c r="AC581">
        <v>0</v>
      </c>
      <c r="AD581">
        <v>0</v>
      </c>
      <c r="AE581">
        <v>28.6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6</v>
      </c>
      <c r="AT581">
        <v>0.02</v>
      </c>
      <c r="AU581" t="s">
        <v>6</v>
      </c>
      <c r="AV581">
        <v>0</v>
      </c>
      <c r="AW581">
        <v>2</v>
      </c>
      <c r="AX581">
        <v>26840953</v>
      </c>
      <c r="AY581">
        <v>1</v>
      </c>
      <c r="AZ581">
        <v>0</v>
      </c>
      <c r="BA581">
        <v>599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Y581*Source!I235</f>
        <v>5.2000000000000006E-3</v>
      </c>
      <c r="CY581">
        <f t="shared" si="36"/>
        <v>28.6</v>
      </c>
      <c r="CZ581">
        <f t="shared" si="37"/>
        <v>28.6</v>
      </c>
      <c r="DA581">
        <f t="shared" si="38"/>
        <v>1</v>
      </c>
      <c r="DB581">
        <v>0</v>
      </c>
    </row>
    <row r="582" spans="1:106" x14ac:dyDescent="0.2">
      <c r="A582">
        <f>ROW(Source!A235)</f>
        <v>235</v>
      </c>
      <c r="B582">
        <v>26834263</v>
      </c>
      <c r="C582">
        <v>26840946</v>
      </c>
      <c r="D582">
        <v>25200137</v>
      </c>
      <c r="E582">
        <v>1</v>
      </c>
      <c r="F582">
        <v>1</v>
      </c>
      <c r="G582">
        <v>1</v>
      </c>
      <c r="H582">
        <v>3</v>
      </c>
      <c r="I582" t="s">
        <v>859</v>
      </c>
      <c r="J582" t="s">
        <v>860</v>
      </c>
      <c r="K582" t="s">
        <v>861</v>
      </c>
      <c r="L582">
        <v>1355</v>
      </c>
      <c r="N582">
        <v>1010</v>
      </c>
      <c r="O582" t="s">
        <v>483</v>
      </c>
      <c r="P582" t="s">
        <v>483</v>
      </c>
      <c r="Q582">
        <v>100</v>
      </c>
      <c r="W582">
        <v>0</v>
      </c>
      <c r="X582">
        <v>-1427219203</v>
      </c>
      <c r="Y582">
        <v>0.05</v>
      </c>
      <c r="AA582">
        <v>143</v>
      </c>
      <c r="AB582">
        <v>0</v>
      </c>
      <c r="AC582">
        <v>0</v>
      </c>
      <c r="AD582">
        <v>0</v>
      </c>
      <c r="AE582">
        <v>143</v>
      </c>
      <c r="AF582">
        <v>0</v>
      </c>
      <c r="AG582">
        <v>0</v>
      </c>
      <c r="AH582">
        <v>0</v>
      </c>
      <c r="AI582">
        <v>1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6</v>
      </c>
      <c r="AT582">
        <v>0.05</v>
      </c>
      <c r="AU582" t="s">
        <v>6</v>
      </c>
      <c r="AV582">
        <v>0</v>
      </c>
      <c r="AW582">
        <v>2</v>
      </c>
      <c r="AX582">
        <v>26840954</v>
      </c>
      <c r="AY582">
        <v>1</v>
      </c>
      <c r="AZ582">
        <v>0</v>
      </c>
      <c r="BA582">
        <v>600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Y582*Source!I235</f>
        <v>1.3000000000000001E-2</v>
      </c>
      <c r="CY582">
        <f t="shared" si="36"/>
        <v>143</v>
      </c>
      <c r="CZ582">
        <f t="shared" si="37"/>
        <v>143</v>
      </c>
      <c r="DA582">
        <f t="shared" si="38"/>
        <v>1</v>
      </c>
      <c r="DB582">
        <v>0</v>
      </c>
    </row>
    <row r="583" spans="1:106" x14ac:dyDescent="0.2">
      <c r="A583">
        <f>ROW(Source!A235)</f>
        <v>235</v>
      </c>
      <c r="B583">
        <v>26834263</v>
      </c>
      <c r="C583">
        <v>26840946</v>
      </c>
      <c r="D583">
        <v>25200187</v>
      </c>
      <c r="E583">
        <v>1</v>
      </c>
      <c r="F583">
        <v>1</v>
      </c>
      <c r="G583">
        <v>1</v>
      </c>
      <c r="H583">
        <v>3</v>
      </c>
      <c r="I583" t="s">
        <v>862</v>
      </c>
      <c r="J583" t="s">
        <v>863</v>
      </c>
      <c r="K583" t="s">
        <v>864</v>
      </c>
      <c r="L583">
        <v>1356</v>
      </c>
      <c r="N583">
        <v>1010</v>
      </c>
      <c r="O583" t="s">
        <v>706</v>
      </c>
      <c r="P583" t="s">
        <v>706</v>
      </c>
      <c r="Q583">
        <v>1000</v>
      </c>
      <c r="W583">
        <v>0</v>
      </c>
      <c r="X583">
        <v>2033598199</v>
      </c>
      <c r="Y583">
        <v>1.2200000000000001E-2</v>
      </c>
      <c r="AA583">
        <v>176.21</v>
      </c>
      <c r="AB583">
        <v>0</v>
      </c>
      <c r="AC583">
        <v>0</v>
      </c>
      <c r="AD583">
        <v>0</v>
      </c>
      <c r="AE583">
        <v>176.21</v>
      </c>
      <c r="AF583">
        <v>0</v>
      </c>
      <c r="AG583">
        <v>0</v>
      </c>
      <c r="AH583">
        <v>0</v>
      </c>
      <c r="AI583">
        <v>1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6</v>
      </c>
      <c r="AT583">
        <v>1.2200000000000001E-2</v>
      </c>
      <c r="AU583" t="s">
        <v>6</v>
      </c>
      <c r="AV583">
        <v>0</v>
      </c>
      <c r="AW583">
        <v>2</v>
      </c>
      <c r="AX583">
        <v>26840955</v>
      </c>
      <c r="AY583">
        <v>1</v>
      </c>
      <c r="AZ583">
        <v>0</v>
      </c>
      <c r="BA583">
        <v>601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Y583*Source!I235</f>
        <v>3.1720000000000003E-3</v>
      </c>
      <c r="CY583">
        <f t="shared" si="36"/>
        <v>176.21</v>
      </c>
      <c r="CZ583">
        <f t="shared" si="37"/>
        <v>176.21</v>
      </c>
      <c r="DA583">
        <f t="shared" si="38"/>
        <v>1</v>
      </c>
      <c r="DB583">
        <v>0</v>
      </c>
    </row>
    <row r="584" spans="1:106" x14ac:dyDescent="0.2">
      <c r="A584">
        <f>ROW(Source!A235)</f>
        <v>235</v>
      </c>
      <c r="B584">
        <v>26834263</v>
      </c>
      <c r="C584">
        <v>26840946</v>
      </c>
      <c r="D584">
        <v>25205580</v>
      </c>
      <c r="E584">
        <v>1</v>
      </c>
      <c r="F584">
        <v>1</v>
      </c>
      <c r="G584">
        <v>1</v>
      </c>
      <c r="H584">
        <v>3</v>
      </c>
      <c r="I584" t="s">
        <v>438</v>
      </c>
      <c r="J584" t="s">
        <v>441</v>
      </c>
      <c r="K584" t="s">
        <v>439</v>
      </c>
      <c r="L584">
        <v>1477</v>
      </c>
      <c r="N584">
        <v>1013</v>
      </c>
      <c r="O584" t="s">
        <v>440</v>
      </c>
      <c r="P584" t="s">
        <v>442</v>
      </c>
      <c r="Q584">
        <v>1</v>
      </c>
      <c r="W584">
        <v>0</v>
      </c>
      <c r="X584">
        <v>-668882366</v>
      </c>
      <c r="Y584">
        <v>0.107692</v>
      </c>
      <c r="AA584">
        <v>4814.0200000000004</v>
      </c>
      <c r="AB584">
        <v>0</v>
      </c>
      <c r="AC584">
        <v>0</v>
      </c>
      <c r="AD584">
        <v>0</v>
      </c>
      <c r="AE584">
        <v>4814.0200000000004</v>
      </c>
      <c r="AF584">
        <v>0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N584">
        <v>0</v>
      </c>
      <c r="AO584">
        <v>0</v>
      </c>
      <c r="AP584">
        <v>0</v>
      </c>
      <c r="AQ584">
        <v>0</v>
      </c>
      <c r="AR584">
        <v>0</v>
      </c>
      <c r="AS584" t="s">
        <v>6</v>
      </c>
      <c r="AT584">
        <v>0.107692</v>
      </c>
      <c r="AU584" t="s">
        <v>6</v>
      </c>
      <c r="AV584">
        <v>0</v>
      </c>
      <c r="AW584">
        <v>1</v>
      </c>
      <c r="AX584">
        <v>-1</v>
      </c>
      <c r="AY584">
        <v>0</v>
      </c>
      <c r="AZ584">
        <v>0</v>
      </c>
      <c r="BA584" t="s">
        <v>6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Y584*Source!I235</f>
        <v>2.7999920000000001E-2</v>
      </c>
      <c r="CY584">
        <f t="shared" si="36"/>
        <v>4814.0200000000004</v>
      </c>
      <c r="CZ584">
        <f t="shared" si="37"/>
        <v>4814.0200000000004</v>
      </c>
      <c r="DA584">
        <f t="shared" si="38"/>
        <v>1</v>
      </c>
      <c r="DB584">
        <v>0</v>
      </c>
    </row>
    <row r="585" spans="1:106" x14ac:dyDescent="0.2">
      <c r="A585">
        <f>ROW(Source!A235)</f>
        <v>235</v>
      </c>
      <c r="B585">
        <v>26834263</v>
      </c>
      <c r="C585">
        <v>26840946</v>
      </c>
      <c r="D585">
        <v>25147235</v>
      </c>
      <c r="E585">
        <v>17</v>
      </c>
      <c r="F585">
        <v>1</v>
      </c>
      <c r="G585">
        <v>1</v>
      </c>
      <c r="H585">
        <v>3</v>
      </c>
      <c r="I585" t="s">
        <v>844</v>
      </c>
      <c r="J585" t="s">
        <v>6</v>
      </c>
      <c r="K585" t="s">
        <v>845</v>
      </c>
      <c r="L585">
        <v>1374</v>
      </c>
      <c r="N585">
        <v>1013</v>
      </c>
      <c r="O585" t="s">
        <v>846</v>
      </c>
      <c r="P585" t="s">
        <v>846</v>
      </c>
      <c r="Q585">
        <v>1</v>
      </c>
      <c r="W585">
        <v>0</v>
      </c>
      <c r="X585">
        <v>-1731369543</v>
      </c>
      <c r="Y585">
        <v>1.18</v>
      </c>
      <c r="AA585">
        <v>1</v>
      </c>
      <c r="AB585">
        <v>0</v>
      </c>
      <c r="AC585">
        <v>0</v>
      </c>
      <c r="AD585">
        <v>0</v>
      </c>
      <c r="AE585">
        <v>1</v>
      </c>
      <c r="AF585">
        <v>0</v>
      </c>
      <c r="AG585">
        <v>0</v>
      </c>
      <c r="AH585">
        <v>0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6</v>
      </c>
      <c r="AT585">
        <v>1.18</v>
      </c>
      <c r="AU585" t="s">
        <v>6</v>
      </c>
      <c r="AV585">
        <v>0</v>
      </c>
      <c r="AW585">
        <v>2</v>
      </c>
      <c r="AX585">
        <v>26840956</v>
      </c>
      <c r="AY585">
        <v>1</v>
      </c>
      <c r="AZ585">
        <v>0</v>
      </c>
      <c r="BA585">
        <v>602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Y585*Source!I235</f>
        <v>0.30680000000000002</v>
      </c>
      <c r="CY585">
        <f t="shared" si="36"/>
        <v>1</v>
      </c>
      <c r="CZ585">
        <f t="shared" si="37"/>
        <v>1</v>
      </c>
      <c r="DA585">
        <f t="shared" si="38"/>
        <v>1</v>
      </c>
      <c r="DB585">
        <v>0</v>
      </c>
    </row>
    <row r="586" spans="1:106" x14ac:dyDescent="0.2">
      <c r="A586">
        <f>ROW(Source!A236)</f>
        <v>236</v>
      </c>
      <c r="B586">
        <v>26834277</v>
      </c>
      <c r="C586">
        <v>26840946</v>
      </c>
      <c r="D586">
        <v>25412930</v>
      </c>
      <c r="E586">
        <v>1</v>
      </c>
      <c r="F586">
        <v>1</v>
      </c>
      <c r="G586">
        <v>1</v>
      </c>
      <c r="H586">
        <v>1</v>
      </c>
      <c r="I586" t="s">
        <v>623</v>
      </c>
      <c r="J586" t="s">
        <v>6</v>
      </c>
      <c r="K586" t="s">
        <v>624</v>
      </c>
      <c r="L586">
        <v>1191</v>
      </c>
      <c r="N586">
        <v>1013</v>
      </c>
      <c r="O586" t="s">
        <v>599</v>
      </c>
      <c r="P586" t="s">
        <v>599</v>
      </c>
      <c r="Q586">
        <v>1</v>
      </c>
      <c r="W586">
        <v>0</v>
      </c>
      <c r="X586">
        <v>-1081351934</v>
      </c>
      <c r="Y586">
        <v>6.29</v>
      </c>
      <c r="AA586">
        <v>0</v>
      </c>
      <c r="AB586">
        <v>0</v>
      </c>
      <c r="AC586">
        <v>0</v>
      </c>
      <c r="AD586">
        <v>60.16</v>
      </c>
      <c r="AE586">
        <v>0</v>
      </c>
      <c r="AF586">
        <v>0</v>
      </c>
      <c r="AG586">
        <v>0</v>
      </c>
      <c r="AH586">
        <v>9.4</v>
      </c>
      <c r="AI586">
        <v>1</v>
      </c>
      <c r="AJ586">
        <v>1</v>
      </c>
      <c r="AK586">
        <v>1</v>
      </c>
      <c r="AL586">
        <v>6.4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6</v>
      </c>
      <c r="AT586">
        <v>6.29</v>
      </c>
      <c r="AU586" t="s">
        <v>6</v>
      </c>
      <c r="AV586">
        <v>1</v>
      </c>
      <c r="AW586">
        <v>2</v>
      </c>
      <c r="AX586">
        <v>26840947</v>
      </c>
      <c r="AY586">
        <v>1</v>
      </c>
      <c r="AZ586">
        <v>0</v>
      </c>
      <c r="BA586">
        <v>603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Y586*Source!I236</f>
        <v>1.6354</v>
      </c>
      <c r="CY586">
        <f>AD586</f>
        <v>60.16</v>
      </c>
      <c r="CZ586">
        <f>AH586</f>
        <v>9.4</v>
      </c>
      <c r="DA586">
        <f>AL586</f>
        <v>6.4</v>
      </c>
      <c r="DB586">
        <v>0</v>
      </c>
    </row>
    <row r="587" spans="1:106" x14ac:dyDescent="0.2">
      <c r="A587">
        <f>ROW(Source!A236)</f>
        <v>236</v>
      </c>
      <c r="B587">
        <v>26834277</v>
      </c>
      <c r="C587">
        <v>26840946</v>
      </c>
      <c r="D587">
        <v>25412928</v>
      </c>
      <c r="E587">
        <v>1</v>
      </c>
      <c r="F587">
        <v>1</v>
      </c>
      <c r="G587">
        <v>1</v>
      </c>
      <c r="H587">
        <v>1</v>
      </c>
      <c r="I587" t="s">
        <v>600</v>
      </c>
      <c r="J587" t="s">
        <v>6</v>
      </c>
      <c r="K587" t="s">
        <v>601</v>
      </c>
      <c r="L587">
        <v>1191</v>
      </c>
      <c r="N587">
        <v>1013</v>
      </c>
      <c r="O587" t="s">
        <v>599</v>
      </c>
      <c r="P587" t="s">
        <v>599</v>
      </c>
      <c r="Q587">
        <v>1</v>
      </c>
      <c r="W587">
        <v>0</v>
      </c>
      <c r="X587">
        <v>-1417349443</v>
      </c>
      <c r="Y587">
        <v>0.06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1</v>
      </c>
      <c r="AJ587">
        <v>1</v>
      </c>
      <c r="AK587">
        <v>6.4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6</v>
      </c>
      <c r="AT587">
        <v>0.06</v>
      </c>
      <c r="AU587" t="s">
        <v>6</v>
      </c>
      <c r="AV587">
        <v>2</v>
      </c>
      <c r="AW587">
        <v>2</v>
      </c>
      <c r="AX587">
        <v>26840948</v>
      </c>
      <c r="AY587">
        <v>1</v>
      </c>
      <c r="AZ587">
        <v>0</v>
      </c>
      <c r="BA587">
        <v>604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Y587*Source!I236</f>
        <v>1.5599999999999999E-2</v>
      </c>
      <c r="CY587">
        <f>AD587</f>
        <v>0</v>
      </c>
      <c r="CZ587">
        <f>AH587</f>
        <v>0</v>
      </c>
      <c r="DA587">
        <f>AL587</f>
        <v>1</v>
      </c>
      <c r="DB587">
        <v>0</v>
      </c>
    </row>
    <row r="588" spans="1:106" x14ac:dyDescent="0.2">
      <c r="A588">
        <f>ROW(Source!A236)</f>
        <v>236</v>
      </c>
      <c r="B588">
        <v>26834277</v>
      </c>
      <c r="C588">
        <v>26840946</v>
      </c>
      <c r="D588">
        <v>25230220</v>
      </c>
      <c r="E588">
        <v>1</v>
      </c>
      <c r="F588">
        <v>1</v>
      </c>
      <c r="G588">
        <v>1</v>
      </c>
      <c r="H588">
        <v>2</v>
      </c>
      <c r="I588" t="s">
        <v>628</v>
      </c>
      <c r="J588" t="s">
        <v>629</v>
      </c>
      <c r="K588" t="s">
        <v>630</v>
      </c>
      <c r="L588">
        <v>1368</v>
      </c>
      <c r="N588">
        <v>1011</v>
      </c>
      <c r="O588" t="s">
        <v>605</v>
      </c>
      <c r="P588" t="s">
        <v>605</v>
      </c>
      <c r="Q588">
        <v>1</v>
      </c>
      <c r="W588">
        <v>0</v>
      </c>
      <c r="X588">
        <v>-1718674368</v>
      </c>
      <c r="Y588">
        <v>0.03</v>
      </c>
      <c r="AA588">
        <v>0</v>
      </c>
      <c r="AB588">
        <v>716.74</v>
      </c>
      <c r="AC588">
        <v>13.5</v>
      </c>
      <c r="AD588">
        <v>0</v>
      </c>
      <c r="AE588">
        <v>0</v>
      </c>
      <c r="AF588">
        <v>111.99</v>
      </c>
      <c r="AG588">
        <v>13.5</v>
      </c>
      <c r="AH588">
        <v>0</v>
      </c>
      <c r="AI588">
        <v>1</v>
      </c>
      <c r="AJ588">
        <v>6.4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6</v>
      </c>
      <c r="AT588">
        <v>0.03</v>
      </c>
      <c r="AU588" t="s">
        <v>6</v>
      </c>
      <c r="AV588">
        <v>0</v>
      </c>
      <c r="AW588">
        <v>2</v>
      </c>
      <c r="AX588">
        <v>26840949</v>
      </c>
      <c r="AY588">
        <v>1</v>
      </c>
      <c r="AZ588">
        <v>0</v>
      </c>
      <c r="BA588">
        <v>605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Y588*Source!I236</f>
        <v>7.7999999999999996E-3</v>
      </c>
      <c r="CY588">
        <f>AB588</f>
        <v>716.74</v>
      </c>
      <c r="CZ588">
        <f>AF588</f>
        <v>111.99</v>
      </c>
      <c r="DA588">
        <f>AJ588</f>
        <v>6.4</v>
      </c>
      <c r="DB588">
        <v>0</v>
      </c>
    </row>
    <row r="589" spans="1:106" x14ac:dyDescent="0.2">
      <c r="A589">
        <f>ROW(Source!A236)</f>
        <v>236</v>
      </c>
      <c r="B589">
        <v>26834277</v>
      </c>
      <c r="C589">
        <v>26840946</v>
      </c>
      <c r="D589">
        <v>25231607</v>
      </c>
      <c r="E589">
        <v>1</v>
      </c>
      <c r="F589">
        <v>1</v>
      </c>
      <c r="G589">
        <v>1</v>
      </c>
      <c r="H589">
        <v>2</v>
      </c>
      <c r="I589" t="s">
        <v>608</v>
      </c>
      <c r="J589" t="s">
        <v>609</v>
      </c>
      <c r="K589" t="s">
        <v>610</v>
      </c>
      <c r="L589">
        <v>1368</v>
      </c>
      <c r="N589">
        <v>1011</v>
      </c>
      <c r="O589" t="s">
        <v>605</v>
      </c>
      <c r="P589" t="s">
        <v>605</v>
      </c>
      <c r="Q589">
        <v>1</v>
      </c>
      <c r="W589">
        <v>0</v>
      </c>
      <c r="X589">
        <v>1372534845</v>
      </c>
      <c r="Y589">
        <v>0.03</v>
      </c>
      <c r="AA589">
        <v>0</v>
      </c>
      <c r="AB589">
        <v>420.54</v>
      </c>
      <c r="AC589">
        <v>11.6</v>
      </c>
      <c r="AD589">
        <v>0</v>
      </c>
      <c r="AE589">
        <v>0</v>
      </c>
      <c r="AF589">
        <v>65.709999999999994</v>
      </c>
      <c r="AG589">
        <v>11.6</v>
      </c>
      <c r="AH589">
        <v>0</v>
      </c>
      <c r="AI589">
        <v>1</v>
      </c>
      <c r="AJ589">
        <v>6.4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6</v>
      </c>
      <c r="AT589">
        <v>0.03</v>
      </c>
      <c r="AU589" t="s">
        <v>6</v>
      </c>
      <c r="AV589">
        <v>0</v>
      </c>
      <c r="AW589">
        <v>2</v>
      </c>
      <c r="AX589">
        <v>26840950</v>
      </c>
      <c r="AY589">
        <v>1</v>
      </c>
      <c r="AZ589">
        <v>0</v>
      </c>
      <c r="BA589">
        <v>606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Y589*Source!I236</f>
        <v>7.7999999999999996E-3</v>
      </c>
      <c r="CY589">
        <f>AB589</f>
        <v>420.54</v>
      </c>
      <c r="CZ589">
        <f>AF589</f>
        <v>65.709999999999994</v>
      </c>
      <c r="DA589">
        <f>AJ589</f>
        <v>6.4</v>
      </c>
      <c r="DB589">
        <v>0</v>
      </c>
    </row>
    <row r="590" spans="1:106" x14ac:dyDescent="0.2">
      <c r="A590">
        <f>ROW(Source!A236)</f>
        <v>236</v>
      </c>
      <c r="B590">
        <v>26834277</v>
      </c>
      <c r="C590">
        <v>26840946</v>
      </c>
      <c r="D590">
        <v>25150263</v>
      </c>
      <c r="E590">
        <v>1</v>
      </c>
      <c r="F590">
        <v>1</v>
      </c>
      <c r="G590">
        <v>1</v>
      </c>
      <c r="H590">
        <v>3</v>
      </c>
      <c r="I590" t="s">
        <v>850</v>
      </c>
      <c r="J590" t="s">
        <v>851</v>
      </c>
      <c r="K590" t="s">
        <v>852</v>
      </c>
      <c r="L590">
        <v>1346</v>
      </c>
      <c r="N590">
        <v>1009</v>
      </c>
      <c r="O590" t="s">
        <v>182</v>
      </c>
      <c r="P590" t="s">
        <v>182</v>
      </c>
      <c r="Q590">
        <v>1</v>
      </c>
      <c r="W590">
        <v>0</v>
      </c>
      <c r="X590">
        <v>-1088866022</v>
      </c>
      <c r="Y590">
        <v>0.32</v>
      </c>
      <c r="AA590">
        <v>194.56</v>
      </c>
      <c r="AB590">
        <v>0</v>
      </c>
      <c r="AC590">
        <v>0</v>
      </c>
      <c r="AD590">
        <v>0</v>
      </c>
      <c r="AE590">
        <v>30.4</v>
      </c>
      <c r="AF590">
        <v>0</v>
      </c>
      <c r="AG590">
        <v>0</v>
      </c>
      <c r="AH590">
        <v>0</v>
      </c>
      <c r="AI590">
        <v>6.4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6</v>
      </c>
      <c r="AT590">
        <v>0.32</v>
      </c>
      <c r="AU590" t="s">
        <v>6</v>
      </c>
      <c r="AV590">
        <v>0</v>
      </c>
      <c r="AW590">
        <v>2</v>
      </c>
      <c r="AX590">
        <v>26840951</v>
      </c>
      <c r="AY590">
        <v>1</v>
      </c>
      <c r="AZ590">
        <v>0</v>
      </c>
      <c r="BA590">
        <v>607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Y590*Source!I236</f>
        <v>8.320000000000001E-2</v>
      </c>
      <c r="CY590">
        <f t="shared" ref="CY590:CY596" si="39">AA590</f>
        <v>194.56</v>
      </c>
      <c r="CZ590">
        <f t="shared" ref="CZ590:CZ596" si="40">AE590</f>
        <v>30.4</v>
      </c>
      <c r="DA590">
        <f t="shared" ref="DA590:DA596" si="41">AI590</f>
        <v>6.4</v>
      </c>
      <c r="DB590">
        <v>0</v>
      </c>
    </row>
    <row r="591" spans="1:106" x14ac:dyDescent="0.2">
      <c r="A591">
        <f>ROW(Source!A236)</f>
        <v>236</v>
      </c>
      <c r="B591">
        <v>26834277</v>
      </c>
      <c r="C591">
        <v>26840946</v>
      </c>
      <c r="D591">
        <v>25150542</v>
      </c>
      <c r="E591">
        <v>1</v>
      </c>
      <c r="F591">
        <v>1</v>
      </c>
      <c r="G591">
        <v>1</v>
      </c>
      <c r="H591">
        <v>3</v>
      </c>
      <c r="I591" t="s">
        <v>853</v>
      </c>
      <c r="J591" t="s">
        <v>854</v>
      </c>
      <c r="K591" t="s">
        <v>855</v>
      </c>
      <c r="L591">
        <v>1348</v>
      </c>
      <c r="N591">
        <v>1009</v>
      </c>
      <c r="O591" t="s">
        <v>38</v>
      </c>
      <c r="P591" t="s">
        <v>38</v>
      </c>
      <c r="Q591">
        <v>1000</v>
      </c>
      <c r="W591">
        <v>0</v>
      </c>
      <c r="X591">
        <v>1012095217</v>
      </c>
      <c r="Y591">
        <v>1.0499999999999999E-3</v>
      </c>
      <c r="AA591">
        <v>11648</v>
      </c>
      <c r="AB591">
        <v>0</v>
      </c>
      <c r="AC591">
        <v>0</v>
      </c>
      <c r="AD591">
        <v>0</v>
      </c>
      <c r="AE591">
        <v>1820</v>
      </c>
      <c r="AF591">
        <v>0</v>
      </c>
      <c r="AG591">
        <v>0</v>
      </c>
      <c r="AH591">
        <v>0</v>
      </c>
      <c r="AI591">
        <v>6.4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1.0499999999999999E-3</v>
      </c>
      <c r="AU591" t="s">
        <v>6</v>
      </c>
      <c r="AV591">
        <v>0</v>
      </c>
      <c r="AW591">
        <v>2</v>
      </c>
      <c r="AX591">
        <v>26840952</v>
      </c>
      <c r="AY591">
        <v>1</v>
      </c>
      <c r="AZ591">
        <v>0</v>
      </c>
      <c r="BA591">
        <v>608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Y591*Source!I236</f>
        <v>2.7299999999999997E-4</v>
      </c>
      <c r="CY591">
        <f t="shared" si="39"/>
        <v>11648</v>
      </c>
      <c r="CZ591">
        <f t="shared" si="40"/>
        <v>1820</v>
      </c>
      <c r="DA591">
        <f t="shared" si="41"/>
        <v>6.4</v>
      </c>
      <c r="DB591">
        <v>0</v>
      </c>
    </row>
    <row r="592" spans="1:106" x14ac:dyDescent="0.2">
      <c r="A592">
        <f>ROW(Source!A236)</f>
        <v>236</v>
      </c>
      <c r="B592">
        <v>26834277</v>
      </c>
      <c r="C592">
        <v>26840946</v>
      </c>
      <c r="D592">
        <v>25186459</v>
      </c>
      <c r="E592">
        <v>1</v>
      </c>
      <c r="F592">
        <v>1</v>
      </c>
      <c r="G592">
        <v>1</v>
      </c>
      <c r="H592">
        <v>3</v>
      </c>
      <c r="I592" t="s">
        <v>856</v>
      </c>
      <c r="J592" t="s">
        <v>857</v>
      </c>
      <c r="K592" t="s">
        <v>858</v>
      </c>
      <c r="L592">
        <v>1346</v>
      </c>
      <c r="N592">
        <v>1009</v>
      </c>
      <c r="O592" t="s">
        <v>182</v>
      </c>
      <c r="P592" t="s">
        <v>182</v>
      </c>
      <c r="Q592">
        <v>1</v>
      </c>
      <c r="W592">
        <v>0</v>
      </c>
      <c r="X592">
        <v>210558753</v>
      </c>
      <c r="Y592">
        <v>0.02</v>
      </c>
      <c r="AA592">
        <v>183.04</v>
      </c>
      <c r="AB592">
        <v>0</v>
      </c>
      <c r="AC592">
        <v>0</v>
      </c>
      <c r="AD592">
        <v>0</v>
      </c>
      <c r="AE592">
        <v>28.6</v>
      </c>
      <c r="AF592">
        <v>0</v>
      </c>
      <c r="AG592">
        <v>0</v>
      </c>
      <c r="AH592">
        <v>0</v>
      </c>
      <c r="AI592">
        <v>6.4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0.02</v>
      </c>
      <c r="AU592" t="s">
        <v>6</v>
      </c>
      <c r="AV592">
        <v>0</v>
      </c>
      <c r="AW592">
        <v>2</v>
      </c>
      <c r="AX592">
        <v>26840953</v>
      </c>
      <c r="AY592">
        <v>1</v>
      </c>
      <c r="AZ592">
        <v>0</v>
      </c>
      <c r="BA592">
        <v>609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Y592*Source!I236</f>
        <v>5.2000000000000006E-3</v>
      </c>
      <c r="CY592">
        <f t="shared" si="39"/>
        <v>183.04</v>
      </c>
      <c r="CZ592">
        <f t="shared" si="40"/>
        <v>28.6</v>
      </c>
      <c r="DA592">
        <f t="shared" si="41"/>
        <v>6.4</v>
      </c>
      <c r="DB592">
        <v>0</v>
      </c>
    </row>
    <row r="593" spans="1:106" x14ac:dyDescent="0.2">
      <c r="A593">
        <f>ROW(Source!A236)</f>
        <v>236</v>
      </c>
      <c r="B593">
        <v>26834277</v>
      </c>
      <c r="C593">
        <v>26840946</v>
      </c>
      <c r="D593">
        <v>25200137</v>
      </c>
      <c r="E593">
        <v>1</v>
      </c>
      <c r="F593">
        <v>1</v>
      </c>
      <c r="G593">
        <v>1</v>
      </c>
      <c r="H593">
        <v>3</v>
      </c>
      <c r="I593" t="s">
        <v>859</v>
      </c>
      <c r="J593" t="s">
        <v>860</v>
      </c>
      <c r="K593" t="s">
        <v>861</v>
      </c>
      <c r="L593">
        <v>1355</v>
      </c>
      <c r="N593">
        <v>1010</v>
      </c>
      <c r="O593" t="s">
        <v>483</v>
      </c>
      <c r="P593" t="s">
        <v>483</v>
      </c>
      <c r="Q593">
        <v>100</v>
      </c>
      <c r="W593">
        <v>0</v>
      </c>
      <c r="X593">
        <v>-1427219203</v>
      </c>
      <c r="Y593">
        <v>0.05</v>
      </c>
      <c r="AA593">
        <v>915.2</v>
      </c>
      <c r="AB593">
        <v>0</v>
      </c>
      <c r="AC593">
        <v>0</v>
      </c>
      <c r="AD593">
        <v>0</v>
      </c>
      <c r="AE593">
        <v>143</v>
      </c>
      <c r="AF593">
        <v>0</v>
      </c>
      <c r="AG593">
        <v>0</v>
      </c>
      <c r="AH593">
        <v>0</v>
      </c>
      <c r="AI593">
        <v>6.4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6</v>
      </c>
      <c r="AT593">
        <v>0.05</v>
      </c>
      <c r="AU593" t="s">
        <v>6</v>
      </c>
      <c r="AV593">
        <v>0</v>
      </c>
      <c r="AW593">
        <v>2</v>
      </c>
      <c r="AX593">
        <v>26840954</v>
      </c>
      <c r="AY593">
        <v>1</v>
      </c>
      <c r="AZ593">
        <v>0</v>
      </c>
      <c r="BA593">
        <v>610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Y593*Source!I236</f>
        <v>1.3000000000000001E-2</v>
      </c>
      <c r="CY593">
        <f t="shared" si="39"/>
        <v>915.2</v>
      </c>
      <c r="CZ593">
        <f t="shared" si="40"/>
        <v>143</v>
      </c>
      <c r="DA593">
        <f t="shared" si="41"/>
        <v>6.4</v>
      </c>
      <c r="DB593">
        <v>0</v>
      </c>
    </row>
    <row r="594" spans="1:106" x14ac:dyDescent="0.2">
      <c r="A594">
        <f>ROW(Source!A236)</f>
        <v>236</v>
      </c>
      <c r="B594">
        <v>26834277</v>
      </c>
      <c r="C594">
        <v>26840946</v>
      </c>
      <c r="D594">
        <v>25200187</v>
      </c>
      <c r="E594">
        <v>1</v>
      </c>
      <c r="F594">
        <v>1</v>
      </c>
      <c r="G594">
        <v>1</v>
      </c>
      <c r="H594">
        <v>3</v>
      </c>
      <c r="I594" t="s">
        <v>862</v>
      </c>
      <c r="J594" t="s">
        <v>863</v>
      </c>
      <c r="K594" t="s">
        <v>864</v>
      </c>
      <c r="L594">
        <v>1356</v>
      </c>
      <c r="N594">
        <v>1010</v>
      </c>
      <c r="O594" t="s">
        <v>706</v>
      </c>
      <c r="P594" t="s">
        <v>706</v>
      </c>
      <c r="Q594">
        <v>1000</v>
      </c>
      <c r="W594">
        <v>0</v>
      </c>
      <c r="X594">
        <v>2033598199</v>
      </c>
      <c r="Y594">
        <v>1.2200000000000001E-2</v>
      </c>
      <c r="AA594">
        <v>1127.74</v>
      </c>
      <c r="AB594">
        <v>0</v>
      </c>
      <c r="AC594">
        <v>0</v>
      </c>
      <c r="AD594">
        <v>0</v>
      </c>
      <c r="AE594">
        <v>176.21</v>
      </c>
      <c r="AF594">
        <v>0</v>
      </c>
      <c r="AG594">
        <v>0</v>
      </c>
      <c r="AH594">
        <v>0</v>
      </c>
      <c r="AI594">
        <v>6.4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6</v>
      </c>
      <c r="AT594">
        <v>1.2200000000000001E-2</v>
      </c>
      <c r="AU594" t="s">
        <v>6</v>
      </c>
      <c r="AV594">
        <v>0</v>
      </c>
      <c r="AW594">
        <v>2</v>
      </c>
      <c r="AX594">
        <v>26840955</v>
      </c>
      <c r="AY594">
        <v>1</v>
      </c>
      <c r="AZ594">
        <v>0</v>
      </c>
      <c r="BA594">
        <v>611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Y594*Source!I236</f>
        <v>3.1720000000000003E-3</v>
      </c>
      <c r="CY594">
        <f t="shared" si="39"/>
        <v>1127.74</v>
      </c>
      <c r="CZ594">
        <f t="shared" si="40"/>
        <v>176.21</v>
      </c>
      <c r="DA594">
        <f t="shared" si="41"/>
        <v>6.4</v>
      </c>
      <c r="DB594">
        <v>0</v>
      </c>
    </row>
    <row r="595" spans="1:106" x14ac:dyDescent="0.2">
      <c r="A595">
        <f>ROW(Source!A236)</f>
        <v>236</v>
      </c>
      <c r="B595">
        <v>26834277</v>
      </c>
      <c r="C595">
        <v>26840946</v>
      </c>
      <c r="D595">
        <v>25205580</v>
      </c>
      <c r="E595">
        <v>1</v>
      </c>
      <c r="F595">
        <v>1</v>
      </c>
      <c r="G595">
        <v>1</v>
      </c>
      <c r="H595">
        <v>3</v>
      </c>
      <c r="I595" t="s">
        <v>438</v>
      </c>
      <c r="J595" t="s">
        <v>441</v>
      </c>
      <c r="K595" t="s">
        <v>439</v>
      </c>
      <c r="L595">
        <v>1477</v>
      </c>
      <c r="N595">
        <v>1013</v>
      </c>
      <c r="O595" t="s">
        <v>440</v>
      </c>
      <c r="P595" t="s">
        <v>442</v>
      </c>
      <c r="Q595">
        <v>1</v>
      </c>
      <c r="W595">
        <v>0</v>
      </c>
      <c r="X595">
        <v>-668882366</v>
      </c>
      <c r="Y595">
        <v>0.107692</v>
      </c>
      <c r="AA595">
        <v>30809.73</v>
      </c>
      <c r="AB595">
        <v>0</v>
      </c>
      <c r="AC595">
        <v>0</v>
      </c>
      <c r="AD595">
        <v>0</v>
      </c>
      <c r="AE595">
        <v>4814.0200000000004</v>
      </c>
      <c r="AF595">
        <v>0</v>
      </c>
      <c r="AG595">
        <v>0</v>
      </c>
      <c r="AH595">
        <v>0</v>
      </c>
      <c r="AI595">
        <v>6.4</v>
      </c>
      <c r="AJ595">
        <v>1</v>
      </c>
      <c r="AK595">
        <v>1</v>
      </c>
      <c r="AL595">
        <v>1</v>
      </c>
      <c r="AN595">
        <v>0</v>
      </c>
      <c r="AO595">
        <v>0</v>
      </c>
      <c r="AP595">
        <v>0</v>
      </c>
      <c r="AQ595">
        <v>0</v>
      </c>
      <c r="AR595">
        <v>0</v>
      </c>
      <c r="AS595" t="s">
        <v>6</v>
      </c>
      <c r="AT595">
        <v>0.107692</v>
      </c>
      <c r="AU595" t="s">
        <v>6</v>
      </c>
      <c r="AV595">
        <v>0</v>
      </c>
      <c r="AW595">
        <v>1</v>
      </c>
      <c r="AX595">
        <v>-1</v>
      </c>
      <c r="AY595">
        <v>0</v>
      </c>
      <c r="AZ595">
        <v>0</v>
      </c>
      <c r="BA595" t="s">
        <v>6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Y595*Source!I236</f>
        <v>2.7999920000000001E-2</v>
      </c>
      <c r="CY595">
        <f t="shared" si="39"/>
        <v>30809.73</v>
      </c>
      <c r="CZ595">
        <f t="shared" si="40"/>
        <v>4814.0200000000004</v>
      </c>
      <c r="DA595">
        <f t="shared" si="41"/>
        <v>6.4</v>
      </c>
      <c r="DB595">
        <v>0</v>
      </c>
    </row>
    <row r="596" spans="1:106" x14ac:dyDescent="0.2">
      <c r="A596">
        <f>ROW(Source!A236)</f>
        <v>236</v>
      </c>
      <c r="B596">
        <v>26834277</v>
      </c>
      <c r="C596">
        <v>26840946</v>
      </c>
      <c r="D596">
        <v>25147235</v>
      </c>
      <c r="E596">
        <v>17</v>
      </c>
      <c r="F596">
        <v>1</v>
      </c>
      <c r="G596">
        <v>1</v>
      </c>
      <c r="H596">
        <v>3</v>
      </c>
      <c r="I596" t="s">
        <v>844</v>
      </c>
      <c r="J596" t="s">
        <v>6</v>
      </c>
      <c r="K596" t="s">
        <v>845</v>
      </c>
      <c r="L596">
        <v>1374</v>
      </c>
      <c r="N596">
        <v>1013</v>
      </c>
      <c r="O596" t="s">
        <v>846</v>
      </c>
      <c r="P596" t="s">
        <v>846</v>
      </c>
      <c r="Q596">
        <v>1</v>
      </c>
      <c r="W596">
        <v>0</v>
      </c>
      <c r="X596">
        <v>-1731369543</v>
      </c>
      <c r="Y596">
        <v>1.18</v>
      </c>
      <c r="AA596">
        <v>1</v>
      </c>
      <c r="AB596">
        <v>0</v>
      </c>
      <c r="AC596">
        <v>0</v>
      </c>
      <c r="AD596">
        <v>0</v>
      </c>
      <c r="AE596">
        <v>1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6</v>
      </c>
      <c r="AT596">
        <v>1.18</v>
      </c>
      <c r="AU596" t="s">
        <v>6</v>
      </c>
      <c r="AV596">
        <v>0</v>
      </c>
      <c r="AW596">
        <v>2</v>
      </c>
      <c r="AX596">
        <v>26840956</v>
      </c>
      <c r="AY596">
        <v>1</v>
      </c>
      <c r="AZ596">
        <v>0</v>
      </c>
      <c r="BA596">
        <v>612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Y596*Source!I236</f>
        <v>0.30680000000000002</v>
      </c>
      <c r="CY596">
        <f t="shared" si="39"/>
        <v>1</v>
      </c>
      <c r="CZ596">
        <f t="shared" si="40"/>
        <v>1</v>
      </c>
      <c r="DA596">
        <f t="shared" si="41"/>
        <v>1</v>
      </c>
      <c r="DB596">
        <v>0</v>
      </c>
    </row>
    <row r="597" spans="1:106" x14ac:dyDescent="0.2">
      <c r="A597">
        <f>ROW(Source!A239)</f>
        <v>239</v>
      </c>
      <c r="B597">
        <v>26834263</v>
      </c>
      <c r="C597">
        <v>26840957</v>
      </c>
      <c r="D597">
        <v>25418254</v>
      </c>
      <c r="E597">
        <v>1</v>
      </c>
      <c r="F597">
        <v>1</v>
      </c>
      <c r="G597">
        <v>1</v>
      </c>
      <c r="H597">
        <v>1</v>
      </c>
      <c r="I597" t="s">
        <v>777</v>
      </c>
      <c r="J597" t="s">
        <v>6</v>
      </c>
      <c r="K597" t="s">
        <v>778</v>
      </c>
      <c r="L597">
        <v>1191</v>
      </c>
      <c r="N597">
        <v>1013</v>
      </c>
      <c r="O597" t="s">
        <v>599</v>
      </c>
      <c r="P597" t="s">
        <v>599</v>
      </c>
      <c r="Q597">
        <v>1</v>
      </c>
      <c r="W597">
        <v>0</v>
      </c>
      <c r="X597">
        <v>1983201532</v>
      </c>
      <c r="Y597">
        <v>16.29</v>
      </c>
      <c r="AA597">
        <v>0</v>
      </c>
      <c r="AB597">
        <v>0</v>
      </c>
      <c r="AC597">
        <v>0</v>
      </c>
      <c r="AD597">
        <v>9.51</v>
      </c>
      <c r="AE597">
        <v>0</v>
      </c>
      <c r="AF597">
        <v>0</v>
      </c>
      <c r="AG597">
        <v>0</v>
      </c>
      <c r="AH597">
        <v>9.51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16.29</v>
      </c>
      <c r="AU597" t="s">
        <v>6</v>
      </c>
      <c r="AV597">
        <v>1</v>
      </c>
      <c r="AW597">
        <v>2</v>
      </c>
      <c r="AX597">
        <v>26840958</v>
      </c>
      <c r="AY597">
        <v>1</v>
      </c>
      <c r="AZ597">
        <v>0</v>
      </c>
      <c r="BA597">
        <v>613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Y597*Source!I239</f>
        <v>9.2852999999999994</v>
      </c>
      <c r="CY597">
        <f>AD597</f>
        <v>9.51</v>
      </c>
      <c r="CZ597">
        <f>AH597</f>
        <v>9.51</v>
      </c>
      <c r="DA597">
        <f>AL597</f>
        <v>1</v>
      </c>
      <c r="DB597">
        <v>0</v>
      </c>
    </row>
    <row r="598" spans="1:106" x14ac:dyDescent="0.2">
      <c r="A598">
        <f>ROW(Source!A239)</f>
        <v>239</v>
      </c>
      <c r="B598">
        <v>26834263</v>
      </c>
      <c r="C598">
        <v>26840957</v>
      </c>
      <c r="D598">
        <v>25412928</v>
      </c>
      <c r="E598">
        <v>1</v>
      </c>
      <c r="F598">
        <v>1</v>
      </c>
      <c r="G598">
        <v>1</v>
      </c>
      <c r="H598">
        <v>1</v>
      </c>
      <c r="I598" t="s">
        <v>600</v>
      </c>
      <c r="J598" t="s">
        <v>6</v>
      </c>
      <c r="K598" t="s">
        <v>601</v>
      </c>
      <c r="L598">
        <v>1191</v>
      </c>
      <c r="N598">
        <v>1013</v>
      </c>
      <c r="O598" t="s">
        <v>599</v>
      </c>
      <c r="P598" t="s">
        <v>599</v>
      </c>
      <c r="Q598">
        <v>1</v>
      </c>
      <c r="W598">
        <v>0</v>
      </c>
      <c r="X598">
        <v>-1417349443</v>
      </c>
      <c r="Y598">
        <v>0.01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6</v>
      </c>
      <c r="AT598">
        <v>0.01</v>
      </c>
      <c r="AU598" t="s">
        <v>6</v>
      </c>
      <c r="AV598">
        <v>2</v>
      </c>
      <c r="AW598">
        <v>2</v>
      </c>
      <c r="AX598">
        <v>26840959</v>
      </c>
      <c r="AY598">
        <v>1</v>
      </c>
      <c r="AZ598">
        <v>0</v>
      </c>
      <c r="BA598">
        <v>614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Y598*Source!I239</f>
        <v>5.6999999999999993E-3</v>
      </c>
      <c r="CY598">
        <f>AD598</f>
        <v>0</v>
      </c>
      <c r="CZ598">
        <f>AH598</f>
        <v>0</v>
      </c>
      <c r="DA598">
        <f>AL598</f>
        <v>1</v>
      </c>
      <c r="DB598">
        <v>0</v>
      </c>
    </row>
    <row r="599" spans="1:106" x14ac:dyDescent="0.2">
      <c r="A599">
        <f>ROW(Source!A239)</f>
        <v>239</v>
      </c>
      <c r="B599">
        <v>26834263</v>
      </c>
      <c r="C599">
        <v>26840957</v>
      </c>
      <c r="D599">
        <v>25230514</v>
      </c>
      <c r="E599">
        <v>1</v>
      </c>
      <c r="F599">
        <v>1</v>
      </c>
      <c r="G599">
        <v>1</v>
      </c>
      <c r="H599">
        <v>2</v>
      </c>
      <c r="I599" t="s">
        <v>602</v>
      </c>
      <c r="J599" t="s">
        <v>603</v>
      </c>
      <c r="K599" t="s">
        <v>604</v>
      </c>
      <c r="L599">
        <v>1368</v>
      </c>
      <c r="N599">
        <v>1011</v>
      </c>
      <c r="O599" t="s">
        <v>605</v>
      </c>
      <c r="P599" t="s">
        <v>605</v>
      </c>
      <c r="Q599">
        <v>1</v>
      </c>
      <c r="W599">
        <v>0</v>
      </c>
      <c r="X599">
        <v>1188625873</v>
      </c>
      <c r="Y599">
        <v>0.01</v>
      </c>
      <c r="AA599">
        <v>0</v>
      </c>
      <c r="AB599">
        <v>31.26</v>
      </c>
      <c r="AC599">
        <v>13.5</v>
      </c>
      <c r="AD599">
        <v>0</v>
      </c>
      <c r="AE599">
        <v>0</v>
      </c>
      <c r="AF599">
        <v>31.26</v>
      </c>
      <c r="AG599">
        <v>13.5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6</v>
      </c>
      <c r="AT599">
        <v>0.01</v>
      </c>
      <c r="AU599" t="s">
        <v>6</v>
      </c>
      <c r="AV599">
        <v>0</v>
      </c>
      <c r="AW599">
        <v>2</v>
      </c>
      <c r="AX599">
        <v>26840960</v>
      </c>
      <c r="AY599">
        <v>1</v>
      </c>
      <c r="AZ599">
        <v>0</v>
      </c>
      <c r="BA599">
        <v>615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Y599*Source!I239</f>
        <v>5.6999999999999993E-3</v>
      </c>
      <c r="CY599">
        <f>AB599</f>
        <v>31.26</v>
      </c>
      <c r="CZ599">
        <f>AF599</f>
        <v>31.26</v>
      </c>
      <c r="DA599">
        <f>AJ599</f>
        <v>1</v>
      </c>
      <c r="DB599">
        <v>0</v>
      </c>
    </row>
    <row r="600" spans="1:106" x14ac:dyDescent="0.2">
      <c r="A600">
        <f>ROW(Source!A239)</f>
        <v>239</v>
      </c>
      <c r="B600">
        <v>26834263</v>
      </c>
      <c r="C600">
        <v>26840957</v>
      </c>
      <c r="D600">
        <v>25152750</v>
      </c>
      <c r="E600">
        <v>1</v>
      </c>
      <c r="F600">
        <v>1</v>
      </c>
      <c r="G600">
        <v>1</v>
      </c>
      <c r="H600">
        <v>3</v>
      </c>
      <c r="I600" t="s">
        <v>865</v>
      </c>
      <c r="J600" t="s">
        <v>866</v>
      </c>
      <c r="K600" t="s">
        <v>867</v>
      </c>
      <c r="L600">
        <v>1356</v>
      </c>
      <c r="N600">
        <v>1010</v>
      </c>
      <c r="O600" t="s">
        <v>706</v>
      </c>
      <c r="P600" t="s">
        <v>706</v>
      </c>
      <c r="Q600">
        <v>1000</v>
      </c>
      <c r="W600">
        <v>0</v>
      </c>
      <c r="X600">
        <v>1975348994</v>
      </c>
      <c r="Y600">
        <v>0.2</v>
      </c>
      <c r="AA600">
        <v>180</v>
      </c>
      <c r="AB600">
        <v>0</v>
      </c>
      <c r="AC600">
        <v>0</v>
      </c>
      <c r="AD600">
        <v>0</v>
      </c>
      <c r="AE600">
        <v>180</v>
      </c>
      <c r="AF600">
        <v>0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0.2</v>
      </c>
      <c r="AU600" t="s">
        <v>6</v>
      </c>
      <c r="AV600">
        <v>0</v>
      </c>
      <c r="AW600">
        <v>2</v>
      </c>
      <c r="AX600">
        <v>26840961</v>
      </c>
      <c r="AY600">
        <v>1</v>
      </c>
      <c r="AZ600">
        <v>0</v>
      </c>
      <c r="BA600">
        <v>616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Y600*Source!I239</f>
        <v>0.11399999999999999</v>
      </c>
      <c r="CY600">
        <f>AA600</f>
        <v>180</v>
      </c>
      <c r="CZ600">
        <f>AE600</f>
        <v>180</v>
      </c>
      <c r="DA600">
        <f>AI600</f>
        <v>1</v>
      </c>
      <c r="DB600">
        <v>0</v>
      </c>
    </row>
    <row r="601" spans="1:106" x14ac:dyDescent="0.2">
      <c r="A601">
        <f>ROW(Source!A239)</f>
        <v>239</v>
      </c>
      <c r="B601">
        <v>26834263</v>
      </c>
      <c r="C601">
        <v>26840957</v>
      </c>
      <c r="D601">
        <v>25153112</v>
      </c>
      <c r="E601">
        <v>1</v>
      </c>
      <c r="F601">
        <v>1</v>
      </c>
      <c r="G601">
        <v>1</v>
      </c>
      <c r="H601">
        <v>3</v>
      </c>
      <c r="I601" t="s">
        <v>868</v>
      </c>
      <c r="J601" t="s">
        <v>869</v>
      </c>
      <c r="K601" t="s">
        <v>870</v>
      </c>
      <c r="L601">
        <v>1348</v>
      </c>
      <c r="N601">
        <v>1009</v>
      </c>
      <c r="O601" t="s">
        <v>38</v>
      </c>
      <c r="P601" t="s">
        <v>38</v>
      </c>
      <c r="Q601">
        <v>1000</v>
      </c>
      <c r="W601">
        <v>0</v>
      </c>
      <c r="X601">
        <v>-1755229539</v>
      </c>
      <c r="Y601">
        <v>1E-3</v>
      </c>
      <c r="AA601">
        <v>12430</v>
      </c>
      <c r="AB601">
        <v>0</v>
      </c>
      <c r="AC601">
        <v>0</v>
      </c>
      <c r="AD601">
        <v>0</v>
      </c>
      <c r="AE601">
        <v>12430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6</v>
      </c>
      <c r="AT601">
        <v>1E-3</v>
      </c>
      <c r="AU601" t="s">
        <v>6</v>
      </c>
      <c r="AV601">
        <v>0</v>
      </c>
      <c r="AW601">
        <v>2</v>
      </c>
      <c r="AX601">
        <v>26840962</v>
      </c>
      <c r="AY601">
        <v>1</v>
      </c>
      <c r="AZ601">
        <v>0</v>
      </c>
      <c r="BA601">
        <v>617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Y601*Source!I239</f>
        <v>5.6999999999999998E-4</v>
      </c>
      <c r="CY601">
        <f>AA601</f>
        <v>12430</v>
      </c>
      <c r="CZ601">
        <f>AE601</f>
        <v>12430</v>
      </c>
      <c r="DA601">
        <f>AI601</f>
        <v>1</v>
      </c>
      <c r="DB601">
        <v>0</v>
      </c>
    </row>
    <row r="602" spans="1:106" x14ac:dyDescent="0.2">
      <c r="A602">
        <f>ROW(Source!A239)</f>
        <v>239</v>
      </c>
      <c r="B602">
        <v>26834263</v>
      </c>
      <c r="C602">
        <v>26840957</v>
      </c>
      <c r="D602">
        <v>25201059</v>
      </c>
      <c r="E602">
        <v>1</v>
      </c>
      <c r="F602">
        <v>1</v>
      </c>
      <c r="G602">
        <v>1</v>
      </c>
      <c r="H602">
        <v>3</v>
      </c>
      <c r="I602" t="s">
        <v>448</v>
      </c>
      <c r="J602" t="s">
        <v>450</v>
      </c>
      <c r="K602" t="s">
        <v>449</v>
      </c>
      <c r="L602">
        <v>1308</v>
      </c>
      <c r="N602">
        <v>1003</v>
      </c>
      <c r="O602" t="s">
        <v>54</v>
      </c>
      <c r="P602" t="s">
        <v>54</v>
      </c>
      <c r="Q602">
        <v>100</v>
      </c>
      <c r="W602">
        <v>0</v>
      </c>
      <c r="X602">
        <v>-644218933</v>
      </c>
      <c r="Y602">
        <v>1</v>
      </c>
      <c r="AA602">
        <v>118</v>
      </c>
      <c r="AB602">
        <v>0</v>
      </c>
      <c r="AC602">
        <v>0</v>
      </c>
      <c r="AD602">
        <v>0</v>
      </c>
      <c r="AE602">
        <v>118</v>
      </c>
      <c r="AF602">
        <v>0</v>
      </c>
      <c r="AG602">
        <v>0</v>
      </c>
      <c r="AH602">
        <v>0</v>
      </c>
      <c r="AI602">
        <v>1</v>
      </c>
      <c r="AJ602">
        <v>1</v>
      </c>
      <c r="AK602">
        <v>1</v>
      </c>
      <c r="AL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6</v>
      </c>
      <c r="AT602">
        <v>1</v>
      </c>
      <c r="AU602" t="s">
        <v>6</v>
      </c>
      <c r="AV602">
        <v>0</v>
      </c>
      <c r="AW602">
        <v>1</v>
      </c>
      <c r="AX602">
        <v>-1</v>
      </c>
      <c r="AY602">
        <v>0</v>
      </c>
      <c r="AZ602">
        <v>0</v>
      </c>
      <c r="BA602" t="s">
        <v>6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Y602*Source!I239</f>
        <v>0.56999999999999995</v>
      </c>
      <c r="CY602">
        <f>AA602</f>
        <v>118</v>
      </c>
      <c r="CZ602">
        <f>AE602</f>
        <v>118</v>
      </c>
      <c r="DA602">
        <f>AI602</f>
        <v>1</v>
      </c>
      <c r="DB602">
        <v>0</v>
      </c>
    </row>
    <row r="603" spans="1:106" x14ac:dyDescent="0.2">
      <c r="A603">
        <f>ROW(Source!A239)</f>
        <v>239</v>
      </c>
      <c r="B603">
        <v>26834263</v>
      </c>
      <c r="C603">
        <v>26840957</v>
      </c>
      <c r="D603">
        <v>25147235</v>
      </c>
      <c r="E603">
        <v>17</v>
      </c>
      <c r="F603">
        <v>1</v>
      </c>
      <c r="G603">
        <v>1</v>
      </c>
      <c r="H603">
        <v>3</v>
      </c>
      <c r="I603" t="s">
        <v>844</v>
      </c>
      <c r="J603" t="s">
        <v>6</v>
      </c>
      <c r="K603" t="s">
        <v>845</v>
      </c>
      <c r="L603">
        <v>1374</v>
      </c>
      <c r="N603">
        <v>1013</v>
      </c>
      <c r="O603" t="s">
        <v>846</v>
      </c>
      <c r="P603" t="s">
        <v>846</v>
      </c>
      <c r="Q603">
        <v>1</v>
      </c>
      <c r="W603">
        <v>0</v>
      </c>
      <c r="X603">
        <v>-1731369543</v>
      </c>
      <c r="Y603">
        <v>3.1</v>
      </c>
      <c r="AA603">
        <v>1</v>
      </c>
      <c r="AB603">
        <v>0</v>
      </c>
      <c r="AC603">
        <v>0</v>
      </c>
      <c r="AD603">
        <v>0</v>
      </c>
      <c r="AE603">
        <v>1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6</v>
      </c>
      <c r="AT603">
        <v>3.1</v>
      </c>
      <c r="AU603" t="s">
        <v>6</v>
      </c>
      <c r="AV603">
        <v>0</v>
      </c>
      <c r="AW603">
        <v>2</v>
      </c>
      <c r="AX603">
        <v>26840963</v>
      </c>
      <c r="AY603">
        <v>1</v>
      </c>
      <c r="AZ603">
        <v>0</v>
      </c>
      <c r="BA603">
        <v>618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Y603*Source!I239</f>
        <v>1.7669999999999999</v>
      </c>
      <c r="CY603">
        <f>AA603</f>
        <v>1</v>
      </c>
      <c r="CZ603">
        <f>AE603</f>
        <v>1</v>
      </c>
      <c r="DA603">
        <f>AI603</f>
        <v>1</v>
      </c>
      <c r="DB603">
        <v>0</v>
      </c>
    </row>
    <row r="604" spans="1:106" x14ac:dyDescent="0.2">
      <c r="A604">
        <f>ROW(Source!A240)</f>
        <v>240</v>
      </c>
      <c r="B604">
        <v>26834277</v>
      </c>
      <c r="C604">
        <v>26840957</v>
      </c>
      <c r="D604">
        <v>25418254</v>
      </c>
      <c r="E604">
        <v>1</v>
      </c>
      <c r="F604">
        <v>1</v>
      </c>
      <c r="G604">
        <v>1</v>
      </c>
      <c r="H604">
        <v>1</v>
      </c>
      <c r="I604" t="s">
        <v>777</v>
      </c>
      <c r="J604" t="s">
        <v>6</v>
      </c>
      <c r="K604" t="s">
        <v>778</v>
      </c>
      <c r="L604">
        <v>1191</v>
      </c>
      <c r="N604">
        <v>1013</v>
      </c>
      <c r="O604" t="s">
        <v>599</v>
      </c>
      <c r="P604" t="s">
        <v>599</v>
      </c>
      <c r="Q604">
        <v>1</v>
      </c>
      <c r="W604">
        <v>0</v>
      </c>
      <c r="X604">
        <v>1983201532</v>
      </c>
      <c r="Y604">
        <v>16.29</v>
      </c>
      <c r="AA604">
        <v>0</v>
      </c>
      <c r="AB604">
        <v>0</v>
      </c>
      <c r="AC604">
        <v>0</v>
      </c>
      <c r="AD604">
        <v>60.86</v>
      </c>
      <c r="AE604">
        <v>0</v>
      </c>
      <c r="AF604">
        <v>0</v>
      </c>
      <c r="AG604">
        <v>0</v>
      </c>
      <c r="AH604">
        <v>9.51</v>
      </c>
      <c r="AI604">
        <v>1</v>
      </c>
      <c r="AJ604">
        <v>1</v>
      </c>
      <c r="AK604">
        <v>1</v>
      </c>
      <c r="AL604">
        <v>6.4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16.29</v>
      </c>
      <c r="AU604" t="s">
        <v>6</v>
      </c>
      <c r="AV604">
        <v>1</v>
      </c>
      <c r="AW604">
        <v>2</v>
      </c>
      <c r="AX604">
        <v>26840958</v>
      </c>
      <c r="AY604">
        <v>1</v>
      </c>
      <c r="AZ604">
        <v>0</v>
      </c>
      <c r="BA604">
        <v>619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Y604*Source!I240</f>
        <v>9.2852999999999994</v>
      </c>
      <c r="CY604">
        <f>AD604</f>
        <v>60.86</v>
      </c>
      <c r="CZ604">
        <f>AH604</f>
        <v>9.51</v>
      </c>
      <c r="DA604">
        <f>AL604</f>
        <v>6.4</v>
      </c>
      <c r="DB604">
        <v>0</v>
      </c>
    </row>
    <row r="605" spans="1:106" x14ac:dyDescent="0.2">
      <c r="A605">
        <f>ROW(Source!A240)</f>
        <v>240</v>
      </c>
      <c r="B605">
        <v>26834277</v>
      </c>
      <c r="C605">
        <v>26840957</v>
      </c>
      <c r="D605">
        <v>25412928</v>
      </c>
      <c r="E605">
        <v>1</v>
      </c>
      <c r="F605">
        <v>1</v>
      </c>
      <c r="G605">
        <v>1</v>
      </c>
      <c r="H605">
        <v>1</v>
      </c>
      <c r="I605" t="s">
        <v>600</v>
      </c>
      <c r="J605" t="s">
        <v>6</v>
      </c>
      <c r="K605" t="s">
        <v>601</v>
      </c>
      <c r="L605">
        <v>1191</v>
      </c>
      <c r="N605">
        <v>1013</v>
      </c>
      <c r="O605" t="s">
        <v>599</v>
      </c>
      <c r="P605" t="s">
        <v>599</v>
      </c>
      <c r="Q605">
        <v>1</v>
      </c>
      <c r="W605">
        <v>0</v>
      </c>
      <c r="X605">
        <v>-1417349443</v>
      </c>
      <c r="Y605">
        <v>0.01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1</v>
      </c>
      <c r="AJ605">
        <v>1</v>
      </c>
      <c r="AK605">
        <v>6.4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0.01</v>
      </c>
      <c r="AU605" t="s">
        <v>6</v>
      </c>
      <c r="AV605">
        <v>2</v>
      </c>
      <c r="AW605">
        <v>2</v>
      </c>
      <c r="AX605">
        <v>26840959</v>
      </c>
      <c r="AY605">
        <v>1</v>
      </c>
      <c r="AZ605">
        <v>0</v>
      </c>
      <c r="BA605">
        <v>620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Y605*Source!I240</f>
        <v>5.6999999999999993E-3</v>
      </c>
      <c r="CY605">
        <f>AD605</f>
        <v>0</v>
      </c>
      <c r="CZ605">
        <f>AH605</f>
        <v>0</v>
      </c>
      <c r="DA605">
        <f>AL605</f>
        <v>1</v>
      </c>
      <c r="DB605">
        <v>0</v>
      </c>
    </row>
    <row r="606" spans="1:106" x14ac:dyDescent="0.2">
      <c r="A606">
        <f>ROW(Source!A240)</f>
        <v>240</v>
      </c>
      <c r="B606">
        <v>26834277</v>
      </c>
      <c r="C606">
        <v>26840957</v>
      </c>
      <c r="D606">
        <v>25230514</v>
      </c>
      <c r="E606">
        <v>1</v>
      </c>
      <c r="F606">
        <v>1</v>
      </c>
      <c r="G606">
        <v>1</v>
      </c>
      <c r="H606">
        <v>2</v>
      </c>
      <c r="I606" t="s">
        <v>602</v>
      </c>
      <c r="J606" t="s">
        <v>603</v>
      </c>
      <c r="K606" t="s">
        <v>604</v>
      </c>
      <c r="L606">
        <v>1368</v>
      </c>
      <c r="N606">
        <v>1011</v>
      </c>
      <c r="O606" t="s">
        <v>605</v>
      </c>
      <c r="P606" t="s">
        <v>605</v>
      </c>
      <c r="Q606">
        <v>1</v>
      </c>
      <c r="W606">
        <v>0</v>
      </c>
      <c r="X606">
        <v>1188625873</v>
      </c>
      <c r="Y606">
        <v>0.01</v>
      </c>
      <c r="AA606">
        <v>0</v>
      </c>
      <c r="AB606">
        <v>200.06</v>
      </c>
      <c r="AC606">
        <v>13.5</v>
      </c>
      <c r="AD606">
        <v>0</v>
      </c>
      <c r="AE606">
        <v>0</v>
      </c>
      <c r="AF606">
        <v>31.26</v>
      </c>
      <c r="AG606">
        <v>13.5</v>
      </c>
      <c r="AH606">
        <v>0</v>
      </c>
      <c r="AI606">
        <v>1</v>
      </c>
      <c r="AJ606">
        <v>6.4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0.01</v>
      </c>
      <c r="AU606" t="s">
        <v>6</v>
      </c>
      <c r="AV606">
        <v>0</v>
      </c>
      <c r="AW606">
        <v>2</v>
      </c>
      <c r="AX606">
        <v>26840960</v>
      </c>
      <c r="AY606">
        <v>1</v>
      </c>
      <c r="AZ606">
        <v>0</v>
      </c>
      <c r="BA606">
        <v>621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Y606*Source!I240</f>
        <v>5.6999999999999993E-3</v>
      </c>
      <c r="CY606">
        <f>AB606</f>
        <v>200.06</v>
      </c>
      <c r="CZ606">
        <f>AF606</f>
        <v>31.26</v>
      </c>
      <c r="DA606">
        <f>AJ606</f>
        <v>6.4</v>
      </c>
      <c r="DB606">
        <v>0</v>
      </c>
    </row>
    <row r="607" spans="1:106" x14ac:dyDescent="0.2">
      <c r="A607">
        <f>ROW(Source!A240)</f>
        <v>240</v>
      </c>
      <c r="B607">
        <v>26834277</v>
      </c>
      <c r="C607">
        <v>26840957</v>
      </c>
      <c r="D607">
        <v>25152750</v>
      </c>
      <c r="E607">
        <v>1</v>
      </c>
      <c r="F607">
        <v>1</v>
      </c>
      <c r="G607">
        <v>1</v>
      </c>
      <c r="H607">
        <v>3</v>
      </c>
      <c r="I607" t="s">
        <v>865</v>
      </c>
      <c r="J607" t="s">
        <v>866</v>
      </c>
      <c r="K607" t="s">
        <v>867</v>
      </c>
      <c r="L607">
        <v>1356</v>
      </c>
      <c r="N607">
        <v>1010</v>
      </c>
      <c r="O607" t="s">
        <v>706</v>
      </c>
      <c r="P607" t="s">
        <v>706</v>
      </c>
      <c r="Q607">
        <v>1000</v>
      </c>
      <c r="W607">
        <v>0</v>
      </c>
      <c r="X607">
        <v>1975348994</v>
      </c>
      <c r="Y607">
        <v>0.2</v>
      </c>
      <c r="AA607">
        <v>1152</v>
      </c>
      <c r="AB607">
        <v>0</v>
      </c>
      <c r="AC607">
        <v>0</v>
      </c>
      <c r="AD607">
        <v>0</v>
      </c>
      <c r="AE607">
        <v>180</v>
      </c>
      <c r="AF607">
        <v>0</v>
      </c>
      <c r="AG607">
        <v>0</v>
      </c>
      <c r="AH607">
        <v>0</v>
      </c>
      <c r="AI607">
        <v>6.4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0.2</v>
      </c>
      <c r="AU607" t="s">
        <v>6</v>
      </c>
      <c r="AV607">
        <v>0</v>
      </c>
      <c r="AW607">
        <v>2</v>
      </c>
      <c r="AX607">
        <v>26840961</v>
      </c>
      <c r="AY607">
        <v>1</v>
      </c>
      <c r="AZ607">
        <v>0</v>
      </c>
      <c r="BA607">
        <v>622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Y607*Source!I240</f>
        <v>0.11399999999999999</v>
      </c>
      <c r="CY607">
        <f>AA607</f>
        <v>1152</v>
      </c>
      <c r="CZ607">
        <f>AE607</f>
        <v>180</v>
      </c>
      <c r="DA607">
        <f>AI607</f>
        <v>6.4</v>
      </c>
      <c r="DB607">
        <v>0</v>
      </c>
    </row>
    <row r="608" spans="1:106" x14ac:dyDescent="0.2">
      <c r="A608">
        <f>ROW(Source!A240)</f>
        <v>240</v>
      </c>
      <c r="B608">
        <v>26834277</v>
      </c>
      <c r="C608">
        <v>26840957</v>
      </c>
      <c r="D608">
        <v>25153112</v>
      </c>
      <c r="E608">
        <v>1</v>
      </c>
      <c r="F608">
        <v>1</v>
      </c>
      <c r="G608">
        <v>1</v>
      </c>
      <c r="H608">
        <v>3</v>
      </c>
      <c r="I608" t="s">
        <v>868</v>
      </c>
      <c r="J608" t="s">
        <v>869</v>
      </c>
      <c r="K608" t="s">
        <v>870</v>
      </c>
      <c r="L608">
        <v>1348</v>
      </c>
      <c r="N608">
        <v>1009</v>
      </c>
      <c r="O608" t="s">
        <v>38</v>
      </c>
      <c r="P608" t="s">
        <v>38</v>
      </c>
      <c r="Q608">
        <v>1000</v>
      </c>
      <c r="W608">
        <v>0</v>
      </c>
      <c r="X608">
        <v>-1755229539</v>
      </c>
      <c r="Y608">
        <v>1E-3</v>
      </c>
      <c r="AA608">
        <v>79552</v>
      </c>
      <c r="AB608">
        <v>0</v>
      </c>
      <c r="AC608">
        <v>0</v>
      </c>
      <c r="AD608">
        <v>0</v>
      </c>
      <c r="AE608">
        <v>12430</v>
      </c>
      <c r="AF608">
        <v>0</v>
      </c>
      <c r="AG608">
        <v>0</v>
      </c>
      <c r="AH608">
        <v>0</v>
      </c>
      <c r="AI608">
        <v>6.4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1E-3</v>
      </c>
      <c r="AU608" t="s">
        <v>6</v>
      </c>
      <c r="AV608">
        <v>0</v>
      </c>
      <c r="AW608">
        <v>2</v>
      </c>
      <c r="AX608">
        <v>26840962</v>
      </c>
      <c r="AY608">
        <v>1</v>
      </c>
      <c r="AZ608">
        <v>0</v>
      </c>
      <c r="BA608">
        <v>623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Y608*Source!I240</f>
        <v>5.6999999999999998E-4</v>
      </c>
      <c r="CY608">
        <f>AA608</f>
        <v>79552</v>
      </c>
      <c r="CZ608">
        <f>AE608</f>
        <v>12430</v>
      </c>
      <c r="DA608">
        <f>AI608</f>
        <v>6.4</v>
      </c>
      <c r="DB608">
        <v>0</v>
      </c>
    </row>
    <row r="609" spans="1:106" x14ac:dyDescent="0.2">
      <c r="A609">
        <f>ROW(Source!A240)</f>
        <v>240</v>
      </c>
      <c r="B609">
        <v>26834277</v>
      </c>
      <c r="C609">
        <v>26840957</v>
      </c>
      <c r="D609">
        <v>25201059</v>
      </c>
      <c r="E609">
        <v>1</v>
      </c>
      <c r="F609">
        <v>1</v>
      </c>
      <c r="G609">
        <v>1</v>
      </c>
      <c r="H609">
        <v>3</v>
      </c>
      <c r="I609" t="s">
        <v>448</v>
      </c>
      <c r="J609" t="s">
        <v>450</v>
      </c>
      <c r="K609" t="s">
        <v>449</v>
      </c>
      <c r="L609">
        <v>1308</v>
      </c>
      <c r="N609">
        <v>1003</v>
      </c>
      <c r="O609" t="s">
        <v>54</v>
      </c>
      <c r="P609" t="s">
        <v>54</v>
      </c>
      <c r="Q609">
        <v>100</v>
      </c>
      <c r="W609">
        <v>0</v>
      </c>
      <c r="X609">
        <v>-644218933</v>
      </c>
      <c r="Y609">
        <v>1</v>
      </c>
      <c r="AA609">
        <v>755.2</v>
      </c>
      <c r="AB609">
        <v>0</v>
      </c>
      <c r="AC609">
        <v>0</v>
      </c>
      <c r="AD609">
        <v>0</v>
      </c>
      <c r="AE609">
        <v>118</v>
      </c>
      <c r="AF609">
        <v>0</v>
      </c>
      <c r="AG609">
        <v>0</v>
      </c>
      <c r="AH609">
        <v>0</v>
      </c>
      <c r="AI609">
        <v>6.4</v>
      </c>
      <c r="AJ609">
        <v>1</v>
      </c>
      <c r="AK609">
        <v>1</v>
      </c>
      <c r="AL609">
        <v>1</v>
      </c>
      <c r="AN609">
        <v>0</v>
      </c>
      <c r="AO609">
        <v>0</v>
      </c>
      <c r="AP609">
        <v>0</v>
      </c>
      <c r="AQ609">
        <v>0</v>
      </c>
      <c r="AR609">
        <v>0</v>
      </c>
      <c r="AS609" t="s">
        <v>6</v>
      </c>
      <c r="AT609">
        <v>1</v>
      </c>
      <c r="AU609" t="s">
        <v>6</v>
      </c>
      <c r="AV609">
        <v>0</v>
      </c>
      <c r="AW609">
        <v>1</v>
      </c>
      <c r="AX609">
        <v>-1</v>
      </c>
      <c r="AY609">
        <v>0</v>
      </c>
      <c r="AZ609">
        <v>0</v>
      </c>
      <c r="BA609" t="s">
        <v>6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Y609*Source!I240</f>
        <v>0.56999999999999995</v>
      </c>
      <c r="CY609">
        <f>AA609</f>
        <v>755.2</v>
      </c>
      <c r="CZ609">
        <f>AE609</f>
        <v>118</v>
      </c>
      <c r="DA609">
        <f>AI609</f>
        <v>6.4</v>
      </c>
      <c r="DB609">
        <v>0</v>
      </c>
    </row>
    <row r="610" spans="1:106" x14ac:dyDescent="0.2">
      <c r="A610">
        <f>ROW(Source!A240)</f>
        <v>240</v>
      </c>
      <c r="B610">
        <v>26834277</v>
      </c>
      <c r="C610">
        <v>26840957</v>
      </c>
      <c r="D610">
        <v>25147235</v>
      </c>
      <c r="E610">
        <v>17</v>
      </c>
      <c r="F610">
        <v>1</v>
      </c>
      <c r="G610">
        <v>1</v>
      </c>
      <c r="H610">
        <v>3</v>
      </c>
      <c r="I610" t="s">
        <v>844</v>
      </c>
      <c r="J610" t="s">
        <v>6</v>
      </c>
      <c r="K610" t="s">
        <v>845</v>
      </c>
      <c r="L610">
        <v>1374</v>
      </c>
      <c r="N610">
        <v>1013</v>
      </c>
      <c r="O610" t="s">
        <v>846</v>
      </c>
      <c r="P610" t="s">
        <v>846</v>
      </c>
      <c r="Q610">
        <v>1</v>
      </c>
      <c r="W610">
        <v>0</v>
      </c>
      <c r="X610">
        <v>-1731369543</v>
      </c>
      <c r="Y610">
        <v>3.1</v>
      </c>
      <c r="AA610">
        <v>1</v>
      </c>
      <c r="AB610">
        <v>0</v>
      </c>
      <c r="AC610">
        <v>0</v>
      </c>
      <c r="AD610">
        <v>0</v>
      </c>
      <c r="AE610">
        <v>1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3.1</v>
      </c>
      <c r="AU610" t="s">
        <v>6</v>
      </c>
      <c r="AV610">
        <v>0</v>
      </c>
      <c r="AW610">
        <v>2</v>
      </c>
      <c r="AX610">
        <v>26840963</v>
      </c>
      <c r="AY610">
        <v>1</v>
      </c>
      <c r="AZ610">
        <v>0</v>
      </c>
      <c r="BA610">
        <v>624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Y610*Source!I240</f>
        <v>1.7669999999999999</v>
      </c>
      <c r="CY610">
        <f>AA610</f>
        <v>1</v>
      </c>
      <c r="CZ610">
        <f>AE610</f>
        <v>1</v>
      </c>
      <c r="DA610">
        <f>AI610</f>
        <v>1</v>
      </c>
      <c r="DB610">
        <v>0</v>
      </c>
    </row>
    <row r="611" spans="1:106" x14ac:dyDescent="0.2">
      <c r="A611">
        <f>ROW(Source!A243)</f>
        <v>243</v>
      </c>
      <c r="B611">
        <v>26834263</v>
      </c>
      <c r="C611">
        <v>26840964</v>
      </c>
      <c r="D611">
        <v>25418254</v>
      </c>
      <c r="E611">
        <v>1</v>
      </c>
      <c r="F611">
        <v>1</v>
      </c>
      <c r="G611">
        <v>1</v>
      </c>
      <c r="H611">
        <v>1</v>
      </c>
      <c r="I611" t="s">
        <v>777</v>
      </c>
      <c r="J611" t="s">
        <v>6</v>
      </c>
      <c r="K611" t="s">
        <v>778</v>
      </c>
      <c r="L611">
        <v>1191</v>
      </c>
      <c r="N611">
        <v>1013</v>
      </c>
      <c r="O611" t="s">
        <v>599</v>
      </c>
      <c r="P611" t="s">
        <v>599</v>
      </c>
      <c r="Q611">
        <v>1</v>
      </c>
      <c r="W611">
        <v>0</v>
      </c>
      <c r="X611">
        <v>1983201532</v>
      </c>
      <c r="Y611">
        <v>20.329999999999998</v>
      </c>
      <c r="AA611">
        <v>0</v>
      </c>
      <c r="AB611">
        <v>0</v>
      </c>
      <c r="AC611">
        <v>0</v>
      </c>
      <c r="AD611">
        <v>9.51</v>
      </c>
      <c r="AE611">
        <v>0</v>
      </c>
      <c r="AF611">
        <v>0</v>
      </c>
      <c r="AG611">
        <v>0</v>
      </c>
      <c r="AH611">
        <v>9.51</v>
      </c>
      <c r="AI611">
        <v>1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6</v>
      </c>
      <c r="AT611">
        <v>20.329999999999998</v>
      </c>
      <c r="AU611" t="s">
        <v>6</v>
      </c>
      <c r="AV611">
        <v>1</v>
      </c>
      <c r="AW611">
        <v>2</v>
      </c>
      <c r="AX611">
        <v>26840965</v>
      </c>
      <c r="AY611">
        <v>1</v>
      </c>
      <c r="AZ611">
        <v>0</v>
      </c>
      <c r="BA611">
        <v>625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Y611*Source!I243</f>
        <v>24.802599999999998</v>
      </c>
      <c r="CY611">
        <f>AD611</f>
        <v>9.51</v>
      </c>
      <c r="CZ611">
        <f>AH611</f>
        <v>9.51</v>
      </c>
      <c r="DA611">
        <f>AL611</f>
        <v>1</v>
      </c>
      <c r="DB611">
        <v>0</v>
      </c>
    </row>
    <row r="612" spans="1:106" x14ac:dyDescent="0.2">
      <c r="A612">
        <f>ROW(Source!A243)</f>
        <v>243</v>
      </c>
      <c r="B612">
        <v>26834263</v>
      </c>
      <c r="C612">
        <v>26840964</v>
      </c>
      <c r="D612">
        <v>25412928</v>
      </c>
      <c r="E612">
        <v>1</v>
      </c>
      <c r="F612">
        <v>1</v>
      </c>
      <c r="G612">
        <v>1</v>
      </c>
      <c r="H612">
        <v>1</v>
      </c>
      <c r="I612" t="s">
        <v>600</v>
      </c>
      <c r="J612" t="s">
        <v>6</v>
      </c>
      <c r="K612" t="s">
        <v>601</v>
      </c>
      <c r="L612">
        <v>1191</v>
      </c>
      <c r="N612">
        <v>1013</v>
      </c>
      <c r="O612" t="s">
        <v>599</v>
      </c>
      <c r="P612" t="s">
        <v>599</v>
      </c>
      <c r="Q612">
        <v>1</v>
      </c>
      <c r="W612">
        <v>0</v>
      </c>
      <c r="X612">
        <v>-1417349443</v>
      </c>
      <c r="Y612">
        <v>0.01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1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6</v>
      </c>
      <c r="AT612">
        <v>0.01</v>
      </c>
      <c r="AU612" t="s">
        <v>6</v>
      </c>
      <c r="AV612">
        <v>2</v>
      </c>
      <c r="AW612">
        <v>2</v>
      </c>
      <c r="AX612">
        <v>26840966</v>
      </c>
      <c r="AY612">
        <v>1</v>
      </c>
      <c r="AZ612">
        <v>0</v>
      </c>
      <c r="BA612">
        <v>626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Y612*Source!I243</f>
        <v>1.2200000000000001E-2</v>
      </c>
      <c r="CY612">
        <f>AD612</f>
        <v>0</v>
      </c>
      <c r="CZ612">
        <f>AH612</f>
        <v>0</v>
      </c>
      <c r="DA612">
        <f>AL612</f>
        <v>1</v>
      </c>
      <c r="DB612">
        <v>0</v>
      </c>
    </row>
    <row r="613" spans="1:106" x14ac:dyDescent="0.2">
      <c r="A613">
        <f>ROW(Source!A243)</f>
        <v>243</v>
      </c>
      <c r="B613">
        <v>26834263</v>
      </c>
      <c r="C613">
        <v>26840964</v>
      </c>
      <c r="D613">
        <v>25230514</v>
      </c>
      <c r="E613">
        <v>1</v>
      </c>
      <c r="F613">
        <v>1</v>
      </c>
      <c r="G613">
        <v>1</v>
      </c>
      <c r="H613">
        <v>2</v>
      </c>
      <c r="I613" t="s">
        <v>602</v>
      </c>
      <c r="J613" t="s">
        <v>603</v>
      </c>
      <c r="K613" t="s">
        <v>604</v>
      </c>
      <c r="L613">
        <v>1368</v>
      </c>
      <c r="N613">
        <v>1011</v>
      </c>
      <c r="O613" t="s">
        <v>605</v>
      </c>
      <c r="P613" t="s">
        <v>605</v>
      </c>
      <c r="Q613">
        <v>1</v>
      </c>
      <c r="W613">
        <v>0</v>
      </c>
      <c r="X613">
        <v>1188625873</v>
      </c>
      <c r="Y613">
        <v>0.01</v>
      </c>
      <c r="AA613">
        <v>0</v>
      </c>
      <c r="AB613">
        <v>31.26</v>
      </c>
      <c r="AC613">
        <v>13.5</v>
      </c>
      <c r="AD613">
        <v>0</v>
      </c>
      <c r="AE613">
        <v>0</v>
      </c>
      <c r="AF613">
        <v>31.26</v>
      </c>
      <c r="AG613">
        <v>13.5</v>
      </c>
      <c r="AH613">
        <v>0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6</v>
      </c>
      <c r="AT613">
        <v>0.01</v>
      </c>
      <c r="AU613" t="s">
        <v>6</v>
      </c>
      <c r="AV613">
        <v>0</v>
      </c>
      <c r="AW613">
        <v>2</v>
      </c>
      <c r="AX613">
        <v>26840967</v>
      </c>
      <c r="AY613">
        <v>1</v>
      </c>
      <c r="AZ613">
        <v>0</v>
      </c>
      <c r="BA613">
        <v>627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Y613*Source!I243</f>
        <v>1.2200000000000001E-2</v>
      </c>
      <c r="CY613">
        <f>AB613</f>
        <v>31.26</v>
      </c>
      <c r="CZ613">
        <f>AF613</f>
        <v>31.26</v>
      </c>
      <c r="DA613">
        <f>AJ613</f>
        <v>1</v>
      </c>
      <c r="DB613">
        <v>0</v>
      </c>
    </row>
    <row r="614" spans="1:106" x14ac:dyDescent="0.2">
      <c r="A614">
        <f>ROW(Source!A243)</f>
        <v>243</v>
      </c>
      <c r="B614">
        <v>26834263</v>
      </c>
      <c r="C614">
        <v>26840964</v>
      </c>
      <c r="D614">
        <v>25152750</v>
      </c>
      <c r="E614">
        <v>1</v>
      </c>
      <c r="F614">
        <v>1</v>
      </c>
      <c r="G614">
        <v>1</v>
      </c>
      <c r="H614">
        <v>3</v>
      </c>
      <c r="I614" t="s">
        <v>865</v>
      </c>
      <c r="J614" t="s">
        <v>866</v>
      </c>
      <c r="K614" t="s">
        <v>867</v>
      </c>
      <c r="L614">
        <v>1356</v>
      </c>
      <c r="N614">
        <v>1010</v>
      </c>
      <c r="O614" t="s">
        <v>706</v>
      </c>
      <c r="P614" t="s">
        <v>706</v>
      </c>
      <c r="Q614">
        <v>1000</v>
      </c>
      <c r="W614">
        <v>0</v>
      </c>
      <c r="X614">
        <v>1975348994</v>
      </c>
      <c r="Y614">
        <v>0.4</v>
      </c>
      <c r="AA614">
        <v>180</v>
      </c>
      <c r="AB614">
        <v>0</v>
      </c>
      <c r="AC614">
        <v>0</v>
      </c>
      <c r="AD614">
        <v>0</v>
      </c>
      <c r="AE614">
        <v>180</v>
      </c>
      <c r="AF614">
        <v>0</v>
      </c>
      <c r="AG614">
        <v>0</v>
      </c>
      <c r="AH614">
        <v>0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0.4</v>
      </c>
      <c r="AU614" t="s">
        <v>6</v>
      </c>
      <c r="AV614">
        <v>0</v>
      </c>
      <c r="AW614">
        <v>2</v>
      </c>
      <c r="AX614">
        <v>26840968</v>
      </c>
      <c r="AY614">
        <v>1</v>
      </c>
      <c r="AZ614">
        <v>0</v>
      </c>
      <c r="BA614">
        <v>628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Y614*Source!I243</f>
        <v>0.48799999999999999</v>
      </c>
      <c r="CY614">
        <f>AA614</f>
        <v>180</v>
      </c>
      <c r="CZ614">
        <f>AE614</f>
        <v>180</v>
      </c>
      <c r="DA614">
        <f>AI614</f>
        <v>1</v>
      </c>
      <c r="DB614">
        <v>0</v>
      </c>
    </row>
    <row r="615" spans="1:106" x14ac:dyDescent="0.2">
      <c r="A615">
        <f>ROW(Source!A243)</f>
        <v>243</v>
      </c>
      <c r="B615">
        <v>26834263</v>
      </c>
      <c r="C615">
        <v>26840964</v>
      </c>
      <c r="D615">
        <v>25153112</v>
      </c>
      <c r="E615">
        <v>1</v>
      </c>
      <c r="F615">
        <v>1</v>
      </c>
      <c r="G615">
        <v>1</v>
      </c>
      <c r="H615">
        <v>3</v>
      </c>
      <c r="I615" t="s">
        <v>868</v>
      </c>
      <c r="J615" t="s">
        <v>869</v>
      </c>
      <c r="K615" t="s">
        <v>870</v>
      </c>
      <c r="L615">
        <v>1348</v>
      </c>
      <c r="N615">
        <v>1009</v>
      </c>
      <c r="O615" t="s">
        <v>38</v>
      </c>
      <c r="P615" t="s">
        <v>38</v>
      </c>
      <c r="Q615">
        <v>1000</v>
      </c>
      <c r="W615">
        <v>0</v>
      </c>
      <c r="X615">
        <v>-1755229539</v>
      </c>
      <c r="Y615">
        <v>1.4E-3</v>
      </c>
      <c r="AA615">
        <v>12430</v>
      </c>
      <c r="AB615">
        <v>0</v>
      </c>
      <c r="AC615">
        <v>0</v>
      </c>
      <c r="AD615">
        <v>0</v>
      </c>
      <c r="AE615">
        <v>12430</v>
      </c>
      <c r="AF615">
        <v>0</v>
      </c>
      <c r="AG615">
        <v>0</v>
      </c>
      <c r="AH615">
        <v>0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6</v>
      </c>
      <c r="AT615">
        <v>1.4E-3</v>
      </c>
      <c r="AU615" t="s">
        <v>6</v>
      </c>
      <c r="AV615">
        <v>0</v>
      </c>
      <c r="AW615">
        <v>2</v>
      </c>
      <c r="AX615">
        <v>26840969</v>
      </c>
      <c r="AY615">
        <v>1</v>
      </c>
      <c r="AZ615">
        <v>0</v>
      </c>
      <c r="BA615">
        <v>629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Y615*Source!I243</f>
        <v>1.7079999999999999E-3</v>
      </c>
      <c r="CY615">
        <f>AA615</f>
        <v>12430</v>
      </c>
      <c r="CZ615">
        <f>AE615</f>
        <v>12430</v>
      </c>
      <c r="DA615">
        <f>AI615</f>
        <v>1</v>
      </c>
      <c r="DB615">
        <v>0</v>
      </c>
    </row>
    <row r="616" spans="1:106" x14ac:dyDescent="0.2">
      <c r="A616">
        <f>ROW(Source!A243)</f>
        <v>243</v>
      </c>
      <c r="B616">
        <v>26834263</v>
      </c>
      <c r="C616">
        <v>26840964</v>
      </c>
      <c r="D616">
        <v>25201069</v>
      </c>
      <c r="E616">
        <v>1</v>
      </c>
      <c r="F616">
        <v>1</v>
      </c>
      <c r="G616">
        <v>1</v>
      </c>
      <c r="H616">
        <v>3</v>
      </c>
      <c r="I616" t="s">
        <v>456</v>
      </c>
      <c r="J616" t="s">
        <v>458</v>
      </c>
      <c r="K616" t="s">
        <v>457</v>
      </c>
      <c r="L616">
        <v>1308</v>
      </c>
      <c r="N616">
        <v>1003</v>
      </c>
      <c r="O616" t="s">
        <v>54</v>
      </c>
      <c r="P616" t="s">
        <v>54</v>
      </c>
      <c r="Q616">
        <v>100</v>
      </c>
      <c r="W616">
        <v>0</v>
      </c>
      <c r="X616">
        <v>318833031</v>
      </c>
      <c r="Y616">
        <v>1</v>
      </c>
      <c r="AA616">
        <v>1174</v>
      </c>
      <c r="AB616">
        <v>0</v>
      </c>
      <c r="AC616">
        <v>0</v>
      </c>
      <c r="AD616">
        <v>0</v>
      </c>
      <c r="AE616">
        <v>1174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N616">
        <v>0</v>
      </c>
      <c r="AO616">
        <v>0</v>
      </c>
      <c r="AP616">
        <v>0</v>
      </c>
      <c r="AQ616">
        <v>0</v>
      </c>
      <c r="AR616">
        <v>0</v>
      </c>
      <c r="AS616" t="s">
        <v>6</v>
      </c>
      <c r="AT616">
        <v>1</v>
      </c>
      <c r="AU616" t="s">
        <v>6</v>
      </c>
      <c r="AV616">
        <v>0</v>
      </c>
      <c r="AW616">
        <v>1</v>
      </c>
      <c r="AX616">
        <v>-1</v>
      </c>
      <c r="AY616">
        <v>0</v>
      </c>
      <c r="AZ616">
        <v>0</v>
      </c>
      <c r="BA616" t="s">
        <v>6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Y616*Source!I243</f>
        <v>1.22</v>
      </c>
      <c r="CY616">
        <f>AA616</f>
        <v>1174</v>
      </c>
      <c r="CZ616">
        <f>AE616</f>
        <v>1174</v>
      </c>
      <c r="DA616">
        <f>AI616</f>
        <v>1</v>
      </c>
      <c r="DB616">
        <v>0</v>
      </c>
    </row>
    <row r="617" spans="1:106" x14ac:dyDescent="0.2">
      <c r="A617">
        <f>ROW(Source!A243)</f>
        <v>243</v>
      </c>
      <c r="B617">
        <v>26834263</v>
      </c>
      <c r="C617">
        <v>26840964</v>
      </c>
      <c r="D617">
        <v>25147235</v>
      </c>
      <c r="E617">
        <v>17</v>
      </c>
      <c r="F617">
        <v>1</v>
      </c>
      <c r="G617">
        <v>1</v>
      </c>
      <c r="H617">
        <v>3</v>
      </c>
      <c r="I617" t="s">
        <v>844</v>
      </c>
      <c r="J617" t="s">
        <v>6</v>
      </c>
      <c r="K617" t="s">
        <v>845</v>
      </c>
      <c r="L617">
        <v>1374</v>
      </c>
      <c r="N617">
        <v>1013</v>
      </c>
      <c r="O617" t="s">
        <v>846</v>
      </c>
      <c r="P617" t="s">
        <v>846</v>
      </c>
      <c r="Q617">
        <v>1</v>
      </c>
      <c r="W617">
        <v>0</v>
      </c>
      <c r="X617">
        <v>-1731369543</v>
      </c>
      <c r="Y617">
        <v>3.87</v>
      </c>
      <c r="AA617">
        <v>1</v>
      </c>
      <c r="AB617">
        <v>0</v>
      </c>
      <c r="AC617">
        <v>0</v>
      </c>
      <c r="AD617">
        <v>0</v>
      </c>
      <c r="AE617">
        <v>1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6</v>
      </c>
      <c r="AT617">
        <v>3.87</v>
      </c>
      <c r="AU617" t="s">
        <v>6</v>
      </c>
      <c r="AV617">
        <v>0</v>
      </c>
      <c r="AW617">
        <v>2</v>
      </c>
      <c r="AX617">
        <v>26840970</v>
      </c>
      <c r="AY617">
        <v>1</v>
      </c>
      <c r="AZ617">
        <v>0</v>
      </c>
      <c r="BA617">
        <v>630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Y617*Source!I243</f>
        <v>4.7214</v>
      </c>
      <c r="CY617">
        <f>AA617</f>
        <v>1</v>
      </c>
      <c r="CZ617">
        <f>AE617</f>
        <v>1</v>
      </c>
      <c r="DA617">
        <f>AI617</f>
        <v>1</v>
      </c>
      <c r="DB617">
        <v>0</v>
      </c>
    </row>
    <row r="618" spans="1:106" x14ac:dyDescent="0.2">
      <c r="A618">
        <f>ROW(Source!A244)</f>
        <v>244</v>
      </c>
      <c r="B618">
        <v>26834277</v>
      </c>
      <c r="C618">
        <v>26840964</v>
      </c>
      <c r="D618">
        <v>25418254</v>
      </c>
      <c r="E618">
        <v>1</v>
      </c>
      <c r="F618">
        <v>1</v>
      </c>
      <c r="G618">
        <v>1</v>
      </c>
      <c r="H618">
        <v>1</v>
      </c>
      <c r="I618" t="s">
        <v>777</v>
      </c>
      <c r="J618" t="s">
        <v>6</v>
      </c>
      <c r="K618" t="s">
        <v>778</v>
      </c>
      <c r="L618">
        <v>1191</v>
      </c>
      <c r="N618">
        <v>1013</v>
      </c>
      <c r="O618" t="s">
        <v>599</v>
      </c>
      <c r="P618" t="s">
        <v>599</v>
      </c>
      <c r="Q618">
        <v>1</v>
      </c>
      <c r="W618">
        <v>0</v>
      </c>
      <c r="X618">
        <v>1983201532</v>
      </c>
      <c r="Y618">
        <v>20.329999999999998</v>
      </c>
      <c r="AA618">
        <v>0</v>
      </c>
      <c r="AB618">
        <v>0</v>
      </c>
      <c r="AC618">
        <v>0</v>
      </c>
      <c r="AD618">
        <v>60.86</v>
      </c>
      <c r="AE618">
        <v>0</v>
      </c>
      <c r="AF618">
        <v>0</v>
      </c>
      <c r="AG618">
        <v>0</v>
      </c>
      <c r="AH618">
        <v>9.51</v>
      </c>
      <c r="AI618">
        <v>1</v>
      </c>
      <c r="AJ618">
        <v>1</v>
      </c>
      <c r="AK618">
        <v>1</v>
      </c>
      <c r="AL618">
        <v>6.4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6</v>
      </c>
      <c r="AT618">
        <v>20.329999999999998</v>
      </c>
      <c r="AU618" t="s">
        <v>6</v>
      </c>
      <c r="AV618">
        <v>1</v>
      </c>
      <c r="AW618">
        <v>2</v>
      </c>
      <c r="AX618">
        <v>26840965</v>
      </c>
      <c r="AY618">
        <v>1</v>
      </c>
      <c r="AZ618">
        <v>0</v>
      </c>
      <c r="BA618">
        <v>631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Y618*Source!I244</f>
        <v>24.802599999999998</v>
      </c>
      <c r="CY618">
        <f>AD618</f>
        <v>60.86</v>
      </c>
      <c r="CZ618">
        <f>AH618</f>
        <v>9.51</v>
      </c>
      <c r="DA618">
        <f>AL618</f>
        <v>6.4</v>
      </c>
      <c r="DB618">
        <v>0</v>
      </c>
    </row>
    <row r="619" spans="1:106" x14ac:dyDescent="0.2">
      <c r="A619">
        <f>ROW(Source!A244)</f>
        <v>244</v>
      </c>
      <c r="B619">
        <v>26834277</v>
      </c>
      <c r="C619">
        <v>26840964</v>
      </c>
      <c r="D619">
        <v>25412928</v>
      </c>
      <c r="E619">
        <v>1</v>
      </c>
      <c r="F619">
        <v>1</v>
      </c>
      <c r="G619">
        <v>1</v>
      </c>
      <c r="H619">
        <v>1</v>
      </c>
      <c r="I619" t="s">
        <v>600</v>
      </c>
      <c r="J619" t="s">
        <v>6</v>
      </c>
      <c r="K619" t="s">
        <v>601</v>
      </c>
      <c r="L619">
        <v>1191</v>
      </c>
      <c r="N619">
        <v>1013</v>
      </c>
      <c r="O619" t="s">
        <v>599</v>
      </c>
      <c r="P619" t="s">
        <v>599</v>
      </c>
      <c r="Q619">
        <v>1</v>
      </c>
      <c r="W619">
        <v>0</v>
      </c>
      <c r="X619">
        <v>-1417349443</v>
      </c>
      <c r="Y619">
        <v>0.01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1</v>
      </c>
      <c r="AJ619">
        <v>1</v>
      </c>
      <c r="AK619">
        <v>6.4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6</v>
      </c>
      <c r="AT619">
        <v>0.01</v>
      </c>
      <c r="AU619" t="s">
        <v>6</v>
      </c>
      <c r="AV619">
        <v>2</v>
      </c>
      <c r="AW619">
        <v>2</v>
      </c>
      <c r="AX619">
        <v>26840966</v>
      </c>
      <c r="AY619">
        <v>1</v>
      </c>
      <c r="AZ619">
        <v>0</v>
      </c>
      <c r="BA619">
        <v>632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Y619*Source!I244</f>
        <v>1.2200000000000001E-2</v>
      </c>
      <c r="CY619">
        <f>AD619</f>
        <v>0</v>
      </c>
      <c r="CZ619">
        <f>AH619</f>
        <v>0</v>
      </c>
      <c r="DA619">
        <f>AL619</f>
        <v>1</v>
      </c>
      <c r="DB619">
        <v>0</v>
      </c>
    </row>
    <row r="620" spans="1:106" x14ac:dyDescent="0.2">
      <c r="A620">
        <f>ROW(Source!A244)</f>
        <v>244</v>
      </c>
      <c r="B620">
        <v>26834277</v>
      </c>
      <c r="C620">
        <v>26840964</v>
      </c>
      <c r="D620">
        <v>25230514</v>
      </c>
      <c r="E620">
        <v>1</v>
      </c>
      <c r="F620">
        <v>1</v>
      </c>
      <c r="G620">
        <v>1</v>
      </c>
      <c r="H620">
        <v>2</v>
      </c>
      <c r="I620" t="s">
        <v>602</v>
      </c>
      <c r="J620" t="s">
        <v>603</v>
      </c>
      <c r="K620" t="s">
        <v>604</v>
      </c>
      <c r="L620">
        <v>1368</v>
      </c>
      <c r="N620">
        <v>1011</v>
      </c>
      <c r="O620" t="s">
        <v>605</v>
      </c>
      <c r="P620" t="s">
        <v>605</v>
      </c>
      <c r="Q620">
        <v>1</v>
      </c>
      <c r="W620">
        <v>0</v>
      </c>
      <c r="X620">
        <v>1188625873</v>
      </c>
      <c r="Y620">
        <v>0.01</v>
      </c>
      <c r="AA620">
        <v>0</v>
      </c>
      <c r="AB620">
        <v>200.06</v>
      </c>
      <c r="AC620">
        <v>13.5</v>
      </c>
      <c r="AD620">
        <v>0</v>
      </c>
      <c r="AE620">
        <v>0</v>
      </c>
      <c r="AF620">
        <v>31.26</v>
      </c>
      <c r="AG620">
        <v>13.5</v>
      </c>
      <c r="AH620">
        <v>0</v>
      </c>
      <c r="AI620">
        <v>1</v>
      </c>
      <c r="AJ620">
        <v>6.4</v>
      </c>
      <c r="AK620">
        <v>1</v>
      </c>
      <c r="AL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6</v>
      </c>
      <c r="AT620">
        <v>0.01</v>
      </c>
      <c r="AU620" t="s">
        <v>6</v>
      </c>
      <c r="AV620">
        <v>0</v>
      </c>
      <c r="AW620">
        <v>2</v>
      </c>
      <c r="AX620">
        <v>26840967</v>
      </c>
      <c r="AY620">
        <v>1</v>
      </c>
      <c r="AZ620">
        <v>0</v>
      </c>
      <c r="BA620">
        <v>633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Y620*Source!I244</f>
        <v>1.2200000000000001E-2</v>
      </c>
      <c r="CY620">
        <f>AB620</f>
        <v>200.06</v>
      </c>
      <c r="CZ620">
        <f>AF620</f>
        <v>31.26</v>
      </c>
      <c r="DA620">
        <f>AJ620</f>
        <v>6.4</v>
      </c>
      <c r="DB620">
        <v>0</v>
      </c>
    </row>
    <row r="621" spans="1:106" x14ac:dyDescent="0.2">
      <c r="A621">
        <f>ROW(Source!A244)</f>
        <v>244</v>
      </c>
      <c r="B621">
        <v>26834277</v>
      </c>
      <c r="C621">
        <v>26840964</v>
      </c>
      <c r="D621">
        <v>25152750</v>
      </c>
      <c r="E621">
        <v>1</v>
      </c>
      <c r="F621">
        <v>1</v>
      </c>
      <c r="G621">
        <v>1</v>
      </c>
      <c r="H621">
        <v>3</v>
      </c>
      <c r="I621" t="s">
        <v>865</v>
      </c>
      <c r="J621" t="s">
        <v>866</v>
      </c>
      <c r="K621" t="s">
        <v>867</v>
      </c>
      <c r="L621">
        <v>1356</v>
      </c>
      <c r="N621">
        <v>1010</v>
      </c>
      <c r="O621" t="s">
        <v>706</v>
      </c>
      <c r="P621" t="s">
        <v>706</v>
      </c>
      <c r="Q621">
        <v>1000</v>
      </c>
      <c r="W621">
        <v>0</v>
      </c>
      <c r="X621">
        <v>1975348994</v>
      </c>
      <c r="Y621">
        <v>0.4</v>
      </c>
      <c r="AA621">
        <v>1152</v>
      </c>
      <c r="AB621">
        <v>0</v>
      </c>
      <c r="AC621">
        <v>0</v>
      </c>
      <c r="AD621">
        <v>0</v>
      </c>
      <c r="AE621">
        <v>180</v>
      </c>
      <c r="AF621">
        <v>0</v>
      </c>
      <c r="AG621">
        <v>0</v>
      </c>
      <c r="AH621">
        <v>0</v>
      </c>
      <c r="AI621">
        <v>6.4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6</v>
      </c>
      <c r="AT621">
        <v>0.4</v>
      </c>
      <c r="AU621" t="s">
        <v>6</v>
      </c>
      <c r="AV621">
        <v>0</v>
      </c>
      <c r="AW621">
        <v>2</v>
      </c>
      <c r="AX621">
        <v>26840968</v>
      </c>
      <c r="AY621">
        <v>1</v>
      </c>
      <c r="AZ621">
        <v>0</v>
      </c>
      <c r="BA621">
        <v>634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Y621*Source!I244</f>
        <v>0.48799999999999999</v>
      </c>
      <c r="CY621">
        <f>AA621</f>
        <v>1152</v>
      </c>
      <c r="CZ621">
        <f>AE621</f>
        <v>180</v>
      </c>
      <c r="DA621">
        <f>AI621</f>
        <v>6.4</v>
      </c>
      <c r="DB621">
        <v>0</v>
      </c>
    </row>
    <row r="622" spans="1:106" x14ac:dyDescent="0.2">
      <c r="A622">
        <f>ROW(Source!A244)</f>
        <v>244</v>
      </c>
      <c r="B622">
        <v>26834277</v>
      </c>
      <c r="C622">
        <v>26840964</v>
      </c>
      <c r="D622">
        <v>25153112</v>
      </c>
      <c r="E622">
        <v>1</v>
      </c>
      <c r="F622">
        <v>1</v>
      </c>
      <c r="G622">
        <v>1</v>
      </c>
      <c r="H622">
        <v>3</v>
      </c>
      <c r="I622" t="s">
        <v>868</v>
      </c>
      <c r="J622" t="s">
        <v>869</v>
      </c>
      <c r="K622" t="s">
        <v>870</v>
      </c>
      <c r="L622">
        <v>1348</v>
      </c>
      <c r="N622">
        <v>1009</v>
      </c>
      <c r="O622" t="s">
        <v>38</v>
      </c>
      <c r="P622" t="s">
        <v>38</v>
      </c>
      <c r="Q622">
        <v>1000</v>
      </c>
      <c r="W622">
        <v>0</v>
      </c>
      <c r="X622">
        <v>-1755229539</v>
      </c>
      <c r="Y622">
        <v>1.4E-3</v>
      </c>
      <c r="AA622">
        <v>79552</v>
      </c>
      <c r="AB622">
        <v>0</v>
      </c>
      <c r="AC622">
        <v>0</v>
      </c>
      <c r="AD622">
        <v>0</v>
      </c>
      <c r="AE622">
        <v>12430</v>
      </c>
      <c r="AF622">
        <v>0</v>
      </c>
      <c r="AG622">
        <v>0</v>
      </c>
      <c r="AH622">
        <v>0</v>
      </c>
      <c r="AI622">
        <v>6.4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6</v>
      </c>
      <c r="AT622">
        <v>1.4E-3</v>
      </c>
      <c r="AU622" t="s">
        <v>6</v>
      </c>
      <c r="AV622">
        <v>0</v>
      </c>
      <c r="AW622">
        <v>2</v>
      </c>
      <c r="AX622">
        <v>26840969</v>
      </c>
      <c r="AY622">
        <v>1</v>
      </c>
      <c r="AZ622">
        <v>0</v>
      </c>
      <c r="BA622">
        <v>635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Y622*Source!I244</f>
        <v>1.7079999999999999E-3</v>
      </c>
      <c r="CY622">
        <f>AA622</f>
        <v>79552</v>
      </c>
      <c r="CZ622">
        <f>AE622</f>
        <v>12430</v>
      </c>
      <c r="DA622">
        <f>AI622</f>
        <v>6.4</v>
      </c>
      <c r="DB622">
        <v>0</v>
      </c>
    </row>
    <row r="623" spans="1:106" x14ac:dyDescent="0.2">
      <c r="A623">
        <f>ROW(Source!A244)</f>
        <v>244</v>
      </c>
      <c r="B623">
        <v>26834277</v>
      </c>
      <c r="C623">
        <v>26840964</v>
      </c>
      <c r="D623">
        <v>25201069</v>
      </c>
      <c r="E623">
        <v>1</v>
      </c>
      <c r="F623">
        <v>1</v>
      </c>
      <c r="G623">
        <v>1</v>
      </c>
      <c r="H623">
        <v>3</v>
      </c>
      <c r="I623" t="s">
        <v>456</v>
      </c>
      <c r="J623" t="s">
        <v>458</v>
      </c>
      <c r="K623" t="s">
        <v>457</v>
      </c>
      <c r="L623">
        <v>1308</v>
      </c>
      <c r="N623">
        <v>1003</v>
      </c>
      <c r="O623" t="s">
        <v>54</v>
      </c>
      <c r="P623" t="s">
        <v>54</v>
      </c>
      <c r="Q623">
        <v>100</v>
      </c>
      <c r="W623">
        <v>0</v>
      </c>
      <c r="X623">
        <v>318833031</v>
      </c>
      <c r="Y623">
        <v>1</v>
      </c>
      <c r="AA623">
        <v>7513.6</v>
      </c>
      <c r="AB623">
        <v>0</v>
      </c>
      <c r="AC623">
        <v>0</v>
      </c>
      <c r="AD623">
        <v>0</v>
      </c>
      <c r="AE623">
        <v>1174</v>
      </c>
      <c r="AF623">
        <v>0</v>
      </c>
      <c r="AG623">
        <v>0</v>
      </c>
      <c r="AH623">
        <v>0</v>
      </c>
      <c r="AI623">
        <v>6.4</v>
      </c>
      <c r="AJ623">
        <v>1</v>
      </c>
      <c r="AK623">
        <v>1</v>
      </c>
      <c r="AL623">
        <v>1</v>
      </c>
      <c r="AN623">
        <v>0</v>
      </c>
      <c r="AO623">
        <v>0</v>
      </c>
      <c r="AP623">
        <v>0</v>
      </c>
      <c r="AQ623">
        <v>0</v>
      </c>
      <c r="AR623">
        <v>0</v>
      </c>
      <c r="AS623" t="s">
        <v>6</v>
      </c>
      <c r="AT623">
        <v>1</v>
      </c>
      <c r="AU623" t="s">
        <v>6</v>
      </c>
      <c r="AV623">
        <v>0</v>
      </c>
      <c r="AW623">
        <v>1</v>
      </c>
      <c r="AX623">
        <v>-1</v>
      </c>
      <c r="AY623">
        <v>0</v>
      </c>
      <c r="AZ623">
        <v>0</v>
      </c>
      <c r="BA623" t="s">
        <v>6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Y623*Source!I244</f>
        <v>1.22</v>
      </c>
      <c r="CY623">
        <f>AA623</f>
        <v>7513.6</v>
      </c>
      <c r="CZ623">
        <f>AE623</f>
        <v>1174</v>
      </c>
      <c r="DA623">
        <f>AI623</f>
        <v>6.4</v>
      </c>
      <c r="DB623">
        <v>0</v>
      </c>
    </row>
    <row r="624" spans="1:106" x14ac:dyDescent="0.2">
      <c r="A624">
        <f>ROW(Source!A244)</f>
        <v>244</v>
      </c>
      <c r="B624">
        <v>26834277</v>
      </c>
      <c r="C624">
        <v>26840964</v>
      </c>
      <c r="D624">
        <v>25147235</v>
      </c>
      <c r="E624">
        <v>17</v>
      </c>
      <c r="F624">
        <v>1</v>
      </c>
      <c r="G624">
        <v>1</v>
      </c>
      <c r="H624">
        <v>3</v>
      </c>
      <c r="I624" t="s">
        <v>844</v>
      </c>
      <c r="J624" t="s">
        <v>6</v>
      </c>
      <c r="K624" t="s">
        <v>845</v>
      </c>
      <c r="L624">
        <v>1374</v>
      </c>
      <c r="N624">
        <v>1013</v>
      </c>
      <c r="O624" t="s">
        <v>846</v>
      </c>
      <c r="P624" t="s">
        <v>846</v>
      </c>
      <c r="Q624">
        <v>1</v>
      </c>
      <c r="W624">
        <v>0</v>
      </c>
      <c r="X624">
        <v>-1731369543</v>
      </c>
      <c r="Y624">
        <v>3.87</v>
      </c>
      <c r="AA624">
        <v>1</v>
      </c>
      <c r="AB624">
        <v>0</v>
      </c>
      <c r="AC624">
        <v>0</v>
      </c>
      <c r="AD624">
        <v>0</v>
      </c>
      <c r="AE624">
        <v>1</v>
      </c>
      <c r="AF624">
        <v>0</v>
      </c>
      <c r="AG624">
        <v>0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6</v>
      </c>
      <c r="AT624">
        <v>3.87</v>
      </c>
      <c r="AU624" t="s">
        <v>6</v>
      </c>
      <c r="AV624">
        <v>0</v>
      </c>
      <c r="AW624">
        <v>2</v>
      </c>
      <c r="AX624">
        <v>26840970</v>
      </c>
      <c r="AY624">
        <v>1</v>
      </c>
      <c r="AZ624">
        <v>0</v>
      </c>
      <c r="BA624">
        <v>636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Y624*Source!I244</f>
        <v>4.7214</v>
      </c>
      <c r="CY624">
        <f>AA624</f>
        <v>1</v>
      </c>
      <c r="CZ624">
        <f>AE624</f>
        <v>1</v>
      </c>
      <c r="DA624">
        <f>AI624</f>
        <v>1</v>
      </c>
      <c r="DB624">
        <v>0</v>
      </c>
    </row>
    <row r="625" spans="1:106" x14ac:dyDescent="0.2">
      <c r="A625">
        <f>ROW(Source!A247)</f>
        <v>247</v>
      </c>
      <c r="B625">
        <v>26834263</v>
      </c>
      <c r="C625">
        <v>26840971</v>
      </c>
      <c r="D625">
        <v>25412930</v>
      </c>
      <c r="E625">
        <v>1</v>
      </c>
      <c r="F625">
        <v>1</v>
      </c>
      <c r="G625">
        <v>1</v>
      </c>
      <c r="H625">
        <v>1</v>
      </c>
      <c r="I625" t="s">
        <v>623</v>
      </c>
      <c r="J625" t="s">
        <v>6</v>
      </c>
      <c r="K625" t="s">
        <v>624</v>
      </c>
      <c r="L625">
        <v>1191</v>
      </c>
      <c r="N625">
        <v>1013</v>
      </c>
      <c r="O625" t="s">
        <v>599</v>
      </c>
      <c r="P625" t="s">
        <v>599</v>
      </c>
      <c r="Q625">
        <v>1</v>
      </c>
      <c r="W625">
        <v>0</v>
      </c>
      <c r="X625">
        <v>-1081351934</v>
      </c>
      <c r="Y625">
        <v>3.76</v>
      </c>
      <c r="AA625">
        <v>0</v>
      </c>
      <c r="AB625">
        <v>0</v>
      </c>
      <c r="AC625">
        <v>0</v>
      </c>
      <c r="AD625">
        <v>9.4</v>
      </c>
      <c r="AE625">
        <v>0</v>
      </c>
      <c r="AF625">
        <v>0</v>
      </c>
      <c r="AG625">
        <v>0</v>
      </c>
      <c r="AH625">
        <v>9.4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6</v>
      </c>
      <c r="AT625">
        <v>3.76</v>
      </c>
      <c r="AU625" t="s">
        <v>6</v>
      </c>
      <c r="AV625">
        <v>1</v>
      </c>
      <c r="AW625">
        <v>2</v>
      </c>
      <c r="AX625">
        <v>26840972</v>
      </c>
      <c r="AY625">
        <v>1</v>
      </c>
      <c r="AZ625">
        <v>0</v>
      </c>
      <c r="BA625">
        <v>637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Y625*Source!I247</f>
        <v>13.949599999999998</v>
      </c>
      <c r="CY625">
        <f>AD625</f>
        <v>9.4</v>
      </c>
      <c r="CZ625">
        <f>AH625</f>
        <v>9.4</v>
      </c>
      <c r="DA625">
        <f>AL625</f>
        <v>1</v>
      </c>
      <c r="DB625">
        <v>0</v>
      </c>
    </row>
    <row r="626" spans="1:106" x14ac:dyDescent="0.2">
      <c r="A626">
        <f>ROW(Source!A247)</f>
        <v>247</v>
      </c>
      <c r="B626">
        <v>26834263</v>
      </c>
      <c r="C626">
        <v>26840971</v>
      </c>
      <c r="D626">
        <v>25412928</v>
      </c>
      <c r="E626">
        <v>1</v>
      </c>
      <c r="F626">
        <v>1</v>
      </c>
      <c r="G626">
        <v>1</v>
      </c>
      <c r="H626">
        <v>1</v>
      </c>
      <c r="I626" t="s">
        <v>600</v>
      </c>
      <c r="J626" t="s">
        <v>6</v>
      </c>
      <c r="K626" t="s">
        <v>601</v>
      </c>
      <c r="L626">
        <v>1191</v>
      </c>
      <c r="N626">
        <v>1013</v>
      </c>
      <c r="O626" t="s">
        <v>599</v>
      </c>
      <c r="P626" t="s">
        <v>599</v>
      </c>
      <c r="Q626">
        <v>1</v>
      </c>
      <c r="W626">
        <v>0</v>
      </c>
      <c r="X626">
        <v>-1417349443</v>
      </c>
      <c r="Y626">
        <v>0.02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0.02</v>
      </c>
      <c r="AU626" t="s">
        <v>6</v>
      </c>
      <c r="AV626">
        <v>2</v>
      </c>
      <c r="AW626">
        <v>2</v>
      </c>
      <c r="AX626">
        <v>26840973</v>
      </c>
      <c r="AY626">
        <v>1</v>
      </c>
      <c r="AZ626">
        <v>0</v>
      </c>
      <c r="BA626">
        <v>638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Y626*Source!I247</f>
        <v>7.4200000000000002E-2</v>
      </c>
      <c r="CY626">
        <f>AD626</f>
        <v>0</v>
      </c>
      <c r="CZ626">
        <f>AH626</f>
        <v>0</v>
      </c>
      <c r="DA626">
        <f>AL626</f>
        <v>1</v>
      </c>
      <c r="DB626">
        <v>0</v>
      </c>
    </row>
    <row r="627" spans="1:106" x14ac:dyDescent="0.2">
      <c r="A627">
        <f>ROW(Source!A247)</f>
        <v>247</v>
      </c>
      <c r="B627">
        <v>26834263</v>
      </c>
      <c r="C627">
        <v>26840971</v>
      </c>
      <c r="D627">
        <v>25230220</v>
      </c>
      <c r="E627">
        <v>1</v>
      </c>
      <c r="F627">
        <v>1</v>
      </c>
      <c r="G627">
        <v>1</v>
      </c>
      <c r="H627">
        <v>2</v>
      </c>
      <c r="I627" t="s">
        <v>628</v>
      </c>
      <c r="J627" t="s">
        <v>629</v>
      </c>
      <c r="K627" t="s">
        <v>630</v>
      </c>
      <c r="L627">
        <v>1368</v>
      </c>
      <c r="N627">
        <v>1011</v>
      </c>
      <c r="O627" t="s">
        <v>605</v>
      </c>
      <c r="P627" t="s">
        <v>605</v>
      </c>
      <c r="Q627">
        <v>1</v>
      </c>
      <c r="W627">
        <v>0</v>
      </c>
      <c r="X627">
        <v>-1718674368</v>
      </c>
      <c r="Y627">
        <v>0.01</v>
      </c>
      <c r="AA627">
        <v>0</v>
      </c>
      <c r="AB627">
        <v>111.99</v>
      </c>
      <c r="AC627">
        <v>13.5</v>
      </c>
      <c r="AD627">
        <v>0</v>
      </c>
      <c r="AE627">
        <v>0</v>
      </c>
      <c r="AF627">
        <v>111.99</v>
      </c>
      <c r="AG627">
        <v>13.5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0.01</v>
      </c>
      <c r="AU627" t="s">
        <v>6</v>
      </c>
      <c r="AV627">
        <v>0</v>
      </c>
      <c r="AW627">
        <v>2</v>
      </c>
      <c r="AX627">
        <v>26840974</v>
      </c>
      <c r="AY627">
        <v>1</v>
      </c>
      <c r="AZ627">
        <v>0</v>
      </c>
      <c r="BA627">
        <v>639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Y627*Source!I247</f>
        <v>3.7100000000000001E-2</v>
      </c>
      <c r="CY627">
        <f>AB627</f>
        <v>111.99</v>
      </c>
      <c r="CZ627">
        <f>AF627</f>
        <v>111.99</v>
      </c>
      <c r="DA627">
        <f>AJ627</f>
        <v>1</v>
      </c>
      <c r="DB627">
        <v>0</v>
      </c>
    </row>
    <row r="628" spans="1:106" x14ac:dyDescent="0.2">
      <c r="A628">
        <f>ROW(Source!A247)</f>
        <v>247</v>
      </c>
      <c r="B628">
        <v>26834263</v>
      </c>
      <c r="C628">
        <v>26840971</v>
      </c>
      <c r="D628">
        <v>25231607</v>
      </c>
      <c r="E628">
        <v>1</v>
      </c>
      <c r="F628">
        <v>1</v>
      </c>
      <c r="G628">
        <v>1</v>
      </c>
      <c r="H628">
        <v>2</v>
      </c>
      <c r="I628" t="s">
        <v>608</v>
      </c>
      <c r="J628" t="s">
        <v>609</v>
      </c>
      <c r="K628" t="s">
        <v>610</v>
      </c>
      <c r="L628">
        <v>1368</v>
      </c>
      <c r="N628">
        <v>1011</v>
      </c>
      <c r="O628" t="s">
        <v>605</v>
      </c>
      <c r="P628" t="s">
        <v>605</v>
      </c>
      <c r="Q628">
        <v>1</v>
      </c>
      <c r="W628">
        <v>0</v>
      </c>
      <c r="X628">
        <v>1372534845</v>
      </c>
      <c r="Y628">
        <v>0.01</v>
      </c>
      <c r="AA628">
        <v>0</v>
      </c>
      <c r="AB628">
        <v>65.709999999999994</v>
      </c>
      <c r="AC628">
        <v>11.6</v>
      </c>
      <c r="AD628">
        <v>0</v>
      </c>
      <c r="AE628">
        <v>0</v>
      </c>
      <c r="AF628">
        <v>65.709999999999994</v>
      </c>
      <c r="AG628">
        <v>11.6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0.01</v>
      </c>
      <c r="AU628" t="s">
        <v>6</v>
      </c>
      <c r="AV628">
        <v>0</v>
      </c>
      <c r="AW628">
        <v>2</v>
      </c>
      <c r="AX628">
        <v>26840975</v>
      </c>
      <c r="AY628">
        <v>1</v>
      </c>
      <c r="AZ628">
        <v>0</v>
      </c>
      <c r="BA628">
        <v>640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Y628*Source!I247</f>
        <v>3.7100000000000001E-2</v>
      </c>
      <c r="CY628">
        <f>AB628</f>
        <v>65.709999999999994</v>
      </c>
      <c r="CZ628">
        <f>AF628</f>
        <v>65.709999999999994</v>
      </c>
      <c r="DA628">
        <f>AJ628</f>
        <v>1</v>
      </c>
      <c r="DB628">
        <v>0</v>
      </c>
    </row>
    <row r="629" spans="1:106" x14ac:dyDescent="0.2">
      <c r="A629">
        <f>ROW(Source!A247)</f>
        <v>247</v>
      </c>
      <c r="B629">
        <v>26834263</v>
      </c>
      <c r="C629">
        <v>26840971</v>
      </c>
      <c r="D629">
        <v>25150263</v>
      </c>
      <c r="E629">
        <v>1</v>
      </c>
      <c r="F629">
        <v>1</v>
      </c>
      <c r="G629">
        <v>1</v>
      </c>
      <c r="H629">
        <v>3</v>
      </c>
      <c r="I629" t="s">
        <v>850</v>
      </c>
      <c r="J629" t="s">
        <v>851</v>
      </c>
      <c r="K629" t="s">
        <v>852</v>
      </c>
      <c r="L629">
        <v>1346</v>
      </c>
      <c r="N629">
        <v>1009</v>
      </c>
      <c r="O629" t="s">
        <v>182</v>
      </c>
      <c r="P629" t="s">
        <v>182</v>
      </c>
      <c r="Q629">
        <v>1</v>
      </c>
      <c r="W629">
        <v>0</v>
      </c>
      <c r="X629">
        <v>-1088866022</v>
      </c>
      <c r="Y629">
        <v>0.16</v>
      </c>
      <c r="AA629">
        <v>30.4</v>
      </c>
      <c r="AB629">
        <v>0</v>
      </c>
      <c r="AC629">
        <v>0</v>
      </c>
      <c r="AD629">
        <v>0</v>
      </c>
      <c r="AE629">
        <v>30.4</v>
      </c>
      <c r="AF629">
        <v>0</v>
      </c>
      <c r="AG629">
        <v>0</v>
      </c>
      <c r="AH629">
        <v>0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6</v>
      </c>
      <c r="AT629">
        <v>0.16</v>
      </c>
      <c r="AU629" t="s">
        <v>6</v>
      </c>
      <c r="AV629">
        <v>0</v>
      </c>
      <c r="AW629">
        <v>2</v>
      </c>
      <c r="AX629">
        <v>26840976</v>
      </c>
      <c r="AY629">
        <v>1</v>
      </c>
      <c r="AZ629">
        <v>0</v>
      </c>
      <c r="BA629">
        <v>641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Y629*Source!I247</f>
        <v>0.59360000000000002</v>
      </c>
      <c r="CY629">
        <f t="shared" ref="CY629:CY634" si="42">AA629</f>
        <v>30.4</v>
      </c>
      <c r="CZ629">
        <f t="shared" ref="CZ629:CZ634" si="43">AE629</f>
        <v>30.4</v>
      </c>
      <c r="DA629">
        <f t="shared" ref="DA629:DA634" si="44">AI629</f>
        <v>1</v>
      </c>
      <c r="DB629">
        <v>0</v>
      </c>
    </row>
    <row r="630" spans="1:106" x14ac:dyDescent="0.2">
      <c r="A630">
        <f>ROW(Source!A247)</f>
        <v>247</v>
      </c>
      <c r="B630">
        <v>26834263</v>
      </c>
      <c r="C630">
        <v>26840971</v>
      </c>
      <c r="D630">
        <v>25150275</v>
      </c>
      <c r="E630">
        <v>1</v>
      </c>
      <c r="F630">
        <v>1</v>
      </c>
      <c r="G630">
        <v>1</v>
      </c>
      <c r="H630">
        <v>3</v>
      </c>
      <c r="I630" t="s">
        <v>871</v>
      </c>
      <c r="J630" t="s">
        <v>872</v>
      </c>
      <c r="K630" t="s">
        <v>873</v>
      </c>
      <c r="L630">
        <v>1308</v>
      </c>
      <c r="N630">
        <v>1003</v>
      </c>
      <c r="O630" t="s">
        <v>54</v>
      </c>
      <c r="P630" t="s">
        <v>54</v>
      </c>
      <c r="Q630">
        <v>100</v>
      </c>
      <c r="W630">
        <v>0</v>
      </c>
      <c r="X630">
        <v>568244124</v>
      </c>
      <c r="Y630">
        <v>5.5E-2</v>
      </c>
      <c r="AA630">
        <v>120</v>
      </c>
      <c r="AB630">
        <v>0</v>
      </c>
      <c r="AC630">
        <v>0</v>
      </c>
      <c r="AD630">
        <v>0</v>
      </c>
      <c r="AE630">
        <v>120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6</v>
      </c>
      <c r="AT630">
        <v>5.5E-2</v>
      </c>
      <c r="AU630" t="s">
        <v>6</v>
      </c>
      <c r="AV630">
        <v>0</v>
      </c>
      <c r="AW630">
        <v>2</v>
      </c>
      <c r="AX630">
        <v>26840977</v>
      </c>
      <c r="AY630">
        <v>1</v>
      </c>
      <c r="AZ630">
        <v>0</v>
      </c>
      <c r="BA630">
        <v>642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Y630*Source!I247</f>
        <v>0.20405000000000001</v>
      </c>
      <c r="CY630">
        <f t="shared" si="42"/>
        <v>120</v>
      </c>
      <c r="CZ630">
        <f t="shared" si="43"/>
        <v>120</v>
      </c>
      <c r="DA630">
        <f t="shared" si="44"/>
        <v>1</v>
      </c>
      <c r="DB630">
        <v>0</v>
      </c>
    </row>
    <row r="631" spans="1:106" x14ac:dyDescent="0.2">
      <c r="A631">
        <f>ROW(Source!A247)</f>
        <v>247</v>
      </c>
      <c r="B631">
        <v>26834263</v>
      </c>
      <c r="C631">
        <v>26840971</v>
      </c>
      <c r="D631">
        <v>25186459</v>
      </c>
      <c r="E631">
        <v>1</v>
      </c>
      <c r="F631">
        <v>1</v>
      </c>
      <c r="G631">
        <v>1</v>
      </c>
      <c r="H631">
        <v>3</v>
      </c>
      <c r="I631" t="s">
        <v>856</v>
      </c>
      <c r="J631" t="s">
        <v>857</v>
      </c>
      <c r="K631" t="s">
        <v>858</v>
      </c>
      <c r="L631">
        <v>1346</v>
      </c>
      <c r="N631">
        <v>1009</v>
      </c>
      <c r="O631" t="s">
        <v>182</v>
      </c>
      <c r="P631" t="s">
        <v>182</v>
      </c>
      <c r="Q631">
        <v>1</v>
      </c>
      <c r="W631">
        <v>0</v>
      </c>
      <c r="X631">
        <v>210558753</v>
      </c>
      <c r="Y631">
        <v>0.05</v>
      </c>
      <c r="AA631">
        <v>28.6</v>
      </c>
      <c r="AB631">
        <v>0</v>
      </c>
      <c r="AC631">
        <v>0</v>
      </c>
      <c r="AD631">
        <v>0</v>
      </c>
      <c r="AE631">
        <v>28.6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6</v>
      </c>
      <c r="AT631">
        <v>0.05</v>
      </c>
      <c r="AU631" t="s">
        <v>6</v>
      </c>
      <c r="AV631">
        <v>0</v>
      </c>
      <c r="AW631">
        <v>2</v>
      </c>
      <c r="AX631">
        <v>26840978</v>
      </c>
      <c r="AY631">
        <v>1</v>
      </c>
      <c r="AZ631">
        <v>0</v>
      </c>
      <c r="BA631">
        <v>643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Y631*Source!I247</f>
        <v>0.1855</v>
      </c>
      <c r="CY631">
        <f t="shared" si="42"/>
        <v>28.6</v>
      </c>
      <c r="CZ631">
        <f t="shared" si="43"/>
        <v>28.6</v>
      </c>
      <c r="DA631">
        <f t="shared" si="44"/>
        <v>1</v>
      </c>
      <c r="DB631">
        <v>0</v>
      </c>
    </row>
    <row r="632" spans="1:106" x14ac:dyDescent="0.2">
      <c r="A632">
        <f>ROW(Source!A247)</f>
        <v>247</v>
      </c>
      <c r="B632">
        <v>26834263</v>
      </c>
      <c r="C632">
        <v>26840971</v>
      </c>
      <c r="D632">
        <v>25205580</v>
      </c>
      <c r="E632">
        <v>1</v>
      </c>
      <c r="F632">
        <v>1</v>
      </c>
      <c r="G632">
        <v>1</v>
      </c>
      <c r="H632">
        <v>3</v>
      </c>
      <c r="I632" t="s">
        <v>438</v>
      </c>
      <c r="J632" t="s">
        <v>441</v>
      </c>
      <c r="K632" t="s">
        <v>439</v>
      </c>
      <c r="L632">
        <v>1477</v>
      </c>
      <c r="N632">
        <v>1013</v>
      </c>
      <c r="O632" t="s">
        <v>440</v>
      </c>
      <c r="P632" t="s">
        <v>442</v>
      </c>
      <c r="Q632">
        <v>1</v>
      </c>
      <c r="W632">
        <v>0</v>
      </c>
      <c r="X632">
        <v>-668882366</v>
      </c>
      <c r="Y632">
        <v>7.8976000000000005E-2</v>
      </c>
      <c r="AA632">
        <v>4814.0200000000004</v>
      </c>
      <c r="AB632">
        <v>0</v>
      </c>
      <c r="AC632">
        <v>0</v>
      </c>
      <c r="AD632">
        <v>0</v>
      </c>
      <c r="AE632">
        <v>4814.0200000000004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0</v>
      </c>
      <c r="AP632">
        <v>0</v>
      </c>
      <c r="AQ632">
        <v>0</v>
      </c>
      <c r="AR632">
        <v>0</v>
      </c>
      <c r="AS632" t="s">
        <v>6</v>
      </c>
      <c r="AT632">
        <v>7.8976000000000005E-2</v>
      </c>
      <c r="AU632" t="s">
        <v>6</v>
      </c>
      <c r="AV632">
        <v>0</v>
      </c>
      <c r="AW632">
        <v>1</v>
      </c>
      <c r="AX632">
        <v>-1</v>
      </c>
      <c r="AY632">
        <v>0</v>
      </c>
      <c r="AZ632">
        <v>0</v>
      </c>
      <c r="BA632" t="s">
        <v>6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Y632*Source!I247</f>
        <v>0.29300096000000003</v>
      </c>
      <c r="CY632">
        <f t="shared" si="42"/>
        <v>4814.0200000000004</v>
      </c>
      <c r="CZ632">
        <f t="shared" si="43"/>
        <v>4814.0200000000004</v>
      </c>
      <c r="DA632">
        <f t="shared" si="44"/>
        <v>1</v>
      </c>
      <c r="DB632">
        <v>0</v>
      </c>
    </row>
    <row r="633" spans="1:106" x14ac:dyDescent="0.2">
      <c r="A633">
        <f>ROW(Source!A247)</f>
        <v>247</v>
      </c>
      <c r="B633">
        <v>26834263</v>
      </c>
      <c r="C633">
        <v>26840971</v>
      </c>
      <c r="D633">
        <v>25205590</v>
      </c>
      <c r="E633">
        <v>1</v>
      </c>
      <c r="F633">
        <v>1</v>
      </c>
      <c r="G633">
        <v>1</v>
      </c>
      <c r="H633">
        <v>3</v>
      </c>
      <c r="I633" t="s">
        <v>465</v>
      </c>
      <c r="J633" t="s">
        <v>467</v>
      </c>
      <c r="K633" t="s">
        <v>466</v>
      </c>
      <c r="L633">
        <v>1477</v>
      </c>
      <c r="N633">
        <v>1013</v>
      </c>
      <c r="O633" t="s">
        <v>440</v>
      </c>
      <c r="P633" t="s">
        <v>442</v>
      </c>
      <c r="Q633">
        <v>1</v>
      </c>
      <c r="W633">
        <v>0</v>
      </c>
      <c r="X633">
        <v>-2041549657</v>
      </c>
      <c r="Y633">
        <v>2.2102E-2</v>
      </c>
      <c r="AA633">
        <v>10008.44</v>
      </c>
      <c r="AB633">
        <v>0</v>
      </c>
      <c r="AC633">
        <v>0</v>
      </c>
      <c r="AD633">
        <v>0</v>
      </c>
      <c r="AE633">
        <v>10008.44</v>
      </c>
      <c r="AF633">
        <v>0</v>
      </c>
      <c r="AG633">
        <v>0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0</v>
      </c>
      <c r="AP633">
        <v>0</v>
      </c>
      <c r="AQ633">
        <v>0</v>
      </c>
      <c r="AR633">
        <v>0</v>
      </c>
      <c r="AS633" t="s">
        <v>6</v>
      </c>
      <c r="AT633">
        <v>2.2102E-2</v>
      </c>
      <c r="AU633" t="s">
        <v>6</v>
      </c>
      <c r="AV633">
        <v>0</v>
      </c>
      <c r="AW633">
        <v>1</v>
      </c>
      <c r="AX633">
        <v>-1</v>
      </c>
      <c r="AY633">
        <v>0</v>
      </c>
      <c r="AZ633">
        <v>0</v>
      </c>
      <c r="BA633" t="s">
        <v>6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Y633*Source!I247</f>
        <v>8.1998420000000002E-2</v>
      </c>
      <c r="CY633">
        <f t="shared" si="42"/>
        <v>10008.44</v>
      </c>
      <c r="CZ633">
        <f t="shared" si="43"/>
        <v>10008.44</v>
      </c>
      <c r="DA633">
        <f t="shared" si="44"/>
        <v>1</v>
      </c>
      <c r="DB633">
        <v>0</v>
      </c>
    </row>
    <row r="634" spans="1:106" x14ac:dyDescent="0.2">
      <c r="A634">
        <f>ROW(Source!A247)</f>
        <v>247</v>
      </c>
      <c r="B634">
        <v>26834263</v>
      </c>
      <c r="C634">
        <v>26840971</v>
      </c>
      <c r="D634">
        <v>25147235</v>
      </c>
      <c r="E634">
        <v>17</v>
      </c>
      <c r="F634">
        <v>1</v>
      </c>
      <c r="G634">
        <v>1</v>
      </c>
      <c r="H634">
        <v>3</v>
      </c>
      <c r="I634" t="s">
        <v>844</v>
      </c>
      <c r="J634" t="s">
        <v>6</v>
      </c>
      <c r="K634" t="s">
        <v>845</v>
      </c>
      <c r="L634">
        <v>1374</v>
      </c>
      <c r="N634">
        <v>1013</v>
      </c>
      <c r="O634" t="s">
        <v>846</v>
      </c>
      <c r="P634" t="s">
        <v>846</v>
      </c>
      <c r="Q634">
        <v>1</v>
      </c>
      <c r="W634">
        <v>0</v>
      </c>
      <c r="X634">
        <v>-1731369543</v>
      </c>
      <c r="Y634">
        <v>0.71</v>
      </c>
      <c r="AA634">
        <v>1</v>
      </c>
      <c r="AB634">
        <v>0</v>
      </c>
      <c r="AC634">
        <v>0</v>
      </c>
      <c r="AD634">
        <v>0</v>
      </c>
      <c r="AE634">
        <v>1</v>
      </c>
      <c r="AF634">
        <v>0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0.71</v>
      </c>
      <c r="AU634" t="s">
        <v>6</v>
      </c>
      <c r="AV634">
        <v>0</v>
      </c>
      <c r="AW634">
        <v>2</v>
      </c>
      <c r="AX634">
        <v>26840979</v>
      </c>
      <c r="AY634">
        <v>1</v>
      </c>
      <c r="AZ634">
        <v>0</v>
      </c>
      <c r="BA634">
        <v>644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Y634*Source!I247</f>
        <v>2.6340999999999997</v>
      </c>
      <c r="CY634">
        <f t="shared" si="42"/>
        <v>1</v>
      </c>
      <c r="CZ634">
        <f t="shared" si="43"/>
        <v>1</v>
      </c>
      <c r="DA634">
        <f t="shared" si="44"/>
        <v>1</v>
      </c>
      <c r="DB634">
        <v>0</v>
      </c>
    </row>
    <row r="635" spans="1:106" x14ac:dyDescent="0.2">
      <c r="A635">
        <f>ROW(Source!A248)</f>
        <v>248</v>
      </c>
      <c r="B635">
        <v>26834277</v>
      </c>
      <c r="C635">
        <v>26840971</v>
      </c>
      <c r="D635">
        <v>25412930</v>
      </c>
      <c r="E635">
        <v>1</v>
      </c>
      <c r="F635">
        <v>1</v>
      </c>
      <c r="G635">
        <v>1</v>
      </c>
      <c r="H635">
        <v>1</v>
      </c>
      <c r="I635" t="s">
        <v>623</v>
      </c>
      <c r="J635" t="s">
        <v>6</v>
      </c>
      <c r="K635" t="s">
        <v>624</v>
      </c>
      <c r="L635">
        <v>1191</v>
      </c>
      <c r="N635">
        <v>1013</v>
      </c>
      <c r="O635" t="s">
        <v>599</v>
      </c>
      <c r="P635" t="s">
        <v>599</v>
      </c>
      <c r="Q635">
        <v>1</v>
      </c>
      <c r="W635">
        <v>0</v>
      </c>
      <c r="X635">
        <v>-1081351934</v>
      </c>
      <c r="Y635">
        <v>3.76</v>
      </c>
      <c r="AA635">
        <v>0</v>
      </c>
      <c r="AB635">
        <v>0</v>
      </c>
      <c r="AC635">
        <v>0</v>
      </c>
      <c r="AD635">
        <v>60.16</v>
      </c>
      <c r="AE635">
        <v>0</v>
      </c>
      <c r="AF635">
        <v>0</v>
      </c>
      <c r="AG635">
        <v>0</v>
      </c>
      <c r="AH635">
        <v>9.4</v>
      </c>
      <c r="AI635">
        <v>1</v>
      </c>
      <c r="AJ635">
        <v>1</v>
      </c>
      <c r="AK635">
        <v>1</v>
      </c>
      <c r="AL635">
        <v>6.4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3.76</v>
      </c>
      <c r="AU635" t="s">
        <v>6</v>
      </c>
      <c r="AV635">
        <v>1</v>
      </c>
      <c r="AW635">
        <v>2</v>
      </c>
      <c r="AX635">
        <v>26840972</v>
      </c>
      <c r="AY635">
        <v>1</v>
      </c>
      <c r="AZ635">
        <v>0</v>
      </c>
      <c r="BA635">
        <v>645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Y635*Source!I248</f>
        <v>13.949599999999998</v>
      </c>
      <c r="CY635">
        <f>AD635</f>
        <v>60.16</v>
      </c>
      <c r="CZ635">
        <f>AH635</f>
        <v>9.4</v>
      </c>
      <c r="DA635">
        <f>AL635</f>
        <v>6.4</v>
      </c>
      <c r="DB635">
        <v>0</v>
      </c>
    </row>
    <row r="636" spans="1:106" x14ac:dyDescent="0.2">
      <c r="A636">
        <f>ROW(Source!A248)</f>
        <v>248</v>
      </c>
      <c r="B636">
        <v>26834277</v>
      </c>
      <c r="C636">
        <v>26840971</v>
      </c>
      <c r="D636">
        <v>25412928</v>
      </c>
      <c r="E636">
        <v>1</v>
      </c>
      <c r="F636">
        <v>1</v>
      </c>
      <c r="G636">
        <v>1</v>
      </c>
      <c r="H636">
        <v>1</v>
      </c>
      <c r="I636" t="s">
        <v>600</v>
      </c>
      <c r="J636" t="s">
        <v>6</v>
      </c>
      <c r="K636" t="s">
        <v>601</v>
      </c>
      <c r="L636">
        <v>1191</v>
      </c>
      <c r="N636">
        <v>1013</v>
      </c>
      <c r="O636" t="s">
        <v>599</v>
      </c>
      <c r="P636" t="s">
        <v>599</v>
      </c>
      <c r="Q636">
        <v>1</v>
      </c>
      <c r="W636">
        <v>0</v>
      </c>
      <c r="X636">
        <v>-1417349443</v>
      </c>
      <c r="Y636">
        <v>0.02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1</v>
      </c>
      <c r="AJ636">
        <v>1</v>
      </c>
      <c r="AK636">
        <v>6.4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0.02</v>
      </c>
      <c r="AU636" t="s">
        <v>6</v>
      </c>
      <c r="AV636">
        <v>2</v>
      </c>
      <c r="AW636">
        <v>2</v>
      </c>
      <c r="AX636">
        <v>26840973</v>
      </c>
      <c r="AY636">
        <v>1</v>
      </c>
      <c r="AZ636">
        <v>0</v>
      </c>
      <c r="BA636">
        <v>646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Y636*Source!I248</f>
        <v>7.4200000000000002E-2</v>
      </c>
      <c r="CY636">
        <f>AD636</f>
        <v>0</v>
      </c>
      <c r="CZ636">
        <f>AH636</f>
        <v>0</v>
      </c>
      <c r="DA636">
        <f>AL636</f>
        <v>1</v>
      </c>
      <c r="DB636">
        <v>0</v>
      </c>
    </row>
    <row r="637" spans="1:106" x14ac:dyDescent="0.2">
      <c r="A637">
        <f>ROW(Source!A248)</f>
        <v>248</v>
      </c>
      <c r="B637">
        <v>26834277</v>
      </c>
      <c r="C637">
        <v>26840971</v>
      </c>
      <c r="D637">
        <v>25230220</v>
      </c>
      <c r="E637">
        <v>1</v>
      </c>
      <c r="F637">
        <v>1</v>
      </c>
      <c r="G637">
        <v>1</v>
      </c>
      <c r="H637">
        <v>2</v>
      </c>
      <c r="I637" t="s">
        <v>628</v>
      </c>
      <c r="J637" t="s">
        <v>629</v>
      </c>
      <c r="K637" t="s">
        <v>630</v>
      </c>
      <c r="L637">
        <v>1368</v>
      </c>
      <c r="N637">
        <v>1011</v>
      </c>
      <c r="O637" t="s">
        <v>605</v>
      </c>
      <c r="P637" t="s">
        <v>605</v>
      </c>
      <c r="Q637">
        <v>1</v>
      </c>
      <c r="W637">
        <v>0</v>
      </c>
      <c r="X637">
        <v>-1718674368</v>
      </c>
      <c r="Y637">
        <v>0.01</v>
      </c>
      <c r="AA637">
        <v>0</v>
      </c>
      <c r="AB637">
        <v>716.74</v>
      </c>
      <c r="AC637">
        <v>13.5</v>
      </c>
      <c r="AD637">
        <v>0</v>
      </c>
      <c r="AE637">
        <v>0</v>
      </c>
      <c r="AF637">
        <v>111.99</v>
      </c>
      <c r="AG637">
        <v>13.5</v>
      </c>
      <c r="AH637">
        <v>0</v>
      </c>
      <c r="AI637">
        <v>1</v>
      </c>
      <c r="AJ637">
        <v>6.4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6</v>
      </c>
      <c r="AT637">
        <v>0.01</v>
      </c>
      <c r="AU637" t="s">
        <v>6</v>
      </c>
      <c r="AV637">
        <v>0</v>
      </c>
      <c r="AW637">
        <v>2</v>
      </c>
      <c r="AX637">
        <v>26840974</v>
      </c>
      <c r="AY637">
        <v>1</v>
      </c>
      <c r="AZ637">
        <v>0</v>
      </c>
      <c r="BA637">
        <v>647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Y637*Source!I248</f>
        <v>3.7100000000000001E-2</v>
      </c>
      <c r="CY637">
        <f>AB637</f>
        <v>716.74</v>
      </c>
      <c r="CZ637">
        <f>AF637</f>
        <v>111.99</v>
      </c>
      <c r="DA637">
        <f>AJ637</f>
        <v>6.4</v>
      </c>
      <c r="DB637">
        <v>0</v>
      </c>
    </row>
    <row r="638" spans="1:106" x14ac:dyDescent="0.2">
      <c r="A638">
        <f>ROW(Source!A248)</f>
        <v>248</v>
      </c>
      <c r="B638">
        <v>26834277</v>
      </c>
      <c r="C638">
        <v>26840971</v>
      </c>
      <c r="D638">
        <v>25231607</v>
      </c>
      <c r="E638">
        <v>1</v>
      </c>
      <c r="F638">
        <v>1</v>
      </c>
      <c r="G638">
        <v>1</v>
      </c>
      <c r="H638">
        <v>2</v>
      </c>
      <c r="I638" t="s">
        <v>608</v>
      </c>
      <c r="J638" t="s">
        <v>609</v>
      </c>
      <c r="K638" t="s">
        <v>610</v>
      </c>
      <c r="L638">
        <v>1368</v>
      </c>
      <c r="N638">
        <v>1011</v>
      </c>
      <c r="O638" t="s">
        <v>605</v>
      </c>
      <c r="P638" t="s">
        <v>605</v>
      </c>
      <c r="Q638">
        <v>1</v>
      </c>
      <c r="W638">
        <v>0</v>
      </c>
      <c r="X638">
        <v>1372534845</v>
      </c>
      <c r="Y638">
        <v>0.01</v>
      </c>
      <c r="AA638">
        <v>0</v>
      </c>
      <c r="AB638">
        <v>420.54</v>
      </c>
      <c r="AC638">
        <v>11.6</v>
      </c>
      <c r="AD638">
        <v>0</v>
      </c>
      <c r="AE638">
        <v>0</v>
      </c>
      <c r="AF638">
        <v>65.709999999999994</v>
      </c>
      <c r="AG638">
        <v>11.6</v>
      </c>
      <c r="AH638">
        <v>0</v>
      </c>
      <c r="AI638">
        <v>1</v>
      </c>
      <c r="AJ638">
        <v>6.4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0.01</v>
      </c>
      <c r="AU638" t="s">
        <v>6</v>
      </c>
      <c r="AV638">
        <v>0</v>
      </c>
      <c r="AW638">
        <v>2</v>
      </c>
      <c r="AX638">
        <v>26840975</v>
      </c>
      <c r="AY638">
        <v>1</v>
      </c>
      <c r="AZ638">
        <v>0</v>
      </c>
      <c r="BA638">
        <v>648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Y638*Source!I248</f>
        <v>3.7100000000000001E-2</v>
      </c>
      <c r="CY638">
        <f>AB638</f>
        <v>420.54</v>
      </c>
      <c r="CZ638">
        <f>AF638</f>
        <v>65.709999999999994</v>
      </c>
      <c r="DA638">
        <f>AJ638</f>
        <v>6.4</v>
      </c>
      <c r="DB638">
        <v>0</v>
      </c>
    </row>
    <row r="639" spans="1:106" x14ac:dyDescent="0.2">
      <c r="A639">
        <f>ROW(Source!A248)</f>
        <v>248</v>
      </c>
      <c r="B639">
        <v>26834277</v>
      </c>
      <c r="C639">
        <v>26840971</v>
      </c>
      <c r="D639">
        <v>25150263</v>
      </c>
      <c r="E639">
        <v>1</v>
      </c>
      <c r="F639">
        <v>1</v>
      </c>
      <c r="G639">
        <v>1</v>
      </c>
      <c r="H639">
        <v>3</v>
      </c>
      <c r="I639" t="s">
        <v>850</v>
      </c>
      <c r="J639" t="s">
        <v>851</v>
      </c>
      <c r="K639" t="s">
        <v>852</v>
      </c>
      <c r="L639">
        <v>1346</v>
      </c>
      <c r="N639">
        <v>1009</v>
      </c>
      <c r="O639" t="s">
        <v>182</v>
      </c>
      <c r="P639" t="s">
        <v>182</v>
      </c>
      <c r="Q639">
        <v>1</v>
      </c>
      <c r="W639">
        <v>0</v>
      </c>
      <c r="X639">
        <v>-1088866022</v>
      </c>
      <c r="Y639">
        <v>0.16</v>
      </c>
      <c r="AA639">
        <v>194.56</v>
      </c>
      <c r="AB639">
        <v>0</v>
      </c>
      <c r="AC639">
        <v>0</v>
      </c>
      <c r="AD639">
        <v>0</v>
      </c>
      <c r="AE639">
        <v>30.4</v>
      </c>
      <c r="AF639">
        <v>0</v>
      </c>
      <c r="AG639">
        <v>0</v>
      </c>
      <c r="AH639">
        <v>0</v>
      </c>
      <c r="AI639">
        <v>6.4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0.16</v>
      </c>
      <c r="AU639" t="s">
        <v>6</v>
      </c>
      <c r="AV639">
        <v>0</v>
      </c>
      <c r="AW639">
        <v>2</v>
      </c>
      <c r="AX639">
        <v>26840976</v>
      </c>
      <c r="AY639">
        <v>1</v>
      </c>
      <c r="AZ639">
        <v>0</v>
      </c>
      <c r="BA639">
        <v>649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Y639*Source!I248</f>
        <v>0.59360000000000002</v>
      </c>
      <c r="CY639">
        <f t="shared" ref="CY639:CY644" si="45">AA639</f>
        <v>194.56</v>
      </c>
      <c r="CZ639">
        <f t="shared" ref="CZ639:CZ644" si="46">AE639</f>
        <v>30.4</v>
      </c>
      <c r="DA639">
        <f t="shared" ref="DA639:DA644" si="47">AI639</f>
        <v>6.4</v>
      </c>
      <c r="DB639">
        <v>0</v>
      </c>
    </row>
    <row r="640" spans="1:106" x14ac:dyDescent="0.2">
      <c r="A640">
        <f>ROW(Source!A248)</f>
        <v>248</v>
      </c>
      <c r="B640">
        <v>26834277</v>
      </c>
      <c r="C640">
        <v>26840971</v>
      </c>
      <c r="D640">
        <v>25150275</v>
      </c>
      <c r="E640">
        <v>1</v>
      </c>
      <c r="F640">
        <v>1</v>
      </c>
      <c r="G640">
        <v>1</v>
      </c>
      <c r="H640">
        <v>3</v>
      </c>
      <c r="I640" t="s">
        <v>871</v>
      </c>
      <c r="J640" t="s">
        <v>872</v>
      </c>
      <c r="K640" t="s">
        <v>873</v>
      </c>
      <c r="L640">
        <v>1308</v>
      </c>
      <c r="N640">
        <v>1003</v>
      </c>
      <c r="O640" t="s">
        <v>54</v>
      </c>
      <c r="P640" t="s">
        <v>54</v>
      </c>
      <c r="Q640">
        <v>100</v>
      </c>
      <c r="W640">
        <v>0</v>
      </c>
      <c r="X640">
        <v>568244124</v>
      </c>
      <c r="Y640">
        <v>5.5E-2</v>
      </c>
      <c r="AA640">
        <v>768</v>
      </c>
      <c r="AB640">
        <v>0</v>
      </c>
      <c r="AC640">
        <v>0</v>
      </c>
      <c r="AD640">
        <v>0</v>
      </c>
      <c r="AE640">
        <v>120</v>
      </c>
      <c r="AF640">
        <v>0</v>
      </c>
      <c r="AG640">
        <v>0</v>
      </c>
      <c r="AH640">
        <v>0</v>
      </c>
      <c r="AI640">
        <v>6.4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5.5E-2</v>
      </c>
      <c r="AU640" t="s">
        <v>6</v>
      </c>
      <c r="AV640">
        <v>0</v>
      </c>
      <c r="AW640">
        <v>2</v>
      </c>
      <c r="AX640">
        <v>26840977</v>
      </c>
      <c r="AY640">
        <v>1</v>
      </c>
      <c r="AZ640">
        <v>0</v>
      </c>
      <c r="BA640">
        <v>650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Y640*Source!I248</f>
        <v>0.20405000000000001</v>
      </c>
      <c r="CY640">
        <f t="shared" si="45"/>
        <v>768</v>
      </c>
      <c r="CZ640">
        <f t="shared" si="46"/>
        <v>120</v>
      </c>
      <c r="DA640">
        <f t="shared" si="47"/>
        <v>6.4</v>
      </c>
      <c r="DB640">
        <v>0</v>
      </c>
    </row>
    <row r="641" spans="1:106" x14ac:dyDescent="0.2">
      <c r="A641">
        <f>ROW(Source!A248)</f>
        <v>248</v>
      </c>
      <c r="B641">
        <v>26834277</v>
      </c>
      <c r="C641">
        <v>26840971</v>
      </c>
      <c r="D641">
        <v>25186459</v>
      </c>
      <c r="E641">
        <v>1</v>
      </c>
      <c r="F641">
        <v>1</v>
      </c>
      <c r="G641">
        <v>1</v>
      </c>
      <c r="H641">
        <v>3</v>
      </c>
      <c r="I641" t="s">
        <v>856</v>
      </c>
      <c r="J641" t="s">
        <v>857</v>
      </c>
      <c r="K641" t="s">
        <v>858</v>
      </c>
      <c r="L641">
        <v>1346</v>
      </c>
      <c r="N641">
        <v>1009</v>
      </c>
      <c r="O641" t="s">
        <v>182</v>
      </c>
      <c r="P641" t="s">
        <v>182</v>
      </c>
      <c r="Q641">
        <v>1</v>
      </c>
      <c r="W641">
        <v>0</v>
      </c>
      <c r="X641">
        <v>210558753</v>
      </c>
      <c r="Y641">
        <v>0.05</v>
      </c>
      <c r="AA641">
        <v>183.04</v>
      </c>
      <c r="AB641">
        <v>0</v>
      </c>
      <c r="AC641">
        <v>0</v>
      </c>
      <c r="AD641">
        <v>0</v>
      </c>
      <c r="AE641">
        <v>28.6</v>
      </c>
      <c r="AF641">
        <v>0</v>
      </c>
      <c r="AG641">
        <v>0</v>
      </c>
      <c r="AH641">
        <v>0</v>
      </c>
      <c r="AI641">
        <v>6.4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0.05</v>
      </c>
      <c r="AU641" t="s">
        <v>6</v>
      </c>
      <c r="AV641">
        <v>0</v>
      </c>
      <c r="AW641">
        <v>2</v>
      </c>
      <c r="AX641">
        <v>26840978</v>
      </c>
      <c r="AY641">
        <v>1</v>
      </c>
      <c r="AZ641">
        <v>0</v>
      </c>
      <c r="BA641">
        <v>651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Y641*Source!I248</f>
        <v>0.1855</v>
      </c>
      <c r="CY641">
        <f t="shared" si="45"/>
        <v>183.04</v>
      </c>
      <c r="CZ641">
        <f t="shared" si="46"/>
        <v>28.6</v>
      </c>
      <c r="DA641">
        <f t="shared" si="47"/>
        <v>6.4</v>
      </c>
      <c r="DB641">
        <v>0</v>
      </c>
    </row>
    <row r="642" spans="1:106" x14ac:dyDescent="0.2">
      <c r="A642">
        <f>ROW(Source!A248)</f>
        <v>248</v>
      </c>
      <c r="B642">
        <v>26834277</v>
      </c>
      <c r="C642">
        <v>26840971</v>
      </c>
      <c r="D642">
        <v>25205580</v>
      </c>
      <c r="E642">
        <v>1</v>
      </c>
      <c r="F642">
        <v>1</v>
      </c>
      <c r="G642">
        <v>1</v>
      </c>
      <c r="H642">
        <v>3</v>
      </c>
      <c r="I642" t="s">
        <v>438</v>
      </c>
      <c r="J642" t="s">
        <v>441</v>
      </c>
      <c r="K642" t="s">
        <v>439</v>
      </c>
      <c r="L642">
        <v>1477</v>
      </c>
      <c r="N642">
        <v>1013</v>
      </c>
      <c r="O642" t="s">
        <v>440</v>
      </c>
      <c r="P642" t="s">
        <v>442</v>
      </c>
      <c r="Q642">
        <v>1</v>
      </c>
      <c r="W642">
        <v>0</v>
      </c>
      <c r="X642">
        <v>-668882366</v>
      </c>
      <c r="Y642">
        <v>7.8976000000000005E-2</v>
      </c>
      <c r="AA642">
        <v>30809.73</v>
      </c>
      <c r="AB642">
        <v>0</v>
      </c>
      <c r="AC642">
        <v>0</v>
      </c>
      <c r="AD642">
        <v>0</v>
      </c>
      <c r="AE642">
        <v>4814.0200000000004</v>
      </c>
      <c r="AF642">
        <v>0</v>
      </c>
      <c r="AG642">
        <v>0</v>
      </c>
      <c r="AH642">
        <v>0</v>
      </c>
      <c r="AI642">
        <v>6.4</v>
      </c>
      <c r="AJ642">
        <v>1</v>
      </c>
      <c r="AK642">
        <v>1</v>
      </c>
      <c r="AL642">
        <v>1</v>
      </c>
      <c r="AN642">
        <v>0</v>
      </c>
      <c r="AO642">
        <v>0</v>
      </c>
      <c r="AP642">
        <v>0</v>
      </c>
      <c r="AQ642">
        <v>0</v>
      </c>
      <c r="AR642">
        <v>0</v>
      </c>
      <c r="AS642" t="s">
        <v>6</v>
      </c>
      <c r="AT642">
        <v>7.8976000000000005E-2</v>
      </c>
      <c r="AU642" t="s">
        <v>6</v>
      </c>
      <c r="AV642">
        <v>0</v>
      </c>
      <c r="AW642">
        <v>1</v>
      </c>
      <c r="AX642">
        <v>-1</v>
      </c>
      <c r="AY642">
        <v>0</v>
      </c>
      <c r="AZ642">
        <v>0</v>
      </c>
      <c r="BA642" t="s">
        <v>6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Y642*Source!I248</f>
        <v>0.29300096000000003</v>
      </c>
      <c r="CY642">
        <f t="shared" si="45"/>
        <v>30809.73</v>
      </c>
      <c r="CZ642">
        <f t="shared" si="46"/>
        <v>4814.0200000000004</v>
      </c>
      <c r="DA642">
        <f t="shared" si="47"/>
        <v>6.4</v>
      </c>
      <c r="DB642">
        <v>0</v>
      </c>
    </row>
    <row r="643" spans="1:106" x14ac:dyDescent="0.2">
      <c r="A643">
        <f>ROW(Source!A248)</f>
        <v>248</v>
      </c>
      <c r="B643">
        <v>26834277</v>
      </c>
      <c r="C643">
        <v>26840971</v>
      </c>
      <c r="D643">
        <v>25205590</v>
      </c>
      <c r="E643">
        <v>1</v>
      </c>
      <c r="F643">
        <v>1</v>
      </c>
      <c r="G643">
        <v>1</v>
      </c>
      <c r="H643">
        <v>3</v>
      </c>
      <c r="I643" t="s">
        <v>465</v>
      </c>
      <c r="J643" t="s">
        <v>467</v>
      </c>
      <c r="K643" t="s">
        <v>466</v>
      </c>
      <c r="L643">
        <v>1477</v>
      </c>
      <c r="N643">
        <v>1013</v>
      </c>
      <c r="O643" t="s">
        <v>440</v>
      </c>
      <c r="P643" t="s">
        <v>442</v>
      </c>
      <c r="Q643">
        <v>1</v>
      </c>
      <c r="W643">
        <v>0</v>
      </c>
      <c r="X643">
        <v>-2041549657</v>
      </c>
      <c r="Y643">
        <v>2.2102E-2</v>
      </c>
      <c r="AA643">
        <v>64054.02</v>
      </c>
      <c r="AB643">
        <v>0</v>
      </c>
      <c r="AC643">
        <v>0</v>
      </c>
      <c r="AD643">
        <v>0</v>
      </c>
      <c r="AE643">
        <v>10008.44</v>
      </c>
      <c r="AF643">
        <v>0</v>
      </c>
      <c r="AG643">
        <v>0</v>
      </c>
      <c r="AH643">
        <v>0</v>
      </c>
      <c r="AI643">
        <v>6.4</v>
      </c>
      <c r="AJ643">
        <v>1</v>
      </c>
      <c r="AK643">
        <v>1</v>
      </c>
      <c r="AL643">
        <v>1</v>
      </c>
      <c r="AN643">
        <v>0</v>
      </c>
      <c r="AO643">
        <v>0</v>
      </c>
      <c r="AP643">
        <v>0</v>
      </c>
      <c r="AQ643">
        <v>0</v>
      </c>
      <c r="AR643">
        <v>0</v>
      </c>
      <c r="AS643" t="s">
        <v>6</v>
      </c>
      <c r="AT643">
        <v>2.2102E-2</v>
      </c>
      <c r="AU643" t="s">
        <v>6</v>
      </c>
      <c r="AV643">
        <v>0</v>
      </c>
      <c r="AW643">
        <v>1</v>
      </c>
      <c r="AX643">
        <v>-1</v>
      </c>
      <c r="AY643">
        <v>0</v>
      </c>
      <c r="AZ643">
        <v>0</v>
      </c>
      <c r="BA643" t="s">
        <v>6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Y643*Source!I248</f>
        <v>8.1998420000000002E-2</v>
      </c>
      <c r="CY643">
        <f t="shared" si="45"/>
        <v>64054.02</v>
      </c>
      <c r="CZ643">
        <f t="shared" si="46"/>
        <v>10008.44</v>
      </c>
      <c r="DA643">
        <f t="shared" si="47"/>
        <v>6.4</v>
      </c>
      <c r="DB643">
        <v>0</v>
      </c>
    </row>
    <row r="644" spans="1:106" x14ac:dyDescent="0.2">
      <c r="A644">
        <f>ROW(Source!A248)</f>
        <v>248</v>
      </c>
      <c r="B644">
        <v>26834277</v>
      </c>
      <c r="C644">
        <v>26840971</v>
      </c>
      <c r="D644">
        <v>25147235</v>
      </c>
      <c r="E644">
        <v>17</v>
      </c>
      <c r="F644">
        <v>1</v>
      </c>
      <c r="G644">
        <v>1</v>
      </c>
      <c r="H644">
        <v>3</v>
      </c>
      <c r="I644" t="s">
        <v>844</v>
      </c>
      <c r="J644" t="s">
        <v>6</v>
      </c>
      <c r="K644" t="s">
        <v>845</v>
      </c>
      <c r="L644">
        <v>1374</v>
      </c>
      <c r="N644">
        <v>1013</v>
      </c>
      <c r="O644" t="s">
        <v>846</v>
      </c>
      <c r="P644" t="s">
        <v>846</v>
      </c>
      <c r="Q644">
        <v>1</v>
      </c>
      <c r="W644">
        <v>0</v>
      </c>
      <c r="X644">
        <v>-1731369543</v>
      </c>
      <c r="Y644">
        <v>0.71</v>
      </c>
      <c r="AA644">
        <v>1</v>
      </c>
      <c r="AB644">
        <v>0</v>
      </c>
      <c r="AC644">
        <v>0</v>
      </c>
      <c r="AD644">
        <v>0</v>
      </c>
      <c r="AE644">
        <v>1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6</v>
      </c>
      <c r="AT644">
        <v>0.71</v>
      </c>
      <c r="AU644" t="s">
        <v>6</v>
      </c>
      <c r="AV644">
        <v>0</v>
      </c>
      <c r="AW644">
        <v>2</v>
      </c>
      <c r="AX644">
        <v>26840979</v>
      </c>
      <c r="AY644">
        <v>1</v>
      </c>
      <c r="AZ644">
        <v>0</v>
      </c>
      <c r="BA644">
        <v>652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Y644*Source!I248</f>
        <v>2.6340999999999997</v>
      </c>
      <c r="CY644">
        <f t="shared" si="45"/>
        <v>1</v>
      </c>
      <c r="CZ644">
        <f t="shared" si="46"/>
        <v>1</v>
      </c>
      <c r="DA644">
        <f t="shared" si="47"/>
        <v>1</v>
      </c>
      <c r="DB644">
        <v>0</v>
      </c>
    </row>
    <row r="645" spans="1:106" x14ac:dyDescent="0.2">
      <c r="A645">
        <f>ROW(Source!A253)</f>
        <v>253</v>
      </c>
      <c r="B645">
        <v>26834263</v>
      </c>
      <c r="C645">
        <v>26840937</v>
      </c>
      <c r="D645">
        <v>25428833</v>
      </c>
      <c r="E645">
        <v>1</v>
      </c>
      <c r="F645">
        <v>1</v>
      </c>
      <c r="G645">
        <v>1</v>
      </c>
      <c r="H645">
        <v>1</v>
      </c>
      <c r="I645" t="s">
        <v>606</v>
      </c>
      <c r="J645" t="s">
        <v>6</v>
      </c>
      <c r="K645" t="s">
        <v>607</v>
      </c>
      <c r="L645">
        <v>1191</v>
      </c>
      <c r="N645">
        <v>1013</v>
      </c>
      <c r="O645" t="s">
        <v>599</v>
      </c>
      <c r="P645" t="s">
        <v>599</v>
      </c>
      <c r="Q645">
        <v>1</v>
      </c>
      <c r="W645">
        <v>0</v>
      </c>
      <c r="X645">
        <v>912892513</v>
      </c>
      <c r="Y645">
        <v>35.130000000000003</v>
      </c>
      <c r="AA645">
        <v>0</v>
      </c>
      <c r="AB645">
        <v>0</v>
      </c>
      <c r="AC645">
        <v>0</v>
      </c>
      <c r="AD645">
        <v>9.92</v>
      </c>
      <c r="AE645">
        <v>0</v>
      </c>
      <c r="AF645">
        <v>0</v>
      </c>
      <c r="AG645">
        <v>0</v>
      </c>
      <c r="AH645">
        <v>9.92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35.130000000000003</v>
      </c>
      <c r="AU645" t="s">
        <v>6</v>
      </c>
      <c r="AV645">
        <v>1</v>
      </c>
      <c r="AW645">
        <v>2</v>
      </c>
      <c r="AX645">
        <v>26840938</v>
      </c>
      <c r="AY645">
        <v>1</v>
      </c>
      <c r="AZ645">
        <v>0</v>
      </c>
      <c r="BA645">
        <v>653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Y645*Source!I253</f>
        <v>2.8104000000000005</v>
      </c>
      <c r="CY645">
        <f>AD645</f>
        <v>9.92</v>
      </c>
      <c r="CZ645">
        <f>AH645</f>
        <v>9.92</v>
      </c>
      <c r="DA645">
        <f>AL645</f>
        <v>1</v>
      </c>
      <c r="DB645">
        <v>0</v>
      </c>
    </row>
    <row r="646" spans="1:106" x14ac:dyDescent="0.2">
      <c r="A646">
        <f>ROW(Source!A253)</f>
        <v>253</v>
      </c>
      <c r="B646">
        <v>26834263</v>
      </c>
      <c r="C646">
        <v>26840937</v>
      </c>
      <c r="D646">
        <v>25412928</v>
      </c>
      <c r="E646">
        <v>1</v>
      </c>
      <c r="F646">
        <v>1</v>
      </c>
      <c r="G646">
        <v>1</v>
      </c>
      <c r="H646">
        <v>1</v>
      </c>
      <c r="I646" t="s">
        <v>600</v>
      </c>
      <c r="J646" t="s">
        <v>6</v>
      </c>
      <c r="K646" t="s">
        <v>601</v>
      </c>
      <c r="L646">
        <v>1191</v>
      </c>
      <c r="N646">
        <v>1013</v>
      </c>
      <c r="O646" t="s">
        <v>599</v>
      </c>
      <c r="P646" t="s">
        <v>599</v>
      </c>
      <c r="Q646">
        <v>1</v>
      </c>
      <c r="W646">
        <v>0</v>
      </c>
      <c r="X646">
        <v>-1417349443</v>
      </c>
      <c r="Y646">
        <v>0.05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0.05</v>
      </c>
      <c r="AU646" t="s">
        <v>6</v>
      </c>
      <c r="AV646">
        <v>2</v>
      </c>
      <c r="AW646">
        <v>2</v>
      </c>
      <c r="AX646">
        <v>26840939</v>
      </c>
      <c r="AY646">
        <v>1</v>
      </c>
      <c r="AZ646">
        <v>0</v>
      </c>
      <c r="BA646">
        <v>654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Y646*Source!I253</f>
        <v>4.0000000000000001E-3</v>
      </c>
      <c r="CY646">
        <f>AD646</f>
        <v>0</v>
      </c>
      <c r="CZ646">
        <f>AH646</f>
        <v>0</v>
      </c>
      <c r="DA646">
        <f>AL646</f>
        <v>1</v>
      </c>
      <c r="DB646">
        <v>0</v>
      </c>
    </row>
    <row r="647" spans="1:106" x14ac:dyDescent="0.2">
      <c r="A647">
        <f>ROW(Source!A253)</f>
        <v>253</v>
      </c>
      <c r="B647">
        <v>26834263</v>
      </c>
      <c r="C647">
        <v>26840937</v>
      </c>
      <c r="D647">
        <v>25230220</v>
      </c>
      <c r="E647">
        <v>1</v>
      </c>
      <c r="F647">
        <v>1</v>
      </c>
      <c r="G647">
        <v>1</v>
      </c>
      <c r="H647">
        <v>2</v>
      </c>
      <c r="I647" t="s">
        <v>628</v>
      </c>
      <c r="J647" t="s">
        <v>629</v>
      </c>
      <c r="K647" t="s">
        <v>630</v>
      </c>
      <c r="L647">
        <v>1368</v>
      </c>
      <c r="N647">
        <v>1011</v>
      </c>
      <c r="O647" t="s">
        <v>605</v>
      </c>
      <c r="P647" t="s">
        <v>605</v>
      </c>
      <c r="Q647">
        <v>1</v>
      </c>
      <c r="W647">
        <v>0</v>
      </c>
      <c r="X647">
        <v>-1718674368</v>
      </c>
      <c r="Y647">
        <v>0.03</v>
      </c>
      <c r="AA647">
        <v>0</v>
      </c>
      <c r="AB647">
        <v>111.99</v>
      </c>
      <c r="AC647">
        <v>13.5</v>
      </c>
      <c r="AD647">
        <v>0</v>
      </c>
      <c r="AE647">
        <v>0</v>
      </c>
      <c r="AF647">
        <v>111.99</v>
      </c>
      <c r="AG647">
        <v>13.5</v>
      </c>
      <c r="AH647">
        <v>0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6</v>
      </c>
      <c r="AT647">
        <v>0.03</v>
      </c>
      <c r="AU647" t="s">
        <v>6</v>
      </c>
      <c r="AV647">
        <v>0</v>
      </c>
      <c r="AW647">
        <v>2</v>
      </c>
      <c r="AX647">
        <v>26840940</v>
      </c>
      <c r="AY647">
        <v>1</v>
      </c>
      <c r="AZ647">
        <v>0</v>
      </c>
      <c r="BA647">
        <v>655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Y647*Source!I253</f>
        <v>2.3999999999999998E-3</v>
      </c>
      <c r="CY647">
        <f>AB647</f>
        <v>111.99</v>
      </c>
      <c r="CZ647">
        <f>AF647</f>
        <v>111.99</v>
      </c>
      <c r="DA647">
        <f>AJ647</f>
        <v>1</v>
      </c>
      <c r="DB647">
        <v>0</v>
      </c>
    </row>
    <row r="648" spans="1:106" x14ac:dyDescent="0.2">
      <c r="A648">
        <f>ROW(Source!A253)</f>
        <v>253</v>
      </c>
      <c r="B648">
        <v>26834263</v>
      </c>
      <c r="C648">
        <v>26840937</v>
      </c>
      <c r="D648">
        <v>25231607</v>
      </c>
      <c r="E648">
        <v>1</v>
      </c>
      <c r="F648">
        <v>1</v>
      </c>
      <c r="G648">
        <v>1</v>
      </c>
      <c r="H648">
        <v>2</v>
      </c>
      <c r="I648" t="s">
        <v>608</v>
      </c>
      <c r="J648" t="s">
        <v>609</v>
      </c>
      <c r="K648" t="s">
        <v>610</v>
      </c>
      <c r="L648">
        <v>1368</v>
      </c>
      <c r="N648">
        <v>1011</v>
      </c>
      <c r="O648" t="s">
        <v>605</v>
      </c>
      <c r="P648" t="s">
        <v>605</v>
      </c>
      <c r="Q648">
        <v>1</v>
      </c>
      <c r="W648">
        <v>0</v>
      </c>
      <c r="X648">
        <v>1372534845</v>
      </c>
      <c r="Y648">
        <v>0.02</v>
      </c>
      <c r="AA648">
        <v>0</v>
      </c>
      <c r="AB648">
        <v>65.709999999999994</v>
      </c>
      <c r="AC648">
        <v>11.6</v>
      </c>
      <c r="AD648">
        <v>0</v>
      </c>
      <c r="AE648">
        <v>0</v>
      </c>
      <c r="AF648">
        <v>65.709999999999994</v>
      </c>
      <c r="AG648">
        <v>11.6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0.02</v>
      </c>
      <c r="AU648" t="s">
        <v>6</v>
      </c>
      <c r="AV648">
        <v>0</v>
      </c>
      <c r="AW648">
        <v>2</v>
      </c>
      <c r="AX648">
        <v>26840941</v>
      </c>
      <c r="AY648">
        <v>1</v>
      </c>
      <c r="AZ648">
        <v>0</v>
      </c>
      <c r="BA648">
        <v>656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Y648*Source!I253</f>
        <v>1.6000000000000001E-3</v>
      </c>
      <c r="CY648">
        <f>AB648</f>
        <v>65.709999999999994</v>
      </c>
      <c r="CZ648">
        <f>AF648</f>
        <v>65.709999999999994</v>
      </c>
      <c r="DA648">
        <f>AJ648</f>
        <v>1</v>
      </c>
      <c r="DB648">
        <v>0</v>
      </c>
    </row>
    <row r="649" spans="1:106" x14ac:dyDescent="0.2">
      <c r="A649">
        <f>ROW(Source!A253)</f>
        <v>253</v>
      </c>
      <c r="B649">
        <v>26834263</v>
      </c>
      <c r="C649">
        <v>26840937</v>
      </c>
      <c r="D649">
        <v>25152748</v>
      </c>
      <c r="E649">
        <v>1</v>
      </c>
      <c r="F649">
        <v>1</v>
      </c>
      <c r="G649">
        <v>1</v>
      </c>
      <c r="H649">
        <v>3</v>
      </c>
      <c r="I649" t="s">
        <v>874</v>
      </c>
      <c r="J649" t="s">
        <v>875</v>
      </c>
      <c r="K649" t="s">
        <v>876</v>
      </c>
      <c r="L649">
        <v>1355</v>
      </c>
      <c r="N649">
        <v>1010</v>
      </c>
      <c r="O649" t="s">
        <v>483</v>
      </c>
      <c r="P649" t="s">
        <v>483</v>
      </c>
      <c r="Q649">
        <v>100</v>
      </c>
      <c r="W649">
        <v>0</v>
      </c>
      <c r="X649">
        <v>1794244060</v>
      </c>
      <c r="Y649">
        <v>1.02</v>
      </c>
      <c r="AA649">
        <v>86</v>
      </c>
      <c r="AB649">
        <v>0</v>
      </c>
      <c r="AC649">
        <v>0</v>
      </c>
      <c r="AD649">
        <v>0</v>
      </c>
      <c r="AE649">
        <v>86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1.02</v>
      </c>
      <c r="AU649" t="s">
        <v>6</v>
      </c>
      <c r="AV649">
        <v>0</v>
      </c>
      <c r="AW649">
        <v>2</v>
      </c>
      <c r="AX649">
        <v>26840942</v>
      </c>
      <c r="AY649">
        <v>1</v>
      </c>
      <c r="AZ649">
        <v>0</v>
      </c>
      <c r="BA649">
        <v>657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Y649*Source!I253</f>
        <v>8.1600000000000006E-2</v>
      </c>
      <c r="CY649">
        <f>AA649</f>
        <v>86</v>
      </c>
      <c r="CZ649">
        <f>AE649</f>
        <v>86</v>
      </c>
      <c r="DA649">
        <f>AI649</f>
        <v>1</v>
      </c>
      <c r="DB649">
        <v>0</v>
      </c>
    </row>
    <row r="650" spans="1:106" x14ac:dyDescent="0.2">
      <c r="A650">
        <f>ROW(Source!A253)</f>
        <v>253</v>
      </c>
      <c r="B650">
        <v>26834263</v>
      </c>
      <c r="C650">
        <v>26840937</v>
      </c>
      <c r="D650">
        <v>25153108</v>
      </c>
      <c r="E650">
        <v>1</v>
      </c>
      <c r="F650">
        <v>1</v>
      </c>
      <c r="G650">
        <v>1</v>
      </c>
      <c r="H650">
        <v>3</v>
      </c>
      <c r="I650" t="s">
        <v>877</v>
      </c>
      <c r="J650" t="s">
        <v>878</v>
      </c>
      <c r="K650" t="s">
        <v>879</v>
      </c>
      <c r="L650">
        <v>1348</v>
      </c>
      <c r="N650">
        <v>1009</v>
      </c>
      <c r="O650" t="s">
        <v>38</v>
      </c>
      <c r="P650" t="s">
        <v>38</v>
      </c>
      <c r="Q650">
        <v>1000</v>
      </c>
      <c r="W650">
        <v>0</v>
      </c>
      <c r="X650">
        <v>797358079</v>
      </c>
      <c r="Y650">
        <v>1.6000000000000001E-4</v>
      </c>
      <c r="AA650">
        <v>29800</v>
      </c>
      <c r="AB650">
        <v>0</v>
      </c>
      <c r="AC650">
        <v>0</v>
      </c>
      <c r="AD650">
        <v>0</v>
      </c>
      <c r="AE650">
        <v>29800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1.6000000000000001E-4</v>
      </c>
      <c r="AU650" t="s">
        <v>6</v>
      </c>
      <c r="AV650">
        <v>0</v>
      </c>
      <c r="AW650">
        <v>2</v>
      </c>
      <c r="AX650">
        <v>26840943</v>
      </c>
      <c r="AY650">
        <v>1</v>
      </c>
      <c r="AZ650">
        <v>0</v>
      </c>
      <c r="BA650">
        <v>658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Y650*Source!I253</f>
        <v>1.2800000000000001E-5</v>
      </c>
      <c r="CY650">
        <f>AA650</f>
        <v>29800</v>
      </c>
      <c r="CZ650">
        <f>AE650</f>
        <v>29800</v>
      </c>
      <c r="DA650">
        <f>AI650</f>
        <v>1</v>
      </c>
      <c r="DB650">
        <v>0</v>
      </c>
    </row>
    <row r="651" spans="1:106" x14ac:dyDescent="0.2">
      <c r="A651">
        <f>ROW(Source!A253)</f>
        <v>253</v>
      </c>
      <c r="B651">
        <v>26834263</v>
      </c>
      <c r="C651">
        <v>26840937</v>
      </c>
      <c r="D651">
        <v>25153112</v>
      </c>
      <c r="E651">
        <v>1</v>
      </c>
      <c r="F651">
        <v>1</v>
      </c>
      <c r="G651">
        <v>1</v>
      </c>
      <c r="H651">
        <v>3</v>
      </c>
      <c r="I651" t="s">
        <v>868</v>
      </c>
      <c r="J651" t="s">
        <v>869</v>
      </c>
      <c r="K651" t="s">
        <v>870</v>
      </c>
      <c r="L651">
        <v>1348</v>
      </c>
      <c r="N651">
        <v>1009</v>
      </c>
      <c r="O651" t="s">
        <v>38</v>
      </c>
      <c r="P651" t="s">
        <v>38</v>
      </c>
      <c r="Q651">
        <v>1000</v>
      </c>
      <c r="W651">
        <v>0</v>
      </c>
      <c r="X651">
        <v>-1755229539</v>
      </c>
      <c r="Y651">
        <v>2.9999999999999997E-4</v>
      </c>
      <c r="AA651">
        <v>12430</v>
      </c>
      <c r="AB651">
        <v>0</v>
      </c>
      <c r="AC651">
        <v>0</v>
      </c>
      <c r="AD651">
        <v>0</v>
      </c>
      <c r="AE651">
        <v>12430</v>
      </c>
      <c r="AF651">
        <v>0</v>
      </c>
      <c r="AG651">
        <v>0</v>
      </c>
      <c r="AH651">
        <v>0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6</v>
      </c>
      <c r="AT651">
        <v>2.9999999999999997E-4</v>
      </c>
      <c r="AU651" t="s">
        <v>6</v>
      </c>
      <c r="AV651">
        <v>0</v>
      </c>
      <c r="AW651">
        <v>2</v>
      </c>
      <c r="AX651">
        <v>26840944</v>
      </c>
      <c r="AY651">
        <v>1</v>
      </c>
      <c r="AZ651">
        <v>0</v>
      </c>
      <c r="BA651">
        <v>659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Y651*Source!I253</f>
        <v>2.3999999999999997E-5</v>
      </c>
      <c r="CY651">
        <f>AA651</f>
        <v>12430</v>
      </c>
      <c r="CZ651">
        <f>AE651</f>
        <v>12430</v>
      </c>
      <c r="DA651">
        <f>AI651</f>
        <v>1</v>
      </c>
      <c r="DB651">
        <v>0</v>
      </c>
    </row>
    <row r="652" spans="1:106" x14ac:dyDescent="0.2">
      <c r="A652">
        <f>ROW(Source!A253)</f>
        <v>253</v>
      </c>
      <c r="B652">
        <v>26834263</v>
      </c>
      <c r="C652">
        <v>26840937</v>
      </c>
      <c r="D652">
        <v>25203169</v>
      </c>
      <c r="E652">
        <v>1</v>
      </c>
      <c r="F652">
        <v>1</v>
      </c>
      <c r="G652">
        <v>1</v>
      </c>
      <c r="H652">
        <v>3</v>
      </c>
      <c r="I652" t="s">
        <v>473</v>
      </c>
      <c r="J652" t="s">
        <v>475</v>
      </c>
      <c r="K652" t="s">
        <v>474</v>
      </c>
      <c r="L652">
        <v>1358</v>
      </c>
      <c r="N652">
        <v>1010</v>
      </c>
      <c r="O652" t="s">
        <v>431</v>
      </c>
      <c r="P652" t="s">
        <v>431</v>
      </c>
      <c r="Q652">
        <v>10</v>
      </c>
      <c r="W652">
        <v>0</v>
      </c>
      <c r="X652">
        <v>-1989634509</v>
      </c>
      <c r="Y652">
        <v>10</v>
      </c>
      <c r="AA652">
        <v>72.8</v>
      </c>
      <c r="AB652">
        <v>0</v>
      </c>
      <c r="AC652">
        <v>0</v>
      </c>
      <c r="AD652">
        <v>0</v>
      </c>
      <c r="AE652">
        <v>72.8</v>
      </c>
      <c r="AF652">
        <v>0</v>
      </c>
      <c r="AG652">
        <v>0</v>
      </c>
      <c r="AH652">
        <v>0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0</v>
      </c>
      <c r="AP652">
        <v>0</v>
      </c>
      <c r="AQ652">
        <v>0</v>
      </c>
      <c r="AR652">
        <v>0</v>
      </c>
      <c r="AS652" t="s">
        <v>6</v>
      </c>
      <c r="AT652">
        <v>10</v>
      </c>
      <c r="AU652" t="s">
        <v>6</v>
      </c>
      <c r="AV652">
        <v>0</v>
      </c>
      <c r="AW652">
        <v>1</v>
      </c>
      <c r="AX652">
        <v>-1</v>
      </c>
      <c r="AY652">
        <v>0</v>
      </c>
      <c r="AZ652">
        <v>0</v>
      </c>
      <c r="BA652" t="s">
        <v>6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Y652*Source!I253</f>
        <v>0.8</v>
      </c>
      <c r="CY652">
        <f>AA652</f>
        <v>72.8</v>
      </c>
      <c r="CZ652">
        <f>AE652</f>
        <v>72.8</v>
      </c>
      <c r="DA652">
        <f>AI652</f>
        <v>1</v>
      </c>
      <c r="DB652">
        <v>0</v>
      </c>
    </row>
    <row r="653" spans="1:106" x14ac:dyDescent="0.2">
      <c r="A653">
        <f>ROW(Source!A253)</f>
        <v>253</v>
      </c>
      <c r="B653">
        <v>26834263</v>
      </c>
      <c r="C653">
        <v>26840937</v>
      </c>
      <c r="D653">
        <v>25147235</v>
      </c>
      <c r="E653">
        <v>17</v>
      </c>
      <c r="F653">
        <v>1</v>
      </c>
      <c r="G653">
        <v>1</v>
      </c>
      <c r="H653">
        <v>3</v>
      </c>
      <c r="I653" t="s">
        <v>844</v>
      </c>
      <c r="J653" t="s">
        <v>6</v>
      </c>
      <c r="K653" t="s">
        <v>845</v>
      </c>
      <c r="L653">
        <v>1374</v>
      </c>
      <c r="N653">
        <v>1013</v>
      </c>
      <c r="O653" t="s">
        <v>846</v>
      </c>
      <c r="P653" t="s">
        <v>846</v>
      </c>
      <c r="Q653">
        <v>1</v>
      </c>
      <c r="W653">
        <v>0</v>
      </c>
      <c r="X653">
        <v>-1731369543</v>
      </c>
      <c r="Y653">
        <v>6.97</v>
      </c>
      <c r="AA653">
        <v>1</v>
      </c>
      <c r="AB653">
        <v>0</v>
      </c>
      <c r="AC653">
        <v>0</v>
      </c>
      <c r="AD653">
        <v>0</v>
      </c>
      <c r="AE653">
        <v>1</v>
      </c>
      <c r="AF653">
        <v>0</v>
      </c>
      <c r="AG653">
        <v>0</v>
      </c>
      <c r="AH653">
        <v>0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6.97</v>
      </c>
      <c r="AU653" t="s">
        <v>6</v>
      </c>
      <c r="AV653">
        <v>0</v>
      </c>
      <c r="AW653">
        <v>2</v>
      </c>
      <c r="AX653">
        <v>26840945</v>
      </c>
      <c r="AY653">
        <v>1</v>
      </c>
      <c r="AZ653">
        <v>0</v>
      </c>
      <c r="BA653">
        <v>660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Y653*Source!I253</f>
        <v>0.55759999999999998</v>
      </c>
      <c r="CY653">
        <f>AA653</f>
        <v>1</v>
      </c>
      <c r="CZ653">
        <f>AE653</f>
        <v>1</v>
      </c>
      <c r="DA653">
        <f>AI653</f>
        <v>1</v>
      </c>
      <c r="DB653">
        <v>0</v>
      </c>
    </row>
    <row r="654" spans="1:106" x14ac:dyDescent="0.2">
      <c r="A654">
        <f>ROW(Source!A254)</f>
        <v>254</v>
      </c>
      <c r="B654">
        <v>26834277</v>
      </c>
      <c r="C654">
        <v>26840937</v>
      </c>
      <c r="D654">
        <v>25428833</v>
      </c>
      <c r="E654">
        <v>1</v>
      </c>
      <c r="F654">
        <v>1</v>
      </c>
      <c r="G654">
        <v>1</v>
      </c>
      <c r="H654">
        <v>1</v>
      </c>
      <c r="I654" t="s">
        <v>606</v>
      </c>
      <c r="J654" t="s">
        <v>6</v>
      </c>
      <c r="K654" t="s">
        <v>607</v>
      </c>
      <c r="L654">
        <v>1191</v>
      </c>
      <c r="N654">
        <v>1013</v>
      </c>
      <c r="O654" t="s">
        <v>599</v>
      </c>
      <c r="P654" t="s">
        <v>599</v>
      </c>
      <c r="Q654">
        <v>1</v>
      </c>
      <c r="W654">
        <v>0</v>
      </c>
      <c r="X654">
        <v>912892513</v>
      </c>
      <c r="Y654">
        <v>35.130000000000003</v>
      </c>
      <c r="AA654">
        <v>0</v>
      </c>
      <c r="AB654">
        <v>0</v>
      </c>
      <c r="AC654">
        <v>0</v>
      </c>
      <c r="AD654">
        <v>63.49</v>
      </c>
      <c r="AE654">
        <v>0</v>
      </c>
      <c r="AF654">
        <v>0</v>
      </c>
      <c r="AG654">
        <v>0</v>
      </c>
      <c r="AH654">
        <v>9.92</v>
      </c>
      <c r="AI654">
        <v>1</v>
      </c>
      <c r="AJ654">
        <v>1</v>
      </c>
      <c r="AK654">
        <v>1</v>
      </c>
      <c r="AL654">
        <v>6.4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35.130000000000003</v>
      </c>
      <c r="AU654" t="s">
        <v>6</v>
      </c>
      <c r="AV654">
        <v>1</v>
      </c>
      <c r="AW654">
        <v>2</v>
      </c>
      <c r="AX654">
        <v>26840938</v>
      </c>
      <c r="AY654">
        <v>1</v>
      </c>
      <c r="AZ654">
        <v>0</v>
      </c>
      <c r="BA654">
        <v>661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Y654*Source!I254</f>
        <v>2.8104000000000005</v>
      </c>
      <c r="CY654">
        <f>AD654</f>
        <v>63.49</v>
      </c>
      <c r="CZ654">
        <f>AH654</f>
        <v>9.92</v>
      </c>
      <c r="DA654">
        <f>AL654</f>
        <v>6.4</v>
      </c>
      <c r="DB654">
        <v>0</v>
      </c>
    </row>
    <row r="655" spans="1:106" x14ac:dyDescent="0.2">
      <c r="A655">
        <f>ROW(Source!A254)</f>
        <v>254</v>
      </c>
      <c r="B655">
        <v>26834277</v>
      </c>
      <c r="C655">
        <v>26840937</v>
      </c>
      <c r="D655">
        <v>25412928</v>
      </c>
      <c r="E655">
        <v>1</v>
      </c>
      <c r="F655">
        <v>1</v>
      </c>
      <c r="G655">
        <v>1</v>
      </c>
      <c r="H655">
        <v>1</v>
      </c>
      <c r="I655" t="s">
        <v>600</v>
      </c>
      <c r="J655" t="s">
        <v>6</v>
      </c>
      <c r="K655" t="s">
        <v>601</v>
      </c>
      <c r="L655">
        <v>1191</v>
      </c>
      <c r="N655">
        <v>1013</v>
      </c>
      <c r="O655" t="s">
        <v>599</v>
      </c>
      <c r="P655" t="s">
        <v>599</v>
      </c>
      <c r="Q655">
        <v>1</v>
      </c>
      <c r="W655">
        <v>0</v>
      </c>
      <c r="X655">
        <v>-1417349443</v>
      </c>
      <c r="Y655">
        <v>0.05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1</v>
      </c>
      <c r="AJ655">
        <v>1</v>
      </c>
      <c r="AK655">
        <v>6.4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6</v>
      </c>
      <c r="AT655">
        <v>0.05</v>
      </c>
      <c r="AU655" t="s">
        <v>6</v>
      </c>
      <c r="AV655">
        <v>2</v>
      </c>
      <c r="AW655">
        <v>2</v>
      </c>
      <c r="AX655">
        <v>26840939</v>
      </c>
      <c r="AY655">
        <v>1</v>
      </c>
      <c r="AZ655">
        <v>0</v>
      </c>
      <c r="BA655">
        <v>662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Y655*Source!I254</f>
        <v>4.0000000000000001E-3</v>
      </c>
      <c r="CY655">
        <f>AD655</f>
        <v>0</v>
      </c>
      <c r="CZ655">
        <f>AH655</f>
        <v>0</v>
      </c>
      <c r="DA655">
        <f>AL655</f>
        <v>1</v>
      </c>
      <c r="DB655">
        <v>0</v>
      </c>
    </row>
    <row r="656" spans="1:106" x14ac:dyDescent="0.2">
      <c r="A656">
        <f>ROW(Source!A254)</f>
        <v>254</v>
      </c>
      <c r="B656">
        <v>26834277</v>
      </c>
      <c r="C656">
        <v>26840937</v>
      </c>
      <c r="D656">
        <v>25230220</v>
      </c>
      <c r="E656">
        <v>1</v>
      </c>
      <c r="F656">
        <v>1</v>
      </c>
      <c r="G656">
        <v>1</v>
      </c>
      <c r="H656">
        <v>2</v>
      </c>
      <c r="I656" t="s">
        <v>628</v>
      </c>
      <c r="J656" t="s">
        <v>629</v>
      </c>
      <c r="K656" t="s">
        <v>630</v>
      </c>
      <c r="L656">
        <v>1368</v>
      </c>
      <c r="N656">
        <v>1011</v>
      </c>
      <c r="O656" t="s">
        <v>605</v>
      </c>
      <c r="P656" t="s">
        <v>605</v>
      </c>
      <c r="Q656">
        <v>1</v>
      </c>
      <c r="W656">
        <v>0</v>
      </c>
      <c r="X656">
        <v>-1718674368</v>
      </c>
      <c r="Y656">
        <v>0.03</v>
      </c>
      <c r="AA656">
        <v>0</v>
      </c>
      <c r="AB656">
        <v>716.74</v>
      </c>
      <c r="AC656">
        <v>13.5</v>
      </c>
      <c r="AD656">
        <v>0</v>
      </c>
      <c r="AE656">
        <v>0</v>
      </c>
      <c r="AF656">
        <v>111.99</v>
      </c>
      <c r="AG656">
        <v>13.5</v>
      </c>
      <c r="AH656">
        <v>0</v>
      </c>
      <c r="AI656">
        <v>1</v>
      </c>
      <c r="AJ656">
        <v>6.4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6</v>
      </c>
      <c r="AT656">
        <v>0.03</v>
      </c>
      <c r="AU656" t="s">
        <v>6</v>
      </c>
      <c r="AV656">
        <v>0</v>
      </c>
      <c r="AW656">
        <v>2</v>
      </c>
      <c r="AX656">
        <v>26840940</v>
      </c>
      <c r="AY656">
        <v>1</v>
      </c>
      <c r="AZ656">
        <v>0</v>
      </c>
      <c r="BA656">
        <v>663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Y656*Source!I254</f>
        <v>2.3999999999999998E-3</v>
      </c>
      <c r="CY656">
        <f>AB656</f>
        <v>716.74</v>
      </c>
      <c r="CZ656">
        <f>AF656</f>
        <v>111.99</v>
      </c>
      <c r="DA656">
        <f>AJ656</f>
        <v>6.4</v>
      </c>
      <c r="DB656">
        <v>0</v>
      </c>
    </row>
    <row r="657" spans="1:106" x14ac:dyDescent="0.2">
      <c r="A657">
        <f>ROW(Source!A254)</f>
        <v>254</v>
      </c>
      <c r="B657">
        <v>26834277</v>
      </c>
      <c r="C657">
        <v>26840937</v>
      </c>
      <c r="D657">
        <v>25231607</v>
      </c>
      <c r="E657">
        <v>1</v>
      </c>
      <c r="F657">
        <v>1</v>
      </c>
      <c r="G657">
        <v>1</v>
      </c>
      <c r="H657">
        <v>2</v>
      </c>
      <c r="I657" t="s">
        <v>608</v>
      </c>
      <c r="J657" t="s">
        <v>609</v>
      </c>
      <c r="K657" t="s">
        <v>610</v>
      </c>
      <c r="L657">
        <v>1368</v>
      </c>
      <c r="N657">
        <v>1011</v>
      </c>
      <c r="O657" t="s">
        <v>605</v>
      </c>
      <c r="P657" t="s">
        <v>605</v>
      </c>
      <c r="Q657">
        <v>1</v>
      </c>
      <c r="W657">
        <v>0</v>
      </c>
      <c r="X657">
        <v>1372534845</v>
      </c>
      <c r="Y657">
        <v>0.02</v>
      </c>
      <c r="AA657">
        <v>0</v>
      </c>
      <c r="AB657">
        <v>420.54</v>
      </c>
      <c r="AC657">
        <v>11.6</v>
      </c>
      <c r="AD657">
        <v>0</v>
      </c>
      <c r="AE657">
        <v>0</v>
      </c>
      <c r="AF657">
        <v>65.709999999999994</v>
      </c>
      <c r="AG657">
        <v>11.6</v>
      </c>
      <c r="AH657">
        <v>0</v>
      </c>
      <c r="AI657">
        <v>1</v>
      </c>
      <c r="AJ657">
        <v>6.4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0.02</v>
      </c>
      <c r="AU657" t="s">
        <v>6</v>
      </c>
      <c r="AV657">
        <v>0</v>
      </c>
      <c r="AW657">
        <v>2</v>
      </c>
      <c r="AX657">
        <v>26840941</v>
      </c>
      <c r="AY657">
        <v>1</v>
      </c>
      <c r="AZ657">
        <v>0</v>
      </c>
      <c r="BA657">
        <v>664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Y657*Source!I254</f>
        <v>1.6000000000000001E-3</v>
      </c>
      <c r="CY657">
        <f>AB657</f>
        <v>420.54</v>
      </c>
      <c r="CZ657">
        <f>AF657</f>
        <v>65.709999999999994</v>
      </c>
      <c r="DA657">
        <f>AJ657</f>
        <v>6.4</v>
      </c>
      <c r="DB657">
        <v>0</v>
      </c>
    </row>
    <row r="658" spans="1:106" x14ac:dyDescent="0.2">
      <c r="A658">
        <f>ROW(Source!A254)</f>
        <v>254</v>
      </c>
      <c r="B658">
        <v>26834277</v>
      </c>
      <c r="C658">
        <v>26840937</v>
      </c>
      <c r="D658">
        <v>25152748</v>
      </c>
      <c r="E658">
        <v>1</v>
      </c>
      <c r="F658">
        <v>1</v>
      </c>
      <c r="G658">
        <v>1</v>
      </c>
      <c r="H658">
        <v>3</v>
      </c>
      <c r="I658" t="s">
        <v>874</v>
      </c>
      <c r="J658" t="s">
        <v>875</v>
      </c>
      <c r="K658" t="s">
        <v>876</v>
      </c>
      <c r="L658">
        <v>1355</v>
      </c>
      <c r="N658">
        <v>1010</v>
      </c>
      <c r="O658" t="s">
        <v>483</v>
      </c>
      <c r="P658" t="s">
        <v>483</v>
      </c>
      <c r="Q658">
        <v>100</v>
      </c>
      <c r="W658">
        <v>0</v>
      </c>
      <c r="X658">
        <v>1794244060</v>
      </c>
      <c r="Y658">
        <v>1.02</v>
      </c>
      <c r="AA658">
        <v>550.4</v>
      </c>
      <c r="AB658">
        <v>0</v>
      </c>
      <c r="AC658">
        <v>0</v>
      </c>
      <c r="AD658">
        <v>0</v>
      </c>
      <c r="AE658">
        <v>86</v>
      </c>
      <c r="AF658">
        <v>0</v>
      </c>
      <c r="AG658">
        <v>0</v>
      </c>
      <c r="AH658">
        <v>0</v>
      </c>
      <c r="AI658">
        <v>6.4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1.02</v>
      </c>
      <c r="AU658" t="s">
        <v>6</v>
      </c>
      <c r="AV658">
        <v>0</v>
      </c>
      <c r="AW658">
        <v>2</v>
      </c>
      <c r="AX658">
        <v>26840942</v>
      </c>
      <c r="AY658">
        <v>1</v>
      </c>
      <c r="AZ658">
        <v>0</v>
      </c>
      <c r="BA658">
        <v>665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Y658*Source!I254</f>
        <v>8.1600000000000006E-2</v>
      </c>
      <c r="CY658">
        <f>AA658</f>
        <v>550.4</v>
      </c>
      <c r="CZ658">
        <f>AE658</f>
        <v>86</v>
      </c>
      <c r="DA658">
        <f>AI658</f>
        <v>6.4</v>
      </c>
      <c r="DB658">
        <v>0</v>
      </c>
    </row>
    <row r="659" spans="1:106" x14ac:dyDescent="0.2">
      <c r="A659">
        <f>ROW(Source!A254)</f>
        <v>254</v>
      </c>
      <c r="B659">
        <v>26834277</v>
      </c>
      <c r="C659">
        <v>26840937</v>
      </c>
      <c r="D659">
        <v>25153108</v>
      </c>
      <c r="E659">
        <v>1</v>
      </c>
      <c r="F659">
        <v>1</v>
      </c>
      <c r="G659">
        <v>1</v>
      </c>
      <c r="H659">
        <v>3</v>
      </c>
      <c r="I659" t="s">
        <v>877</v>
      </c>
      <c r="J659" t="s">
        <v>878</v>
      </c>
      <c r="K659" t="s">
        <v>879</v>
      </c>
      <c r="L659">
        <v>1348</v>
      </c>
      <c r="N659">
        <v>1009</v>
      </c>
      <c r="O659" t="s">
        <v>38</v>
      </c>
      <c r="P659" t="s">
        <v>38</v>
      </c>
      <c r="Q659">
        <v>1000</v>
      </c>
      <c r="W659">
        <v>0</v>
      </c>
      <c r="X659">
        <v>797358079</v>
      </c>
      <c r="Y659">
        <v>1.6000000000000001E-4</v>
      </c>
      <c r="AA659">
        <v>190720</v>
      </c>
      <c r="AB659">
        <v>0</v>
      </c>
      <c r="AC659">
        <v>0</v>
      </c>
      <c r="AD659">
        <v>0</v>
      </c>
      <c r="AE659">
        <v>29800</v>
      </c>
      <c r="AF659">
        <v>0</v>
      </c>
      <c r="AG659">
        <v>0</v>
      </c>
      <c r="AH659">
        <v>0</v>
      </c>
      <c r="AI659">
        <v>6.4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1.6000000000000001E-4</v>
      </c>
      <c r="AU659" t="s">
        <v>6</v>
      </c>
      <c r="AV659">
        <v>0</v>
      </c>
      <c r="AW659">
        <v>2</v>
      </c>
      <c r="AX659">
        <v>26840943</v>
      </c>
      <c r="AY659">
        <v>1</v>
      </c>
      <c r="AZ659">
        <v>0</v>
      </c>
      <c r="BA659">
        <v>666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Y659*Source!I254</f>
        <v>1.2800000000000001E-5</v>
      </c>
      <c r="CY659">
        <f>AA659</f>
        <v>190720</v>
      </c>
      <c r="CZ659">
        <f>AE659</f>
        <v>29800</v>
      </c>
      <c r="DA659">
        <f>AI659</f>
        <v>6.4</v>
      </c>
      <c r="DB659">
        <v>0</v>
      </c>
    </row>
    <row r="660" spans="1:106" x14ac:dyDescent="0.2">
      <c r="A660">
        <f>ROW(Source!A254)</f>
        <v>254</v>
      </c>
      <c r="B660">
        <v>26834277</v>
      </c>
      <c r="C660">
        <v>26840937</v>
      </c>
      <c r="D660">
        <v>25153112</v>
      </c>
      <c r="E660">
        <v>1</v>
      </c>
      <c r="F660">
        <v>1</v>
      </c>
      <c r="G660">
        <v>1</v>
      </c>
      <c r="H660">
        <v>3</v>
      </c>
      <c r="I660" t="s">
        <v>868</v>
      </c>
      <c r="J660" t="s">
        <v>869</v>
      </c>
      <c r="K660" t="s">
        <v>870</v>
      </c>
      <c r="L660">
        <v>1348</v>
      </c>
      <c r="N660">
        <v>1009</v>
      </c>
      <c r="O660" t="s">
        <v>38</v>
      </c>
      <c r="P660" t="s">
        <v>38</v>
      </c>
      <c r="Q660">
        <v>1000</v>
      </c>
      <c r="W660">
        <v>0</v>
      </c>
      <c r="X660">
        <v>-1755229539</v>
      </c>
      <c r="Y660">
        <v>2.9999999999999997E-4</v>
      </c>
      <c r="AA660">
        <v>79552</v>
      </c>
      <c r="AB660">
        <v>0</v>
      </c>
      <c r="AC660">
        <v>0</v>
      </c>
      <c r="AD660">
        <v>0</v>
      </c>
      <c r="AE660">
        <v>12430</v>
      </c>
      <c r="AF660">
        <v>0</v>
      </c>
      <c r="AG660">
        <v>0</v>
      </c>
      <c r="AH660">
        <v>0</v>
      </c>
      <c r="AI660">
        <v>6.4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2.9999999999999997E-4</v>
      </c>
      <c r="AU660" t="s">
        <v>6</v>
      </c>
      <c r="AV660">
        <v>0</v>
      </c>
      <c r="AW660">
        <v>2</v>
      </c>
      <c r="AX660">
        <v>26840944</v>
      </c>
      <c r="AY660">
        <v>1</v>
      </c>
      <c r="AZ660">
        <v>0</v>
      </c>
      <c r="BA660">
        <v>667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Y660*Source!I254</f>
        <v>2.3999999999999997E-5</v>
      </c>
      <c r="CY660">
        <f>AA660</f>
        <v>79552</v>
      </c>
      <c r="CZ660">
        <f>AE660</f>
        <v>12430</v>
      </c>
      <c r="DA660">
        <f>AI660</f>
        <v>6.4</v>
      </c>
      <c r="DB660">
        <v>0</v>
      </c>
    </row>
    <row r="661" spans="1:106" x14ac:dyDescent="0.2">
      <c r="A661">
        <f>ROW(Source!A254)</f>
        <v>254</v>
      </c>
      <c r="B661">
        <v>26834277</v>
      </c>
      <c r="C661">
        <v>26840937</v>
      </c>
      <c r="D661">
        <v>25203169</v>
      </c>
      <c r="E661">
        <v>1</v>
      </c>
      <c r="F661">
        <v>1</v>
      </c>
      <c r="G661">
        <v>1</v>
      </c>
      <c r="H661">
        <v>3</v>
      </c>
      <c r="I661" t="s">
        <v>473</v>
      </c>
      <c r="J661" t="s">
        <v>475</v>
      </c>
      <c r="K661" t="s">
        <v>474</v>
      </c>
      <c r="L661">
        <v>1358</v>
      </c>
      <c r="N661">
        <v>1010</v>
      </c>
      <c r="O661" t="s">
        <v>431</v>
      </c>
      <c r="P661" t="s">
        <v>431</v>
      </c>
      <c r="Q661">
        <v>10</v>
      </c>
      <c r="W661">
        <v>0</v>
      </c>
      <c r="X661">
        <v>-1989634509</v>
      </c>
      <c r="Y661">
        <v>10</v>
      </c>
      <c r="AA661">
        <v>465.92</v>
      </c>
      <c r="AB661">
        <v>0</v>
      </c>
      <c r="AC661">
        <v>0</v>
      </c>
      <c r="AD661">
        <v>0</v>
      </c>
      <c r="AE661">
        <v>72.8</v>
      </c>
      <c r="AF661">
        <v>0</v>
      </c>
      <c r="AG661">
        <v>0</v>
      </c>
      <c r="AH661">
        <v>0</v>
      </c>
      <c r="AI661">
        <v>6.4</v>
      </c>
      <c r="AJ661">
        <v>1</v>
      </c>
      <c r="AK661">
        <v>1</v>
      </c>
      <c r="AL661">
        <v>1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6</v>
      </c>
      <c r="AT661">
        <v>10</v>
      </c>
      <c r="AU661" t="s">
        <v>6</v>
      </c>
      <c r="AV661">
        <v>0</v>
      </c>
      <c r="AW661">
        <v>1</v>
      </c>
      <c r="AX661">
        <v>-1</v>
      </c>
      <c r="AY661">
        <v>0</v>
      </c>
      <c r="AZ661">
        <v>0</v>
      </c>
      <c r="BA661" t="s">
        <v>6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Y661*Source!I254</f>
        <v>0.8</v>
      </c>
      <c r="CY661">
        <f>AA661</f>
        <v>465.92</v>
      </c>
      <c r="CZ661">
        <f>AE661</f>
        <v>72.8</v>
      </c>
      <c r="DA661">
        <f>AI661</f>
        <v>6.4</v>
      </c>
      <c r="DB661">
        <v>0</v>
      </c>
    </row>
    <row r="662" spans="1:106" x14ac:dyDescent="0.2">
      <c r="A662">
        <f>ROW(Source!A254)</f>
        <v>254</v>
      </c>
      <c r="B662">
        <v>26834277</v>
      </c>
      <c r="C662">
        <v>26840937</v>
      </c>
      <c r="D662">
        <v>25147235</v>
      </c>
      <c r="E662">
        <v>17</v>
      </c>
      <c r="F662">
        <v>1</v>
      </c>
      <c r="G662">
        <v>1</v>
      </c>
      <c r="H662">
        <v>3</v>
      </c>
      <c r="I662" t="s">
        <v>844</v>
      </c>
      <c r="J662" t="s">
        <v>6</v>
      </c>
      <c r="K662" t="s">
        <v>845</v>
      </c>
      <c r="L662">
        <v>1374</v>
      </c>
      <c r="N662">
        <v>1013</v>
      </c>
      <c r="O662" t="s">
        <v>846</v>
      </c>
      <c r="P662" t="s">
        <v>846</v>
      </c>
      <c r="Q662">
        <v>1</v>
      </c>
      <c r="W662">
        <v>0</v>
      </c>
      <c r="X662">
        <v>-1731369543</v>
      </c>
      <c r="Y662">
        <v>6.97</v>
      </c>
      <c r="AA662">
        <v>1</v>
      </c>
      <c r="AB662">
        <v>0</v>
      </c>
      <c r="AC662">
        <v>0</v>
      </c>
      <c r="AD662">
        <v>0</v>
      </c>
      <c r="AE662">
        <v>1</v>
      </c>
      <c r="AF662">
        <v>0</v>
      </c>
      <c r="AG662">
        <v>0</v>
      </c>
      <c r="AH662">
        <v>0</v>
      </c>
      <c r="AI662">
        <v>1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6</v>
      </c>
      <c r="AT662">
        <v>6.97</v>
      </c>
      <c r="AU662" t="s">
        <v>6</v>
      </c>
      <c r="AV662">
        <v>0</v>
      </c>
      <c r="AW662">
        <v>2</v>
      </c>
      <c r="AX662">
        <v>26840945</v>
      </c>
      <c r="AY662">
        <v>1</v>
      </c>
      <c r="AZ662">
        <v>0</v>
      </c>
      <c r="BA662">
        <v>668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Y662*Source!I254</f>
        <v>0.55759999999999998</v>
      </c>
      <c r="CY662">
        <f>AA662</f>
        <v>1</v>
      </c>
      <c r="CZ662">
        <f>AE662</f>
        <v>1</v>
      </c>
      <c r="DA662">
        <f>AI662</f>
        <v>1</v>
      </c>
      <c r="DB662">
        <v>0</v>
      </c>
    </row>
    <row r="663" spans="1:106" x14ac:dyDescent="0.2">
      <c r="A663">
        <f>ROW(Source!A257)</f>
        <v>257</v>
      </c>
      <c r="B663">
        <v>26834263</v>
      </c>
      <c r="C663">
        <v>26844550</v>
      </c>
      <c r="D663">
        <v>25428833</v>
      </c>
      <c r="E663">
        <v>1</v>
      </c>
      <c r="F663">
        <v>1</v>
      </c>
      <c r="G663">
        <v>1</v>
      </c>
      <c r="H663">
        <v>1</v>
      </c>
      <c r="I663" t="s">
        <v>606</v>
      </c>
      <c r="J663" t="s">
        <v>6</v>
      </c>
      <c r="K663" t="s">
        <v>607</v>
      </c>
      <c r="L663">
        <v>1191</v>
      </c>
      <c r="N663">
        <v>1013</v>
      </c>
      <c r="O663" t="s">
        <v>599</v>
      </c>
      <c r="P663" t="s">
        <v>599</v>
      </c>
      <c r="Q663">
        <v>1</v>
      </c>
      <c r="W663">
        <v>0</v>
      </c>
      <c r="X663">
        <v>912892513</v>
      </c>
      <c r="Y663">
        <v>30.48</v>
      </c>
      <c r="AA663">
        <v>0</v>
      </c>
      <c r="AB663">
        <v>0</v>
      </c>
      <c r="AC663">
        <v>0</v>
      </c>
      <c r="AD663">
        <v>9.92</v>
      </c>
      <c r="AE663">
        <v>0</v>
      </c>
      <c r="AF663">
        <v>0</v>
      </c>
      <c r="AG663">
        <v>0</v>
      </c>
      <c r="AH663">
        <v>9.92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6</v>
      </c>
      <c r="AT663">
        <v>30.48</v>
      </c>
      <c r="AU663" t="s">
        <v>6</v>
      </c>
      <c r="AV663">
        <v>1</v>
      </c>
      <c r="AW663">
        <v>2</v>
      </c>
      <c r="AX663">
        <v>26844551</v>
      </c>
      <c r="AY663">
        <v>1</v>
      </c>
      <c r="AZ663">
        <v>0</v>
      </c>
      <c r="BA663">
        <v>669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Y663*Source!I257</f>
        <v>23.1648</v>
      </c>
      <c r="CY663">
        <f>AD663</f>
        <v>9.92</v>
      </c>
      <c r="CZ663">
        <f>AH663</f>
        <v>9.92</v>
      </c>
      <c r="DA663">
        <f>AL663</f>
        <v>1</v>
      </c>
      <c r="DB663">
        <v>0</v>
      </c>
    </row>
    <row r="664" spans="1:106" x14ac:dyDescent="0.2">
      <c r="A664">
        <f>ROW(Source!A257)</f>
        <v>257</v>
      </c>
      <c r="B664">
        <v>26834263</v>
      </c>
      <c r="C664">
        <v>26844550</v>
      </c>
      <c r="D664">
        <v>25412928</v>
      </c>
      <c r="E664">
        <v>1</v>
      </c>
      <c r="F664">
        <v>1</v>
      </c>
      <c r="G664">
        <v>1</v>
      </c>
      <c r="H664">
        <v>1</v>
      </c>
      <c r="I664" t="s">
        <v>600</v>
      </c>
      <c r="J664" t="s">
        <v>6</v>
      </c>
      <c r="K664" t="s">
        <v>601</v>
      </c>
      <c r="L664">
        <v>1191</v>
      </c>
      <c r="N664">
        <v>1013</v>
      </c>
      <c r="O664" t="s">
        <v>599</v>
      </c>
      <c r="P664" t="s">
        <v>599</v>
      </c>
      <c r="Q664">
        <v>1</v>
      </c>
      <c r="W664">
        <v>0</v>
      </c>
      <c r="X664">
        <v>-1417349443</v>
      </c>
      <c r="Y664">
        <v>0.05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0.05</v>
      </c>
      <c r="AU664" t="s">
        <v>6</v>
      </c>
      <c r="AV664">
        <v>2</v>
      </c>
      <c r="AW664">
        <v>2</v>
      </c>
      <c r="AX664">
        <v>26844552</v>
      </c>
      <c r="AY664">
        <v>1</v>
      </c>
      <c r="AZ664">
        <v>0</v>
      </c>
      <c r="BA664">
        <v>670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Y664*Source!I257</f>
        <v>3.8000000000000006E-2</v>
      </c>
      <c r="CY664">
        <f>AD664</f>
        <v>0</v>
      </c>
      <c r="CZ664">
        <f>AH664</f>
        <v>0</v>
      </c>
      <c r="DA664">
        <f>AL664</f>
        <v>1</v>
      </c>
      <c r="DB664">
        <v>0</v>
      </c>
    </row>
    <row r="665" spans="1:106" x14ac:dyDescent="0.2">
      <c r="A665">
        <f>ROW(Source!A257)</f>
        <v>257</v>
      </c>
      <c r="B665">
        <v>26834263</v>
      </c>
      <c r="C665">
        <v>26844550</v>
      </c>
      <c r="D665">
        <v>25230220</v>
      </c>
      <c r="E665">
        <v>1</v>
      </c>
      <c r="F665">
        <v>1</v>
      </c>
      <c r="G665">
        <v>1</v>
      </c>
      <c r="H665">
        <v>2</v>
      </c>
      <c r="I665" t="s">
        <v>628</v>
      </c>
      <c r="J665" t="s">
        <v>629</v>
      </c>
      <c r="K665" t="s">
        <v>630</v>
      </c>
      <c r="L665">
        <v>1368</v>
      </c>
      <c r="N665">
        <v>1011</v>
      </c>
      <c r="O665" t="s">
        <v>605</v>
      </c>
      <c r="P665" t="s">
        <v>605</v>
      </c>
      <c r="Q665">
        <v>1</v>
      </c>
      <c r="W665">
        <v>0</v>
      </c>
      <c r="X665">
        <v>-1718674368</v>
      </c>
      <c r="Y665">
        <v>0.03</v>
      </c>
      <c r="AA665">
        <v>0</v>
      </c>
      <c r="AB665">
        <v>111.99</v>
      </c>
      <c r="AC665">
        <v>13.5</v>
      </c>
      <c r="AD665">
        <v>0</v>
      </c>
      <c r="AE665">
        <v>0</v>
      </c>
      <c r="AF665">
        <v>111.99</v>
      </c>
      <c r="AG665">
        <v>13.5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0.03</v>
      </c>
      <c r="AU665" t="s">
        <v>6</v>
      </c>
      <c r="AV665">
        <v>0</v>
      </c>
      <c r="AW665">
        <v>2</v>
      </c>
      <c r="AX665">
        <v>26844553</v>
      </c>
      <c r="AY665">
        <v>1</v>
      </c>
      <c r="AZ665">
        <v>0</v>
      </c>
      <c r="BA665">
        <v>671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Y665*Source!I257</f>
        <v>2.2800000000000001E-2</v>
      </c>
      <c r="CY665">
        <f>AB665</f>
        <v>111.99</v>
      </c>
      <c r="CZ665">
        <f>AF665</f>
        <v>111.99</v>
      </c>
      <c r="DA665">
        <f>AJ665</f>
        <v>1</v>
      </c>
      <c r="DB665">
        <v>0</v>
      </c>
    </row>
    <row r="666" spans="1:106" x14ac:dyDescent="0.2">
      <c r="A666">
        <f>ROW(Source!A257)</f>
        <v>257</v>
      </c>
      <c r="B666">
        <v>26834263</v>
      </c>
      <c r="C666">
        <v>26844550</v>
      </c>
      <c r="D666">
        <v>25231607</v>
      </c>
      <c r="E666">
        <v>1</v>
      </c>
      <c r="F666">
        <v>1</v>
      </c>
      <c r="G666">
        <v>1</v>
      </c>
      <c r="H666">
        <v>2</v>
      </c>
      <c r="I666" t="s">
        <v>608</v>
      </c>
      <c r="J666" t="s">
        <v>609</v>
      </c>
      <c r="K666" t="s">
        <v>610</v>
      </c>
      <c r="L666">
        <v>1368</v>
      </c>
      <c r="N666">
        <v>1011</v>
      </c>
      <c r="O666" t="s">
        <v>605</v>
      </c>
      <c r="P666" t="s">
        <v>605</v>
      </c>
      <c r="Q666">
        <v>1</v>
      </c>
      <c r="W666">
        <v>0</v>
      </c>
      <c r="X666">
        <v>1372534845</v>
      </c>
      <c r="Y666">
        <v>0.02</v>
      </c>
      <c r="AA666">
        <v>0</v>
      </c>
      <c r="AB666">
        <v>65.709999999999994</v>
      </c>
      <c r="AC666">
        <v>11.6</v>
      </c>
      <c r="AD666">
        <v>0</v>
      </c>
      <c r="AE666">
        <v>0</v>
      </c>
      <c r="AF666">
        <v>65.709999999999994</v>
      </c>
      <c r="AG666">
        <v>11.6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0.02</v>
      </c>
      <c r="AU666" t="s">
        <v>6</v>
      </c>
      <c r="AV666">
        <v>0</v>
      </c>
      <c r="AW666">
        <v>2</v>
      </c>
      <c r="AX666">
        <v>26844554</v>
      </c>
      <c r="AY666">
        <v>1</v>
      </c>
      <c r="AZ666">
        <v>0</v>
      </c>
      <c r="BA666">
        <v>672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Y666*Source!I257</f>
        <v>1.52E-2</v>
      </c>
      <c r="CY666">
        <f>AB666</f>
        <v>65.709999999999994</v>
      </c>
      <c r="CZ666">
        <f>AF666</f>
        <v>65.709999999999994</v>
      </c>
      <c r="DA666">
        <f>AJ666</f>
        <v>1</v>
      </c>
      <c r="DB666">
        <v>0</v>
      </c>
    </row>
    <row r="667" spans="1:106" x14ac:dyDescent="0.2">
      <c r="A667">
        <f>ROW(Source!A257)</f>
        <v>257</v>
      </c>
      <c r="B667">
        <v>26834263</v>
      </c>
      <c r="C667">
        <v>26844550</v>
      </c>
      <c r="D667">
        <v>25150263</v>
      </c>
      <c r="E667">
        <v>1</v>
      </c>
      <c r="F667">
        <v>1</v>
      </c>
      <c r="G667">
        <v>1</v>
      </c>
      <c r="H667">
        <v>3</v>
      </c>
      <c r="I667" t="s">
        <v>850</v>
      </c>
      <c r="J667" t="s">
        <v>851</v>
      </c>
      <c r="K667" t="s">
        <v>852</v>
      </c>
      <c r="L667">
        <v>1346</v>
      </c>
      <c r="N667">
        <v>1009</v>
      </c>
      <c r="O667" t="s">
        <v>182</v>
      </c>
      <c r="P667" t="s">
        <v>182</v>
      </c>
      <c r="Q667">
        <v>1</v>
      </c>
      <c r="W667">
        <v>0</v>
      </c>
      <c r="X667">
        <v>-1088866022</v>
      </c>
      <c r="Y667">
        <v>0.42</v>
      </c>
      <c r="AA667">
        <v>30.4</v>
      </c>
      <c r="AB667">
        <v>0</v>
      </c>
      <c r="AC667">
        <v>0</v>
      </c>
      <c r="AD667">
        <v>0</v>
      </c>
      <c r="AE667">
        <v>30.4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6</v>
      </c>
      <c r="AT667">
        <v>0.42</v>
      </c>
      <c r="AU667" t="s">
        <v>6</v>
      </c>
      <c r="AV667">
        <v>0</v>
      </c>
      <c r="AW667">
        <v>2</v>
      </c>
      <c r="AX667">
        <v>26844555</v>
      </c>
      <c r="AY667">
        <v>1</v>
      </c>
      <c r="AZ667">
        <v>0</v>
      </c>
      <c r="BA667">
        <v>673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Y667*Source!I257</f>
        <v>0.31919999999999998</v>
      </c>
      <c r="CY667">
        <f t="shared" ref="CY667:CY672" si="48">AA667</f>
        <v>30.4</v>
      </c>
      <c r="CZ667">
        <f t="shared" ref="CZ667:CZ672" si="49">AE667</f>
        <v>30.4</v>
      </c>
      <c r="DA667">
        <f t="shared" ref="DA667:DA672" si="50">AI667</f>
        <v>1</v>
      </c>
      <c r="DB667">
        <v>0</v>
      </c>
    </row>
    <row r="668" spans="1:106" x14ac:dyDescent="0.2">
      <c r="A668">
        <f>ROW(Source!A257)</f>
        <v>257</v>
      </c>
      <c r="B668">
        <v>26834263</v>
      </c>
      <c r="C668">
        <v>26844550</v>
      </c>
      <c r="D668">
        <v>25152616</v>
      </c>
      <c r="E668">
        <v>1</v>
      </c>
      <c r="F668">
        <v>1</v>
      </c>
      <c r="G668">
        <v>1</v>
      </c>
      <c r="H668">
        <v>3</v>
      </c>
      <c r="I668" t="s">
        <v>880</v>
      </c>
      <c r="J668" t="s">
        <v>881</v>
      </c>
      <c r="K668" t="s">
        <v>654</v>
      </c>
      <c r="L668">
        <v>1346</v>
      </c>
      <c r="N668">
        <v>1009</v>
      </c>
      <c r="O668" t="s">
        <v>182</v>
      </c>
      <c r="P668" t="s">
        <v>182</v>
      </c>
      <c r="Q668">
        <v>1</v>
      </c>
      <c r="W668">
        <v>0</v>
      </c>
      <c r="X668">
        <v>103900845</v>
      </c>
      <c r="Y668">
        <v>1.5</v>
      </c>
      <c r="AA668">
        <v>9.0399999999999991</v>
      </c>
      <c r="AB668">
        <v>0</v>
      </c>
      <c r="AC668">
        <v>0</v>
      </c>
      <c r="AD668">
        <v>0</v>
      </c>
      <c r="AE668">
        <v>9.0399999999999991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1.5</v>
      </c>
      <c r="AU668" t="s">
        <v>6</v>
      </c>
      <c r="AV668">
        <v>0</v>
      </c>
      <c r="AW668">
        <v>2</v>
      </c>
      <c r="AX668">
        <v>26844556</v>
      </c>
      <c r="AY668">
        <v>1</v>
      </c>
      <c r="AZ668">
        <v>0</v>
      </c>
      <c r="BA668">
        <v>674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Y668*Source!I257</f>
        <v>1.1400000000000001</v>
      </c>
      <c r="CY668">
        <f t="shared" si="48"/>
        <v>9.0399999999999991</v>
      </c>
      <c r="CZ668">
        <f t="shared" si="49"/>
        <v>9.0399999999999991</v>
      </c>
      <c r="DA668">
        <f t="shared" si="50"/>
        <v>1</v>
      </c>
      <c r="DB668">
        <v>0</v>
      </c>
    </row>
    <row r="669" spans="1:106" x14ac:dyDescent="0.2">
      <c r="A669">
        <f>ROW(Source!A257)</f>
        <v>257</v>
      </c>
      <c r="B669">
        <v>26834263</v>
      </c>
      <c r="C669">
        <v>26844550</v>
      </c>
      <c r="D669">
        <v>25154653</v>
      </c>
      <c r="E669">
        <v>1</v>
      </c>
      <c r="F669">
        <v>1</v>
      </c>
      <c r="G669">
        <v>1</v>
      </c>
      <c r="H669">
        <v>3</v>
      </c>
      <c r="I669" t="s">
        <v>838</v>
      </c>
      <c r="J669" t="s">
        <v>839</v>
      </c>
      <c r="K669" t="s">
        <v>840</v>
      </c>
      <c r="L669">
        <v>1348</v>
      </c>
      <c r="N669">
        <v>1009</v>
      </c>
      <c r="O669" t="s">
        <v>38</v>
      </c>
      <c r="P669" t="s">
        <v>38</v>
      </c>
      <c r="Q669">
        <v>1000</v>
      </c>
      <c r="W669">
        <v>0</v>
      </c>
      <c r="X669">
        <v>-1421715385</v>
      </c>
      <c r="Y669">
        <v>3.15E-3</v>
      </c>
      <c r="AA669">
        <v>729.98</v>
      </c>
      <c r="AB669">
        <v>0</v>
      </c>
      <c r="AC669">
        <v>0</v>
      </c>
      <c r="AD669">
        <v>0</v>
      </c>
      <c r="AE669">
        <v>729.98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3.15E-3</v>
      </c>
      <c r="AU669" t="s">
        <v>6</v>
      </c>
      <c r="AV669">
        <v>0</v>
      </c>
      <c r="AW669">
        <v>2</v>
      </c>
      <c r="AX669">
        <v>26844557</v>
      </c>
      <c r="AY669">
        <v>1</v>
      </c>
      <c r="AZ669">
        <v>0</v>
      </c>
      <c r="BA669">
        <v>675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Y669*Source!I257</f>
        <v>2.3939999999999999E-3</v>
      </c>
      <c r="CY669">
        <f t="shared" si="48"/>
        <v>729.98</v>
      </c>
      <c r="CZ669">
        <f t="shared" si="49"/>
        <v>729.98</v>
      </c>
      <c r="DA669">
        <f t="shared" si="50"/>
        <v>1</v>
      </c>
      <c r="DB669">
        <v>0</v>
      </c>
    </row>
    <row r="670" spans="1:106" x14ac:dyDescent="0.2">
      <c r="A670">
        <f>ROW(Source!A257)</f>
        <v>257</v>
      </c>
      <c r="B670">
        <v>26834263</v>
      </c>
      <c r="C670">
        <v>26844550</v>
      </c>
      <c r="D670">
        <v>25200193</v>
      </c>
      <c r="E670">
        <v>1</v>
      </c>
      <c r="F670">
        <v>1</v>
      </c>
      <c r="G670">
        <v>1</v>
      </c>
      <c r="H670">
        <v>3</v>
      </c>
      <c r="I670" t="s">
        <v>882</v>
      </c>
      <c r="J670" t="s">
        <v>883</v>
      </c>
      <c r="K670" t="s">
        <v>884</v>
      </c>
      <c r="L670">
        <v>1356</v>
      </c>
      <c r="N670">
        <v>1010</v>
      </c>
      <c r="O670" t="s">
        <v>706</v>
      </c>
      <c r="P670" t="s">
        <v>706</v>
      </c>
      <c r="Q670">
        <v>1000</v>
      </c>
      <c r="W670">
        <v>0</v>
      </c>
      <c r="X670">
        <v>40709342</v>
      </c>
      <c r="Y670">
        <v>0.10199999999999999</v>
      </c>
      <c r="AA670">
        <v>270</v>
      </c>
      <c r="AB670">
        <v>0</v>
      </c>
      <c r="AC670">
        <v>0</v>
      </c>
      <c r="AD670">
        <v>0</v>
      </c>
      <c r="AE670">
        <v>270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0.10199999999999999</v>
      </c>
      <c r="AU670" t="s">
        <v>6</v>
      </c>
      <c r="AV670">
        <v>0</v>
      </c>
      <c r="AW670">
        <v>2</v>
      </c>
      <c r="AX670">
        <v>26844558</v>
      </c>
      <c r="AY670">
        <v>1</v>
      </c>
      <c r="AZ670">
        <v>0</v>
      </c>
      <c r="BA670">
        <v>676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Y670*Source!I257</f>
        <v>7.7519999999999992E-2</v>
      </c>
      <c r="CY670">
        <f t="shared" si="48"/>
        <v>270</v>
      </c>
      <c r="CZ670">
        <f t="shared" si="49"/>
        <v>270</v>
      </c>
      <c r="DA670">
        <f t="shared" si="50"/>
        <v>1</v>
      </c>
      <c r="DB670">
        <v>0</v>
      </c>
    </row>
    <row r="671" spans="1:106" x14ac:dyDescent="0.2">
      <c r="A671">
        <f>ROW(Source!A257)</f>
        <v>257</v>
      </c>
      <c r="B671">
        <v>26834263</v>
      </c>
      <c r="C671">
        <v>26844550</v>
      </c>
      <c r="D671">
        <v>25203410</v>
      </c>
      <c r="E671">
        <v>1</v>
      </c>
      <c r="F671">
        <v>1</v>
      </c>
      <c r="G671">
        <v>1</v>
      </c>
      <c r="H671">
        <v>3</v>
      </c>
      <c r="I671" t="s">
        <v>481</v>
      </c>
      <c r="J671" t="s">
        <v>484</v>
      </c>
      <c r="K671" t="s">
        <v>482</v>
      </c>
      <c r="L671">
        <v>1355</v>
      </c>
      <c r="N671">
        <v>1010</v>
      </c>
      <c r="O671" t="s">
        <v>483</v>
      </c>
      <c r="P671" t="s">
        <v>483</v>
      </c>
      <c r="Q671">
        <v>100</v>
      </c>
      <c r="W671">
        <v>0</v>
      </c>
      <c r="X671">
        <v>-1743968753</v>
      </c>
      <c r="Y671">
        <v>1</v>
      </c>
      <c r="AA671">
        <v>973</v>
      </c>
      <c r="AB671">
        <v>0</v>
      </c>
      <c r="AC671">
        <v>0</v>
      </c>
      <c r="AD671">
        <v>0</v>
      </c>
      <c r="AE671">
        <v>973</v>
      </c>
      <c r="AF671">
        <v>0</v>
      </c>
      <c r="AG671">
        <v>0</v>
      </c>
      <c r="AH671">
        <v>0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0</v>
      </c>
      <c r="AP671">
        <v>0</v>
      </c>
      <c r="AQ671">
        <v>0</v>
      </c>
      <c r="AR671">
        <v>0</v>
      </c>
      <c r="AS671" t="s">
        <v>6</v>
      </c>
      <c r="AT671">
        <v>1</v>
      </c>
      <c r="AU671" t="s">
        <v>6</v>
      </c>
      <c r="AV671">
        <v>0</v>
      </c>
      <c r="AW671">
        <v>1</v>
      </c>
      <c r="AX671">
        <v>-1</v>
      </c>
      <c r="AY671">
        <v>0</v>
      </c>
      <c r="AZ671">
        <v>0</v>
      </c>
      <c r="BA671" t="s">
        <v>6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Y671*Source!I257</f>
        <v>0.76</v>
      </c>
      <c r="CY671">
        <f t="shared" si="48"/>
        <v>973</v>
      </c>
      <c r="CZ671">
        <f t="shared" si="49"/>
        <v>973</v>
      </c>
      <c r="DA671">
        <f t="shared" si="50"/>
        <v>1</v>
      </c>
      <c r="DB671">
        <v>0</v>
      </c>
    </row>
    <row r="672" spans="1:106" x14ac:dyDescent="0.2">
      <c r="A672">
        <f>ROW(Source!A257)</f>
        <v>257</v>
      </c>
      <c r="B672">
        <v>26834263</v>
      </c>
      <c r="C672">
        <v>26844550</v>
      </c>
      <c r="D672">
        <v>25147235</v>
      </c>
      <c r="E672">
        <v>17</v>
      </c>
      <c r="F672">
        <v>1</v>
      </c>
      <c r="G672">
        <v>1</v>
      </c>
      <c r="H672">
        <v>3</v>
      </c>
      <c r="I672" t="s">
        <v>844</v>
      </c>
      <c r="J672" t="s">
        <v>6</v>
      </c>
      <c r="K672" t="s">
        <v>845</v>
      </c>
      <c r="L672">
        <v>1374</v>
      </c>
      <c r="N672">
        <v>1013</v>
      </c>
      <c r="O672" t="s">
        <v>846</v>
      </c>
      <c r="P672" t="s">
        <v>846</v>
      </c>
      <c r="Q672">
        <v>1</v>
      </c>
      <c r="W672">
        <v>0</v>
      </c>
      <c r="X672">
        <v>-1731369543</v>
      </c>
      <c r="Y672">
        <v>6.05</v>
      </c>
      <c r="AA672">
        <v>1</v>
      </c>
      <c r="AB672">
        <v>0</v>
      </c>
      <c r="AC672">
        <v>0</v>
      </c>
      <c r="AD672">
        <v>0</v>
      </c>
      <c r="AE672">
        <v>1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6</v>
      </c>
      <c r="AT672">
        <v>6.05</v>
      </c>
      <c r="AU672" t="s">
        <v>6</v>
      </c>
      <c r="AV672">
        <v>0</v>
      </c>
      <c r="AW672">
        <v>2</v>
      </c>
      <c r="AX672">
        <v>26844559</v>
      </c>
      <c r="AY672">
        <v>1</v>
      </c>
      <c r="AZ672">
        <v>0</v>
      </c>
      <c r="BA672">
        <v>677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Y672*Source!I257</f>
        <v>4.5979999999999999</v>
      </c>
      <c r="CY672">
        <f t="shared" si="48"/>
        <v>1</v>
      </c>
      <c r="CZ672">
        <f t="shared" si="49"/>
        <v>1</v>
      </c>
      <c r="DA672">
        <f t="shared" si="50"/>
        <v>1</v>
      </c>
      <c r="DB672">
        <v>0</v>
      </c>
    </row>
    <row r="673" spans="1:106" x14ac:dyDescent="0.2">
      <c r="A673">
        <f>ROW(Source!A258)</f>
        <v>258</v>
      </c>
      <c r="B673">
        <v>26834277</v>
      </c>
      <c r="C673">
        <v>26844550</v>
      </c>
      <c r="D673">
        <v>25428833</v>
      </c>
      <c r="E673">
        <v>1</v>
      </c>
      <c r="F673">
        <v>1</v>
      </c>
      <c r="G673">
        <v>1</v>
      </c>
      <c r="H673">
        <v>1</v>
      </c>
      <c r="I673" t="s">
        <v>606</v>
      </c>
      <c r="J673" t="s">
        <v>6</v>
      </c>
      <c r="K673" t="s">
        <v>607</v>
      </c>
      <c r="L673">
        <v>1191</v>
      </c>
      <c r="N673">
        <v>1013</v>
      </c>
      <c r="O673" t="s">
        <v>599</v>
      </c>
      <c r="P673" t="s">
        <v>599</v>
      </c>
      <c r="Q673">
        <v>1</v>
      </c>
      <c r="W673">
        <v>0</v>
      </c>
      <c r="X673">
        <v>912892513</v>
      </c>
      <c r="Y673">
        <v>30.48</v>
      </c>
      <c r="AA673">
        <v>0</v>
      </c>
      <c r="AB673">
        <v>0</v>
      </c>
      <c r="AC673">
        <v>0</v>
      </c>
      <c r="AD673">
        <v>63.49</v>
      </c>
      <c r="AE673">
        <v>0</v>
      </c>
      <c r="AF673">
        <v>0</v>
      </c>
      <c r="AG673">
        <v>0</v>
      </c>
      <c r="AH673">
        <v>9.92</v>
      </c>
      <c r="AI673">
        <v>1</v>
      </c>
      <c r="AJ673">
        <v>1</v>
      </c>
      <c r="AK673">
        <v>1</v>
      </c>
      <c r="AL673">
        <v>6.4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6</v>
      </c>
      <c r="AT673">
        <v>30.48</v>
      </c>
      <c r="AU673" t="s">
        <v>6</v>
      </c>
      <c r="AV673">
        <v>1</v>
      </c>
      <c r="AW673">
        <v>2</v>
      </c>
      <c r="AX673">
        <v>26844551</v>
      </c>
      <c r="AY673">
        <v>1</v>
      </c>
      <c r="AZ673">
        <v>0</v>
      </c>
      <c r="BA673">
        <v>678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Y673*Source!I258</f>
        <v>23.1648</v>
      </c>
      <c r="CY673">
        <f>AD673</f>
        <v>63.49</v>
      </c>
      <c r="CZ673">
        <f>AH673</f>
        <v>9.92</v>
      </c>
      <c r="DA673">
        <f>AL673</f>
        <v>6.4</v>
      </c>
      <c r="DB673">
        <v>0</v>
      </c>
    </row>
    <row r="674" spans="1:106" x14ac:dyDescent="0.2">
      <c r="A674">
        <f>ROW(Source!A258)</f>
        <v>258</v>
      </c>
      <c r="B674">
        <v>26834277</v>
      </c>
      <c r="C674">
        <v>26844550</v>
      </c>
      <c r="D674">
        <v>25412928</v>
      </c>
      <c r="E674">
        <v>1</v>
      </c>
      <c r="F674">
        <v>1</v>
      </c>
      <c r="G674">
        <v>1</v>
      </c>
      <c r="H674">
        <v>1</v>
      </c>
      <c r="I674" t="s">
        <v>600</v>
      </c>
      <c r="J674" t="s">
        <v>6</v>
      </c>
      <c r="K674" t="s">
        <v>601</v>
      </c>
      <c r="L674">
        <v>1191</v>
      </c>
      <c r="N674">
        <v>1013</v>
      </c>
      <c r="O674" t="s">
        <v>599</v>
      </c>
      <c r="P674" t="s">
        <v>599</v>
      </c>
      <c r="Q674">
        <v>1</v>
      </c>
      <c r="W674">
        <v>0</v>
      </c>
      <c r="X674">
        <v>-1417349443</v>
      </c>
      <c r="Y674">
        <v>0.05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1</v>
      </c>
      <c r="AJ674">
        <v>1</v>
      </c>
      <c r="AK674">
        <v>6.4</v>
      </c>
      <c r="AL674">
        <v>1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6</v>
      </c>
      <c r="AT674">
        <v>0.05</v>
      </c>
      <c r="AU674" t="s">
        <v>6</v>
      </c>
      <c r="AV674">
        <v>2</v>
      </c>
      <c r="AW674">
        <v>2</v>
      </c>
      <c r="AX674">
        <v>26844552</v>
      </c>
      <c r="AY674">
        <v>1</v>
      </c>
      <c r="AZ674">
        <v>0</v>
      </c>
      <c r="BA674">
        <v>679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Y674*Source!I258</f>
        <v>3.8000000000000006E-2</v>
      </c>
      <c r="CY674">
        <f>AD674</f>
        <v>0</v>
      </c>
      <c r="CZ674">
        <f>AH674</f>
        <v>0</v>
      </c>
      <c r="DA674">
        <f>AL674</f>
        <v>1</v>
      </c>
      <c r="DB674">
        <v>0</v>
      </c>
    </row>
    <row r="675" spans="1:106" x14ac:dyDescent="0.2">
      <c r="A675">
        <f>ROW(Source!A258)</f>
        <v>258</v>
      </c>
      <c r="B675">
        <v>26834277</v>
      </c>
      <c r="C675">
        <v>26844550</v>
      </c>
      <c r="D675">
        <v>25230220</v>
      </c>
      <c r="E675">
        <v>1</v>
      </c>
      <c r="F675">
        <v>1</v>
      </c>
      <c r="G675">
        <v>1</v>
      </c>
      <c r="H675">
        <v>2</v>
      </c>
      <c r="I675" t="s">
        <v>628</v>
      </c>
      <c r="J675" t="s">
        <v>629</v>
      </c>
      <c r="K675" t="s">
        <v>630</v>
      </c>
      <c r="L675">
        <v>1368</v>
      </c>
      <c r="N675">
        <v>1011</v>
      </c>
      <c r="O675" t="s">
        <v>605</v>
      </c>
      <c r="P675" t="s">
        <v>605</v>
      </c>
      <c r="Q675">
        <v>1</v>
      </c>
      <c r="W675">
        <v>0</v>
      </c>
      <c r="X675">
        <v>-1718674368</v>
      </c>
      <c r="Y675">
        <v>0.03</v>
      </c>
      <c r="AA675">
        <v>0</v>
      </c>
      <c r="AB675">
        <v>716.74</v>
      </c>
      <c r="AC675">
        <v>13.5</v>
      </c>
      <c r="AD675">
        <v>0</v>
      </c>
      <c r="AE675">
        <v>0</v>
      </c>
      <c r="AF675">
        <v>111.99</v>
      </c>
      <c r="AG675">
        <v>13.5</v>
      </c>
      <c r="AH675">
        <v>0</v>
      </c>
      <c r="AI675">
        <v>1</v>
      </c>
      <c r="AJ675">
        <v>6.4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6</v>
      </c>
      <c r="AT675">
        <v>0.03</v>
      </c>
      <c r="AU675" t="s">
        <v>6</v>
      </c>
      <c r="AV675">
        <v>0</v>
      </c>
      <c r="AW675">
        <v>2</v>
      </c>
      <c r="AX675">
        <v>26844553</v>
      </c>
      <c r="AY675">
        <v>1</v>
      </c>
      <c r="AZ675">
        <v>0</v>
      </c>
      <c r="BA675">
        <v>680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Y675*Source!I258</f>
        <v>2.2800000000000001E-2</v>
      </c>
      <c r="CY675">
        <f>AB675</f>
        <v>716.74</v>
      </c>
      <c r="CZ675">
        <f>AF675</f>
        <v>111.99</v>
      </c>
      <c r="DA675">
        <f>AJ675</f>
        <v>6.4</v>
      </c>
      <c r="DB675">
        <v>0</v>
      </c>
    </row>
    <row r="676" spans="1:106" x14ac:dyDescent="0.2">
      <c r="A676">
        <f>ROW(Source!A258)</f>
        <v>258</v>
      </c>
      <c r="B676">
        <v>26834277</v>
      </c>
      <c r="C676">
        <v>26844550</v>
      </c>
      <c r="D676">
        <v>25231607</v>
      </c>
      <c r="E676">
        <v>1</v>
      </c>
      <c r="F676">
        <v>1</v>
      </c>
      <c r="G676">
        <v>1</v>
      </c>
      <c r="H676">
        <v>2</v>
      </c>
      <c r="I676" t="s">
        <v>608</v>
      </c>
      <c r="J676" t="s">
        <v>609</v>
      </c>
      <c r="K676" t="s">
        <v>610</v>
      </c>
      <c r="L676">
        <v>1368</v>
      </c>
      <c r="N676">
        <v>1011</v>
      </c>
      <c r="O676" t="s">
        <v>605</v>
      </c>
      <c r="P676" t="s">
        <v>605</v>
      </c>
      <c r="Q676">
        <v>1</v>
      </c>
      <c r="W676">
        <v>0</v>
      </c>
      <c r="X676">
        <v>1372534845</v>
      </c>
      <c r="Y676">
        <v>0.02</v>
      </c>
      <c r="AA676">
        <v>0</v>
      </c>
      <c r="AB676">
        <v>420.54</v>
      </c>
      <c r="AC676">
        <v>11.6</v>
      </c>
      <c r="AD676">
        <v>0</v>
      </c>
      <c r="AE676">
        <v>0</v>
      </c>
      <c r="AF676">
        <v>65.709999999999994</v>
      </c>
      <c r="AG676">
        <v>11.6</v>
      </c>
      <c r="AH676">
        <v>0</v>
      </c>
      <c r="AI676">
        <v>1</v>
      </c>
      <c r="AJ676">
        <v>6.4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0.02</v>
      </c>
      <c r="AU676" t="s">
        <v>6</v>
      </c>
      <c r="AV676">
        <v>0</v>
      </c>
      <c r="AW676">
        <v>2</v>
      </c>
      <c r="AX676">
        <v>26844554</v>
      </c>
      <c r="AY676">
        <v>1</v>
      </c>
      <c r="AZ676">
        <v>0</v>
      </c>
      <c r="BA676">
        <v>681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Y676*Source!I258</f>
        <v>1.52E-2</v>
      </c>
      <c r="CY676">
        <f>AB676</f>
        <v>420.54</v>
      </c>
      <c r="CZ676">
        <f>AF676</f>
        <v>65.709999999999994</v>
      </c>
      <c r="DA676">
        <f>AJ676</f>
        <v>6.4</v>
      </c>
      <c r="DB676">
        <v>0</v>
      </c>
    </row>
    <row r="677" spans="1:106" x14ac:dyDescent="0.2">
      <c r="A677">
        <f>ROW(Source!A258)</f>
        <v>258</v>
      </c>
      <c r="B677">
        <v>26834277</v>
      </c>
      <c r="C677">
        <v>26844550</v>
      </c>
      <c r="D677">
        <v>25150263</v>
      </c>
      <c r="E677">
        <v>1</v>
      </c>
      <c r="F677">
        <v>1</v>
      </c>
      <c r="G677">
        <v>1</v>
      </c>
      <c r="H677">
        <v>3</v>
      </c>
      <c r="I677" t="s">
        <v>850</v>
      </c>
      <c r="J677" t="s">
        <v>851</v>
      </c>
      <c r="K677" t="s">
        <v>852</v>
      </c>
      <c r="L677">
        <v>1346</v>
      </c>
      <c r="N677">
        <v>1009</v>
      </c>
      <c r="O677" t="s">
        <v>182</v>
      </c>
      <c r="P677" t="s">
        <v>182</v>
      </c>
      <c r="Q677">
        <v>1</v>
      </c>
      <c r="W677">
        <v>0</v>
      </c>
      <c r="X677">
        <v>-1088866022</v>
      </c>
      <c r="Y677">
        <v>0.42</v>
      </c>
      <c r="AA677">
        <v>194.56</v>
      </c>
      <c r="AB677">
        <v>0</v>
      </c>
      <c r="AC677">
        <v>0</v>
      </c>
      <c r="AD677">
        <v>0</v>
      </c>
      <c r="AE677">
        <v>30.4</v>
      </c>
      <c r="AF677">
        <v>0</v>
      </c>
      <c r="AG677">
        <v>0</v>
      </c>
      <c r="AH677">
        <v>0</v>
      </c>
      <c r="AI677">
        <v>6.4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0.42</v>
      </c>
      <c r="AU677" t="s">
        <v>6</v>
      </c>
      <c r="AV677">
        <v>0</v>
      </c>
      <c r="AW677">
        <v>2</v>
      </c>
      <c r="AX677">
        <v>26844555</v>
      </c>
      <c r="AY677">
        <v>1</v>
      </c>
      <c r="AZ677">
        <v>0</v>
      </c>
      <c r="BA677">
        <v>682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Y677*Source!I258</f>
        <v>0.31919999999999998</v>
      </c>
      <c r="CY677">
        <f t="shared" ref="CY677:CY682" si="51">AA677</f>
        <v>194.56</v>
      </c>
      <c r="CZ677">
        <f t="shared" ref="CZ677:CZ682" si="52">AE677</f>
        <v>30.4</v>
      </c>
      <c r="DA677">
        <f t="shared" ref="DA677:DA682" si="53">AI677</f>
        <v>6.4</v>
      </c>
      <c r="DB677">
        <v>0</v>
      </c>
    </row>
    <row r="678" spans="1:106" x14ac:dyDescent="0.2">
      <c r="A678">
        <f>ROW(Source!A258)</f>
        <v>258</v>
      </c>
      <c r="B678">
        <v>26834277</v>
      </c>
      <c r="C678">
        <v>26844550</v>
      </c>
      <c r="D678">
        <v>25152616</v>
      </c>
      <c r="E678">
        <v>1</v>
      </c>
      <c r="F678">
        <v>1</v>
      </c>
      <c r="G678">
        <v>1</v>
      </c>
      <c r="H678">
        <v>3</v>
      </c>
      <c r="I678" t="s">
        <v>880</v>
      </c>
      <c r="J678" t="s">
        <v>881</v>
      </c>
      <c r="K678" t="s">
        <v>654</v>
      </c>
      <c r="L678">
        <v>1346</v>
      </c>
      <c r="N678">
        <v>1009</v>
      </c>
      <c r="O678" t="s">
        <v>182</v>
      </c>
      <c r="P678" t="s">
        <v>182</v>
      </c>
      <c r="Q678">
        <v>1</v>
      </c>
      <c r="W678">
        <v>0</v>
      </c>
      <c r="X678">
        <v>103900845</v>
      </c>
      <c r="Y678">
        <v>1.5</v>
      </c>
      <c r="AA678">
        <v>57.86</v>
      </c>
      <c r="AB678">
        <v>0</v>
      </c>
      <c r="AC678">
        <v>0</v>
      </c>
      <c r="AD678">
        <v>0</v>
      </c>
      <c r="AE678">
        <v>9.0399999999999991</v>
      </c>
      <c r="AF678">
        <v>0</v>
      </c>
      <c r="AG678">
        <v>0</v>
      </c>
      <c r="AH678">
        <v>0</v>
      </c>
      <c r="AI678">
        <v>6.4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1.5</v>
      </c>
      <c r="AU678" t="s">
        <v>6</v>
      </c>
      <c r="AV678">
        <v>0</v>
      </c>
      <c r="AW678">
        <v>2</v>
      </c>
      <c r="AX678">
        <v>26844556</v>
      </c>
      <c r="AY678">
        <v>1</v>
      </c>
      <c r="AZ678">
        <v>0</v>
      </c>
      <c r="BA678">
        <v>683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Y678*Source!I258</f>
        <v>1.1400000000000001</v>
      </c>
      <c r="CY678">
        <f t="shared" si="51"/>
        <v>57.86</v>
      </c>
      <c r="CZ678">
        <f t="shared" si="52"/>
        <v>9.0399999999999991</v>
      </c>
      <c r="DA678">
        <f t="shared" si="53"/>
        <v>6.4</v>
      </c>
      <c r="DB678">
        <v>0</v>
      </c>
    </row>
    <row r="679" spans="1:106" x14ac:dyDescent="0.2">
      <c r="A679">
        <f>ROW(Source!A258)</f>
        <v>258</v>
      </c>
      <c r="B679">
        <v>26834277</v>
      </c>
      <c r="C679">
        <v>26844550</v>
      </c>
      <c r="D679">
        <v>25154653</v>
      </c>
      <c r="E679">
        <v>1</v>
      </c>
      <c r="F679">
        <v>1</v>
      </c>
      <c r="G679">
        <v>1</v>
      </c>
      <c r="H679">
        <v>3</v>
      </c>
      <c r="I679" t="s">
        <v>838</v>
      </c>
      <c r="J679" t="s">
        <v>839</v>
      </c>
      <c r="K679" t="s">
        <v>840</v>
      </c>
      <c r="L679">
        <v>1348</v>
      </c>
      <c r="N679">
        <v>1009</v>
      </c>
      <c r="O679" t="s">
        <v>38</v>
      </c>
      <c r="P679" t="s">
        <v>38</v>
      </c>
      <c r="Q679">
        <v>1000</v>
      </c>
      <c r="W679">
        <v>0</v>
      </c>
      <c r="X679">
        <v>-1421715385</v>
      </c>
      <c r="Y679">
        <v>3.15E-3</v>
      </c>
      <c r="AA679">
        <v>4671.87</v>
      </c>
      <c r="AB679">
        <v>0</v>
      </c>
      <c r="AC679">
        <v>0</v>
      </c>
      <c r="AD679">
        <v>0</v>
      </c>
      <c r="AE679">
        <v>729.98</v>
      </c>
      <c r="AF679">
        <v>0</v>
      </c>
      <c r="AG679">
        <v>0</v>
      </c>
      <c r="AH679">
        <v>0</v>
      </c>
      <c r="AI679">
        <v>6.4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3.15E-3</v>
      </c>
      <c r="AU679" t="s">
        <v>6</v>
      </c>
      <c r="AV679">
        <v>0</v>
      </c>
      <c r="AW679">
        <v>2</v>
      </c>
      <c r="AX679">
        <v>26844557</v>
      </c>
      <c r="AY679">
        <v>1</v>
      </c>
      <c r="AZ679">
        <v>0</v>
      </c>
      <c r="BA679">
        <v>684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Y679*Source!I258</f>
        <v>2.3939999999999999E-3</v>
      </c>
      <c r="CY679">
        <f t="shared" si="51"/>
        <v>4671.87</v>
      </c>
      <c r="CZ679">
        <f t="shared" si="52"/>
        <v>729.98</v>
      </c>
      <c r="DA679">
        <f t="shared" si="53"/>
        <v>6.4</v>
      </c>
      <c r="DB679">
        <v>0</v>
      </c>
    </row>
    <row r="680" spans="1:106" x14ac:dyDescent="0.2">
      <c r="A680">
        <f>ROW(Source!A258)</f>
        <v>258</v>
      </c>
      <c r="B680">
        <v>26834277</v>
      </c>
      <c r="C680">
        <v>26844550</v>
      </c>
      <c r="D680">
        <v>25200193</v>
      </c>
      <c r="E680">
        <v>1</v>
      </c>
      <c r="F680">
        <v>1</v>
      </c>
      <c r="G680">
        <v>1</v>
      </c>
      <c r="H680">
        <v>3</v>
      </c>
      <c r="I680" t="s">
        <v>882</v>
      </c>
      <c r="J680" t="s">
        <v>883</v>
      </c>
      <c r="K680" t="s">
        <v>884</v>
      </c>
      <c r="L680">
        <v>1356</v>
      </c>
      <c r="N680">
        <v>1010</v>
      </c>
      <c r="O680" t="s">
        <v>706</v>
      </c>
      <c r="P680" t="s">
        <v>706</v>
      </c>
      <c r="Q680">
        <v>1000</v>
      </c>
      <c r="W680">
        <v>0</v>
      </c>
      <c r="X680">
        <v>40709342</v>
      </c>
      <c r="Y680">
        <v>0.10199999999999999</v>
      </c>
      <c r="AA680">
        <v>1728</v>
      </c>
      <c r="AB680">
        <v>0</v>
      </c>
      <c r="AC680">
        <v>0</v>
      </c>
      <c r="AD680">
        <v>0</v>
      </c>
      <c r="AE680">
        <v>270</v>
      </c>
      <c r="AF680">
        <v>0</v>
      </c>
      <c r="AG680">
        <v>0</v>
      </c>
      <c r="AH680">
        <v>0</v>
      </c>
      <c r="AI680">
        <v>6.4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0.10199999999999999</v>
      </c>
      <c r="AU680" t="s">
        <v>6</v>
      </c>
      <c r="AV680">
        <v>0</v>
      </c>
      <c r="AW680">
        <v>2</v>
      </c>
      <c r="AX680">
        <v>26844558</v>
      </c>
      <c r="AY680">
        <v>1</v>
      </c>
      <c r="AZ680">
        <v>0</v>
      </c>
      <c r="BA680">
        <v>685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Y680*Source!I258</f>
        <v>7.7519999999999992E-2</v>
      </c>
      <c r="CY680">
        <f t="shared" si="51"/>
        <v>1728</v>
      </c>
      <c r="CZ680">
        <f t="shared" si="52"/>
        <v>270</v>
      </c>
      <c r="DA680">
        <f t="shared" si="53"/>
        <v>6.4</v>
      </c>
      <c r="DB680">
        <v>0</v>
      </c>
    </row>
    <row r="681" spans="1:106" x14ac:dyDescent="0.2">
      <c r="A681">
        <f>ROW(Source!A258)</f>
        <v>258</v>
      </c>
      <c r="B681">
        <v>26834277</v>
      </c>
      <c r="C681">
        <v>26844550</v>
      </c>
      <c r="D681">
        <v>25203410</v>
      </c>
      <c r="E681">
        <v>1</v>
      </c>
      <c r="F681">
        <v>1</v>
      </c>
      <c r="G681">
        <v>1</v>
      </c>
      <c r="H681">
        <v>3</v>
      </c>
      <c r="I681" t="s">
        <v>481</v>
      </c>
      <c r="J681" t="s">
        <v>484</v>
      </c>
      <c r="K681" t="s">
        <v>482</v>
      </c>
      <c r="L681">
        <v>1355</v>
      </c>
      <c r="N681">
        <v>1010</v>
      </c>
      <c r="O681" t="s">
        <v>483</v>
      </c>
      <c r="P681" t="s">
        <v>483</v>
      </c>
      <c r="Q681">
        <v>100</v>
      </c>
      <c r="W681">
        <v>0</v>
      </c>
      <c r="X681">
        <v>-1743968753</v>
      </c>
      <c r="Y681">
        <v>1</v>
      </c>
      <c r="AA681">
        <v>6227.2</v>
      </c>
      <c r="AB681">
        <v>0</v>
      </c>
      <c r="AC681">
        <v>0</v>
      </c>
      <c r="AD681">
        <v>0</v>
      </c>
      <c r="AE681">
        <v>973</v>
      </c>
      <c r="AF681">
        <v>0</v>
      </c>
      <c r="AG681">
        <v>0</v>
      </c>
      <c r="AH681">
        <v>0</v>
      </c>
      <c r="AI681">
        <v>6.4</v>
      </c>
      <c r="AJ681">
        <v>1</v>
      </c>
      <c r="AK681">
        <v>1</v>
      </c>
      <c r="AL681">
        <v>1</v>
      </c>
      <c r="AN681">
        <v>0</v>
      </c>
      <c r="AO681">
        <v>0</v>
      </c>
      <c r="AP681">
        <v>0</v>
      </c>
      <c r="AQ681">
        <v>0</v>
      </c>
      <c r="AR681">
        <v>0</v>
      </c>
      <c r="AS681" t="s">
        <v>6</v>
      </c>
      <c r="AT681">
        <v>1</v>
      </c>
      <c r="AU681" t="s">
        <v>6</v>
      </c>
      <c r="AV681">
        <v>0</v>
      </c>
      <c r="AW681">
        <v>1</v>
      </c>
      <c r="AX681">
        <v>-1</v>
      </c>
      <c r="AY681">
        <v>0</v>
      </c>
      <c r="AZ681">
        <v>0</v>
      </c>
      <c r="BA681" t="s">
        <v>6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Y681*Source!I258</f>
        <v>0.76</v>
      </c>
      <c r="CY681">
        <f t="shared" si="51"/>
        <v>6227.2</v>
      </c>
      <c r="CZ681">
        <f t="shared" si="52"/>
        <v>973</v>
      </c>
      <c r="DA681">
        <f t="shared" si="53"/>
        <v>6.4</v>
      </c>
      <c r="DB681">
        <v>0</v>
      </c>
    </row>
    <row r="682" spans="1:106" x14ac:dyDescent="0.2">
      <c r="A682">
        <f>ROW(Source!A258)</f>
        <v>258</v>
      </c>
      <c r="B682">
        <v>26834277</v>
      </c>
      <c r="C682">
        <v>26844550</v>
      </c>
      <c r="D682">
        <v>25147235</v>
      </c>
      <c r="E682">
        <v>17</v>
      </c>
      <c r="F682">
        <v>1</v>
      </c>
      <c r="G682">
        <v>1</v>
      </c>
      <c r="H682">
        <v>3</v>
      </c>
      <c r="I682" t="s">
        <v>844</v>
      </c>
      <c r="J682" t="s">
        <v>6</v>
      </c>
      <c r="K682" t="s">
        <v>845</v>
      </c>
      <c r="L682">
        <v>1374</v>
      </c>
      <c r="N682">
        <v>1013</v>
      </c>
      <c r="O682" t="s">
        <v>846</v>
      </c>
      <c r="P682" t="s">
        <v>846</v>
      </c>
      <c r="Q682">
        <v>1</v>
      </c>
      <c r="W682">
        <v>0</v>
      </c>
      <c r="X682">
        <v>-1731369543</v>
      </c>
      <c r="Y682">
        <v>6.05</v>
      </c>
      <c r="AA682">
        <v>1</v>
      </c>
      <c r="AB682">
        <v>0</v>
      </c>
      <c r="AC682">
        <v>0</v>
      </c>
      <c r="AD682">
        <v>0</v>
      </c>
      <c r="AE682">
        <v>1</v>
      </c>
      <c r="AF682">
        <v>0</v>
      </c>
      <c r="AG682">
        <v>0</v>
      </c>
      <c r="AH682">
        <v>0</v>
      </c>
      <c r="AI682">
        <v>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6.05</v>
      </c>
      <c r="AU682" t="s">
        <v>6</v>
      </c>
      <c r="AV682">
        <v>0</v>
      </c>
      <c r="AW682">
        <v>2</v>
      </c>
      <c r="AX682">
        <v>26844559</v>
      </c>
      <c r="AY682">
        <v>1</v>
      </c>
      <c r="AZ682">
        <v>0</v>
      </c>
      <c r="BA682">
        <v>686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Y682*Source!I258</f>
        <v>4.5979999999999999</v>
      </c>
      <c r="CY682">
        <f t="shared" si="51"/>
        <v>1</v>
      </c>
      <c r="CZ682">
        <f t="shared" si="52"/>
        <v>1</v>
      </c>
      <c r="DA682">
        <f t="shared" si="53"/>
        <v>1</v>
      </c>
      <c r="DB682">
        <v>0</v>
      </c>
    </row>
    <row r="683" spans="1:106" x14ac:dyDescent="0.2">
      <c r="A683">
        <f>ROW(Source!A261)</f>
        <v>261</v>
      </c>
      <c r="B683">
        <v>26834263</v>
      </c>
      <c r="C683">
        <v>26844571</v>
      </c>
      <c r="D683">
        <v>25428833</v>
      </c>
      <c r="E683">
        <v>1</v>
      </c>
      <c r="F683">
        <v>1</v>
      </c>
      <c r="G683">
        <v>1</v>
      </c>
      <c r="H683">
        <v>1</v>
      </c>
      <c r="I683" t="s">
        <v>606</v>
      </c>
      <c r="J683" t="s">
        <v>6</v>
      </c>
      <c r="K683" t="s">
        <v>607</v>
      </c>
      <c r="L683">
        <v>1191</v>
      </c>
      <c r="N683">
        <v>1013</v>
      </c>
      <c r="O683" t="s">
        <v>599</v>
      </c>
      <c r="P683" t="s">
        <v>599</v>
      </c>
      <c r="Q683">
        <v>1</v>
      </c>
      <c r="W683">
        <v>0</v>
      </c>
      <c r="X683">
        <v>912892513</v>
      </c>
      <c r="Y683">
        <v>1.78</v>
      </c>
      <c r="AA683">
        <v>0</v>
      </c>
      <c r="AB683">
        <v>0</v>
      </c>
      <c r="AC683">
        <v>0</v>
      </c>
      <c r="AD683">
        <v>9.92</v>
      </c>
      <c r="AE683">
        <v>0</v>
      </c>
      <c r="AF683">
        <v>0</v>
      </c>
      <c r="AG683">
        <v>0</v>
      </c>
      <c r="AH683">
        <v>9.92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6</v>
      </c>
      <c r="AT683">
        <v>1.78</v>
      </c>
      <c r="AU683" t="s">
        <v>6</v>
      </c>
      <c r="AV683">
        <v>1</v>
      </c>
      <c r="AW683">
        <v>2</v>
      </c>
      <c r="AX683">
        <v>26844572</v>
      </c>
      <c r="AY683">
        <v>1</v>
      </c>
      <c r="AZ683">
        <v>0</v>
      </c>
      <c r="BA683">
        <v>687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Y683*Source!I261</f>
        <v>10.68</v>
      </c>
      <c r="CY683">
        <f>AD683</f>
        <v>9.92</v>
      </c>
      <c r="CZ683">
        <f>AH683</f>
        <v>9.92</v>
      </c>
      <c r="DA683">
        <f>AL683</f>
        <v>1</v>
      </c>
      <c r="DB683">
        <v>0</v>
      </c>
    </row>
    <row r="684" spans="1:106" x14ac:dyDescent="0.2">
      <c r="A684">
        <f>ROW(Source!A261)</f>
        <v>261</v>
      </c>
      <c r="B684">
        <v>26834263</v>
      </c>
      <c r="C684">
        <v>26844571</v>
      </c>
      <c r="D684">
        <v>25412928</v>
      </c>
      <c r="E684">
        <v>1</v>
      </c>
      <c r="F684">
        <v>1</v>
      </c>
      <c r="G684">
        <v>1</v>
      </c>
      <c r="H684">
        <v>1</v>
      </c>
      <c r="I684" t="s">
        <v>600</v>
      </c>
      <c r="J684" t="s">
        <v>6</v>
      </c>
      <c r="K684" t="s">
        <v>601</v>
      </c>
      <c r="L684">
        <v>1191</v>
      </c>
      <c r="N684">
        <v>1013</v>
      </c>
      <c r="O684" t="s">
        <v>599</v>
      </c>
      <c r="P684" t="s">
        <v>599</v>
      </c>
      <c r="Q684">
        <v>1</v>
      </c>
      <c r="W684">
        <v>0</v>
      </c>
      <c r="X684">
        <v>-1417349443</v>
      </c>
      <c r="Y684">
        <v>0.02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6</v>
      </c>
      <c r="AT684">
        <v>0.02</v>
      </c>
      <c r="AU684" t="s">
        <v>6</v>
      </c>
      <c r="AV684">
        <v>2</v>
      </c>
      <c r="AW684">
        <v>2</v>
      </c>
      <c r="AX684">
        <v>26844573</v>
      </c>
      <c r="AY684">
        <v>1</v>
      </c>
      <c r="AZ684">
        <v>0</v>
      </c>
      <c r="BA684">
        <v>688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Y684*Source!I261</f>
        <v>0.12</v>
      </c>
      <c r="CY684">
        <f>AD684</f>
        <v>0</v>
      </c>
      <c r="CZ684">
        <f>AH684</f>
        <v>0</v>
      </c>
      <c r="DA684">
        <f>AL684</f>
        <v>1</v>
      </c>
      <c r="DB684">
        <v>0</v>
      </c>
    </row>
    <row r="685" spans="1:106" x14ac:dyDescent="0.2">
      <c r="A685">
        <f>ROW(Source!A261)</f>
        <v>261</v>
      </c>
      <c r="B685">
        <v>26834263</v>
      </c>
      <c r="C685">
        <v>26844571</v>
      </c>
      <c r="D685">
        <v>25230220</v>
      </c>
      <c r="E685">
        <v>1</v>
      </c>
      <c r="F685">
        <v>1</v>
      </c>
      <c r="G685">
        <v>1</v>
      </c>
      <c r="H685">
        <v>2</v>
      </c>
      <c r="I685" t="s">
        <v>628</v>
      </c>
      <c r="J685" t="s">
        <v>629</v>
      </c>
      <c r="K685" t="s">
        <v>630</v>
      </c>
      <c r="L685">
        <v>1368</v>
      </c>
      <c r="N685">
        <v>1011</v>
      </c>
      <c r="O685" t="s">
        <v>605</v>
      </c>
      <c r="P685" t="s">
        <v>605</v>
      </c>
      <c r="Q685">
        <v>1</v>
      </c>
      <c r="W685">
        <v>0</v>
      </c>
      <c r="X685">
        <v>-1718674368</v>
      </c>
      <c r="Y685">
        <v>0.01</v>
      </c>
      <c r="AA685">
        <v>0</v>
      </c>
      <c r="AB685">
        <v>111.99</v>
      </c>
      <c r="AC685">
        <v>13.5</v>
      </c>
      <c r="AD685">
        <v>0</v>
      </c>
      <c r="AE685">
        <v>0</v>
      </c>
      <c r="AF685">
        <v>111.99</v>
      </c>
      <c r="AG685">
        <v>13.5</v>
      </c>
      <c r="AH685">
        <v>0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6</v>
      </c>
      <c r="AT685">
        <v>0.01</v>
      </c>
      <c r="AU685" t="s">
        <v>6</v>
      </c>
      <c r="AV685">
        <v>0</v>
      </c>
      <c r="AW685">
        <v>2</v>
      </c>
      <c r="AX685">
        <v>26844574</v>
      </c>
      <c r="AY685">
        <v>1</v>
      </c>
      <c r="AZ685">
        <v>0</v>
      </c>
      <c r="BA685">
        <v>689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Y685*Source!I261</f>
        <v>0.06</v>
      </c>
      <c r="CY685">
        <f>AB685</f>
        <v>111.99</v>
      </c>
      <c r="CZ685">
        <f>AF685</f>
        <v>111.99</v>
      </c>
      <c r="DA685">
        <f>AJ685</f>
        <v>1</v>
      </c>
      <c r="DB685">
        <v>0</v>
      </c>
    </row>
    <row r="686" spans="1:106" x14ac:dyDescent="0.2">
      <c r="A686">
        <f>ROW(Source!A261)</f>
        <v>261</v>
      </c>
      <c r="B686">
        <v>26834263</v>
      </c>
      <c r="C686">
        <v>26844571</v>
      </c>
      <c r="D686">
        <v>25231607</v>
      </c>
      <c r="E686">
        <v>1</v>
      </c>
      <c r="F686">
        <v>1</v>
      </c>
      <c r="G686">
        <v>1</v>
      </c>
      <c r="H686">
        <v>2</v>
      </c>
      <c r="I686" t="s">
        <v>608</v>
      </c>
      <c r="J686" t="s">
        <v>609</v>
      </c>
      <c r="K686" t="s">
        <v>610</v>
      </c>
      <c r="L686">
        <v>1368</v>
      </c>
      <c r="N686">
        <v>1011</v>
      </c>
      <c r="O686" t="s">
        <v>605</v>
      </c>
      <c r="P686" t="s">
        <v>605</v>
      </c>
      <c r="Q686">
        <v>1</v>
      </c>
      <c r="W686">
        <v>0</v>
      </c>
      <c r="X686">
        <v>1372534845</v>
      </c>
      <c r="Y686">
        <v>0.01</v>
      </c>
      <c r="AA686">
        <v>0</v>
      </c>
      <c r="AB686">
        <v>65.709999999999994</v>
      </c>
      <c r="AC686">
        <v>11.6</v>
      </c>
      <c r="AD686">
        <v>0</v>
      </c>
      <c r="AE686">
        <v>0</v>
      </c>
      <c r="AF686">
        <v>65.709999999999994</v>
      </c>
      <c r="AG686">
        <v>11.6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0.01</v>
      </c>
      <c r="AU686" t="s">
        <v>6</v>
      </c>
      <c r="AV686">
        <v>0</v>
      </c>
      <c r="AW686">
        <v>2</v>
      </c>
      <c r="AX686">
        <v>26844575</v>
      </c>
      <c r="AY686">
        <v>1</v>
      </c>
      <c r="AZ686">
        <v>0</v>
      </c>
      <c r="BA686">
        <v>690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Y686*Source!I261</f>
        <v>0.06</v>
      </c>
      <c r="CY686">
        <f>AB686</f>
        <v>65.709999999999994</v>
      </c>
      <c r="CZ686">
        <f>AF686</f>
        <v>65.709999999999994</v>
      </c>
      <c r="DA686">
        <f>AJ686</f>
        <v>1</v>
      </c>
      <c r="DB686">
        <v>0</v>
      </c>
    </row>
    <row r="687" spans="1:106" x14ac:dyDescent="0.2">
      <c r="A687">
        <f>ROW(Source!A261)</f>
        <v>261</v>
      </c>
      <c r="B687">
        <v>26834263</v>
      </c>
      <c r="C687">
        <v>26844571</v>
      </c>
      <c r="D687">
        <v>25150263</v>
      </c>
      <c r="E687">
        <v>1</v>
      </c>
      <c r="F687">
        <v>1</v>
      </c>
      <c r="G687">
        <v>1</v>
      </c>
      <c r="H687">
        <v>3</v>
      </c>
      <c r="I687" t="s">
        <v>850</v>
      </c>
      <c r="J687" t="s">
        <v>851</v>
      </c>
      <c r="K687" t="s">
        <v>852</v>
      </c>
      <c r="L687">
        <v>1346</v>
      </c>
      <c r="N687">
        <v>1009</v>
      </c>
      <c r="O687" t="s">
        <v>182</v>
      </c>
      <c r="P687" t="s">
        <v>182</v>
      </c>
      <c r="Q687">
        <v>1</v>
      </c>
      <c r="W687">
        <v>0</v>
      </c>
      <c r="X687">
        <v>-1088866022</v>
      </c>
      <c r="Y687">
        <v>1.6E-2</v>
      </c>
      <c r="AA687">
        <v>30.4</v>
      </c>
      <c r="AB687">
        <v>0</v>
      </c>
      <c r="AC687">
        <v>0</v>
      </c>
      <c r="AD687">
        <v>0</v>
      </c>
      <c r="AE687">
        <v>30.4</v>
      </c>
      <c r="AF687">
        <v>0</v>
      </c>
      <c r="AG687">
        <v>0</v>
      </c>
      <c r="AH687">
        <v>0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6</v>
      </c>
      <c r="AT687">
        <v>1.6E-2</v>
      </c>
      <c r="AU687" t="s">
        <v>6</v>
      </c>
      <c r="AV687">
        <v>0</v>
      </c>
      <c r="AW687">
        <v>2</v>
      </c>
      <c r="AX687">
        <v>26844576</v>
      </c>
      <c r="AY687">
        <v>1</v>
      </c>
      <c r="AZ687">
        <v>0</v>
      </c>
      <c r="BA687">
        <v>691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Y687*Source!I261</f>
        <v>9.6000000000000002E-2</v>
      </c>
      <c r="CY687">
        <f t="shared" ref="CY687:CY694" si="54">AA687</f>
        <v>30.4</v>
      </c>
      <c r="CZ687">
        <f t="shared" ref="CZ687:CZ694" si="55">AE687</f>
        <v>30.4</v>
      </c>
      <c r="DA687">
        <f t="shared" ref="DA687:DA694" si="56">AI687</f>
        <v>1</v>
      </c>
      <c r="DB687">
        <v>0</v>
      </c>
    </row>
    <row r="688" spans="1:106" x14ac:dyDescent="0.2">
      <c r="A688">
        <f>ROW(Source!A261)</f>
        <v>261</v>
      </c>
      <c r="B688">
        <v>26834263</v>
      </c>
      <c r="C688">
        <v>26844571</v>
      </c>
      <c r="D688">
        <v>25152748</v>
      </c>
      <c r="E688">
        <v>1</v>
      </c>
      <c r="F688">
        <v>1</v>
      </c>
      <c r="G688">
        <v>1</v>
      </c>
      <c r="H688">
        <v>3</v>
      </c>
      <c r="I688" t="s">
        <v>874</v>
      </c>
      <c r="J688" t="s">
        <v>875</v>
      </c>
      <c r="K688" t="s">
        <v>876</v>
      </c>
      <c r="L688">
        <v>1355</v>
      </c>
      <c r="N688">
        <v>1010</v>
      </c>
      <c r="O688" t="s">
        <v>483</v>
      </c>
      <c r="P688" t="s">
        <v>483</v>
      </c>
      <c r="Q688">
        <v>100</v>
      </c>
      <c r="W688">
        <v>0</v>
      </c>
      <c r="X688">
        <v>1794244060</v>
      </c>
      <c r="Y688">
        <v>0.04</v>
      </c>
      <c r="AA688">
        <v>86</v>
      </c>
      <c r="AB688">
        <v>0</v>
      </c>
      <c r="AC688">
        <v>0</v>
      </c>
      <c r="AD688">
        <v>0</v>
      </c>
      <c r="AE688">
        <v>86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0.04</v>
      </c>
      <c r="AU688" t="s">
        <v>6</v>
      </c>
      <c r="AV688">
        <v>0</v>
      </c>
      <c r="AW688">
        <v>2</v>
      </c>
      <c r="AX688">
        <v>26844577</v>
      </c>
      <c r="AY688">
        <v>1</v>
      </c>
      <c r="AZ688">
        <v>0</v>
      </c>
      <c r="BA688">
        <v>692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Y688*Source!I261</f>
        <v>0.24</v>
      </c>
      <c r="CY688">
        <f t="shared" si="54"/>
        <v>86</v>
      </c>
      <c r="CZ688">
        <f t="shared" si="55"/>
        <v>86</v>
      </c>
      <c r="DA688">
        <f t="shared" si="56"/>
        <v>1</v>
      </c>
      <c r="DB688">
        <v>0</v>
      </c>
    </row>
    <row r="689" spans="1:106" x14ac:dyDescent="0.2">
      <c r="A689">
        <f>ROW(Source!A261)</f>
        <v>261</v>
      </c>
      <c r="B689">
        <v>26834263</v>
      </c>
      <c r="C689">
        <v>26844571</v>
      </c>
      <c r="D689">
        <v>25186459</v>
      </c>
      <c r="E689">
        <v>1</v>
      </c>
      <c r="F689">
        <v>1</v>
      </c>
      <c r="G689">
        <v>1</v>
      </c>
      <c r="H689">
        <v>3</v>
      </c>
      <c r="I689" t="s">
        <v>856</v>
      </c>
      <c r="J689" t="s">
        <v>857</v>
      </c>
      <c r="K689" t="s">
        <v>858</v>
      </c>
      <c r="L689">
        <v>1346</v>
      </c>
      <c r="N689">
        <v>1009</v>
      </c>
      <c r="O689" t="s">
        <v>182</v>
      </c>
      <c r="P689" t="s">
        <v>182</v>
      </c>
      <c r="Q689">
        <v>1</v>
      </c>
      <c r="W689">
        <v>0</v>
      </c>
      <c r="X689">
        <v>210558753</v>
      </c>
      <c r="Y689">
        <v>0.1</v>
      </c>
      <c r="AA689">
        <v>28.6</v>
      </c>
      <c r="AB689">
        <v>0</v>
      </c>
      <c r="AC689">
        <v>0</v>
      </c>
      <c r="AD689">
        <v>0</v>
      </c>
      <c r="AE689">
        <v>28.6</v>
      </c>
      <c r="AF689">
        <v>0</v>
      </c>
      <c r="AG689">
        <v>0</v>
      </c>
      <c r="AH689">
        <v>0</v>
      </c>
      <c r="AI689">
        <v>1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0.1</v>
      </c>
      <c r="AU689" t="s">
        <v>6</v>
      </c>
      <c r="AV689">
        <v>0</v>
      </c>
      <c r="AW689">
        <v>2</v>
      </c>
      <c r="AX689">
        <v>26844578</v>
      </c>
      <c r="AY689">
        <v>1</v>
      </c>
      <c r="AZ689">
        <v>0</v>
      </c>
      <c r="BA689">
        <v>693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Y689*Source!I261</f>
        <v>0.60000000000000009</v>
      </c>
      <c r="CY689">
        <f t="shared" si="54"/>
        <v>28.6</v>
      </c>
      <c r="CZ689">
        <f t="shared" si="55"/>
        <v>28.6</v>
      </c>
      <c r="DA689">
        <f t="shared" si="56"/>
        <v>1</v>
      </c>
      <c r="DB689">
        <v>0</v>
      </c>
    </row>
    <row r="690" spans="1:106" x14ac:dyDescent="0.2">
      <c r="A690">
        <f>ROW(Source!A261)</f>
        <v>261</v>
      </c>
      <c r="B690">
        <v>26834263</v>
      </c>
      <c r="C690">
        <v>26844571</v>
      </c>
      <c r="D690">
        <v>25200071</v>
      </c>
      <c r="E690">
        <v>1</v>
      </c>
      <c r="F690">
        <v>1</v>
      </c>
      <c r="G690">
        <v>1</v>
      </c>
      <c r="H690">
        <v>3</v>
      </c>
      <c r="I690" t="s">
        <v>885</v>
      </c>
      <c r="J690" t="s">
        <v>886</v>
      </c>
      <c r="K690" t="s">
        <v>887</v>
      </c>
      <c r="L690">
        <v>1358</v>
      </c>
      <c r="N690">
        <v>1010</v>
      </c>
      <c r="O690" t="s">
        <v>431</v>
      </c>
      <c r="P690" t="s">
        <v>431</v>
      </c>
      <c r="Q690">
        <v>10</v>
      </c>
      <c r="W690">
        <v>0</v>
      </c>
      <c r="X690">
        <v>1386890308</v>
      </c>
      <c r="Y690">
        <v>0.1</v>
      </c>
      <c r="AA690">
        <v>39</v>
      </c>
      <c r="AB690">
        <v>0</v>
      </c>
      <c r="AC690">
        <v>0</v>
      </c>
      <c r="AD690">
        <v>0</v>
      </c>
      <c r="AE690">
        <v>39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0.1</v>
      </c>
      <c r="AU690" t="s">
        <v>6</v>
      </c>
      <c r="AV690">
        <v>0</v>
      </c>
      <c r="AW690">
        <v>2</v>
      </c>
      <c r="AX690">
        <v>26844579</v>
      </c>
      <c r="AY690">
        <v>1</v>
      </c>
      <c r="AZ690">
        <v>0</v>
      </c>
      <c r="BA690">
        <v>694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Y690*Source!I261</f>
        <v>0.60000000000000009</v>
      </c>
      <c r="CY690">
        <f t="shared" si="54"/>
        <v>39</v>
      </c>
      <c r="CZ690">
        <f t="shared" si="55"/>
        <v>39</v>
      </c>
      <c r="DA690">
        <f t="shared" si="56"/>
        <v>1</v>
      </c>
      <c r="DB690">
        <v>0</v>
      </c>
    </row>
    <row r="691" spans="1:106" x14ac:dyDescent="0.2">
      <c r="A691">
        <f>ROW(Source!A261)</f>
        <v>261</v>
      </c>
      <c r="B691">
        <v>26834263</v>
      </c>
      <c r="C691">
        <v>26844571</v>
      </c>
      <c r="D691">
        <v>25203887</v>
      </c>
      <c r="E691">
        <v>1</v>
      </c>
      <c r="F691">
        <v>1</v>
      </c>
      <c r="G691">
        <v>1</v>
      </c>
      <c r="H691">
        <v>3</v>
      </c>
      <c r="I691" t="s">
        <v>888</v>
      </c>
      <c r="J691" t="s">
        <v>889</v>
      </c>
      <c r="K691" t="s">
        <v>890</v>
      </c>
      <c r="L691">
        <v>1355</v>
      </c>
      <c r="N691">
        <v>1010</v>
      </c>
      <c r="O691" t="s">
        <v>483</v>
      </c>
      <c r="P691" t="s">
        <v>483</v>
      </c>
      <c r="Q691">
        <v>100</v>
      </c>
      <c r="W691">
        <v>0</v>
      </c>
      <c r="X691">
        <v>-552597123</v>
      </c>
      <c r="Y691">
        <v>0.04</v>
      </c>
      <c r="AA691">
        <v>528</v>
      </c>
      <c r="AB691">
        <v>0</v>
      </c>
      <c r="AC691">
        <v>0</v>
      </c>
      <c r="AD691">
        <v>0</v>
      </c>
      <c r="AE691">
        <v>528</v>
      </c>
      <c r="AF691">
        <v>0</v>
      </c>
      <c r="AG691">
        <v>0</v>
      </c>
      <c r="AH691">
        <v>0</v>
      </c>
      <c r="AI691">
        <v>1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0.04</v>
      </c>
      <c r="AU691" t="s">
        <v>6</v>
      </c>
      <c r="AV691">
        <v>0</v>
      </c>
      <c r="AW691">
        <v>2</v>
      </c>
      <c r="AX691">
        <v>26844580</v>
      </c>
      <c r="AY691">
        <v>1</v>
      </c>
      <c r="AZ691">
        <v>0</v>
      </c>
      <c r="BA691">
        <v>695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Y691*Source!I261</f>
        <v>0.24</v>
      </c>
      <c r="CY691">
        <f t="shared" si="54"/>
        <v>528</v>
      </c>
      <c r="CZ691">
        <f t="shared" si="55"/>
        <v>528</v>
      </c>
      <c r="DA691">
        <f t="shared" si="56"/>
        <v>1</v>
      </c>
      <c r="DB691">
        <v>0</v>
      </c>
    </row>
    <row r="692" spans="1:106" x14ac:dyDescent="0.2">
      <c r="A692">
        <f>ROW(Source!A261)</f>
        <v>261</v>
      </c>
      <c r="B692">
        <v>26834263</v>
      </c>
      <c r="C692">
        <v>26844571</v>
      </c>
      <c r="D692">
        <v>25208212</v>
      </c>
      <c r="E692">
        <v>1</v>
      </c>
      <c r="F692">
        <v>1</v>
      </c>
      <c r="G692">
        <v>1</v>
      </c>
      <c r="H692">
        <v>3</v>
      </c>
      <c r="I692" t="s">
        <v>490</v>
      </c>
      <c r="J692" t="s">
        <v>492</v>
      </c>
      <c r="K692" t="s">
        <v>491</v>
      </c>
      <c r="L692">
        <v>1354</v>
      </c>
      <c r="N692">
        <v>1010</v>
      </c>
      <c r="O692" t="s">
        <v>145</v>
      </c>
      <c r="P692" t="s">
        <v>145</v>
      </c>
      <c r="Q692">
        <v>1</v>
      </c>
      <c r="W692">
        <v>0</v>
      </c>
      <c r="X692">
        <v>2143168701</v>
      </c>
      <c r="Y692">
        <v>1</v>
      </c>
      <c r="AA692">
        <v>94.2</v>
      </c>
      <c r="AB692">
        <v>0</v>
      </c>
      <c r="AC692">
        <v>0</v>
      </c>
      <c r="AD692">
        <v>0</v>
      </c>
      <c r="AE692">
        <v>94.2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1</v>
      </c>
      <c r="AL692">
        <v>1</v>
      </c>
      <c r="AN692">
        <v>0</v>
      </c>
      <c r="AO692">
        <v>0</v>
      </c>
      <c r="AP692">
        <v>0</v>
      </c>
      <c r="AQ692">
        <v>0</v>
      </c>
      <c r="AR692">
        <v>0</v>
      </c>
      <c r="AS692" t="s">
        <v>6</v>
      </c>
      <c r="AT692">
        <v>1</v>
      </c>
      <c r="AU692" t="s">
        <v>6</v>
      </c>
      <c r="AV692">
        <v>0</v>
      </c>
      <c r="AW692">
        <v>1</v>
      </c>
      <c r="AX692">
        <v>-1</v>
      </c>
      <c r="AY692">
        <v>0</v>
      </c>
      <c r="AZ692">
        <v>0</v>
      </c>
      <c r="BA692" t="s">
        <v>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Y692*Source!I261</f>
        <v>6</v>
      </c>
      <c r="CY692">
        <f t="shared" si="54"/>
        <v>94.2</v>
      </c>
      <c r="CZ692">
        <f t="shared" si="55"/>
        <v>94.2</v>
      </c>
      <c r="DA692">
        <f t="shared" si="56"/>
        <v>1</v>
      </c>
      <c r="DB692">
        <v>0</v>
      </c>
    </row>
    <row r="693" spans="1:106" x14ac:dyDescent="0.2">
      <c r="A693">
        <f>ROW(Source!A261)</f>
        <v>261</v>
      </c>
      <c r="B693">
        <v>26834263</v>
      </c>
      <c r="C693">
        <v>26844571</v>
      </c>
      <c r="D693">
        <v>25215895</v>
      </c>
      <c r="E693">
        <v>1</v>
      </c>
      <c r="F693">
        <v>1</v>
      </c>
      <c r="G693">
        <v>1</v>
      </c>
      <c r="H693">
        <v>3</v>
      </c>
      <c r="I693" t="s">
        <v>891</v>
      </c>
      <c r="J693" t="s">
        <v>892</v>
      </c>
      <c r="K693" t="s">
        <v>893</v>
      </c>
      <c r="L693">
        <v>1346</v>
      </c>
      <c r="N693">
        <v>1009</v>
      </c>
      <c r="O693" t="s">
        <v>182</v>
      </c>
      <c r="P693" t="s">
        <v>182</v>
      </c>
      <c r="Q693">
        <v>1</v>
      </c>
      <c r="W693">
        <v>0</v>
      </c>
      <c r="X693">
        <v>1584075688</v>
      </c>
      <c r="Y693">
        <v>0.124</v>
      </c>
      <c r="AA693">
        <v>35.700000000000003</v>
      </c>
      <c r="AB693">
        <v>0</v>
      </c>
      <c r="AC693">
        <v>0</v>
      </c>
      <c r="AD693">
        <v>0</v>
      </c>
      <c r="AE693">
        <v>35.700000000000003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0.124</v>
      </c>
      <c r="AU693" t="s">
        <v>6</v>
      </c>
      <c r="AV693">
        <v>0</v>
      </c>
      <c r="AW693">
        <v>2</v>
      </c>
      <c r="AX693">
        <v>26844581</v>
      </c>
      <c r="AY693">
        <v>1</v>
      </c>
      <c r="AZ693">
        <v>0</v>
      </c>
      <c r="BA693">
        <v>696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Y693*Source!I261</f>
        <v>0.74399999999999999</v>
      </c>
      <c r="CY693">
        <f t="shared" si="54"/>
        <v>35.700000000000003</v>
      </c>
      <c r="CZ693">
        <f t="shared" si="55"/>
        <v>35.700000000000003</v>
      </c>
      <c r="DA693">
        <f t="shared" si="56"/>
        <v>1</v>
      </c>
      <c r="DB693">
        <v>0</v>
      </c>
    </row>
    <row r="694" spans="1:106" x14ac:dyDescent="0.2">
      <c r="A694">
        <f>ROW(Source!A261)</f>
        <v>261</v>
      </c>
      <c r="B694">
        <v>26834263</v>
      </c>
      <c r="C694">
        <v>26844571</v>
      </c>
      <c r="D694">
        <v>25147235</v>
      </c>
      <c r="E694">
        <v>17</v>
      </c>
      <c r="F694">
        <v>1</v>
      </c>
      <c r="G694">
        <v>1</v>
      </c>
      <c r="H694">
        <v>3</v>
      </c>
      <c r="I694" t="s">
        <v>844</v>
      </c>
      <c r="J694" t="s">
        <v>6</v>
      </c>
      <c r="K694" t="s">
        <v>845</v>
      </c>
      <c r="L694">
        <v>1374</v>
      </c>
      <c r="N694">
        <v>1013</v>
      </c>
      <c r="O694" t="s">
        <v>846</v>
      </c>
      <c r="P694" t="s">
        <v>846</v>
      </c>
      <c r="Q694">
        <v>1</v>
      </c>
      <c r="W694">
        <v>0</v>
      </c>
      <c r="X694">
        <v>-1731369543</v>
      </c>
      <c r="Y694">
        <v>0.35</v>
      </c>
      <c r="AA694">
        <v>1</v>
      </c>
      <c r="AB694">
        <v>0</v>
      </c>
      <c r="AC694">
        <v>0</v>
      </c>
      <c r="AD694">
        <v>0</v>
      </c>
      <c r="AE694">
        <v>1</v>
      </c>
      <c r="AF694">
        <v>0</v>
      </c>
      <c r="AG694">
        <v>0</v>
      </c>
      <c r="AH694">
        <v>0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6</v>
      </c>
      <c r="AT694">
        <v>0.35</v>
      </c>
      <c r="AU694" t="s">
        <v>6</v>
      </c>
      <c r="AV694">
        <v>0</v>
      </c>
      <c r="AW694">
        <v>2</v>
      </c>
      <c r="AX694">
        <v>26844582</v>
      </c>
      <c r="AY694">
        <v>1</v>
      </c>
      <c r="AZ694">
        <v>0</v>
      </c>
      <c r="BA694">
        <v>697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Y694*Source!I261</f>
        <v>2.0999999999999996</v>
      </c>
      <c r="CY694">
        <f t="shared" si="54"/>
        <v>1</v>
      </c>
      <c r="CZ694">
        <f t="shared" si="55"/>
        <v>1</v>
      </c>
      <c r="DA694">
        <f t="shared" si="56"/>
        <v>1</v>
      </c>
      <c r="DB694">
        <v>0</v>
      </c>
    </row>
    <row r="695" spans="1:106" x14ac:dyDescent="0.2">
      <c r="A695">
        <f>ROW(Source!A262)</f>
        <v>262</v>
      </c>
      <c r="B695">
        <v>26834277</v>
      </c>
      <c r="C695">
        <v>26844571</v>
      </c>
      <c r="D695">
        <v>25428833</v>
      </c>
      <c r="E695">
        <v>1</v>
      </c>
      <c r="F695">
        <v>1</v>
      </c>
      <c r="G695">
        <v>1</v>
      </c>
      <c r="H695">
        <v>1</v>
      </c>
      <c r="I695" t="s">
        <v>606</v>
      </c>
      <c r="J695" t="s">
        <v>6</v>
      </c>
      <c r="K695" t="s">
        <v>607</v>
      </c>
      <c r="L695">
        <v>1191</v>
      </c>
      <c r="N695">
        <v>1013</v>
      </c>
      <c r="O695" t="s">
        <v>599</v>
      </c>
      <c r="P695" t="s">
        <v>599</v>
      </c>
      <c r="Q695">
        <v>1</v>
      </c>
      <c r="W695">
        <v>0</v>
      </c>
      <c r="X695">
        <v>912892513</v>
      </c>
      <c r="Y695">
        <v>1.78</v>
      </c>
      <c r="AA695">
        <v>0</v>
      </c>
      <c r="AB695">
        <v>0</v>
      </c>
      <c r="AC695">
        <v>0</v>
      </c>
      <c r="AD695">
        <v>63.49</v>
      </c>
      <c r="AE695">
        <v>0</v>
      </c>
      <c r="AF695">
        <v>0</v>
      </c>
      <c r="AG695">
        <v>0</v>
      </c>
      <c r="AH695">
        <v>9.92</v>
      </c>
      <c r="AI695">
        <v>1</v>
      </c>
      <c r="AJ695">
        <v>1</v>
      </c>
      <c r="AK695">
        <v>1</v>
      </c>
      <c r="AL695">
        <v>6.4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1.78</v>
      </c>
      <c r="AU695" t="s">
        <v>6</v>
      </c>
      <c r="AV695">
        <v>1</v>
      </c>
      <c r="AW695">
        <v>2</v>
      </c>
      <c r="AX695">
        <v>26844572</v>
      </c>
      <c r="AY695">
        <v>1</v>
      </c>
      <c r="AZ695">
        <v>0</v>
      </c>
      <c r="BA695">
        <v>698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Y695*Source!I262</f>
        <v>10.68</v>
      </c>
      <c r="CY695">
        <f>AD695</f>
        <v>63.49</v>
      </c>
      <c r="CZ695">
        <f>AH695</f>
        <v>9.92</v>
      </c>
      <c r="DA695">
        <f>AL695</f>
        <v>6.4</v>
      </c>
      <c r="DB695">
        <v>0</v>
      </c>
    </row>
    <row r="696" spans="1:106" x14ac:dyDescent="0.2">
      <c r="A696">
        <f>ROW(Source!A262)</f>
        <v>262</v>
      </c>
      <c r="B696">
        <v>26834277</v>
      </c>
      <c r="C696">
        <v>26844571</v>
      </c>
      <c r="D696">
        <v>25412928</v>
      </c>
      <c r="E696">
        <v>1</v>
      </c>
      <c r="F696">
        <v>1</v>
      </c>
      <c r="G696">
        <v>1</v>
      </c>
      <c r="H696">
        <v>1</v>
      </c>
      <c r="I696" t="s">
        <v>600</v>
      </c>
      <c r="J696" t="s">
        <v>6</v>
      </c>
      <c r="K696" t="s">
        <v>601</v>
      </c>
      <c r="L696">
        <v>1191</v>
      </c>
      <c r="N696">
        <v>1013</v>
      </c>
      <c r="O696" t="s">
        <v>599</v>
      </c>
      <c r="P696" t="s">
        <v>599</v>
      </c>
      <c r="Q696">
        <v>1</v>
      </c>
      <c r="W696">
        <v>0</v>
      </c>
      <c r="X696">
        <v>-1417349443</v>
      </c>
      <c r="Y696">
        <v>0.02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1</v>
      </c>
      <c r="AJ696">
        <v>1</v>
      </c>
      <c r="AK696">
        <v>6.4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0.02</v>
      </c>
      <c r="AU696" t="s">
        <v>6</v>
      </c>
      <c r="AV696">
        <v>2</v>
      </c>
      <c r="AW696">
        <v>2</v>
      </c>
      <c r="AX696">
        <v>26844573</v>
      </c>
      <c r="AY696">
        <v>1</v>
      </c>
      <c r="AZ696">
        <v>0</v>
      </c>
      <c r="BA696">
        <v>699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Y696*Source!I262</f>
        <v>0.12</v>
      </c>
      <c r="CY696">
        <f>AD696</f>
        <v>0</v>
      </c>
      <c r="CZ696">
        <f>AH696</f>
        <v>0</v>
      </c>
      <c r="DA696">
        <f>AL696</f>
        <v>1</v>
      </c>
      <c r="DB696">
        <v>0</v>
      </c>
    </row>
    <row r="697" spans="1:106" x14ac:dyDescent="0.2">
      <c r="A697">
        <f>ROW(Source!A262)</f>
        <v>262</v>
      </c>
      <c r="B697">
        <v>26834277</v>
      </c>
      <c r="C697">
        <v>26844571</v>
      </c>
      <c r="D697">
        <v>25230220</v>
      </c>
      <c r="E697">
        <v>1</v>
      </c>
      <c r="F697">
        <v>1</v>
      </c>
      <c r="G697">
        <v>1</v>
      </c>
      <c r="H697">
        <v>2</v>
      </c>
      <c r="I697" t="s">
        <v>628</v>
      </c>
      <c r="J697" t="s">
        <v>629</v>
      </c>
      <c r="K697" t="s">
        <v>630</v>
      </c>
      <c r="L697">
        <v>1368</v>
      </c>
      <c r="N697">
        <v>1011</v>
      </c>
      <c r="O697" t="s">
        <v>605</v>
      </c>
      <c r="P697" t="s">
        <v>605</v>
      </c>
      <c r="Q697">
        <v>1</v>
      </c>
      <c r="W697">
        <v>0</v>
      </c>
      <c r="X697">
        <v>-1718674368</v>
      </c>
      <c r="Y697">
        <v>0.01</v>
      </c>
      <c r="AA697">
        <v>0</v>
      </c>
      <c r="AB697">
        <v>716.74</v>
      </c>
      <c r="AC697">
        <v>13.5</v>
      </c>
      <c r="AD697">
        <v>0</v>
      </c>
      <c r="AE697">
        <v>0</v>
      </c>
      <c r="AF697">
        <v>111.99</v>
      </c>
      <c r="AG697">
        <v>13.5</v>
      </c>
      <c r="AH697">
        <v>0</v>
      </c>
      <c r="AI697">
        <v>1</v>
      </c>
      <c r="AJ697">
        <v>6.4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6</v>
      </c>
      <c r="AT697">
        <v>0.01</v>
      </c>
      <c r="AU697" t="s">
        <v>6</v>
      </c>
      <c r="AV697">
        <v>0</v>
      </c>
      <c r="AW697">
        <v>2</v>
      </c>
      <c r="AX697">
        <v>26844574</v>
      </c>
      <c r="AY697">
        <v>1</v>
      </c>
      <c r="AZ697">
        <v>0</v>
      </c>
      <c r="BA697">
        <v>700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Y697*Source!I262</f>
        <v>0.06</v>
      </c>
      <c r="CY697">
        <f>AB697</f>
        <v>716.74</v>
      </c>
      <c r="CZ697">
        <f>AF697</f>
        <v>111.99</v>
      </c>
      <c r="DA697">
        <f>AJ697</f>
        <v>6.4</v>
      </c>
      <c r="DB697">
        <v>0</v>
      </c>
    </row>
    <row r="698" spans="1:106" x14ac:dyDescent="0.2">
      <c r="A698">
        <f>ROW(Source!A262)</f>
        <v>262</v>
      </c>
      <c r="B698">
        <v>26834277</v>
      </c>
      <c r="C698">
        <v>26844571</v>
      </c>
      <c r="D698">
        <v>25231607</v>
      </c>
      <c r="E698">
        <v>1</v>
      </c>
      <c r="F698">
        <v>1</v>
      </c>
      <c r="G698">
        <v>1</v>
      </c>
      <c r="H698">
        <v>2</v>
      </c>
      <c r="I698" t="s">
        <v>608</v>
      </c>
      <c r="J698" t="s">
        <v>609</v>
      </c>
      <c r="K698" t="s">
        <v>610</v>
      </c>
      <c r="L698">
        <v>1368</v>
      </c>
      <c r="N698">
        <v>1011</v>
      </c>
      <c r="O698" t="s">
        <v>605</v>
      </c>
      <c r="P698" t="s">
        <v>605</v>
      </c>
      <c r="Q698">
        <v>1</v>
      </c>
      <c r="W698">
        <v>0</v>
      </c>
      <c r="X698">
        <v>1372534845</v>
      </c>
      <c r="Y698">
        <v>0.01</v>
      </c>
      <c r="AA698">
        <v>0</v>
      </c>
      <c r="AB698">
        <v>420.54</v>
      </c>
      <c r="AC698">
        <v>11.6</v>
      </c>
      <c r="AD698">
        <v>0</v>
      </c>
      <c r="AE698">
        <v>0</v>
      </c>
      <c r="AF698">
        <v>65.709999999999994</v>
      </c>
      <c r="AG698">
        <v>11.6</v>
      </c>
      <c r="AH698">
        <v>0</v>
      </c>
      <c r="AI698">
        <v>1</v>
      </c>
      <c r="AJ698">
        <v>6.4</v>
      </c>
      <c r="AK698">
        <v>1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6</v>
      </c>
      <c r="AT698">
        <v>0.01</v>
      </c>
      <c r="AU698" t="s">
        <v>6</v>
      </c>
      <c r="AV698">
        <v>0</v>
      </c>
      <c r="AW698">
        <v>2</v>
      </c>
      <c r="AX698">
        <v>26844575</v>
      </c>
      <c r="AY698">
        <v>1</v>
      </c>
      <c r="AZ698">
        <v>0</v>
      </c>
      <c r="BA698">
        <v>701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Y698*Source!I262</f>
        <v>0.06</v>
      </c>
      <c r="CY698">
        <f>AB698</f>
        <v>420.54</v>
      </c>
      <c r="CZ698">
        <f>AF698</f>
        <v>65.709999999999994</v>
      </c>
      <c r="DA698">
        <f>AJ698</f>
        <v>6.4</v>
      </c>
      <c r="DB698">
        <v>0</v>
      </c>
    </row>
    <row r="699" spans="1:106" x14ac:dyDescent="0.2">
      <c r="A699">
        <f>ROW(Source!A262)</f>
        <v>262</v>
      </c>
      <c r="B699">
        <v>26834277</v>
      </c>
      <c r="C699">
        <v>26844571</v>
      </c>
      <c r="D699">
        <v>25150263</v>
      </c>
      <c r="E699">
        <v>1</v>
      </c>
      <c r="F699">
        <v>1</v>
      </c>
      <c r="G699">
        <v>1</v>
      </c>
      <c r="H699">
        <v>3</v>
      </c>
      <c r="I699" t="s">
        <v>850</v>
      </c>
      <c r="J699" t="s">
        <v>851</v>
      </c>
      <c r="K699" t="s">
        <v>852</v>
      </c>
      <c r="L699">
        <v>1346</v>
      </c>
      <c r="N699">
        <v>1009</v>
      </c>
      <c r="O699" t="s">
        <v>182</v>
      </c>
      <c r="P699" t="s">
        <v>182</v>
      </c>
      <c r="Q699">
        <v>1</v>
      </c>
      <c r="W699">
        <v>0</v>
      </c>
      <c r="X699">
        <v>-1088866022</v>
      </c>
      <c r="Y699">
        <v>1.6E-2</v>
      </c>
      <c r="AA699">
        <v>194.56</v>
      </c>
      <c r="AB699">
        <v>0</v>
      </c>
      <c r="AC699">
        <v>0</v>
      </c>
      <c r="AD699">
        <v>0</v>
      </c>
      <c r="AE699">
        <v>30.4</v>
      </c>
      <c r="AF699">
        <v>0</v>
      </c>
      <c r="AG699">
        <v>0</v>
      </c>
      <c r="AH699">
        <v>0</v>
      </c>
      <c r="AI699">
        <v>6.4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6</v>
      </c>
      <c r="AT699">
        <v>1.6E-2</v>
      </c>
      <c r="AU699" t="s">
        <v>6</v>
      </c>
      <c r="AV699">
        <v>0</v>
      </c>
      <c r="AW699">
        <v>2</v>
      </c>
      <c r="AX699">
        <v>26844576</v>
      </c>
      <c r="AY699">
        <v>1</v>
      </c>
      <c r="AZ699">
        <v>0</v>
      </c>
      <c r="BA699">
        <v>702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Y699*Source!I262</f>
        <v>9.6000000000000002E-2</v>
      </c>
      <c r="CY699">
        <f t="shared" ref="CY699:CY706" si="57">AA699</f>
        <v>194.56</v>
      </c>
      <c r="CZ699">
        <f t="shared" ref="CZ699:CZ706" si="58">AE699</f>
        <v>30.4</v>
      </c>
      <c r="DA699">
        <f t="shared" ref="DA699:DA706" si="59">AI699</f>
        <v>6.4</v>
      </c>
      <c r="DB699">
        <v>0</v>
      </c>
    </row>
    <row r="700" spans="1:106" x14ac:dyDescent="0.2">
      <c r="A700">
        <f>ROW(Source!A262)</f>
        <v>262</v>
      </c>
      <c r="B700">
        <v>26834277</v>
      </c>
      <c r="C700">
        <v>26844571</v>
      </c>
      <c r="D700">
        <v>25152748</v>
      </c>
      <c r="E700">
        <v>1</v>
      </c>
      <c r="F700">
        <v>1</v>
      </c>
      <c r="G700">
        <v>1</v>
      </c>
      <c r="H700">
        <v>3</v>
      </c>
      <c r="I700" t="s">
        <v>874</v>
      </c>
      <c r="J700" t="s">
        <v>875</v>
      </c>
      <c r="K700" t="s">
        <v>876</v>
      </c>
      <c r="L700">
        <v>1355</v>
      </c>
      <c r="N700">
        <v>1010</v>
      </c>
      <c r="O700" t="s">
        <v>483</v>
      </c>
      <c r="P700" t="s">
        <v>483</v>
      </c>
      <c r="Q700">
        <v>100</v>
      </c>
      <c r="W700">
        <v>0</v>
      </c>
      <c r="X700">
        <v>1794244060</v>
      </c>
      <c r="Y700">
        <v>0.04</v>
      </c>
      <c r="AA700">
        <v>550.4</v>
      </c>
      <c r="AB700">
        <v>0</v>
      </c>
      <c r="AC700">
        <v>0</v>
      </c>
      <c r="AD700">
        <v>0</v>
      </c>
      <c r="AE700">
        <v>86</v>
      </c>
      <c r="AF700">
        <v>0</v>
      </c>
      <c r="AG700">
        <v>0</v>
      </c>
      <c r="AH700">
        <v>0</v>
      </c>
      <c r="AI700">
        <v>6.4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6</v>
      </c>
      <c r="AT700">
        <v>0.04</v>
      </c>
      <c r="AU700" t="s">
        <v>6</v>
      </c>
      <c r="AV700">
        <v>0</v>
      </c>
      <c r="AW700">
        <v>2</v>
      </c>
      <c r="AX700">
        <v>26844577</v>
      </c>
      <c r="AY700">
        <v>1</v>
      </c>
      <c r="AZ700">
        <v>0</v>
      </c>
      <c r="BA700">
        <v>703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Y700*Source!I262</f>
        <v>0.24</v>
      </c>
      <c r="CY700">
        <f t="shared" si="57"/>
        <v>550.4</v>
      </c>
      <c r="CZ700">
        <f t="shared" si="58"/>
        <v>86</v>
      </c>
      <c r="DA700">
        <f t="shared" si="59"/>
        <v>6.4</v>
      </c>
      <c r="DB700">
        <v>0</v>
      </c>
    </row>
    <row r="701" spans="1:106" x14ac:dyDescent="0.2">
      <c r="A701">
        <f>ROW(Source!A262)</f>
        <v>262</v>
      </c>
      <c r="B701">
        <v>26834277</v>
      </c>
      <c r="C701">
        <v>26844571</v>
      </c>
      <c r="D701">
        <v>25186459</v>
      </c>
      <c r="E701">
        <v>1</v>
      </c>
      <c r="F701">
        <v>1</v>
      </c>
      <c r="G701">
        <v>1</v>
      </c>
      <c r="H701">
        <v>3</v>
      </c>
      <c r="I701" t="s">
        <v>856</v>
      </c>
      <c r="J701" t="s">
        <v>857</v>
      </c>
      <c r="K701" t="s">
        <v>858</v>
      </c>
      <c r="L701">
        <v>1346</v>
      </c>
      <c r="N701">
        <v>1009</v>
      </c>
      <c r="O701" t="s">
        <v>182</v>
      </c>
      <c r="P701" t="s">
        <v>182</v>
      </c>
      <c r="Q701">
        <v>1</v>
      </c>
      <c r="W701">
        <v>0</v>
      </c>
      <c r="X701">
        <v>210558753</v>
      </c>
      <c r="Y701">
        <v>0.1</v>
      </c>
      <c r="AA701">
        <v>183.04</v>
      </c>
      <c r="AB701">
        <v>0</v>
      </c>
      <c r="AC701">
        <v>0</v>
      </c>
      <c r="AD701">
        <v>0</v>
      </c>
      <c r="AE701">
        <v>28.6</v>
      </c>
      <c r="AF701">
        <v>0</v>
      </c>
      <c r="AG701">
        <v>0</v>
      </c>
      <c r="AH701">
        <v>0</v>
      </c>
      <c r="AI701">
        <v>6.4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6</v>
      </c>
      <c r="AT701">
        <v>0.1</v>
      </c>
      <c r="AU701" t="s">
        <v>6</v>
      </c>
      <c r="AV701">
        <v>0</v>
      </c>
      <c r="AW701">
        <v>2</v>
      </c>
      <c r="AX701">
        <v>26844578</v>
      </c>
      <c r="AY701">
        <v>1</v>
      </c>
      <c r="AZ701">
        <v>0</v>
      </c>
      <c r="BA701">
        <v>704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Y701*Source!I262</f>
        <v>0.60000000000000009</v>
      </c>
      <c r="CY701">
        <f t="shared" si="57"/>
        <v>183.04</v>
      </c>
      <c r="CZ701">
        <f t="shared" si="58"/>
        <v>28.6</v>
      </c>
      <c r="DA701">
        <f t="shared" si="59"/>
        <v>6.4</v>
      </c>
      <c r="DB701">
        <v>0</v>
      </c>
    </row>
    <row r="702" spans="1:106" x14ac:dyDescent="0.2">
      <c r="A702">
        <f>ROW(Source!A262)</f>
        <v>262</v>
      </c>
      <c r="B702">
        <v>26834277</v>
      </c>
      <c r="C702">
        <v>26844571</v>
      </c>
      <c r="D702">
        <v>25200071</v>
      </c>
      <c r="E702">
        <v>1</v>
      </c>
      <c r="F702">
        <v>1</v>
      </c>
      <c r="G702">
        <v>1</v>
      </c>
      <c r="H702">
        <v>3</v>
      </c>
      <c r="I702" t="s">
        <v>885</v>
      </c>
      <c r="J702" t="s">
        <v>886</v>
      </c>
      <c r="K702" t="s">
        <v>887</v>
      </c>
      <c r="L702">
        <v>1358</v>
      </c>
      <c r="N702">
        <v>1010</v>
      </c>
      <c r="O702" t="s">
        <v>431</v>
      </c>
      <c r="P702" t="s">
        <v>431</v>
      </c>
      <c r="Q702">
        <v>10</v>
      </c>
      <c r="W702">
        <v>0</v>
      </c>
      <c r="X702">
        <v>1386890308</v>
      </c>
      <c r="Y702">
        <v>0.1</v>
      </c>
      <c r="AA702">
        <v>249.6</v>
      </c>
      <c r="AB702">
        <v>0</v>
      </c>
      <c r="AC702">
        <v>0</v>
      </c>
      <c r="AD702">
        <v>0</v>
      </c>
      <c r="AE702">
        <v>39</v>
      </c>
      <c r="AF702">
        <v>0</v>
      </c>
      <c r="AG702">
        <v>0</v>
      </c>
      <c r="AH702">
        <v>0</v>
      </c>
      <c r="AI702">
        <v>6.4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6</v>
      </c>
      <c r="AT702">
        <v>0.1</v>
      </c>
      <c r="AU702" t="s">
        <v>6</v>
      </c>
      <c r="AV702">
        <v>0</v>
      </c>
      <c r="AW702">
        <v>2</v>
      </c>
      <c r="AX702">
        <v>26844579</v>
      </c>
      <c r="AY702">
        <v>1</v>
      </c>
      <c r="AZ702">
        <v>0</v>
      </c>
      <c r="BA702">
        <v>705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Y702*Source!I262</f>
        <v>0.60000000000000009</v>
      </c>
      <c r="CY702">
        <f t="shared" si="57"/>
        <v>249.6</v>
      </c>
      <c r="CZ702">
        <f t="shared" si="58"/>
        <v>39</v>
      </c>
      <c r="DA702">
        <f t="shared" si="59"/>
        <v>6.4</v>
      </c>
      <c r="DB702">
        <v>0</v>
      </c>
    </row>
    <row r="703" spans="1:106" x14ac:dyDescent="0.2">
      <c r="A703">
        <f>ROW(Source!A262)</f>
        <v>262</v>
      </c>
      <c r="B703">
        <v>26834277</v>
      </c>
      <c r="C703">
        <v>26844571</v>
      </c>
      <c r="D703">
        <v>25203887</v>
      </c>
      <c r="E703">
        <v>1</v>
      </c>
      <c r="F703">
        <v>1</v>
      </c>
      <c r="G703">
        <v>1</v>
      </c>
      <c r="H703">
        <v>3</v>
      </c>
      <c r="I703" t="s">
        <v>888</v>
      </c>
      <c r="J703" t="s">
        <v>889</v>
      </c>
      <c r="K703" t="s">
        <v>890</v>
      </c>
      <c r="L703">
        <v>1355</v>
      </c>
      <c r="N703">
        <v>1010</v>
      </c>
      <c r="O703" t="s">
        <v>483</v>
      </c>
      <c r="P703" t="s">
        <v>483</v>
      </c>
      <c r="Q703">
        <v>100</v>
      </c>
      <c r="W703">
        <v>0</v>
      </c>
      <c r="X703">
        <v>-552597123</v>
      </c>
      <c r="Y703">
        <v>0.04</v>
      </c>
      <c r="AA703">
        <v>3379.2</v>
      </c>
      <c r="AB703">
        <v>0</v>
      </c>
      <c r="AC703">
        <v>0</v>
      </c>
      <c r="AD703">
        <v>0</v>
      </c>
      <c r="AE703">
        <v>528</v>
      </c>
      <c r="AF703">
        <v>0</v>
      </c>
      <c r="AG703">
        <v>0</v>
      </c>
      <c r="AH703">
        <v>0</v>
      </c>
      <c r="AI703">
        <v>6.4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6</v>
      </c>
      <c r="AT703">
        <v>0.04</v>
      </c>
      <c r="AU703" t="s">
        <v>6</v>
      </c>
      <c r="AV703">
        <v>0</v>
      </c>
      <c r="AW703">
        <v>2</v>
      </c>
      <c r="AX703">
        <v>26844580</v>
      </c>
      <c r="AY703">
        <v>1</v>
      </c>
      <c r="AZ703">
        <v>0</v>
      </c>
      <c r="BA703">
        <v>706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Y703*Source!I262</f>
        <v>0.24</v>
      </c>
      <c r="CY703">
        <f t="shared" si="57"/>
        <v>3379.2</v>
      </c>
      <c r="CZ703">
        <f t="shared" si="58"/>
        <v>528</v>
      </c>
      <c r="DA703">
        <f t="shared" si="59"/>
        <v>6.4</v>
      </c>
      <c r="DB703">
        <v>0</v>
      </c>
    </row>
    <row r="704" spans="1:106" x14ac:dyDescent="0.2">
      <c r="A704">
        <f>ROW(Source!A262)</f>
        <v>262</v>
      </c>
      <c r="B704">
        <v>26834277</v>
      </c>
      <c r="C704">
        <v>26844571</v>
      </c>
      <c r="D704">
        <v>25208212</v>
      </c>
      <c r="E704">
        <v>1</v>
      </c>
      <c r="F704">
        <v>1</v>
      </c>
      <c r="G704">
        <v>1</v>
      </c>
      <c r="H704">
        <v>3</v>
      </c>
      <c r="I704" t="s">
        <v>490</v>
      </c>
      <c r="J704" t="s">
        <v>492</v>
      </c>
      <c r="K704" t="s">
        <v>491</v>
      </c>
      <c r="L704">
        <v>1354</v>
      </c>
      <c r="N704">
        <v>1010</v>
      </c>
      <c r="O704" t="s">
        <v>145</v>
      </c>
      <c r="P704" t="s">
        <v>145</v>
      </c>
      <c r="Q704">
        <v>1</v>
      </c>
      <c r="W704">
        <v>0</v>
      </c>
      <c r="X704">
        <v>2143168701</v>
      </c>
      <c r="Y704">
        <v>1</v>
      </c>
      <c r="AA704">
        <v>602.88</v>
      </c>
      <c r="AB704">
        <v>0</v>
      </c>
      <c r="AC704">
        <v>0</v>
      </c>
      <c r="AD704">
        <v>0</v>
      </c>
      <c r="AE704">
        <v>94.2</v>
      </c>
      <c r="AF704">
        <v>0</v>
      </c>
      <c r="AG704">
        <v>0</v>
      </c>
      <c r="AH704">
        <v>0</v>
      </c>
      <c r="AI704">
        <v>6.4</v>
      </c>
      <c r="AJ704">
        <v>1</v>
      </c>
      <c r="AK704">
        <v>1</v>
      </c>
      <c r="AL704">
        <v>1</v>
      </c>
      <c r="AN704">
        <v>0</v>
      </c>
      <c r="AO704">
        <v>0</v>
      </c>
      <c r="AP704">
        <v>0</v>
      </c>
      <c r="AQ704">
        <v>0</v>
      </c>
      <c r="AR704">
        <v>0</v>
      </c>
      <c r="AS704" t="s">
        <v>6</v>
      </c>
      <c r="AT704">
        <v>1</v>
      </c>
      <c r="AU704" t="s">
        <v>6</v>
      </c>
      <c r="AV704">
        <v>0</v>
      </c>
      <c r="AW704">
        <v>1</v>
      </c>
      <c r="AX704">
        <v>-1</v>
      </c>
      <c r="AY704">
        <v>0</v>
      </c>
      <c r="AZ704">
        <v>0</v>
      </c>
      <c r="BA704" t="s">
        <v>6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Y704*Source!I262</f>
        <v>6</v>
      </c>
      <c r="CY704">
        <f t="shared" si="57"/>
        <v>602.88</v>
      </c>
      <c r="CZ704">
        <f t="shared" si="58"/>
        <v>94.2</v>
      </c>
      <c r="DA704">
        <f t="shared" si="59"/>
        <v>6.4</v>
      </c>
      <c r="DB704">
        <v>0</v>
      </c>
    </row>
    <row r="705" spans="1:106" x14ac:dyDescent="0.2">
      <c r="A705">
        <f>ROW(Source!A262)</f>
        <v>262</v>
      </c>
      <c r="B705">
        <v>26834277</v>
      </c>
      <c r="C705">
        <v>26844571</v>
      </c>
      <c r="D705">
        <v>25215895</v>
      </c>
      <c r="E705">
        <v>1</v>
      </c>
      <c r="F705">
        <v>1</v>
      </c>
      <c r="G705">
        <v>1</v>
      </c>
      <c r="H705">
        <v>3</v>
      </c>
      <c r="I705" t="s">
        <v>891</v>
      </c>
      <c r="J705" t="s">
        <v>892</v>
      </c>
      <c r="K705" t="s">
        <v>893</v>
      </c>
      <c r="L705">
        <v>1346</v>
      </c>
      <c r="N705">
        <v>1009</v>
      </c>
      <c r="O705" t="s">
        <v>182</v>
      </c>
      <c r="P705" t="s">
        <v>182</v>
      </c>
      <c r="Q705">
        <v>1</v>
      </c>
      <c r="W705">
        <v>0</v>
      </c>
      <c r="X705">
        <v>1584075688</v>
      </c>
      <c r="Y705">
        <v>0.124</v>
      </c>
      <c r="AA705">
        <v>228.48</v>
      </c>
      <c r="AB705">
        <v>0</v>
      </c>
      <c r="AC705">
        <v>0</v>
      </c>
      <c r="AD705">
        <v>0</v>
      </c>
      <c r="AE705">
        <v>35.700000000000003</v>
      </c>
      <c r="AF705">
        <v>0</v>
      </c>
      <c r="AG705">
        <v>0</v>
      </c>
      <c r="AH705">
        <v>0</v>
      </c>
      <c r="AI705">
        <v>6.4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6</v>
      </c>
      <c r="AT705">
        <v>0.124</v>
      </c>
      <c r="AU705" t="s">
        <v>6</v>
      </c>
      <c r="AV705">
        <v>0</v>
      </c>
      <c r="AW705">
        <v>2</v>
      </c>
      <c r="AX705">
        <v>26844581</v>
      </c>
      <c r="AY705">
        <v>1</v>
      </c>
      <c r="AZ705">
        <v>0</v>
      </c>
      <c r="BA705">
        <v>707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Y705*Source!I262</f>
        <v>0.74399999999999999</v>
      </c>
      <c r="CY705">
        <f t="shared" si="57"/>
        <v>228.48</v>
      </c>
      <c r="CZ705">
        <f t="shared" si="58"/>
        <v>35.700000000000003</v>
      </c>
      <c r="DA705">
        <f t="shared" si="59"/>
        <v>6.4</v>
      </c>
      <c r="DB705">
        <v>0</v>
      </c>
    </row>
    <row r="706" spans="1:106" x14ac:dyDescent="0.2">
      <c r="A706">
        <f>ROW(Source!A262)</f>
        <v>262</v>
      </c>
      <c r="B706">
        <v>26834277</v>
      </c>
      <c r="C706">
        <v>26844571</v>
      </c>
      <c r="D706">
        <v>25147235</v>
      </c>
      <c r="E706">
        <v>17</v>
      </c>
      <c r="F706">
        <v>1</v>
      </c>
      <c r="G706">
        <v>1</v>
      </c>
      <c r="H706">
        <v>3</v>
      </c>
      <c r="I706" t="s">
        <v>844</v>
      </c>
      <c r="J706" t="s">
        <v>6</v>
      </c>
      <c r="K706" t="s">
        <v>845</v>
      </c>
      <c r="L706">
        <v>1374</v>
      </c>
      <c r="N706">
        <v>1013</v>
      </c>
      <c r="O706" t="s">
        <v>846</v>
      </c>
      <c r="P706" t="s">
        <v>846</v>
      </c>
      <c r="Q706">
        <v>1</v>
      </c>
      <c r="W706">
        <v>0</v>
      </c>
      <c r="X706">
        <v>-1731369543</v>
      </c>
      <c r="Y706">
        <v>0.35</v>
      </c>
      <c r="AA706">
        <v>1</v>
      </c>
      <c r="AB706">
        <v>0</v>
      </c>
      <c r="AC706">
        <v>0</v>
      </c>
      <c r="AD706">
        <v>0</v>
      </c>
      <c r="AE706">
        <v>1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0.35</v>
      </c>
      <c r="AU706" t="s">
        <v>6</v>
      </c>
      <c r="AV706">
        <v>0</v>
      </c>
      <c r="AW706">
        <v>2</v>
      </c>
      <c r="AX706">
        <v>26844582</v>
      </c>
      <c r="AY706">
        <v>1</v>
      </c>
      <c r="AZ706">
        <v>0</v>
      </c>
      <c r="BA706">
        <v>708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Y706*Source!I262</f>
        <v>2.0999999999999996</v>
      </c>
      <c r="CY706">
        <f t="shared" si="57"/>
        <v>1</v>
      </c>
      <c r="CZ706">
        <f t="shared" si="58"/>
        <v>1</v>
      </c>
      <c r="DA706">
        <f t="shared" si="59"/>
        <v>1</v>
      </c>
      <c r="DB706">
        <v>0</v>
      </c>
    </row>
    <row r="707" spans="1:106" x14ac:dyDescent="0.2">
      <c r="A707">
        <f>ROW(Source!A265)</f>
        <v>265</v>
      </c>
      <c r="B707">
        <v>26834263</v>
      </c>
      <c r="C707">
        <v>26844642</v>
      </c>
      <c r="D707">
        <v>25418254</v>
      </c>
      <c r="E707">
        <v>1</v>
      </c>
      <c r="F707">
        <v>1</v>
      </c>
      <c r="G707">
        <v>1</v>
      </c>
      <c r="H707">
        <v>1</v>
      </c>
      <c r="I707" t="s">
        <v>777</v>
      </c>
      <c r="J707" t="s">
        <v>6</v>
      </c>
      <c r="K707" t="s">
        <v>778</v>
      </c>
      <c r="L707">
        <v>1191</v>
      </c>
      <c r="N707">
        <v>1013</v>
      </c>
      <c r="O707" t="s">
        <v>599</v>
      </c>
      <c r="P707" t="s">
        <v>599</v>
      </c>
      <c r="Q707">
        <v>1</v>
      </c>
      <c r="W707">
        <v>0</v>
      </c>
      <c r="X707">
        <v>1983201532</v>
      </c>
      <c r="Y707">
        <v>1.56</v>
      </c>
      <c r="AA707">
        <v>0</v>
      </c>
      <c r="AB707">
        <v>0</v>
      </c>
      <c r="AC707">
        <v>0</v>
      </c>
      <c r="AD707">
        <v>9.51</v>
      </c>
      <c r="AE707">
        <v>0</v>
      </c>
      <c r="AF707">
        <v>0</v>
      </c>
      <c r="AG707">
        <v>0</v>
      </c>
      <c r="AH707">
        <v>9.51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1.56</v>
      </c>
      <c r="AU707" t="s">
        <v>6</v>
      </c>
      <c r="AV707">
        <v>1</v>
      </c>
      <c r="AW707">
        <v>2</v>
      </c>
      <c r="AX707">
        <v>26844643</v>
      </c>
      <c r="AY707">
        <v>1</v>
      </c>
      <c r="AZ707">
        <v>0</v>
      </c>
      <c r="BA707">
        <v>709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Y707*Source!I265</f>
        <v>40.56</v>
      </c>
      <c r="CY707">
        <f>AD707</f>
        <v>9.51</v>
      </c>
      <c r="CZ707">
        <f>AH707</f>
        <v>9.51</v>
      </c>
      <c r="DA707">
        <f>AL707</f>
        <v>1</v>
      </c>
      <c r="DB707">
        <v>0</v>
      </c>
    </row>
    <row r="708" spans="1:106" x14ac:dyDescent="0.2">
      <c r="A708">
        <f>ROW(Source!A265)</f>
        <v>265</v>
      </c>
      <c r="B708">
        <v>26834263</v>
      </c>
      <c r="C708">
        <v>26844642</v>
      </c>
      <c r="D708">
        <v>25231911</v>
      </c>
      <c r="E708">
        <v>1</v>
      </c>
      <c r="F708">
        <v>1</v>
      </c>
      <c r="G708">
        <v>1</v>
      </c>
      <c r="H708">
        <v>2</v>
      </c>
      <c r="I708" t="s">
        <v>611</v>
      </c>
      <c r="J708" t="s">
        <v>612</v>
      </c>
      <c r="K708" t="s">
        <v>613</v>
      </c>
      <c r="L708">
        <v>1368</v>
      </c>
      <c r="N708">
        <v>1011</v>
      </c>
      <c r="O708" t="s">
        <v>605</v>
      </c>
      <c r="P708" t="s">
        <v>605</v>
      </c>
      <c r="Q708">
        <v>1</v>
      </c>
      <c r="W708">
        <v>0</v>
      </c>
      <c r="X708">
        <v>-353815937</v>
      </c>
      <c r="Y708">
        <v>0.13</v>
      </c>
      <c r="AA708">
        <v>0</v>
      </c>
      <c r="AB708">
        <v>8.1</v>
      </c>
      <c r="AC708">
        <v>0</v>
      </c>
      <c r="AD708">
        <v>0</v>
      </c>
      <c r="AE708">
        <v>0</v>
      </c>
      <c r="AF708">
        <v>8.1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0.13</v>
      </c>
      <c r="AU708" t="s">
        <v>6</v>
      </c>
      <c r="AV708">
        <v>0</v>
      </c>
      <c r="AW708">
        <v>2</v>
      </c>
      <c r="AX708">
        <v>26844644</v>
      </c>
      <c r="AY708">
        <v>1</v>
      </c>
      <c r="AZ708">
        <v>0</v>
      </c>
      <c r="BA708">
        <v>710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Y708*Source!I265</f>
        <v>3.38</v>
      </c>
      <c r="CY708">
        <f>AB708</f>
        <v>8.1</v>
      </c>
      <c r="CZ708">
        <f>AF708</f>
        <v>8.1</v>
      </c>
      <c r="DA708">
        <f>AJ708</f>
        <v>1</v>
      </c>
      <c r="DB708">
        <v>0</v>
      </c>
    </row>
    <row r="709" spans="1:106" x14ac:dyDescent="0.2">
      <c r="A709">
        <f>ROW(Source!A265)</f>
        <v>265</v>
      </c>
      <c r="B709">
        <v>26834263</v>
      </c>
      <c r="C709">
        <v>26844642</v>
      </c>
      <c r="D709">
        <v>25148213</v>
      </c>
      <c r="E709">
        <v>1</v>
      </c>
      <c r="F709">
        <v>1</v>
      </c>
      <c r="G709">
        <v>1</v>
      </c>
      <c r="H709">
        <v>3</v>
      </c>
      <c r="I709" t="s">
        <v>894</v>
      </c>
      <c r="J709" t="s">
        <v>895</v>
      </c>
      <c r="K709" t="s">
        <v>896</v>
      </c>
      <c r="L709">
        <v>1346</v>
      </c>
      <c r="N709">
        <v>1009</v>
      </c>
      <c r="O709" t="s">
        <v>182</v>
      </c>
      <c r="P709" t="s">
        <v>182</v>
      </c>
      <c r="Q709">
        <v>1</v>
      </c>
      <c r="W709">
        <v>0</v>
      </c>
      <c r="X709">
        <v>618806536</v>
      </c>
      <c r="Y709">
        <v>6.0000000000000001E-3</v>
      </c>
      <c r="AA709">
        <v>44.97</v>
      </c>
      <c r="AB709">
        <v>0</v>
      </c>
      <c r="AC709">
        <v>0</v>
      </c>
      <c r="AD709">
        <v>0</v>
      </c>
      <c r="AE709">
        <v>44.97</v>
      </c>
      <c r="AF709">
        <v>0</v>
      </c>
      <c r="AG709">
        <v>0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6.0000000000000001E-3</v>
      </c>
      <c r="AU709" t="s">
        <v>6</v>
      </c>
      <c r="AV709">
        <v>0</v>
      </c>
      <c r="AW709">
        <v>2</v>
      </c>
      <c r="AX709">
        <v>26844645</v>
      </c>
      <c r="AY709">
        <v>1</v>
      </c>
      <c r="AZ709">
        <v>0</v>
      </c>
      <c r="BA709">
        <v>711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Y709*Source!I265</f>
        <v>0.156</v>
      </c>
      <c r="CY709">
        <f t="shared" ref="CY709:CY723" si="60">AA709</f>
        <v>44.97</v>
      </c>
      <c r="CZ709">
        <f t="shared" ref="CZ709:CZ723" si="61">AE709</f>
        <v>44.97</v>
      </c>
      <c r="DA709">
        <f t="shared" ref="DA709:DA723" si="62">AI709</f>
        <v>1</v>
      </c>
      <c r="DB709">
        <v>0</v>
      </c>
    </row>
    <row r="710" spans="1:106" x14ac:dyDescent="0.2">
      <c r="A710">
        <f>ROW(Source!A265)</f>
        <v>265</v>
      </c>
      <c r="B710">
        <v>26834263</v>
      </c>
      <c r="C710">
        <v>26844642</v>
      </c>
      <c r="D710">
        <v>25149944</v>
      </c>
      <c r="E710">
        <v>1</v>
      </c>
      <c r="F710">
        <v>1</v>
      </c>
      <c r="G710">
        <v>1</v>
      </c>
      <c r="H710">
        <v>3</v>
      </c>
      <c r="I710" t="s">
        <v>897</v>
      </c>
      <c r="J710" t="s">
        <v>898</v>
      </c>
      <c r="K710" t="s">
        <v>899</v>
      </c>
      <c r="L710">
        <v>1346</v>
      </c>
      <c r="N710">
        <v>1009</v>
      </c>
      <c r="O710" t="s">
        <v>182</v>
      </c>
      <c r="P710" t="s">
        <v>182</v>
      </c>
      <c r="Q710">
        <v>1</v>
      </c>
      <c r="W710">
        <v>0</v>
      </c>
      <c r="X710">
        <v>56922527</v>
      </c>
      <c r="Y710">
        <v>1E-3</v>
      </c>
      <c r="AA710">
        <v>11.5</v>
      </c>
      <c r="AB710">
        <v>0</v>
      </c>
      <c r="AC710">
        <v>0</v>
      </c>
      <c r="AD710">
        <v>0</v>
      </c>
      <c r="AE710">
        <v>11.5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1E-3</v>
      </c>
      <c r="AU710" t="s">
        <v>6</v>
      </c>
      <c r="AV710">
        <v>0</v>
      </c>
      <c r="AW710">
        <v>2</v>
      </c>
      <c r="AX710">
        <v>26844646</v>
      </c>
      <c r="AY710">
        <v>1</v>
      </c>
      <c r="AZ710">
        <v>0</v>
      </c>
      <c r="BA710">
        <v>712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Y710*Source!I265</f>
        <v>2.6000000000000002E-2</v>
      </c>
      <c r="CY710">
        <f t="shared" si="60"/>
        <v>11.5</v>
      </c>
      <c r="CZ710">
        <f t="shared" si="61"/>
        <v>11.5</v>
      </c>
      <c r="DA710">
        <f t="shared" si="62"/>
        <v>1</v>
      </c>
      <c r="DB710">
        <v>0</v>
      </c>
    </row>
    <row r="711" spans="1:106" x14ac:dyDescent="0.2">
      <c r="A711">
        <f>ROW(Source!A265)</f>
        <v>265</v>
      </c>
      <c r="B711">
        <v>26834263</v>
      </c>
      <c r="C711">
        <v>26844642</v>
      </c>
      <c r="D711">
        <v>25150263</v>
      </c>
      <c r="E711">
        <v>1</v>
      </c>
      <c r="F711">
        <v>1</v>
      </c>
      <c r="G711">
        <v>1</v>
      </c>
      <c r="H711">
        <v>3</v>
      </c>
      <c r="I711" t="s">
        <v>850</v>
      </c>
      <c r="J711" t="s">
        <v>851</v>
      </c>
      <c r="K711" t="s">
        <v>852</v>
      </c>
      <c r="L711">
        <v>1346</v>
      </c>
      <c r="N711">
        <v>1009</v>
      </c>
      <c r="O711" t="s">
        <v>182</v>
      </c>
      <c r="P711" t="s">
        <v>182</v>
      </c>
      <c r="Q711">
        <v>1</v>
      </c>
      <c r="W711">
        <v>0</v>
      </c>
      <c r="X711">
        <v>-1088866022</v>
      </c>
      <c r="Y711">
        <v>1.2E-2</v>
      </c>
      <c r="AA711">
        <v>30.4</v>
      </c>
      <c r="AB711">
        <v>0</v>
      </c>
      <c r="AC711">
        <v>0</v>
      </c>
      <c r="AD711">
        <v>0</v>
      </c>
      <c r="AE711">
        <v>30.4</v>
      </c>
      <c r="AF711">
        <v>0</v>
      </c>
      <c r="AG711">
        <v>0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6</v>
      </c>
      <c r="AT711">
        <v>1.2E-2</v>
      </c>
      <c r="AU711" t="s">
        <v>6</v>
      </c>
      <c r="AV711">
        <v>0</v>
      </c>
      <c r="AW711">
        <v>2</v>
      </c>
      <c r="AX711">
        <v>26844647</v>
      </c>
      <c r="AY711">
        <v>1</v>
      </c>
      <c r="AZ711">
        <v>0</v>
      </c>
      <c r="BA711">
        <v>713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Y711*Source!I265</f>
        <v>0.312</v>
      </c>
      <c r="CY711">
        <f t="shared" si="60"/>
        <v>30.4</v>
      </c>
      <c r="CZ711">
        <f t="shared" si="61"/>
        <v>30.4</v>
      </c>
      <c r="DA711">
        <f t="shared" si="62"/>
        <v>1</v>
      </c>
      <c r="DB711">
        <v>0</v>
      </c>
    </row>
    <row r="712" spans="1:106" x14ac:dyDescent="0.2">
      <c r="A712">
        <f>ROW(Source!A265)</f>
        <v>265</v>
      </c>
      <c r="B712">
        <v>26834263</v>
      </c>
      <c r="C712">
        <v>26844642</v>
      </c>
      <c r="D712">
        <v>25151427</v>
      </c>
      <c r="E712">
        <v>1</v>
      </c>
      <c r="F712">
        <v>1</v>
      </c>
      <c r="G712">
        <v>1</v>
      </c>
      <c r="H712">
        <v>3</v>
      </c>
      <c r="I712" t="s">
        <v>900</v>
      </c>
      <c r="J712" t="s">
        <v>901</v>
      </c>
      <c r="K712" t="s">
        <v>902</v>
      </c>
      <c r="L712">
        <v>1346</v>
      </c>
      <c r="N712">
        <v>1009</v>
      </c>
      <c r="O712" t="s">
        <v>182</v>
      </c>
      <c r="P712" t="s">
        <v>182</v>
      </c>
      <c r="Q712">
        <v>1</v>
      </c>
      <c r="W712">
        <v>0</v>
      </c>
      <c r="X712">
        <v>586013393</v>
      </c>
      <c r="Y712">
        <v>7.0000000000000007E-2</v>
      </c>
      <c r="AA712">
        <v>10.57</v>
      </c>
      <c r="AB712">
        <v>0</v>
      </c>
      <c r="AC712">
        <v>0</v>
      </c>
      <c r="AD712">
        <v>0</v>
      </c>
      <c r="AE712">
        <v>10.57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6</v>
      </c>
      <c r="AT712">
        <v>7.0000000000000007E-2</v>
      </c>
      <c r="AU712" t="s">
        <v>6</v>
      </c>
      <c r="AV712">
        <v>0</v>
      </c>
      <c r="AW712">
        <v>2</v>
      </c>
      <c r="AX712">
        <v>26844648</v>
      </c>
      <c r="AY712">
        <v>1</v>
      </c>
      <c r="AZ712">
        <v>0</v>
      </c>
      <c r="BA712">
        <v>714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Y712*Source!I265</f>
        <v>1.8200000000000003</v>
      </c>
      <c r="CY712">
        <f t="shared" si="60"/>
        <v>10.57</v>
      </c>
      <c r="CZ712">
        <f t="shared" si="61"/>
        <v>10.57</v>
      </c>
      <c r="DA712">
        <f t="shared" si="62"/>
        <v>1</v>
      </c>
      <c r="DB712">
        <v>0</v>
      </c>
    </row>
    <row r="713" spans="1:106" x14ac:dyDescent="0.2">
      <c r="A713">
        <f>ROW(Source!A265)</f>
        <v>265</v>
      </c>
      <c r="B713">
        <v>26834263</v>
      </c>
      <c r="C713">
        <v>26844642</v>
      </c>
      <c r="D713">
        <v>25152616</v>
      </c>
      <c r="E713">
        <v>1</v>
      </c>
      <c r="F713">
        <v>1</v>
      </c>
      <c r="G713">
        <v>1</v>
      </c>
      <c r="H713">
        <v>3</v>
      </c>
      <c r="I713" t="s">
        <v>880</v>
      </c>
      <c r="J713" t="s">
        <v>881</v>
      </c>
      <c r="K713" t="s">
        <v>654</v>
      </c>
      <c r="L713">
        <v>1346</v>
      </c>
      <c r="N713">
        <v>1009</v>
      </c>
      <c r="O713" t="s">
        <v>182</v>
      </c>
      <c r="P713" t="s">
        <v>182</v>
      </c>
      <c r="Q713">
        <v>1</v>
      </c>
      <c r="W713">
        <v>0</v>
      </c>
      <c r="X713">
        <v>103900845</v>
      </c>
      <c r="Y713">
        <v>4.9000000000000002E-2</v>
      </c>
      <c r="AA713">
        <v>9.0399999999999991</v>
      </c>
      <c r="AB713">
        <v>0</v>
      </c>
      <c r="AC713">
        <v>0</v>
      </c>
      <c r="AD713">
        <v>0</v>
      </c>
      <c r="AE713">
        <v>9.0399999999999991</v>
      </c>
      <c r="AF713">
        <v>0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4.9000000000000002E-2</v>
      </c>
      <c r="AU713" t="s">
        <v>6</v>
      </c>
      <c r="AV713">
        <v>0</v>
      </c>
      <c r="AW713">
        <v>2</v>
      </c>
      <c r="AX713">
        <v>26844649</v>
      </c>
      <c r="AY713">
        <v>1</v>
      </c>
      <c r="AZ713">
        <v>0</v>
      </c>
      <c r="BA713">
        <v>715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Y713*Source!I265</f>
        <v>1.274</v>
      </c>
      <c r="CY713">
        <f t="shared" si="60"/>
        <v>9.0399999999999991</v>
      </c>
      <c r="CZ713">
        <f t="shared" si="61"/>
        <v>9.0399999999999991</v>
      </c>
      <c r="DA713">
        <f t="shared" si="62"/>
        <v>1</v>
      </c>
      <c r="DB713">
        <v>0</v>
      </c>
    </row>
    <row r="714" spans="1:106" x14ac:dyDescent="0.2">
      <c r="A714">
        <f>ROW(Source!A265)</f>
        <v>265</v>
      </c>
      <c r="B714">
        <v>26834263</v>
      </c>
      <c r="C714">
        <v>26844642</v>
      </c>
      <c r="D714">
        <v>25152748</v>
      </c>
      <c r="E714">
        <v>1</v>
      </c>
      <c r="F714">
        <v>1</v>
      </c>
      <c r="G714">
        <v>1</v>
      </c>
      <c r="H714">
        <v>3</v>
      </c>
      <c r="I714" t="s">
        <v>874</v>
      </c>
      <c r="J714" t="s">
        <v>875</v>
      </c>
      <c r="K714" t="s">
        <v>876</v>
      </c>
      <c r="L714">
        <v>1355</v>
      </c>
      <c r="N714">
        <v>1010</v>
      </c>
      <c r="O714" t="s">
        <v>483</v>
      </c>
      <c r="P714" t="s">
        <v>483</v>
      </c>
      <c r="Q714">
        <v>100</v>
      </c>
      <c r="W714">
        <v>0</v>
      </c>
      <c r="X714">
        <v>1794244060</v>
      </c>
      <c r="Y714">
        <v>1.4E-2</v>
      </c>
      <c r="AA714">
        <v>86</v>
      </c>
      <c r="AB714">
        <v>0</v>
      </c>
      <c r="AC714">
        <v>0</v>
      </c>
      <c r="AD714">
        <v>0</v>
      </c>
      <c r="AE714">
        <v>86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6</v>
      </c>
      <c r="AT714">
        <v>1.4E-2</v>
      </c>
      <c r="AU714" t="s">
        <v>6</v>
      </c>
      <c r="AV714">
        <v>0</v>
      </c>
      <c r="AW714">
        <v>2</v>
      </c>
      <c r="AX714">
        <v>26844650</v>
      </c>
      <c r="AY714">
        <v>1</v>
      </c>
      <c r="AZ714">
        <v>0</v>
      </c>
      <c r="BA714">
        <v>716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Y714*Source!I265</f>
        <v>0.36399999999999999</v>
      </c>
      <c r="CY714">
        <f t="shared" si="60"/>
        <v>86</v>
      </c>
      <c r="CZ714">
        <f t="shared" si="61"/>
        <v>86</v>
      </c>
      <c r="DA714">
        <f t="shared" si="62"/>
        <v>1</v>
      </c>
      <c r="DB714">
        <v>0</v>
      </c>
    </row>
    <row r="715" spans="1:106" x14ac:dyDescent="0.2">
      <c r="A715">
        <f>ROW(Source!A265)</f>
        <v>265</v>
      </c>
      <c r="B715">
        <v>26834263</v>
      </c>
      <c r="C715">
        <v>26844642</v>
      </c>
      <c r="D715">
        <v>25153666</v>
      </c>
      <c r="E715">
        <v>1</v>
      </c>
      <c r="F715">
        <v>1</v>
      </c>
      <c r="G715">
        <v>1</v>
      </c>
      <c r="H715">
        <v>3</v>
      </c>
      <c r="I715" t="s">
        <v>903</v>
      </c>
      <c r="J715" t="s">
        <v>904</v>
      </c>
      <c r="K715" t="s">
        <v>905</v>
      </c>
      <c r="L715">
        <v>1346</v>
      </c>
      <c r="N715">
        <v>1009</v>
      </c>
      <c r="O715" t="s">
        <v>182</v>
      </c>
      <c r="P715" t="s">
        <v>182</v>
      </c>
      <c r="Q715">
        <v>1</v>
      </c>
      <c r="W715">
        <v>0</v>
      </c>
      <c r="X715">
        <v>-856710481</v>
      </c>
      <c r="Y715">
        <v>1E-3</v>
      </c>
      <c r="AA715">
        <v>133.05000000000001</v>
      </c>
      <c r="AB715">
        <v>0</v>
      </c>
      <c r="AC715">
        <v>0</v>
      </c>
      <c r="AD715">
        <v>0</v>
      </c>
      <c r="AE715">
        <v>133.05000000000001</v>
      </c>
      <c r="AF715">
        <v>0</v>
      </c>
      <c r="AG715">
        <v>0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6</v>
      </c>
      <c r="AT715">
        <v>1E-3</v>
      </c>
      <c r="AU715" t="s">
        <v>6</v>
      </c>
      <c r="AV715">
        <v>0</v>
      </c>
      <c r="AW715">
        <v>2</v>
      </c>
      <c r="AX715">
        <v>26844651</v>
      </c>
      <c r="AY715">
        <v>1</v>
      </c>
      <c r="AZ715">
        <v>0</v>
      </c>
      <c r="BA715">
        <v>717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Y715*Source!I265</f>
        <v>2.6000000000000002E-2</v>
      </c>
      <c r="CY715">
        <f t="shared" si="60"/>
        <v>133.05000000000001</v>
      </c>
      <c r="CZ715">
        <f t="shared" si="61"/>
        <v>133.05000000000001</v>
      </c>
      <c r="DA715">
        <f t="shared" si="62"/>
        <v>1</v>
      </c>
      <c r="DB715">
        <v>0</v>
      </c>
    </row>
    <row r="716" spans="1:106" x14ac:dyDescent="0.2">
      <c r="A716">
        <f>ROW(Source!A265)</f>
        <v>265</v>
      </c>
      <c r="B716">
        <v>26834263</v>
      </c>
      <c r="C716">
        <v>26844642</v>
      </c>
      <c r="D716">
        <v>25171300</v>
      </c>
      <c r="E716">
        <v>1</v>
      </c>
      <c r="F716">
        <v>1</v>
      </c>
      <c r="G716">
        <v>1</v>
      </c>
      <c r="H716">
        <v>3</v>
      </c>
      <c r="I716" t="s">
        <v>906</v>
      </c>
      <c r="J716" t="s">
        <v>907</v>
      </c>
      <c r="K716" t="s">
        <v>908</v>
      </c>
      <c r="L716">
        <v>1348</v>
      </c>
      <c r="N716">
        <v>1009</v>
      </c>
      <c r="O716" t="s">
        <v>38</v>
      </c>
      <c r="P716" t="s">
        <v>38</v>
      </c>
      <c r="Q716">
        <v>1000</v>
      </c>
      <c r="W716">
        <v>0</v>
      </c>
      <c r="X716">
        <v>426000481</v>
      </c>
      <c r="Y716">
        <v>1E-3</v>
      </c>
      <c r="AA716">
        <v>11500</v>
      </c>
      <c r="AB716">
        <v>0</v>
      </c>
      <c r="AC716">
        <v>0</v>
      </c>
      <c r="AD716">
        <v>0</v>
      </c>
      <c r="AE716">
        <v>11500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1E-3</v>
      </c>
      <c r="AU716" t="s">
        <v>6</v>
      </c>
      <c r="AV716">
        <v>0</v>
      </c>
      <c r="AW716">
        <v>2</v>
      </c>
      <c r="AX716">
        <v>26844652</v>
      </c>
      <c r="AY716">
        <v>1</v>
      </c>
      <c r="AZ716">
        <v>0</v>
      </c>
      <c r="BA716">
        <v>718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Y716*Source!I265</f>
        <v>2.6000000000000002E-2</v>
      </c>
      <c r="CY716">
        <f t="shared" si="60"/>
        <v>11500</v>
      </c>
      <c r="CZ716">
        <f t="shared" si="61"/>
        <v>11500</v>
      </c>
      <c r="DA716">
        <f t="shared" si="62"/>
        <v>1</v>
      </c>
      <c r="DB716">
        <v>0</v>
      </c>
    </row>
    <row r="717" spans="1:106" x14ac:dyDescent="0.2">
      <c r="A717">
        <f>ROW(Source!A265)</f>
        <v>265</v>
      </c>
      <c r="B717">
        <v>26834263</v>
      </c>
      <c r="C717">
        <v>26844642</v>
      </c>
      <c r="D717">
        <v>25186459</v>
      </c>
      <c r="E717">
        <v>1</v>
      </c>
      <c r="F717">
        <v>1</v>
      </c>
      <c r="G717">
        <v>1</v>
      </c>
      <c r="H717">
        <v>3</v>
      </c>
      <c r="I717" t="s">
        <v>856</v>
      </c>
      <c r="J717" t="s">
        <v>857</v>
      </c>
      <c r="K717" t="s">
        <v>858</v>
      </c>
      <c r="L717">
        <v>1346</v>
      </c>
      <c r="N717">
        <v>1009</v>
      </c>
      <c r="O717" t="s">
        <v>182</v>
      </c>
      <c r="P717" t="s">
        <v>182</v>
      </c>
      <c r="Q717">
        <v>1</v>
      </c>
      <c r="W717">
        <v>0</v>
      </c>
      <c r="X717">
        <v>210558753</v>
      </c>
      <c r="Y717">
        <v>3.5999999999999997E-2</v>
      </c>
      <c r="AA717">
        <v>28.6</v>
      </c>
      <c r="AB717">
        <v>0</v>
      </c>
      <c r="AC717">
        <v>0</v>
      </c>
      <c r="AD717">
        <v>0</v>
      </c>
      <c r="AE717">
        <v>28.6</v>
      </c>
      <c r="AF717">
        <v>0</v>
      </c>
      <c r="AG717">
        <v>0</v>
      </c>
      <c r="AH717">
        <v>0</v>
      </c>
      <c r="AI717">
        <v>1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3.5999999999999997E-2</v>
      </c>
      <c r="AU717" t="s">
        <v>6</v>
      </c>
      <c r="AV717">
        <v>0</v>
      </c>
      <c r="AW717">
        <v>2</v>
      </c>
      <c r="AX717">
        <v>26844653</v>
      </c>
      <c r="AY717">
        <v>1</v>
      </c>
      <c r="AZ717">
        <v>0</v>
      </c>
      <c r="BA717">
        <v>719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Y717*Source!I265</f>
        <v>0.93599999999999994</v>
      </c>
      <c r="CY717">
        <f t="shared" si="60"/>
        <v>28.6</v>
      </c>
      <c r="CZ717">
        <f t="shared" si="61"/>
        <v>28.6</v>
      </c>
      <c r="DA717">
        <f t="shared" si="62"/>
        <v>1</v>
      </c>
      <c r="DB717">
        <v>0</v>
      </c>
    </row>
    <row r="718" spans="1:106" x14ac:dyDescent="0.2">
      <c r="A718">
        <f>ROW(Source!A265)</f>
        <v>265</v>
      </c>
      <c r="B718">
        <v>26834263</v>
      </c>
      <c r="C718">
        <v>26844642</v>
      </c>
      <c r="D718">
        <v>25186612</v>
      </c>
      <c r="E718">
        <v>1</v>
      </c>
      <c r="F718">
        <v>1</v>
      </c>
      <c r="G718">
        <v>1</v>
      </c>
      <c r="H718">
        <v>3</v>
      </c>
      <c r="I718" t="s">
        <v>909</v>
      </c>
      <c r="J718" t="s">
        <v>910</v>
      </c>
      <c r="K718" t="s">
        <v>911</v>
      </c>
      <c r="L718">
        <v>1346</v>
      </c>
      <c r="N718">
        <v>1009</v>
      </c>
      <c r="O718" t="s">
        <v>182</v>
      </c>
      <c r="P718" t="s">
        <v>182</v>
      </c>
      <c r="Q718">
        <v>1</v>
      </c>
      <c r="W718">
        <v>0</v>
      </c>
      <c r="X718">
        <v>-1274984028</v>
      </c>
      <c r="Y718">
        <v>6.0000000000000001E-3</v>
      </c>
      <c r="AA718">
        <v>35.630000000000003</v>
      </c>
      <c r="AB718">
        <v>0</v>
      </c>
      <c r="AC718">
        <v>0</v>
      </c>
      <c r="AD718">
        <v>0</v>
      </c>
      <c r="AE718">
        <v>35.630000000000003</v>
      </c>
      <c r="AF718">
        <v>0</v>
      </c>
      <c r="AG718">
        <v>0</v>
      </c>
      <c r="AH718">
        <v>0</v>
      </c>
      <c r="AI718">
        <v>1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6.0000000000000001E-3</v>
      </c>
      <c r="AU718" t="s">
        <v>6</v>
      </c>
      <c r="AV718">
        <v>0</v>
      </c>
      <c r="AW718">
        <v>2</v>
      </c>
      <c r="AX718">
        <v>26844654</v>
      </c>
      <c r="AY718">
        <v>1</v>
      </c>
      <c r="AZ718">
        <v>0</v>
      </c>
      <c r="BA718">
        <v>720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Y718*Source!I265</f>
        <v>0.156</v>
      </c>
      <c r="CY718">
        <f t="shared" si="60"/>
        <v>35.630000000000003</v>
      </c>
      <c r="CZ718">
        <f t="shared" si="61"/>
        <v>35.630000000000003</v>
      </c>
      <c r="DA718">
        <f t="shared" si="62"/>
        <v>1</v>
      </c>
      <c r="DB718">
        <v>0</v>
      </c>
    </row>
    <row r="719" spans="1:106" x14ac:dyDescent="0.2">
      <c r="A719">
        <f>ROW(Source!A265)</f>
        <v>265</v>
      </c>
      <c r="B719">
        <v>26834263</v>
      </c>
      <c r="C719">
        <v>26844642</v>
      </c>
      <c r="D719">
        <v>25200071</v>
      </c>
      <c r="E719">
        <v>1</v>
      </c>
      <c r="F719">
        <v>1</v>
      </c>
      <c r="G719">
        <v>1</v>
      </c>
      <c r="H719">
        <v>3</v>
      </c>
      <c r="I719" t="s">
        <v>885</v>
      </c>
      <c r="J719" t="s">
        <v>886</v>
      </c>
      <c r="K719" t="s">
        <v>887</v>
      </c>
      <c r="L719">
        <v>1358</v>
      </c>
      <c r="N719">
        <v>1010</v>
      </c>
      <c r="O719" t="s">
        <v>431</v>
      </c>
      <c r="P719" t="s">
        <v>431</v>
      </c>
      <c r="Q719">
        <v>10</v>
      </c>
      <c r="W719">
        <v>0</v>
      </c>
      <c r="X719">
        <v>1386890308</v>
      </c>
      <c r="Y719">
        <v>0.1</v>
      </c>
      <c r="AA719">
        <v>39</v>
      </c>
      <c r="AB719">
        <v>0</v>
      </c>
      <c r="AC719">
        <v>0</v>
      </c>
      <c r="AD719">
        <v>0</v>
      </c>
      <c r="AE719">
        <v>39</v>
      </c>
      <c r="AF719">
        <v>0</v>
      </c>
      <c r="AG719">
        <v>0</v>
      </c>
      <c r="AH719">
        <v>0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0.1</v>
      </c>
      <c r="AU719" t="s">
        <v>6</v>
      </c>
      <c r="AV719">
        <v>0</v>
      </c>
      <c r="AW719">
        <v>2</v>
      </c>
      <c r="AX719">
        <v>26844655</v>
      </c>
      <c r="AY719">
        <v>1</v>
      </c>
      <c r="AZ719">
        <v>0</v>
      </c>
      <c r="BA719">
        <v>721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Y719*Source!I265</f>
        <v>2.6</v>
      </c>
      <c r="CY719">
        <f t="shared" si="60"/>
        <v>39</v>
      </c>
      <c r="CZ719">
        <f t="shared" si="61"/>
        <v>39</v>
      </c>
      <c r="DA719">
        <f t="shared" si="62"/>
        <v>1</v>
      </c>
      <c r="DB719">
        <v>0</v>
      </c>
    </row>
    <row r="720" spans="1:106" x14ac:dyDescent="0.2">
      <c r="A720">
        <f>ROW(Source!A265)</f>
        <v>265</v>
      </c>
      <c r="B720">
        <v>26834263</v>
      </c>
      <c r="C720">
        <v>26844642</v>
      </c>
      <c r="D720">
        <v>25221477</v>
      </c>
      <c r="E720">
        <v>1</v>
      </c>
      <c r="F720">
        <v>1</v>
      </c>
      <c r="G720">
        <v>1</v>
      </c>
      <c r="H720">
        <v>3</v>
      </c>
      <c r="I720" t="s">
        <v>502</v>
      </c>
      <c r="J720" t="s">
        <v>504</v>
      </c>
      <c r="K720" t="s">
        <v>503</v>
      </c>
      <c r="L720">
        <v>1354</v>
      </c>
      <c r="N720">
        <v>1010</v>
      </c>
      <c r="O720" t="s">
        <v>145</v>
      </c>
      <c r="P720" t="s">
        <v>145</v>
      </c>
      <c r="Q720">
        <v>1</v>
      </c>
      <c r="W720">
        <v>0</v>
      </c>
      <c r="X720">
        <v>1093362897</v>
      </c>
      <c r="Y720">
        <v>0.30769200000000002</v>
      </c>
      <c r="AA720">
        <v>9.8699999999999992</v>
      </c>
      <c r="AB720">
        <v>0</v>
      </c>
      <c r="AC720">
        <v>0</v>
      </c>
      <c r="AD720">
        <v>0</v>
      </c>
      <c r="AE720">
        <v>9.8699999999999992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N720">
        <v>0</v>
      </c>
      <c r="AO720">
        <v>0</v>
      </c>
      <c r="AP720">
        <v>0</v>
      </c>
      <c r="AQ720">
        <v>0</v>
      </c>
      <c r="AR720">
        <v>0</v>
      </c>
      <c r="AS720" t="s">
        <v>6</v>
      </c>
      <c r="AT720">
        <v>0.30769200000000002</v>
      </c>
      <c r="AU720" t="s">
        <v>6</v>
      </c>
      <c r="AV720">
        <v>0</v>
      </c>
      <c r="AW720">
        <v>1</v>
      </c>
      <c r="AX720">
        <v>-1</v>
      </c>
      <c r="AY720">
        <v>0</v>
      </c>
      <c r="AZ720">
        <v>0</v>
      </c>
      <c r="BA720" t="s">
        <v>6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Y720*Source!I265</f>
        <v>7.9999920000000007</v>
      </c>
      <c r="CY720">
        <f t="shared" si="60"/>
        <v>9.8699999999999992</v>
      </c>
      <c r="CZ720">
        <f t="shared" si="61"/>
        <v>9.8699999999999992</v>
      </c>
      <c r="DA720">
        <f t="shared" si="62"/>
        <v>1</v>
      </c>
      <c r="DB720">
        <v>0</v>
      </c>
    </row>
    <row r="721" spans="1:106" x14ac:dyDescent="0.2">
      <c r="A721">
        <f>ROW(Source!A265)</f>
        <v>265</v>
      </c>
      <c r="B721">
        <v>26834263</v>
      </c>
      <c r="C721">
        <v>26844642</v>
      </c>
      <c r="D721">
        <v>25221483</v>
      </c>
      <c r="E721">
        <v>1</v>
      </c>
      <c r="F721">
        <v>1</v>
      </c>
      <c r="G721">
        <v>1</v>
      </c>
      <c r="H721">
        <v>3</v>
      </c>
      <c r="I721" t="s">
        <v>498</v>
      </c>
      <c r="J721" t="s">
        <v>500</v>
      </c>
      <c r="K721" t="s">
        <v>499</v>
      </c>
      <c r="L721">
        <v>1354</v>
      </c>
      <c r="N721">
        <v>1010</v>
      </c>
      <c r="O721" t="s">
        <v>145</v>
      </c>
      <c r="P721" t="s">
        <v>145</v>
      </c>
      <c r="Q721">
        <v>1</v>
      </c>
      <c r="W721">
        <v>0</v>
      </c>
      <c r="X721">
        <v>-1409578338</v>
      </c>
      <c r="Y721">
        <v>0.461538</v>
      </c>
      <c r="AA721">
        <v>20.9</v>
      </c>
      <c r="AB721">
        <v>0</v>
      </c>
      <c r="AC721">
        <v>0</v>
      </c>
      <c r="AD721">
        <v>0</v>
      </c>
      <c r="AE721">
        <v>20.9</v>
      </c>
      <c r="AF721">
        <v>0</v>
      </c>
      <c r="AG721">
        <v>0</v>
      </c>
      <c r="AH721">
        <v>0</v>
      </c>
      <c r="AI721">
        <v>1</v>
      </c>
      <c r="AJ721">
        <v>1</v>
      </c>
      <c r="AK721">
        <v>1</v>
      </c>
      <c r="AL721">
        <v>1</v>
      </c>
      <c r="AN721">
        <v>0</v>
      </c>
      <c r="AO721">
        <v>0</v>
      </c>
      <c r="AP721">
        <v>0</v>
      </c>
      <c r="AQ721">
        <v>0</v>
      </c>
      <c r="AR721">
        <v>0</v>
      </c>
      <c r="AS721" t="s">
        <v>6</v>
      </c>
      <c r="AT721">
        <v>0.461538</v>
      </c>
      <c r="AU721" t="s">
        <v>6</v>
      </c>
      <c r="AV721">
        <v>0</v>
      </c>
      <c r="AW721">
        <v>1</v>
      </c>
      <c r="AX721">
        <v>-1</v>
      </c>
      <c r="AY721">
        <v>0</v>
      </c>
      <c r="AZ721">
        <v>0</v>
      </c>
      <c r="BA721" t="s">
        <v>6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Y721*Source!I265</f>
        <v>11.999988</v>
      </c>
      <c r="CY721">
        <f t="shared" si="60"/>
        <v>20.9</v>
      </c>
      <c r="CZ721">
        <f t="shared" si="61"/>
        <v>20.9</v>
      </c>
      <c r="DA721">
        <f t="shared" si="62"/>
        <v>1</v>
      </c>
      <c r="DB721">
        <v>0</v>
      </c>
    </row>
    <row r="722" spans="1:106" x14ac:dyDescent="0.2">
      <c r="A722">
        <f>ROW(Source!A265)</f>
        <v>265</v>
      </c>
      <c r="B722">
        <v>26834263</v>
      </c>
      <c r="C722">
        <v>26844642</v>
      </c>
      <c r="D722">
        <v>25221490</v>
      </c>
      <c r="E722">
        <v>1</v>
      </c>
      <c r="F722">
        <v>1</v>
      </c>
      <c r="G722">
        <v>1</v>
      </c>
      <c r="H722">
        <v>3</v>
      </c>
      <c r="I722" t="s">
        <v>506</v>
      </c>
      <c r="J722" t="s">
        <v>508</v>
      </c>
      <c r="K722" t="s">
        <v>507</v>
      </c>
      <c r="L722">
        <v>1354</v>
      </c>
      <c r="N722">
        <v>1010</v>
      </c>
      <c r="O722" t="s">
        <v>145</v>
      </c>
      <c r="P722" t="s">
        <v>145</v>
      </c>
      <c r="Q722">
        <v>1</v>
      </c>
      <c r="W722">
        <v>0</v>
      </c>
      <c r="X722">
        <v>-921357817</v>
      </c>
      <c r="Y722">
        <v>0.230769</v>
      </c>
      <c r="AA722">
        <v>29.62</v>
      </c>
      <c r="AB722">
        <v>0</v>
      </c>
      <c r="AC722">
        <v>0</v>
      </c>
      <c r="AD722">
        <v>0</v>
      </c>
      <c r="AE722">
        <v>29.62</v>
      </c>
      <c r="AF722">
        <v>0</v>
      </c>
      <c r="AG722">
        <v>0</v>
      </c>
      <c r="AH722">
        <v>0</v>
      </c>
      <c r="AI722">
        <v>1</v>
      </c>
      <c r="AJ722">
        <v>1</v>
      </c>
      <c r="AK722">
        <v>1</v>
      </c>
      <c r="AL722">
        <v>1</v>
      </c>
      <c r="AN722">
        <v>0</v>
      </c>
      <c r="AO722">
        <v>0</v>
      </c>
      <c r="AP722">
        <v>0</v>
      </c>
      <c r="AQ722">
        <v>0</v>
      </c>
      <c r="AR722">
        <v>0</v>
      </c>
      <c r="AS722" t="s">
        <v>6</v>
      </c>
      <c r="AT722">
        <v>0.230769</v>
      </c>
      <c r="AU722" t="s">
        <v>6</v>
      </c>
      <c r="AV722">
        <v>0</v>
      </c>
      <c r="AW722">
        <v>1</v>
      </c>
      <c r="AX722">
        <v>-1</v>
      </c>
      <c r="AY722">
        <v>0</v>
      </c>
      <c r="AZ722">
        <v>0</v>
      </c>
      <c r="BA722" t="s">
        <v>6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Y722*Source!I265</f>
        <v>5.999994</v>
      </c>
      <c r="CY722">
        <f t="shared" si="60"/>
        <v>29.62</v>
      </c>
      <c r="CZ722">
        <f t="shared" si="61"/>
        <v>29.62</v>
      </c>
      <c r="DA722">
        <f t="shared" si="62"/>
        <v>1</v>
      </c>
      <c r="DB722">
        <v>0</v>
      </c>
    </row>
    <row r="723" spans="1:106" x14ac:dyDescent="0.2">
      <c r="A723">
        <f>ROW(Source!A265)</f>
        <v>265</v>
      </c>
      <c r="B723">
        <v>26834263</v>
      </c>
      <c r="C723">
        <v>26844642</v>
      </c>
      <c r="D723">
        <v>25147235</v>
      </c>
      <c r="E723">
        <v>17</v>
      </c>
      <c r="F723">
        <v>1</v>
      </c>
      <c r="G723">
        <v>1</v>
      </c>
      <c r="H723">
        <v>3</v>
      </c>
      <c r="I723" t="s">
        <v>844</v>
      </c>
      <c r="J723" t="s">
        <v>6</v>
      </c>
      <c r="K723" t="s">
        <v>845</v>
      </c>
      <c r="L723">
        <v>1374</v>
      </c>
      <c r="N723">
        <v>1013</v>
      </c>
      <c r="O723" t="s">
        <v>846</v>
      </c>
      <c r="P723" t="s">
        <v>846</v>
      </c>
      <c r="Q723">
        <v>1</v>
      </c>
      <c r="W723">
        <v>0</v>
      </c>
      <c r="X723">
        <v>-1731369543</v>
      </c>
      <c r="Y723">
        <v>0.3</v>
      </c>
      <c r="AA723">
        <v>1</v>
      </c>
      <c r="AB723">
        <v>0</v>
      </c>
      <c r="AC723">
        <v>0</v>
      </c>
      <c r="AD723">
        <v>0</v>
      </c>
      <c r="AE723">
        <v>1</v>
      </c>
      <c r="AF723">
        <v>0</v>
      </c>
      <c r="AG723">
        <v>0</v>
      </c>
      <c r="AH723">
        <v>0</v>
      </c>
      <c r="AI723">
        <v>1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6</v>
      </c>
      <c r="AT723">
        <v>0.3</v>
      </c>
      <c r="AU723" t="s">
        <v>6</v>
      </c>
      <c r="AV723">
        <v>0</v>
      </c>
      <c r="AW723">
        <v>2</v>
      </c>
      <c r="AX723">
        <v>26844656</v>
      </c>
      <c r="AY723">
        <v>1</v>
      </c>
      <c r="AZ723">
        <v>0</v>
      </c>
      <c r="BA723">
        <v>722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Y723*Source!I265</f>
        <v>7.8</v>
      </c>
      <c r="CY723">
        <f t="shared" si="60"/>
        <v>1</v>
      </c>
      <c r="CZ723">
        <f t="shared" si="61"/>
        <v>1</v>
      </c>
      <c r="DA723">
        <f t="shared" si="62"/>
        <v>1</v>
      </c>
      <c r="DB723">
        <v>0</v>
      </c>
    </row>
    <row r="724" spans="1:106" x14ac:dyDescent="0.2">
      <c r="A724">
        <f>ROW(Source!A266)</f>
        <v>266</v>
      </c>
      <c r="B724">
        <v>26834277</v>
      </c>
      <c r="C724">
        <v>26844642</v>
      </c>
      <c r="D724">
        <v>25418254</v>
      </c>
      <c r="E724">
        <v>1</v>
      </c>
      <c r="F724">
        <v>1</v>
      </c>
      <c r="G724">
        <v>1</v>
      </c>
      <c r="H724">
        <v>1</v>
      </c>
      <c r="I724" t="s">
        <v>777</v>
      </c>
      <c r="J724" t="s">
        <v>6</v>
      </c>
      <c r="K724" t="s">
        <v>778</v>
      </c>
      <c r="L724">
        <v>1191</v>
      </c>
      <c r="N724">
        <v>1013</v>
      </c>
      <c r="O724" t="s">
        <v>599</v>
      </c>
      <c r="P724" t="s">
        <v>599</v>
      </c>
      <c r="Q724">
        <v>1</v>
      </c>
      <c r="W724">
        <v>0</v>
      </c>
      <c r="X724">
        <v>1983201532</v>
      </c>
      <c r="Y724">
        <v>1.56</v>
      </c>
      <c r="AA724">
        <v>0</v>
      </c>
      <c r="AB724">
        <v>0</v>
      </c>
      <c r="AC724">
        <v>0</v>
      </c>
      <c r="AD724">
        <v>60.86</v>
      </c>
      <c r="AE724">
        <v>0</v>
      </c>
      <c r="AF724">
        <v>0</v>
      </c>
      <c r="AG724">
        <v>0</v>
      </c>
      <c r="AH724">
        <v>9.51</v>
      </c>
      <c r="AI724">
        <v>1</v>
      </c>
      <c r="AJ724">
        <v>1</v>
      </c>
      <c r="AK724">
        <v>1</v>
      </c>
      <c r="AL724">
        <v>6.4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1.56</v>
      </c>
      <c r="AU724" t="s">
        <v>6</v>
      </c>
      <c r="AV724">
        <v>1</v>
      </c>
      <c r="AW724">
        <v>2</v>
      </c>
      <c r="AX724">
        <v>26844643</v>
      </c>
      <c r="AY724">
        <v>1</v>
      </c>
      <c r="AZ724">
        <v>0</v>
      </c>
      <c r="BA724">
        <v>723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Y724*Source!I266</f>
        <v>40.56</v>
      </c>
      <c r="CY724">
        <f>AD724</f>
        <v>60.86</v>
      </c>
      <c r="CZ724">
        <f>AH724</f>
        <v>9.51</v>
      </c>
      <c r="DA724">
        <f>AL724</f>
        <v>6.4</v>
      </c>
      <c r="DB724">
        <v>0</v>
      </c>
    </row>
    <row r="725" spans="1:106" x14ac:dyDescent="0.2">
      <c r="A725">
        <f>ROW(Source!A266)</f>
        <v>266</v>
      </c>
      <c r="B725">
        <v>26834277</v>
      </c>
      <c r="C725">
        <v>26844642</v>
      </c>
      <c r="D725">
        <v>25231911</v>
      </c>
      <c r="E725">
        <v>1</v>
      </c>
      <c r="F725">
        <v>1</v>
      </c>
      <c r="G725">
        <v>1</v>
      </c>
      <c r="H725">
        <v>2</v>
      </c>
      <c r="I725" t="s">
        <v>611</v>
      </c>
      <c r="J725" t="s">
        <v>612</v>
      </c>
      <c r="K725" t="s">
        <v>613</v>
      </c>
      <c r="L725">
        <v>1368</v>
      </c>
      <c r="N725">
        <v>1011</v>
      </c>
      <c r="O725" t="s">
        <v>605</v>
      </c>
      <c r="P725" t="s">
        <v>605</v>
      </c>
      <c r="Q725">
        <v>1</v>
      </c>
      <c r="W725">
        <v>0</v>
      </c>
      <c r="X725">
        <v>-353815937</v>
      </c>
      <c r="Y725">
        <v>0.13</v>
      </c>
      <c r="AA725">
        <v>0</v>
      </c>
      <c r="AB725">
        <v>51.84</v>
      </c>
      <c r="AC725">
        <v>0</v>
      </c>
      <c r="AD725">
        <v>0</v>
      </c>
      <c r="AE725">
        <v>0</v>
      </c>
      <c r="AF725">
        <v>8.1</v>
      </c>
      <c r="AG725">
        <v>0</v>
      </c>
      <c r="AH725">
        <v>0</v>
      </c>
      <c r="AI725">
        <v>1</v>
      </c>
      <c r="AJ725">
        <v>6.4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0.13</v>
      </c>
      <c r="AU725" t="s">
        <v>6</v>
      </c>
      <c r="AV725">
        <v>0</v>
      </c>
      <c r="AW725">
        <v>2</v>
      </c>
      <c r="AX725">
        <v>26844644</v>
      </c>
      <c r="AY725">
        <v>1</v>
      </c>
      <c r="AZ725">
        <v>0</v>
      </c>
      <c r="BA725">
        <v>724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Y725*Source!I266</f>
        <v>3.38</v>
      </c>
      <c r="CY725">
        <f>AB725</f>
        <v>51.84</v>
      </c>
      <c r="CZ725">
        <f>AF725</f>
        <v>8.1</v>
      </c>
      <c r="DA725">
        <f>AJ725</f>
        <v>6.4</v>
      </c>
      <c r="DB725">
        <v>0</v>
      </c>
    </row>
    <row r="726" spans="1:106" x14ac:dyDescent="0.2">
      <c r="A726">
        <f>ROW(Source!A266)</f>
        <v>266</v>
      </c>
      <c r="B726">
        <v>26834277</v>
      </c>
      <c r="C726">
        <v>26844642</v>
      </c>
      <c r="D726">
        <v>25148213</v>
      </c>
      <c r="E726">
        <v>1</v>
      </c>
      <c r="F726">
        <v>1</v>
      </c>
      <c r="G726">
        <v>1</v>
      </c>
      <c r="H726">
        <v>3</v>
      </c>
      <c r="I726" t="s">
        <v>894</v>
      </c>
      <c r="J726" t="s">
        <v>895</v>
      </c>
      <c r="K726" t="s">
        <v>896</v>
      </c>
      <c r="L726">
        <v>1346</v>
      </c>
      <c r="N726">
        <v>1009</v>
      </c>
      <c r="O726" t="s">
        <v>182</v>
      </c>
      <c r="P726" t="s">
        <v>182</v>
      </c>
      <c r="Q726">
        <v>1</v>
      </c>
      <c r="W726">
        <v>0</v>
      </c>
      <c r="X726">
        <v>618806536</v>
      </c>
      <c r="Y726">
        <v>6.0000000000000001E-3</v>
      </c>
      <c r="AA726">
        <v>287.81</v>
      </c>
      <c r="AB726">
        <v>0</v>
      </c>
      <c r="AC726">
        <v>0</v>
      </c>
      <c r="AD726">
        <v>0</v>
      </c>
      <c r="AE726">
        <v>44.97</v>
      </c>
      <c r="AF726">
        <v>0</v>
      </c>
      <c r="AG726">
        <v>0</v>
      </c>
      <c r="AH726">
        <v>0</v>
      </c>
      <c r="AI726">
        <v>6.4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6</v>
      </c>
      <c r="AT726">
        <v>6.0000000000000001E-3</v>
      </c>
      <c r="AU726" t="s">
        <v>6</v>
      </c>
      <c r="AV726">
        <v>0</v>
      </c>
      <c r="AW726">
        <v>2</v>
      </c>
      <c r="AX726">
        <v>26844645</v>
      </c>
      <c r="AY726">
        <v>1</v>
      </c>
      <c r="AZ726">
        <v>0</v>
      </c>
      <c r="BA726">
        <v>725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Y726*Source!I266</f>
        <v>0.156</v>
      </c>
      <c r="CY726">
        <f t="shared" ref="CY726:CY740" si="63">AA726</f>
        <v>287.81</v>
      </c>
      <c r="CZ726">
        <f t="shared" ref="CZ726:CZ740" si="64">AE726</f>
        <v>44.97</v>
      </c>
      <c r="DA726">
        <f t="shared" ref="DA726:DA740" si="65">AI726</f>
        <v>6.4</v>
      </c>
      <c r="DB726">
        <v>0</v>
      </c>
    </row>
    <row r="727" spans="1:106" x14ac:dyDescent="0.2">
      <c r="A727">
        <f>ROW(Source!A266)</f>
        <v>266</v>
      </c>
      <c r="B727">
        <v>26834277</v>
      </c>
      <c r="C727">
        <v>26844642</v>
      </c>
      <c r="D727">
        <v>25149944</v>
      </c>
      <c r="E727">
        <v>1</v>
      </c>
      <c r="F727">
        <v>1</v>
      </c>
      <c r="G727">
        <v>1</v>
      </c>
      <c r="H727">
        <v>3</v>
      </c>
      <c r="I727" t="s">
        <v>897</v>
      </c>
      <c r="J727" t="s">
        <v>898</v>
      </c>
      <c r="K727" t="s">
        <v>899</v>
      </c>
      <c r="L727">
        <v>1346</v>
      </c>
      <c r="N727">
        <v>1009</v>
      </c>
      <c r="O727" t="s">
        <v>182</v>
      </c>
      <c r="P727" t="s">
        <v>182</v>
      </c>
      <c r="Q727">
        <v>1</v>
      </c>
      <c r="W727">
        <v>0</v>
      </c>
      <c r="X727">
        <v>56922527</v>
      </c>
      <c r="Y727">
        <v>1E-3</v>
      </c>
      <c r="AA727">
        <v>73.599999999999994</v>
      </c>
      <c r="AB727">
        <v>0</v>
      </c>
      <c r="AC727">
        <v>0</v>
      </c>
      <c r="AD727">
        <v>0</v>
      </c>
      <c r="AE727">
        <v>11.5</v>
      </c>
      <c r="AF727">
        <v>0</v>
      </c>
      <c r="AG727">
        <v>0</v>
      </c>
      <c r="AH727">
        <v>0</v>
      </c>
      <c r="AI727">
        <v>6.4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1E-3</v>
      </c>
      <c r="AU727" t="s">
        <v>6</v>
      </c>
      <c r="AV727">
        <v>0</v>
      </c>
      <c r="AW727">
        <v>2</v>
      </c>
      <c r="AX727">
        <v>26844646</v>
      </c>
      <c r="AY727">
        <v>1</v>
      </c>
      <c r="AZ727">
        <v>0</v>
      </c>
      <c r="BA727">
        <v>726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Y727*Source!I266</f>
        <v>2.6000000000000002E-2</v>
      </c>
      <c r="CY727">
        <f t="shared" si="63"/>
        <v>73.599999999999994</v>
      </c>
      <c r="CZ727">
        <f t="shared" si="64"/>
        <v>11.5</v>
      </c>
      <c r="DA727">
        <f t="shared" si="65"/>
        <v>6.4</v>
      </c>
      <c r="DB727">
        <v>0</v>
      </c>
    </row>
    <row r="728" spans="1:106" x14ac:dyDescent="0.2">
      <c r="A728">
        <f>ROW(Source!A266)</f>
        <v>266</v>
      </c>
      <c r="B728">
        <v>26834277</v>
      </c>
      <c r="C728">
        <v>26844642</v>
      </c>
      <c r="D728">
        <v>25150263</v>
      </c>
      <c r="E728">
        <v>1</v>
      </c>
      <c r="F728">
        <v>1</v>
      </c>
      <c r="G728">
        <v>1</v>
      </c>
      <c r="H728">
        <v>3</v>
      </c>
      <c r="I728" t="s">
        <v>850</v>
      </c>
      <c r="J728" t="s">
        <v>851</v>
      </c>
      <c r="K728" t="s">
        <v>852</v>
      </c>
      <c r="L728">
        <v>1346</v>
      </c>
      <c r="N728">
        <v>1009</v>
      </c>
      <c r="O728" t="s">
        <v>182</v>
      </c>
      <c r="P728" t="s">
        <v>182</v>
      </c>
      <c r="Q728">
        <v>1</v>
      </c>
      <c r="W728">
        <v>0</v>
      </c>
      <c r="X728">
        <v>-1088866022</v>
      </c>
      <c r="Y728">
        <v>1.2E-2</v>
      </c>
      <c r="AA728">
        <v>194.56</v>
      </c>
      <c r="AB728">
        <v>0</v>
      </c>
      <c r="AC728">
        <v>0</v>
      </c>
      <c r="AD728">
        <v>0</v>
      </c>
      <c r="AE728">
        <v>30.4</v>
      </c>
      <c r="AF728">
        <v>0</v>
      </c>
      <c r="AG728">
        <v>0</v>
      </c>
      <c r="AH728">
        <v>0</v>
      </c>
      <c r="AI728">
        <v>6.4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1.2E-2</v>
      </c>
      <c r="AU728" t="s">
        <v>6</v>
      </c>
      <c r="AV728">
        <v>0</v>
      </c>
      <c r="AW728">
        <v>2</v>
      </c>
      <c r="AX728">
        <v>26844647</v>
      </c>
      <c r="AY728">
        <v>1</v>
      </c>
      <c r="AZ728">
        <v>0</v>
      </c>
      <c r="BA728">
        <v>727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Y728*Source!I266</f>
        <v>0.312</v>
      </c>
      <c r="CY728">
        <f t="shared" si="63"/>
        <v>194.56</v>
      </c>
      <c r="CZ728">
        <f t="shared" si="64"/>
        <v>30.4</v>
      </c>
      <c r="DA728">
        <f t="shared" si="65"/>
        <v>6.4</v>
      </c>
      <c r="DB728">
        <v>0</v>
      </c>
    </row>
    <row r="729" spans="1:106" x14ac:dyDescent="0.2">
      <c r="A729">
        <f>ROW(Source!A266)</f>
        <v>266</v>
      </c>
      <c r="B729">
        <v>26834277</v>
      </c>
      <c r="C729">
        <v>26844642</v>
      </c>
      <c r="D729">
        <v>25151427</v>
      </c>
      <c r="E729">
        <v>1</v>
      </c>
      <c r="F729">
        <v>1</v>
      </c>
      <c r="G729">
        <v>1</v>
      </c>
      <c r="H729">
        <v>3</v>
      </c>
      <c r="I729" t="s">
        <v>900</v>
      </c>
      <c r="J729" t="s">
        <v>901</v>
      </c>
      <c r="K729" t="s">
        <v>902</v>
      </c>
      <c r="L729">
        <v>1346</v>
      </c>
      <c r="N729">
        <v>1009</v>
      </c>
      <c r="O729" t="s">
        <v>182</v>
      </c>
      <c r="P729" t="s">
        <v>182</v>
      </c>
      <c r="Q729">
        <v>1</v>
      </c>
      <c r="W729">
        <v>0</v>
      </c>
      <c r="X729">
        <v>586013393</v>
      </c>
      <c r="Y729">
        <v>7.0000000000000007E-2</v>
      </c>
      <c r="AA729">
        <v>67.650000000000006</v>
      </c>
      <c r="AB729">
        <v>0</v>
      </c>
      <c r="AC729">
        <v>0</v>
      </c>
      <c r="AD729">
        <v>0</v>
      </c>
      <c r="AE729">
        <v>10.57</v>
      </c>
      <c r="AF729">
        <v>0</v>
      </c>
      <c r="AG729">
        <v>0</v>
      </c>
      <c r="AH729">
        <v>0</v>
      </c>
      <c r="AI729">
        <v>6.4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7.0000000000000007E-2</v>
      </c>
      <c r="AU729" t="s">
        <v>6</v>
      </c>
      <c r="AV729">
        <v>0</v>
      </c>
      <c r="AW729">
        <v>2</v>
      </c>
      <c r="AX729">
        <v>26844648</v>
      </c>
      <c r="AY729">
        <v>1</v>
      </c>
      <c r="AZ729">
        <v>0</v>
      </c>
      <c r="BA729">
        <v>728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Y729*Source!I266</f>
        <v>1.8200000000000003</v>
      </c>
      <c r="CY729">
        <f t="shared" si="63"/>
        <v>67.650000000000006</v>
      </c>
      <c r="CZ729">
        <f t="shared" si="64"/>
        <v>10.57</v>
      </c>
      <c r="DA729">
        <f t="shared" si="65"/>
        <v>6.4</v>
      </c>
      <c r="DB729">
        <v>0</v>
      </c>
    </row>
    <row r="730" spans="1:106" x14ac:dyDescent="0.2">
      <c r="A730">
        <f>ROW(Source!A266)</f>
        <v>266</v>
      </c>
      <c r="B730">
        <v>26834277</v>
      </c>
      <c r="C730">
        <v>26844642</v>
      </c>
      <c r="D730">
        <v>25152616</v>
      </c>
      <c r="E730">
        <v>1</v>
      </c>
      <c r="F730">
        <v>1</v>
      </c>
      <c r="G730">
        <v>1</v>
      </c>
      <c r="H730">
        <v>3</v>
      </c>
      <c r="I730" t="s">
        <v>880</v>
      </c>
      <c r="J730" t="s">
        <v>881</v>
      </c>
      <c r="K730" t="s">
        <v>654</v>
      </c>
      <c r="L730">
        <v>1346</v>
      </c>
      <c r="N730">
        <v>1009</v>
      </c>
      <c r="O730" t="s">
        <v>182</v>
      </c>
      <c r="P730" t="s">
        <v>182</v>
      </c>
      <c r="Q730">
        <v>1</v>
      </c>
      <c r="W730">
        <v>0</v>
      </c>
      <c r="X730">
        <v>103900845</v>
      </c>
      <c r="Y730">
        <v>4.9000000000000002E-2</v>
      </c>
      <c r="AA730">
        <v>57.86</v>
      </c>
      <c r="AB730">
        <v>0</v>
      </c>
      <c r="AC730">
        <v>0</v>
      </c>
      <c r="AD730">
        <v>0</v>
      </c>
      <c r="AE730">
        <v>9.0399999999999991</v>
      </c>
      <c r="AF730">
        <v>0</v>
      </c>
      <c r="AG730">
        <v>0</v>
      </c>
      <c r="AH730">
        <v>0</v>
      </c>
      <c r="AI730">
        <v>6.4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4.9000000000000002E-2</v>
      </c>
      <c r="AU730" t="s">
        <v>6</v>
      </c>
      <c r="AV730">
        <v>0</v>
      </c>
      <c r="AW730">
        <v>2</v>
      </c>
      <c r="AX730">
        <v>26844649</v>
      </c>
      <c r="AY730">
        <v>1</v>
      </c>
      <c r="AZ730">
        <v>0</v>
      </c>
      <c r="BA730">
        <v>729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Y730*Source!I266</f>
        <v>1.274</v>
      </c>
      <c r="CY730">
        <f t="shared" si="63"/>
        <v>57.86</v>
      </c>
      <c r="CZ730">
        <f t="shared" si="64"/>
        <v>9.0399999999999991</v>
      </c>
      <c r="DA730">
        <f t="shared" si="65"/>
        <v>6.4</v>
      </c>
      <c r="DB730">
        <v>0</v>
      </c>
    </row>
    <row r="731" spans="1:106" x14ac:dyDescent="0.2">
      <c r="A731">
        <f>ROW(Source!A266)</f>
        <v>266</v>
      </c>
      <c r="B731">
        <v>26834277</v>
      </c>
      <c r="C731">
        <v>26844642</v>
      </c>
      <c r="D731">
        <v>25152748</v>
      </c>
      <c r="E731">
        <v>1</v>
      </c>
      <c r="F731">
        <v>1</v>
      </c>
      <c r="G731">
        <v>1</v>
      </c>
      <c r="H731">
        <v>3</v>
      </c>
      <c r="I731" t="s">
        <v>874</v>
      </c>
      <c r="J731" t="s">
        <v>875</v>
      </c>
      <c r="K731" t="s">
        <v>876</v>
      </c>
      <c r="L731">
        <v>1355</v>
      </c>
      <c r="N731">
        <v>1010</v>
      </c>
      <c r="O731" t="s">
        <v>483</v>
      </c>
      <c r="P731" t="s">
        <v>483</v>
      </c>
      <c r="Q731">
        <v>100</v>
      </c>
      <c r="W731">
        <v>0</v>
      </c>
      <c r="X731">
        <v>1794244060</v>
      </c>
      <c r="Y731">
        <v>1.4E-2</v>
      </c>
      <c r="AA731">
        <v>550.4</v>
      </c>
      <c r="AB731">
        <v>0</v>
      </c>
      <c r="AC731">
        <v>0</v>
      </c>
      <c r="AD731">
        <v>0</v>
      </c>
      <c r="AE731">
        <v>86</v>
      </c>
      <c r="AF731">
        <v>0</v>
      </c>
      <c r="AG731">
        <v>0</v>
      </c>
      <c r="AH731">
        <v>0</v>
      </c>
      <c r="AI731">
        <v>6.4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1.4E-2</v>
      </c>
      <c r="AU731" t="s">
        <v>6</v>
      </c>
      <c r="AV731">
        <v>0</v>
      </c>
      <c r="AW731">
        <v>2</v>
      </c>
      <c r="AX731">
        <v>26844650</v>
      </c>
      <c r="AY731">
        <v>1</v>
      </c>
      <c r="AZ731">
        <v>0</v>
      </c>
      <c r="BA731">
        <v>730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Y731*Source!I266</f>
        <v>0.36399999999999999</v>
      </c>
      <c r="CY731">
        <f t="shared" si="63"/>
        <v>550.4</v>
      </c>
      <c r="CZ731">
        <f t="shared" si="64"/>
        <v>86</v>
      </c>
      <c r="DA731">
        <f t="shared" si="65"/>
        <v>6.4</v>
      </c>
      <c r="DB731">
        <v>0</v>
      </c>
    </row>
    <row r="732" spans="1:106" x14ac:dyDescent="0.2">
      <c r="A732">
        <f>ROW(Source!A266)</f>
        <v>266</v>
      </c>
      <c r="B732">
        <v>26834277</v>
      </c>
      <c r="C732">
        <v>26844642</v>
      </c>
      <c r="D732">
        <v>25153666</v>
      </c>
      <c r="E732">
        <v>1</v>
      </c>
      <c r="F732">
        <v>1</v>
      </c>
      <c r="G732">
        <v>1</v>
      </c>
      <c r="H732">
        <v>3</v>
      </c>
      <c r="I732" t="s">
        <v>903</v>
      </c>
      <c r="J732" t="s">
        <v>904</v>
      </c>
      <c r="K732" t="s">
        <v>905</v>
      </c>
      <c r="L732">
        <v>1346</v>
      </c>
      <c r="N732">
        <v>1009</v>
      </c>
      <c r="O732" t="s">
        <v>182</v>
      </c>
      <c r="P732" t="s">
        <v>182</v>
      </c>
      <c r="Q732">
        <v>1</v>
      </c>
      <c r="W732">
        <v>0</v>
      </c>
      <c r="X732">
        <v>-856710481</v>
      </c>
      <c r="Y732">
        <v>1E-3</v>
      </c>
      <c r="AA732">
        <v>851.52</v>
      </c>
      <c r="AB732">
        <v>0</v>
      </c>
      <c r="AC732">
        <v>0</v>
      </c>
      <c r="AD732">
        <v>0</v>
      </c>
      <c r="AE732">
        <v>133.05000000000001</v>
      </c>
      <c r="AF732">
        <v>0</v>
      </c>
      <c r="AG732">
        <v>0</v>
      </c>
      <c r="AH732">
        <v>0</v>
      </c>
      <c r="AI732">
        <v>6.4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6</v>
      </c>
      <c r="AT732">
        <v>1E-3</v>
      </c>
      <c r="AU732" t="s">
        <v>6</v>
      </c>
      <c r="AV732">
        <v>0</v>
      </c>
      <c r="AW732">
        <v>2</v>
      </c>
      <c r="AX732">
        <v>26844651</v>
      </c>
      <c r="AY732">
        <v>1</v>
      </c>
      <c r="AZ732">
        <v>0</v>
      </c>
      <c r="BA732">
        <v>731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Y732*Source!I266</f>
        <v>2.6000000000000002E-2</v>
      </c>
      <c r="CY732">
        <f t="shared" si="63"/>
        <v>851.52</v>
      </c>
      <c r="CZ732">
        <f t="shared" si="64"/>
        <v>133.05000000000001</v>
      </c>
      <c r="DA732">
        <f t="shared" si="65"/>
        <v>6.4</v>
      </c>
      <c r="DB732">
        <v>0</v>
      </c>
    </row>
    <row r="733" spans="1:106" x14ac:dyDescent="0.2">
      <c r="A733">
        <f>ROW(Source!A266)</f>
        <v>266</v>
      </c>
      <c r="B733">
        <v>26834277</v>
      </c>
      <c r="C733">
        <v>26844642</v>
      </c>
      <c r="D733">
        <v>25171300</v>
      </c>
      <c r="E733">
        <v>1</v>
      </c>
      <c r="F733">
        <v>1</v>
      </c>
      <c r="G733">
        <v>1</v>
      </c>
      <c r="H733">
        <v>3</v>
      </c>
      <c r="I733" t="s">
        <v>906</v>
      </c>
      <c r="J733" t="s">
        <v>907</v>
      </c>
      <c r="K733" t="s">
        <v>908</v>
      </c>
      <c r="L733">
        <v>1348</v>
      </c>
      <c r="N733">
        <v>1009</v>
      </c>
      <c r="O733" t="s">
        <v>38</v>
      </c>
      <c r="P733" t="s">
        <v>38</v>
      </c>
      <c r="Q733">
        <v>1000</v>
      </c>
      <c r="W733">
        <v>0</v>
      </c>
      <c r="X733">
        <v>426000481</v>
      </c>
      <c r="Y733">
        <v>1E-3</v>
      </c>
      <c r="AA733">
        <v>73600</v>
      </c>
      <c r="AB733">
        <v>0</v>
      </c>
      <c r="AC733">
        <v>0</v>
      </c>
      <c r="AD733">
        <v>0</v>
      </c>
      <c r="AE733">
        <v>11500</v>
      </c>
      <c r="AF733">
        <v>0</v>
      </c>
      <c r="AG733">
        <v>0</v>
      </c>
      <c r="AH733">
        <v>0</v>
      </c>
      <c r="AI733">
        <v>6.4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6</v>
      </c>
      <c r="AT733">
        <v>1E-3</v>
      </c>
      <c r="AU733" t="s">
        <v>6</v>
      </c>
      <c r="AV733">
        <v>0</v>
      </c>
      <c r="AW733">
        <v>2</v>
      </c>
      <c r="AX733">
        <v>26844652</v>
      </c>
      <c r="AY733">
        <v>1</v>
      </c>
      <c r="AZ733">
        <v>0</v>
      </c>
      <c r="BA733">
        <v>732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Y733*Source!I266</f>
        <v>2.6000000000000002E-2</v>
      </c>
      <c r="CY733">
        <f t="shared" si="63"/>
        <v>73600</v>
      </c>
      <c r="CZ733">
        <f t="shared" si="64"/>
        <v>11500</v>
      </c>
      <c r="DA733">
        <f t="shared" si="65"/>
        <v>6.4</v>
      </c>
      <c r="DB733">
        <v>0</v>
      </c>
    </row>
    <row r="734" spans="1:106" x14ac:dyDescent="0.2">
      <c r="A734">
        <f>ROW(Source!A266)</f>
        <v>266</v>
      </c>
      <c r="B734">
        <v>26834277</v>
      </c>
      <c r="C734">
        <v>26844642</v>
      </c>
      <c r="D734">
        <v>25186459</v>
      </c>
      <c r="E734">
        <v>1</v>
      </c>
      <c r="F734">
        <v>1</v>
      </c>
      <c r="G734">
        <v>1</v>
      </c>
      <c r="H734">
        <v>3</v>
      </c>
      <c r="I734" t="s">
        <v>856</v>
      </c>
      <c r="J734" t="s">
        <v>857</v>
      </c>
      <c r="K734" t="s">
        <v>858</v>
      </c>
      <c r="L734">
        <v>1346</v>
      </c>
      <c r="N734">
        <v>1009</v>
      </c>
      <c r="O734" t="s">
        <v>182</v>
      </c>
      <c r="P734" t="s">
        <v>182</v>
      </c>
      <c r="Q734">
        <v>1</v>
      </c>
      <c r="W734">
        <v>0</v>
      </c>
      <c r="X734">
        <v>210558753</v>
      </c>
      <c r="Y734">
        <v>3.5999999999999997E-2</v>
      </c>
      <c r="AA734">
        <v>183.04</v>
      </c>
      <c r="AB734">
        <v>0</v>
      </c>
      <c r="AC734">
        <v>0</v>
      </c>
      <c r="AD734">
        <v>0</v>
      </c>
      <c r="AE734">
        <v>28.6</v>
      </c>
      <c r="AF734">
        <v>0</v>
      </c>
      <c r="AG734">
        <v>0</v>
      </c>
      <c r="AH734">
        <v>0</v>
      </c>
      <c r="AI734">
        <v>6.4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3.5999999999999997E-2</v>
      </c>
      <c r="AU734" t="s">
        <v>6</v>
      </c>
      <c r="AV734">
        <v>0</v>
      </c>
      <c r="AW734">
        <v>2</v>
      </c>
      <c r="AX734">
        <v>26844653</v>
      </c>
      <c r="AY734">
        <v>1</v>
      </c>
      <c r="AZ734">
        <v>0</v>
      </c>
      <c r="BA734">
        <v>733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Y734*Source!I266</f>
        <v>0.93599999999999994</v>
      </c>
      <c r="CY734">
        <f t="shared" si="63"/>
        <v>183.04</v>
      </c>
      <c r="CZ734">
        <f t="shared" si="64"/>
        <v>28.6</v>
      </c>
      <c r="DA734">
        <f t="shared" si="65"/>
        <v>6.4</v>
      </c>
      <c r="DB734">
        <v>0</v>
      </c>
    </row>
    <row r="735" spans="1:106" x14ac:dyDescent="0.2">
      <c r="A735">
        <f>ROW(Source!A266)</f>
        <v>266</v>
      </c>
      <c r="B735">
        <v>26834277</v>
      </c>
      <c r="C735">
        <v>26844642</v>
      </c>
      <c r="D735">
        <v>25186612</v>
      </c>
      <c r="E735">
        <v>1</v>
      </c>
      <c r="F735">
        <v>1</v>
      </c>
      <c r="G735">
        <v>1</v>
      </c>
      <c r="H735">
        <v>3</v>
      </c>
      <c r="I735" t="s">
        <v>909</v>
      </c>
      <c r="J735" t="s">
        <v>910</v>
      </c>
      <c r="K735" t="s">
        <v>911</v>
      </c>
      <c r="L735">
        <v>1346</v>
      </c>
      <c r="N735">
        <v>1009</v>
      </c>
      <c r="O735" t="s">
        <v>182</v>
      </c>
      <c r="P735" t="s">
        <v>182</v>
      </c>
      <c r="Q735">
        <v>1</v>
      </c>
      <c r="W735">
        <v>0</v>
      </c>
      <c r="X735">
        <v>-1274984028</v>
      </c>
      <c r="Y735">
        <v>6.0000000000000001E-3</v>
      </c>
      <c r="AA735">
        <v>228.03</v>
      </c>
      <c r="AB735">
        <v>0</v>
      </c>
      <c r="AC735">
        <v>0</v>
      </c>
      <c r="AD735">
        <v>0</v>
      </c>
      <c r="AE735">
        <v>35.630000000000003</v>
      </c>
      <c r="AF735">
        <v>0</v>
      </c>
      <c r="AG735">
        <v>0</v>
      </c>
      <c r="AH735">
        <v>0</v>
      </c>
      <c r="AI735">
        <v>6.4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6.0000000000000001E-3</v>
      </c>
      <c r="AU735" t="s">
        <v>6</v>
      </c>
      <c r="AV735">
        <v>0</v>
      </c>
      <c r="AW735">
        <v>2</v>
      </c>
      <c r="AX735">
        <v>26844654</v>
      </c>
      <c r="AY735">
        <v>1</v>
      </c>
      <c r="AZ735">
        <v>0</v>
      </c>
      <c r="BA735">
        <v>734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Y735*Source!I266</f>
        <v>0.156</v>
      </c>
      <c r="CY735">
        <f t="shared" si="63"/>
        <v>228.03</v>
      </c>
      <c r="CZ735">
        <f t="shared" si="64"/>
        <v>35.630000000000003</v>
      </c>
      <c r="DA735">
        <f t="shared" si="65"/>
        <v>6.4</v>
      </c>
      <c r="DB735">
        <v>0</v>
      </c>
    </row>
    <row r="736" spans="1:106" x14ac:dyDescent="0.2">
      <c r="A736">
        <f>ROW(Source!A266)</f>
        <v>266</v>
      </c>
      <c r="B736">
        <v>26834277</v>
      </c>
      <c r="C736">
        <v>26844642</v>
      </c>
      <c r="D736">
        <v>25200071</v>
      </c>
      <c r="E736">
        <v>1</v>
      </c>
      <c r="F736">
        <v>1</v>
      </c>
      <c r="G736">
        <v>1</v>
      </c>
      <c r="H736">
        <v>3</v>
      </c>
      <c r="I736" t="s">
        <v>885</v>
      </c>
      <c r="J736" t="s">
        <v>886</v>
      </c>
      <c r="K736" t="s">
        <v>887</v>
      </c>
      <c r="L736">
        <v>1358</v>
      </c>
      <c r="N736">
        <v>1010</v>
      </c>
      <c r="O736" t="s">
        <v>431</v>
      </c>
      <c r="P736" t="s">
        <v>431</v>
      </c>
      <c r="Q736">
        <v>10</v>
      </c>
      <c r="W736">
        <v>0</v>
      </c>
      <c r="X736">
        <v>1386890308</v>
      </c>
      <c r="Y736">
        <v>0.1</v>
      </c>
      <c r="AA736">
        <v>249.6</v>
      </c>
      <c r="AB736">
        <v>0</v>
      </c>
      <c r="AC736">
        <v>0</v>
      </c>
      <c r="AD736">
        <v>0</v>
      </c>
      <c r="AE736">
        <v>39</v>
      </c>
      <c r="AF736">
        <v>0</v>
      </c>
      <c r="AG736">
        <v>0</v>
      </c>
      <c r="AH736">
        <v>0</v>
      </c>
      <c r="AI736">
        <v>6.4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0.1</v>
      </c>
      <c r="AU736" t="s">
        <v>6</v>
      </c>
      <c r="AV736">
        <v>0</v>
      </c>
      <c r="AW736">
        <v>2</v>
      </c>
      <c r="AX736">
        <v>26844655</v>
      </c>
      <c r="AY736">
        <v>1</v>
      </c>
      <c r="AZ736">
        <v>0</v>
      </c>
      <c r="BA736">
        <v>735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Y736*Source!I266</f>
        <v>2.6</v>
      </c>
      <c r="CY736">
        <f t="shared" si="63"/>
        <v>249.6</v>
      </c>
      <c r="CZ736">
        <f t="shared" si="64"/>
        <v>39</v>
      </c>
      <c r="DA736">
        <f t="shared" si="65"/>
        <v>6.4</v>
      </c>
      <c r="DB736">
        <v>0</v>
      </c>
    </row>
    <row r="737" spans="1:106" x14ac:dyDescent="0.2">
      <c r="A737">
        <f>ROW(Source!A266)</f>
        <v>266</v>
      </c>
      <c r="B737">
        <v>26834277</v>
      </c>
      <c r="C737">
        <v>26844642</v>
      </c>
      <c r="D737">
        <v>25221477</v>
      </c>
      <c r="E737">
        <v>1</v>
      </c>
      <c r="F737">
        <v>1</v>
      </c>
      <c r="G737">
        <v>1</v>
      </c>
      <c r="H737">
        <v>3</v>
      </c>
      <c r="I737" t="s">
        <v>502</v>
      </c>
      <c r="J737" t="s">
        <v>504</v>
      </c>
      <c r="K737" t="s">
        <v>503</v>
      </c>
      <c r="L737">
        <v>1354</v>
      </c>
      <c r="N737">
        <v>1010</v>
      </c>
      <c r="O737" t="s">
        <v>145</v>
      </c>
      <c r="P737" t="s">
        <v>145</v>
      </c>
      <c r="Q737">
        <v>1</v>
      </c>
      <c r="W737">
        <v>0</v>
      </c>
      <c r="X737">
        <v>1093362897</v>
      </c>
      <c r="Y737">
        <v>0.30769200000000002</v>
      </c>
      <c r="AA737">
        <v>63.17</v>
      </c>
      <c r="AB737">
        <v>0</v>
      </c>
      <c r="AC737">
        <v>0</v>
      </c>
      <c r="AD737">
        <v>0</v>
      </c>
      <c r="AE737">
        <v>9.8699999999999992</v>
      </c>
      <c r="AF737">
        <v>0</v>
      </c>
      <c r="AG737">
        <v>0</v>
      </c>
      <c r="AH737">
        <v>0</v>
      </c>
      <c r="AI737">
        <v>6.4</v>
      </c>
      <c r="AJ737">
        <v>1</v>
      </c>
      <c r="AK737">
        <v>1</v>
      </c>
      <c r="AL737">
        <v>1</v>
      </c>
      <c r="AN737">
        <v>0</v>
      </c>
      <c r="AO737">
        <v>0</v>
      </c>
      <c r="AP737">
        <v>0</v>
      </c>
      <c r="AQ737">
        <v>0</v>
      </c>
      <c r="AR737">
        <v>0</v>
      </c>
      <c r="AS737" t="s">
        <v>6</v>
      </c>
      <c r="AT737">
        <v>0.30769200000000002</v>
      </c>
      <c r="AU737" t="s">
        <v>6</v>
      </c>
      <c r="AV737">
        <v>0</v>
      </c>
      <c r="AW737">
        <v>1</v>
      </c>
      <c r="AX737">
        <v>-1</v>
      </c>
      <c r="AY737">
        <v>0</v>
      </c>
      <c r="AZ737">
        <v>0</v>
      </c>
      <c r="BA737" t="s">
        <v>6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Y737*Source!I266</f>
        <v>7.9999920000000007</v>
      </c>
      <c r="CY737">
        <f t="shared" si="63"/>
        <v>63.17</v>
      </c>
      <c r="CZ737">
        <f t="shared" si="64"/>
        <v>9.8699999999999992</v>
      </c>
      <c r="DA737">
        <f t="shared" si="65"/>
        <v>6.4</v>
      </c>
      <c r="DB737">
        <v>0</v>
      </c>
    </row>
    <row r="738" spans="1:106" x14ac:dyDescent="0.2">
      <c r="A738">
        <f>ROW(Source!A266)</f>
        <v>266</v>
      </c>
      <c r="B738">
        <v>26834277</v>
      </c>
      <c r="C738">
        <v>26844642</v>
      </c>
      <c r="D738">
        <v>25221483</v>
      </c>
      <c r="E738">
        <v>1</v>
      </c>
      <c r="F738">
        <v>1</v>
      </c>
      <c r="G738">
        <v>1</v>
      </c>
      <c r="H738">
        <v>3</v>
      </c>
      <c r="I738" t="s">
        <v>498</v>
      </c>
      <c r="J738" t="s">
        <v>500</v>
      </c>
      <c r="K738" t="s">
        <v>499</v>
      </c>
      <c r="L738">
        <v>1354</v>
      </c>
      <c r="N738">
        <v>1010</v>
      </c>
      <c r="O738" t="s">
        <v>145</v>
      </c>
      <c r="P738" t="s">
        <v>145</v>
      </c>
      <c r="Q738">
        <v>1</v>
      </c>
      <c r="W738">
        <v>0</v>
      </c>
      <c r="X738">
        <v>-1409578338</v>
      </c>
      <c r="Y738">
        <v>0.461538</v>
      </c>
      <c r="AA738">
        <v>133.76</v>
      </c>
      <c r="AB738">
        <v>0</v>
      </c>
      <c r="AC738">
        <v>0</v>
      </c>
      <c r="AD738">
        <v>0</v>
      </c>
      <c r="AE738">
        <v>20.9</v>
      </c>
      <c r="AF738">
        <v>0</v>
      </c>
      <c r="AG738">
        <v>0</v>
      </c>
      <c r="AH738">
        <v>0</v>
      </c>
      <c r="AI738">
        <v>6.4</v>
      </c>
      <c r="AJ738">
        <v>1</v>
      </c>
      <c r="AK738">
        <v>1</v>
      </c>
      <c r="AL738">
        <v>1</v>
      </c>
      <c r="AN738">
        <v>0</v>
      </c>
      <c r="AO738">
        <v>0</v>
      </c>
      <c r="AP738">
        <v>0</v>
      </c>
      <c r="AQ738">
        <v>0</v>
      </c>
      <c r="AR738">
        <v>0</v>
      </c>
      <c r="AS738" t="s">
        <v>6</v>
      </c>
      <c r="AT738">
        <v>0.461538</v>
      </c>
      <c r="AU738" t="s">
        <v>6</v>
      </c>
      <c r="AV738">
        <v>0</v>
      </c>
      <c r="AW738">
        <v>1</v>
      </c>
      <c r="AX738">
        <v>-1</v>
      </c>
      <c r="AY738">
        <v>0</v>
      </c>
      <c r="AZ738">
        <v>0</v>
      </c>
      <c r="BA738" t="s">
        <v>6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Y738*Source!I266</f>
        <v>11.999988</v>
      </c>
      <c r="CY738">
        <f t="shared" si="63"/>
        <v>133.76</v>
      </c>
      <c r="CZ738">
        <f t="shared" si="64"/>
        <v>20.9</v>
      </c>
      <c r="DA738">
        <f t="shared" si="65"/>
        <v>6.4</v>
      </c>
      <c r="DB738">
        <v>0</v>
      </c>
    </row>
    <row r="739" spans="1:106" x14ac:dyDescent="0.2">
      <c r="A739">
        <f>ROW(Source!A266)</f>
        <v>266</v>
      </c>
      <c r="B739">
        <v>26834277</v>
      </c>
      <c r="C739">
        <v>26844642</v>
      </c>
      <c r="D739">
        <v>25221490</v>
      </c>
      <c r="E739">
        <v>1</v>
      </c>
      <c r="F739">
        <v>1</v>
      </c>
      <c r="G739">
        <v>1</v>
      </c>
      <c r="H739">
        <v>3</v>
      </c>
      <c r="I739" t="s">
        <v>506</v>
      </c>
      <c r="J739" t="s">
        <v>508</v>
      </c>
      <c r="K739" t="s">
        <v>507</v>
      </c>
      <c r="L739">
        <v>1354</v>
      </c>
      <c r="N739">
        <v>1010</v>
      </c>
      <c r="O739" t="s">
        <v>145</v>
      </c>
      <c r="P739" t="s">
        <v>145</v>
      </c>
      <c r="Q739">
        <v>1</v>
      </c>
      <c r="W739">
        <v>0</v>
      </c>
      <c r="X739">
        <v>-921357817</v>
      </c>
      <c r="Y739">
        <v>0.230769</v>
      </c>
      <c r="AA739">
        <v>189.57</v>
      </c>
      <c r="AB739">
        <v>0</v>
      </c>
      <c r="AC739">
        <v>0</v>
      </c>
      <c r="AD739">
        <v>0</v>
      </c>
      <c r="AE739">
        <v>29.62</v>
      </c>
      <c r="AF739">
        <v>0</v>
      </c>
      <c r="AG739">
        <v>0</v>
      </c>
      <c r="AH739">
        <v>0</v>
      </c>
      <c r="AI739">
        <v>6.4</v>
      </c>
      <c r="AJ739">
        <v>1</v>
      </c>
      <c r="AK739">
        <v>1</v>
      </c>
      <c r="AL739">
        <v>1</v>
      </c>
      <c r="AN739">
        <v>0</v>
      </c>
      <c r="AO739">
        <v>0</v>
      </c>
      <c r="AP739">
        <v>0</v>
      </c>
      <c r="AQ739">
        <v>0</v>
      </c>
      <c r="AR739">
        <v>0</v>
      </c>
      <c r="AS739" t="s">
        <v>6</v>
      </c>
      <c r="AT739">
        <v>0.230769</v>
      </c>
      <c r="AU739" t="s">
        <v>6</v>
      </c>
      <c r="AV739">
        <v>0</v>
      </c>
      <c r="AW739">
        <v>1</v>
      </c>
      <c r="AX739">
        <v>-1</v>
      </c>
      <c r="AY739">
        <v>0</v>
      </c>
      <c r="AZ739">
        <v>0</v>
      </c>
      <c r="BA739" t="s">
        <v>6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Y739*Source!I266</f>
        <v>5.999994</v>
      </c>
      <c r="CY739">
        <f t="shared" si="63"/>
        <v>189.57</v>
      </c>
      <c r="CZ739">
        <f t="shared" si="64"/>
        <v>29.62</v>
      </c>
      <c r="DA739">
        <f t="shared" si="65"/>
        <v>6.4</v>
      </c>
      <c r="DB739">
        <v>0</v>
      </c>
    </row>
    <row r="740" spans="1:106" x14ac:dyDescent="0.2">
      <c r="A740">
        <f>ROW(Source!A266)</f>
        <v>266</v>
      </c>
      <c r="B740">
        <v>26834277</v>
      </c>
      <c r="C740">
        <v>26844642</v>
      </c>
      <c r="D740">
        <v>25147235</v>
      </c>
      <c r="E740">
        <v>17</v>
      </c>
      <c r="F740">
        <v>1</v>
      </c>
      <c r="G740">
        <v>1</v>
      </c>
      <c r="H740">
        <v>3</v>
      </c>
      <c r="I740" t="s">
        <v>844</v>
      </c>
      <c r="J740" t="s">
        <v>6</v>
      </c>
      <c r="K740" t="s">
        <v>845</v>
      </c>
      <c r="L740">
        <v>1374</v>
      </c>
      <c r="N740">
        <v>1013</v>
      </c>
      <c r="O740" t="s">
        <v>846</v>
      </c>
      <c r="P740" t="s">
        <v>846</v>
      </c>
      <c r="Q740">
        <v>1</v>
      </c>
      <c r="W740">
        <v>0</v>
      </c>
      <c r="X740">
        <v>-1731369543</v>
      </c>
      <c r="Y740">
        <v>0.3</v>
      </c>
      <c r="AA740">
        <v>1</v>
      </c>
      <c r="AB740">
        <v>0</v>
      </c>
      <c r="AC740">
        <v>0</v>
      </c>
      <c r="AD740">
        <v>0</v>
      </c>
      <c r="AE740">
        <v>1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6</v>
      </c>
      <c r="AT740">
        <v>0.3</v>
      </c>
      <c r="AU740" t="s">
        <v>6</v>
      </c>
      <c r="AV740">
        <v>0</v>
      </c>
      <c r="AW740">
        <v>2</v>
      </c>
      <c r="AX740">
        <v>26844656</v>
      </c>
      <c r="AY740">
        <v>1</v>
      </c>
      <c r="AZ740">
        <v>0</v>
      </c>
      <c r="BA740">
        <v>736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Y740*Source!I266</f>
        <v>7.8</v>
      </c>
      <c r="CY740">
        <f t="shared" si="63"/>
        <v>1</v>
      </c>
      <c r="CZ740">
        <f t="shared" si="64"/>
        <v>1</v>
      </c>
      <c r="DA740">
        <f t="shared" si="65"/>
        <v>1</v>
      </c>
      <c r="DB740">
        <v>0</v>
      </c>
    </row>
    <row r="741" spans="1:106" x14ac:dyDescent="0.2">
      <c r="A741">
        <f>ROW(Source!A273)</f>
        <v>273</v>
      </c>
      <c r="B741">
        <v>26834263</v>
      </c>
      <c r="C741">
        <v>26844892</v>
      </c>
      <c r="D741">
        <v>25429015</v>
      </c>
      <c r="E741">
        <v>1</v>
      </c>
      <c r="F741">
        <v>1</v>
      </c>
      <c r="G741">
        <v>1</v>
      </c>
      <c r="H741">
        <v>1</v>
      </c>
      <c r="I741" t="s">
        <v>830</v>
      </c>
      <c r="J741" t="s">
        <v>6</v>
      </c>
      <c r="K741" t="s">
        <v>831</v>
      </c>
      <c r="L741">
        <v>1191</v>
      </c>
      <c r="N741">
        <v>1013</v>
      </c>
      <c r="O741" t="s">
        <v>599</v>
      </c>
      <c r="P741" t="s">
        <v>599</v>
      </c>
      <c r="Q741">
        <v>1</v>
      </c>
      <c r="W741">
        <v>0</v>
      </c>
      <c r="X741">
        <v>-713621975</v>
      </c>
      <c r="Y741">
        <v>1.68</v>
      </c>
      <c r="AA741">
        <v>0</v>
      </c>
      <c r="AB741">
        <v>0</v>
      </c>
      <c r="AC741">
        <v>0</v>
      </c>
      <c r="AD741">
        <v>11.82</v>
      </c>
      <c r="AE741">
        <v>0</v>
      </c>
      <c r="AF741">
        <v>0</v>
      </c>
      <c r="AG741">
        <v>0</v>
      </c>
      <c r="AH741">
        <v>11.82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6</v>
      </c>
      <c r="AT741">
        <v>1.68</v>
      </c>
      <c r="AU741" t="s">
        <v>6</v>
      </c>
      <c r="AV741">
        <v>1</v>
      </c>
      <c r="AW741">
        <v>2</v>
      </c>
      <c r="AX741">
        <v>26844921</v>
      </c>
      <c r="AY741">
        <v>1</v>
      </c>
      <c r="AZ741">
        <v>0</v>
      </c>
      <c r="BA741">
        <v>737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Y741*Source!I273</f>
        <v>10.08</v>
      </c>
      <c r="CY741">
        <f>AD741</f>
        <v>11.82</v>
      </c>
      <c r="CZ741">
        <f>AH741</f>
        <v>11.82</v>
      </c>
      <c r="DA741">
        <f>AL741</f>
        <v>1</v>
      </c>
      <c r="DB741">
        <v>0</v>
      </c>
    </row>
    <row r="742" spans="1:106" x14ac:dyDescent="0.2">
      <c r="A742">
        <f>ROW(Source!A273)</f>
        <v>273</v>
      </c>
      <c r="B742">
        <v>26834263</v>
      </c>
      <c r="C742">
        <v>26844892</v>
      </c>
      <c r="D742">
        <v>25148593</v>
      </c>
      <c r="E742">
        <v>1</v>
      </c>
      <c r="F742">
        <v>1</v>
      </c>
      <c r="G742">
        <v>1</v>
      </c>
      <c r="H742">
        <v>3</v>
      </c>
      <c r="I742" t="s">
        <v>832</v>
      </c>
      <c r="J742" t="s">
        <v>833</v>
      </c>
      <c r="K742" t="s">
        <v>834</v>
      </c>
      <c r="L742">
        <v>1346</v>
      </c>
      <c r="N742">
        <v>1009</v>
      </c>
      <c r="O742" t="s">
        <v>182</v>
      </c>
      <c r="P742" t="s">
        <v>182</v>
      </c>
      <c r="Q742">
        <v>1</v>
      </c>
      <c r="W742">
        <v>0</v>
      </c>
      <c r="X742">
        <v>1559187994</v>
      </c>
      <c r="Y742">
        <v>4.0000000000000002E-4</v>
      </c>
      <c r="AA742">
        <v>27.74</v>
      </c>
      <c r="AB742">
        <v>0</v>
      </c>
      <c r="AC742">
        <v>0</v>
      </c>
      <c r="AD742">
        <v>0</v>
      </c>
      <c r="AE742">
        <v>27.74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4.0000000000000002E-4</v>
      </c>
      <c r="AU742" t="s">
        <v>6</v>
      </c>
      <c r="AV742">
        <v>0</v>
      </c>
      <c r="AW742">
        <v>2</v>
      </c>
      <c r="AX742">
        <v>26844922</v>
      </c>
      <c r="AY742">
        <v>1</v>
      </c>
      <c r="AZ742">
        <v>0</v>
      </c>
      <c r="BA742">
        <v>738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Y742*Source!I273</f>
        <v>2.4000000000000002E-3</v>
      </c>
      <c r="CY742">
        <f>AA742</f>
        <v>27.74</v>
      </c>
      <c r="CZ742">
        <f>AE742</f>
        <v>27.74</v>
      </c>
      <c r="DA742">
        <f>AI742</f>
        <v>1</v>
      </c>
      <c r="DB742">
        <v>0</v>
      </c>
    </row>
    <row r="743" spans="1:106" x14ac:dyDescent="0.2">
      <c r="A743">
        <f>ROW(Source!A273)</f>
        <v>273</v>
      </c>
      <c r="B743">
        <v>26834263</v>
      </c>
      <c r="C743">
        <v>26844892</v>
      </c>
      <c r="D743">
        <v>25152746</v>
      </c>
      <c r="E743">
        <v>1</v>
      </c>
      <c r="F743">
        <v>1</v>
      </c>
      <c r="G743">
        <v>1</v>
      </c>
      <c r="H743">
        <v>3</v>
      </c>
      <c r="I743" t="s">
        <v>835</v>
      </c>
      <c r="J743" t="s">
        <v>836</v>
      </c>
      <c r="K743" t="s">
        <v>837</v>
      </c>
      <c r="L743">
        <v>1355</v>
      </c>
      <c r="N743">
        <v>1010</v>
      </c>
      <c r="O743" t="s">
        <v>483</v>
      </c>
      <c r="P743" t="s">
        <v>483</v>
      </c>
      <c r="Q743">
        <v>100</v>
      </c>
      <c r="W743">
        <v>0</v>
      </c>
      <c r="X743">
        <v>-66531260</v>
      </c>
      <c r="Y743">
        <v>0.03</v>
      </c>
      <c r="AA743">
        <v>83</v>
      </c>
      <c r="AB743">
        <v>0</v>
      </c>
      <c r="AC743">
        <v>0</v>
      </c>
      <c r="AD743">
        <v>0</v>
      </c>
      <c r="AE743">
        <v>83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6</v>
      </c>
      <c r="AT743">
        <v>0.03</v>
      </c>
      <c r="AU743" t="s">
        <v>6</v>
      </c>
      <c r="AV743">
        <v>0</v>
      </c>
      <c r="AW743">
        <v>2</v>
      </c>
      <c r="AX743">
        <v>26844923</v>
      </c>
      <c r="AY743">
        <v>1</v>
      </c>
      <c r="AZ743">
        <v>0</v>
      </c>
      <c r="BA743">
        <v>739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Y743*Source!I273</f>
        <v>0.18</v>
      </c>
      <c r="CY743">
        <f>AA743</f>
        <v>83</v>
      </c>
      <c r="CZ743">
        <f>AE743</f>
        <v>83</v>
      </c>
      <c r="DA743">
        <f>AI743</f>
        <v>1</v>
      </c>
      <c r="DB743">
        <v>0</v>
      </c>
    </row>
    <row r="744" spans="1:106" x14ac:dyDescent="0.2">
      <c r="A744">
        <f>ROW(Source!A273)</f>
        <v>273</v>
      </c>
      <c r="B744">
        <v>26834263</v>
      </c>
      <c r="C744">
        <v>26844892</v>
      </c>
      <c r="D744">
        <v>25154653</v>
      </c>
      <c r="E744">
        <v>1</v>
      </c>
      <c r="F744">
        <v>1</v>
      </c>
      <c r="G744">
        <v>1</v>
      </c>
      <c r="H744">
        <v>3</v>
      </c>
      <c r="I744" t="s">
        <v>838</v>
      </c>
      <c r="J744" t="s">
        <v>839</v>
      </c>
      <c r="K744" t="s">
        <v>840</v>
      </c>
      <c r="L744">
        <v>1348</v>
      </c>
      <c r="N744">
        <v>1009</v>
      </c>
      <c r="O744" t="s">
        <v>38</v>
      </c>
      <c r="P744" t="s">
        <v>38</v>
      </c>
      <c r="Q744">
        <v>1000</v>
      </c>
      <c r="W744">
        <v>0</v>
      </c>
      <c r="X744">
        <v>-1421715385</v>
      </c>
      <c r="Y744">
        <v>2.0000000000000002E-5</v>
      </c>
      <c r="AA744">
        <v>729.98</v>
      </c>
      <c r="AB744">
        <v>0</v>
      </c>
      <c r="AC744">
        <v>0</v>
      </c>
      <c r="AD744">
        <v>0</v>
      </c>
      <c r="AE744">
        <v>729.98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2.0000000000000002E-5</v>
      </c>
      <c r="AU744" t="s">
        <v>6</v>
      </c>
      <c r="AV744">
        <v>0</v>
      </c>
      <c r="AW744">
        <v>2</v>
      </c>
      <c r="AX744">
        <v>26844924</v>
      </c>
      <c r="AY744">
        <v>1</v>
      </c>
      <c r="AZ744">
        <v>0</v>
      </c>
      <c r="BA744">
        <v>740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Y744*Source!I273</f>
        <v>1.2000000000000002E-4</v>
      </c>
      <c r="CY744">
        <f>AA744</f>
        <v>729.98</v>
      </c>
      <c r="CZ744">
        <f>AE744</f>
        <v>729.98</v>
      </c>
      <c r="DA744">
        <f>AI744</f>
        <v>1</v>
      </c>
      <c r="DB744">
        <v>0</v>
      </c>
    </row>
    <row r="745" spans="1:106" x14ac:dyDescent="0.2">
      <c r="A745">
        <f>ROW(Source!A273)</f>
        <v>273</v>
      </c>
      <c r="B745">
        <v>26834263</v>
      </c>
      <c r="C745">
        <v>26844892</v>
      </c>
      <c r="D745">
        <v>25177689</v>
      </c>
      <c r="E745">
        <v>1</v>
      </c>
      <c r="F745">
        <v>1</v>
      </c>
      <c r="G745">
        <v>1</v>
      </c>
      <c r="H745">
        <v>3</v>
      </c>
      <c r="I745" t="s">
        <v>841</v>
      </c>
      <c r="J745" t="s">
        <v>842</v>
      </c>
      <c r="K745" t="s">
        <v>843</v>
      </c>
      <c r="L745">
        <v>1346</v>
      </c>
      <c r="N745">
        <v>1009</v>
      </c>
      <c r="O745" t="s">
        <v>182</v>
      </c>
      <c r="P745" t="s">
        <v>182</v>
      </c>
      <c r="Q745">
        <v>1</v>
      </c>
      <c r="W745">
        <v>0</v>
      </c>
      <c r="X745">
        <v>-1726842289</v>
      </c>
      <c r="Y745">
        <v>4.0000000000000001E-3</v>
      </c>
      <c r="AA745">
        <v>65.75</v>
      </c>
      <c r="AB745">
        <v>0</v>
      </c>
      <c r="AC745">
        <v>0</v>
      </c>
      <c r="AD745">
        <v>0</v>
      </c>
      <c r="AE745">
        <v>65.75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4.0000000000000001E-3</v>
      </c>
      <c r="AU745" t="s">
        <v>6</v>
      </c>
      <c r="AV745">
        <v>0</v>
      </c>
      <c r="AW745">
        <v>2</v>
      </c>
      <c r="AX745">
        <v>26844925</v>
      </c>
      <c r="AY745">
        <v>1</v>
      </c>
      <c r="AZ745">
        <v>0</v>
      </c>
      <c r="BA745">
        <v>741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Y745*Source!I273</f>
        <v>2.4E-2</v>
      </c>
      <c r="CY745">
        <f>AA745</f>
        <v>65.75</v>
      </c>
      <c r="CZ745">
        <f>AE745</f>
        <v>65.75</v>
      </c>
      <c r="DA745">
        <f>AI745</f>
        <v>1</v>
      </c>
      <c r="DB745">
        <v>0</v>
      </c>
    </row>
    <row r="746" spans="1:106" x14ac:dyDescent="0.2">
      <c r="A746">
        <f>ROW(Source!A273)</f>
        <v>273</v>
      </c>
      <c r="B746">
        <v>26834263</v>
      </c>
      <c r="C746">
        <v>26844892</v>
      </c>
      <c r="D746">
        <v>25147235</v>
      </c>
      <c r="E746">
        <v>17</v>
      </c>
      <c r="F746">
        <v>1</v>
      </c>
      <c r="G746">
        <v>1</v>
      </c>
      <c r="H746">
        <v>3</v>
      </c>
      <c r="I746" t="s">
        <v>844</v>
      </c>
      <c r="J746" t="s">
        <v>6</v>
      </c>
      <c r="K746" t="s">
        <v>845</v>
      </c>
      <c r="L746">
        <v>1374</v>
      </c>
      <c r="N746">
        <v>1013</v>
      </c>
      <c r="O746" t="s">
        <v>846</v>
      </c>
      <c r="P746" t="s">
        <v>846</v>
      </c>
      <c r="Q746">
        <v>1</v>
      </c>
      <c r="W746">
        <v>0</v>
      </c>
      <c r="X746">
        <v>-1731369543</v>
      </c>
      <c r="Y746">
        <v>0.4</v>
      </c>
      <c r="AA746">
        <v>1</v>
      </c>
      <c r="AB746">
        <v>0</v>
      </c>
      <c r="AC746">
        <v>0</v>
      </c>
      <c r="AD746">
        <v>0</v>
      </c>
      <c r="AE746">
        <v>1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6</v>
      </c>
      <c r="AT746">
        <v>0.4</v>
      </c>
      <c r="AU746" t="s">
        <v>6</v>
      </c>
      <c r="AV746">
        <v>0</v>
      </c>
      <c r="AW746">
        <v>2</v>
      </c>
      <c r="AX746">
        <v>26844926</v>
      </c>
      <c r="AY746">
        <v>1</v>
      </c>
      <c r="AZ746">
        <v>0</v>
      </c>
      <c r="BA746">
        <v>742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Y746*Source!I273</f>
        <v>2.4000000000000004</v>
      </c>
      <c r="CY746">
        <f>AA746</f>
        <v>1</v>
      </c>
      <c r="CZ746">
        <f>AE746</f>
        <v>1</v>
      </c>
      <c r="DA746">
        <f>AI746</f>
        <v>1</v>
      </c>
      <c r="DB746">
        <v>0</v>
      </c>
    </row>
    <row r="747" spans="1:106" x14ac:dyDescent="0.2">
      <c r="A747">
        <f>ROW(Source!A274)</f>
        <v>274</v>
      </c>
      <c r="B747">
        <v>26834277</v>
      </c>
      <c r="C747">
        <v>26844892</v>
      </c>
      <c r="D747">
        <v>25429015</v>
      </c>
      <c r="E747">
        <v>1</v>
      </c>
      <c r="F747">
        <v>1</v>
      </c>
      <c r="G747">
        <v>1</v>
      </c>
      <c r="H747">
        <v>1</v>
      </c>
      <c r="I747" t="s">
        <v>830</v>
      </c>
      <c r="J747" t="s">
        <v>6</v>
      </c>
      <c r="K747" t="s">
        <v>831</v>
      </c>
      <c r="L747">
        <v>1191</v>
      </c>
      <c r="N747">
        <v>1013</v>
      </c>
      <c r="O747" t="s">
        <v>599</v>
      </c>
      <c r="P747" t="s">
        <v>599</v>
      </c>
      <c r="Q747">
        <v>1</v>
      </c>
      <c r="W747">
        <v>0</v>
      </c>
      <c r="X747">
        <v>-713621975</v>
      </c>
      <c r="Y747">
        <v>1.68</v>
      </c>
      <c r="AA747">
        <v>0</v>
      </c>
      <c r="AB747">
        <v>0</v>
      </c>
      <c r="AC747">
        <v>0</v>
      </c>
      <c r="AD747">
        <v>75.650000000000006</v>
      </c>
      <c r="AE747">
        <v>0</v>
      </c>
      <c r="AF747">
        <v>0</v>
      </c>
      <c r="AG747">
        <v>0</v>
      </c>
      <c r="AH747">
        <v>11.82</v>
      </c>
      <c r="AI747">
        <v>1</v>
      </c>
      <c r="AJ747">
        <v>1</v>
      </c>
      <c r="AK747">
        <v>1</v>
      </c>
      <c r="AL747">
        <v>6.4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6</v>
      </c>
      <c r="AT747">
        <v>1.68</v>
      </c>
      <c r="AU747" t="s">
        <v>6</v>
      </c>
      <c r="AV747">
        <v>1</v>
      </c>
      <c r="AW747">
        <v>2</v>
      </c>
      <c r="AX747">
        <v>26844921</v>
      </c>
      <c r="AY747">
        <v>1</v>
      </c>
      <c r="AZ747">
        <v>0</v>
      </c>
      <c r="BA747">
        <v>743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Y747*Source!I274</f>
        <v>10.08</v>
      </c>
      <c r="CY747">
        <f>AD747</f>
        <v>75.650000000000006</v>
      </c>
      <c r="CZ747">
        <f>AH747</f>
        <v>11.82</v>
      </c>
      <c r="DA747">
        <f>AL747</f>
        <v>6.4</v>
      </c>
      <c r="DB747">
        <v>0</v>
      </c>
    </row>
    <row r="748" spans="1:106" x14ac:dyDescent="0.2">
      <c r="A748">
        <f>ROW(Source!A274)</f>
        <v>274</v>
      </c>
      <c r="B748">
        <v>26834277</v>
      </c>
      <c r="C748">
        <v>26844892</v>
      </c>
      <c r="D748">
        <v>25148593</v>
      </c>
      <c r="E748">
        <v>1</v>
      </c>
      <c r="F748">
        <v>1</v>
      </c>
      <c r="G748">
        <v>1</v>
      </c>
      <c r="H748">
        <v>3</v>
      </c>
      <c r="I748" t="s">
        <v>832</v>
      </c>
      <c r="J748" t="s">
        <v>833</v>
      </c>
      <c r="K748" t="s">
        <v>834</v>
      </c>
      <c r="L748">
        <v>1346</v>
      </c>
      <c r="N748">
        <v>1009</v>
      </c>
      <c r="O748" t="s">
        <v>182</v>
      </c>
      <c r="P748" t="s">
        <v>182</v>
      </c>
      <c r="Q748">
        <v>1</v>
      </c>
      <c r="W748">
        <v>0</v>
      </c>
      <c r="X748">
        <v>1559187994</v>
      </c>
      <c r="Y748">
        <v>4.0000000000000002E-4</v>
      </c>
      <c r="AA748">
        <v>177.54</v>
      </c>
      <c r="AB748">
        <v>0</v>
      </c>
      <c r="AC748">
        <v>0</v>
      </c>
      <c r="AD748">
        <v>0</v>
      </c>
      <c r="AE748">
        <v>27.74</v>
      </c>
      <c r="AF748">
        <v>0</v>
      </c>
      <c r="AG748">
        <v>0</v>
      </c>
      <c r="AH748">
        <v>0</v>
      </c>
      <c r="AI748">
        <v>6.4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6</v>
      </c>
      <c r="AT748">
        <v>4.0000000000000002E-4</v>
      </c>
      <c r="AU748" t="s">
        <v>6</v>
      </c>
      <c r="AV748">
        <v>0</v>
      </c>
      <c r="AW748">
        <v>2</v>
      </c>
      <c r="AX748">
        <v>26844922</v>
      </c>
      <c r="AY748">
        <v>1</v>
      </c>
      <c r="AZ748">
        <v>0</v>
      </c>
      <c r="BA748">
        <v>744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Y748*Source!I274</f>
        <v>2.4000000000000002E-3</v>
      </c>
      <c r="CY748">
        <f>AA748</f>
        <v>177.54</v>
      </c>
      <c r="CZ748">
        <f>AE748</f>
        <v>27.74</v>
      </c>
      <c r="DA748">
        <f>AI748</f>
        <v>6.4</v>
      </c>
      <c r="DB748">
        <v>0</v>
      </c>
    </row>
    <row r="749" spans="1:106" x14ac:dyDescent="0.2">
      <c r="A749">
        <f>ROW(Source!A274)</f>
        <v>274</v>
      </c>
      <c r="B749">
        <v>26834277</v>
      </c>
      <c r="C749">
        <v>26844892</v>
      </c>
      <c r="D749">
        <v>25152746</v>
      </c>
      <c r="E749">
        <v>1</v>
      </c>
      <c r="F749">
        <v>1</v>
      </c>
      <c r="G749">
        <v>1</v>
      </c>
      <c r="H749">
        <v>3</v>
      </c>
      <c r="I749" t="s">
        <v>835</v>
      </c>
      <c r="J749" t="s">
        <v>836</v>
      </c>
      <c r="K749" t="s">
        <v>837</v>
      </c>
      <c r="L749">
        <v>1355</v>
      </c>
      <c r="N749">
        <v>1010</v>
      </c>
      <c r="O749" t="s">
        <v>483</v>
      </c>
      <c r="P749" t="s">
        <v>483</v>
      </c>
      <c r="Q749">
        <v>100</v>
      </c>
      <c r="W749">
        <v>0</v>
      </c>
      <c r="X749">
        <v>-66531260</v>
      </c>
      <c r="Y749">
        <v>0.03</v>
      </c>
      <c r="AA749">
        <v>531.20000000000005</v>
      </c>
      <c r="AB749">
        <v>0</v>
      </c>
      <c r="AC749">
        <v>0</v>
      </c>
      <c r="AD749">
        <v>0</v>
      </c>
      <c r="AE749">
        <v>83</v>
      </c>
      <c r="AF749">
        <v>0</v>
      </c>
      <c r="AG749">
        <v>0</v>
      </c>
      <c r="AH749">
        <v>0</v>
      </c>
      <c r="AI749">
        <v>6.4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6</v>
      </c>
      <c r="AT749">
        <v>0.03</v>
      </c>
      <c r="AU749" t="s">
        <v>6</v>
      </c>
      <c r="AV749">
        <v>0</v>
      </c>
      <c r="AW749">
        <v>2</v>
      </c>
      <c r="AX749">
        <v>26844923</v>
      </c>
      <c r="AY749">
        <v>1</v>
      </c>
      <c r="AZ749">
        <v>0</v>
      </c>
      <c r="BA749">
        <v>745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Y749*Source!I274</f>
        <v>0.18</v>
      </c>
      <c r="CY749">
        <f>AA749</f>
        <v>531.20000000000005</v>
      </c>
      <c r="CZ749">
        <f>AE749</f>
        <v>83</v>
      </c>
      <c r="DA749">
        <f>AI749</f>
        <v>6.4</v>
      </c>
      <c r="DB749">
        <v>0</v>
      </c>
    </row>
    <row r="750" spans="1:106" x14ac:dyDescent="0.2">
      <c r="A750">
        <f>ROW(Source!A274)</f>
        <v>274</v>
      </c>
      <c r="B750">
        <v>26834277</v>
      </c>
      <c r="C750">
        <v>26844892</v>
      </c>
      <c r="D750">
        <v>25154653</v>
      </c>
      <c r="E750">
        <v>1</v>
      </c>
      <c r="F750">
        <v>1</v>
      </c>
      <c r="G750">
        <v>1</v>
      </c>
      <c r="H750">
        <v>3</v>
      </c>
      <c r="I750" t="s">
        <v>838</v>
      </c>
      <c r="J750" t="s">
        <v>839</v>
      </c>
      <c r="K750" t="s">
        <v>840</v>
      </c>
      <c r="L750">
        <v>1348</v>
      </c>
      <c r="N750">
        <v>1009</v>
      </c>
      <c r="O750" t="s">
        <v>38</v>
      </c>
      <c r="P750" t="s">
        <v>38</v>
      </c>
      <c r="Q750">
        <v>1000</v>
      </c>
      <c r="W750">
        <v>0</v>
      </c>
      <c r="X750">
        <v>-1421715385</v>
      </c>
      <c r="Y750">
        <v>2.0000000000000002E-5</v>
      </c>
      <c r="AA750">
        <v>4671.87</v>
      </c>
      <c r="AB750">
        <v>0</v>
      </c>
      <c r="AC750">
        <v>0</v>
      </c>
      <c r="AD750">
        <v>0</v>
      </c>
      <c r="AE750">
        <v>729.98</v>
      </c>
      <c r="AF750">
        <v>0</v>
      </c>
      <c r="AG750">
        <v>0</v>
      </c>
      <c r="AH750">
        <v>0</v>
      </c>
      <c r="AI750">
        <v>6.4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6</v>
      </c>
      <c r="AT750">
        <v>2.0000000000000002E-5</v>
      </c>
      <c r="AU750" t="s">
        <v>6</v>
      </c>
      <c r="AV750">
        <v>0</v>
      </c>
      <c r="AW750">
        <v>2</v>
      </c>
      <c r="AX750">
        <v>26844924</v>
      </c>
      <c r="AY750">
        <v>1</v>
      </c>
      <c r="AZ750">
        <v>0</v>
      </c>
      <c r="BA750">
        <v>746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Y750*Source!I274</f>
        <v>1.2000000000000002E-4</v>
      </c>
      <c r="CY750">
        <f>AA750</f>
        <v>4671.87</v>
      </c>
      <c r="CZ750">
        <f>AE750</f>
        <v>729.98</v>
      </c>
      <c r="DA750">
        <f>AI750</f>
        <v>6.4</v>
      </c>
      <c r="DB750">
        <v>0</v>
      </c>
    </row>
    <row r="751" spans="1:106" x14ac:dyDescent="0.2">
      <c r="A751">
        <f>ROW(Source!A274)</f>
        <v>274</v>
      </c>
      <c r="B751">
        <v>26834277</v>
      </c>
      <c r="C751">
        <v>26844892</v>
      </c>
      <c r="D751">
        <v>25177689</v>
      </c>
      <c r="E751">
        <v>1</v>
      </c>
      <c r="F751">
        <v>1</v>
      </c>
      <c r="G751">
        <v>1</v>
      </c>
      <c r="H751">
        <v>3</v>
      </c>
      <c r="I751" t="s">
        <v>841</v>
      </c>
      <c r="J751" t="s">
        <v>842</v>
      </c>
      <c r="K751" t="s">
        <v>843</v>
      </c>
      <c r="L751">
        <v>1346</v>
      </c>
      <c r="N751">
        <v>1009</v>
      </c>
      <c r="O751" t="s">
        <v>182</v>
      </c>
      <c r="P751" t="s">
        <v>182</v>
      </c>
      <c r="Q751">
        <v>1</v>
      </c>
      <c r="W751">
        <v>0</v>
      </c>
      <c r="X751">
        <v>-1726842289</v>
      </c>
      <c r="Y751">
        <v>4.0000000000000001E-3</v>
      </c>
      <c r="AA751">
        <v>420.8</v>
      </c>
      <c r="AB751">
        <v>0</v>
      </c>
      <c r="AC751">
        <v>0</v>
      </c>
      <c r="AD751">
        <v>0</v>
      </c>
      <c r="AE751">
        <v>65.75</v>
      </c>
      <c r="AF751">
        <v>0</v>
      </c>
      <c r="AG751">
        <v>0</v>
      </c>
      <c r="AH751">
        <v>0</v>
      </c>
      <c r="AI751">
        <v>6.4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6</v>
      </c>
      <c r="AT751">
        <v>4.0000000000000001E-3</v>
      </c>
      <c r="AU751" t="s">
        <v>6</v>
      </c>
      <c r="AV751">
        <v>0</v>
      </c>
      <c r="AW751">
        <v>2</v>
      </c>
      <c r="AX751">
        <v>26844925</v>
      </c>
      <c r="AY751">
        <v>1</v>
      </c>
      <c r="AZ751">
        <v>0</v>
      </c>
      <c r="BA751">
        <v>747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Y751*Source!I274</f>
        <v>2.4E-2</v>
      </c>
      <c r="CY751">
        <f>AA751</f>
        <v>420.8</v>
      </c>
      <c r="CZ751">
        <f>AE751</f>
        <v>65.75</v>
      </c>
      <c r="DA751">
        <f>AI751</f>
        <v>6.4</v>
      </c>
      <c r="DB751">
        <v>0</v>
      </c>
    </row>
    <row r="752" spans="1:106" x14ac:dyDescent="0.2">
      <c r="A752">
        <f>ROW(Source!A274)</f>
        <v>274</v>
      </c>
      <c r="B752">
        <v>26834277</v>
      </c>
      <c r="C752">
        <v>26844892</v>
      </c>
      <c r="D752">
        <v>25147235</v>
      </c>
      <c r="E752">
        <v>17</v>
      </c>
      <c r="F752">
        <v>1</v>
      </c>
      <c r="G752">
        <v>1</v>
      </c>
      <c r="H752">
        <v>3</v>
      </c>
      <c r="I752" t="s">
        <v>844</v>
      </c>
      <c r="J752" t="s">
        <v>6</v>
      </c>
      <c r="K752" t="s">
        <v>845</v>
      </c>
      <c r="L752">
        <v>1374</v>
      </c>
      <c r="N752">
        <v>1013</v>
      </c>
      <c r="O752" t="s">
        <v>846</v>
      </c>
      <c r="P752" t="s">
        <v>846</v>
      </c>
      <c r="Q752">
        <v>1</v>
      </c>
      <c r="W752">
        <v>0</v>
      </c>
      <c r="X752">
        <v>-1731369543</v>
      </c>
      <c r="Y752">
        <v>0.4</v>
      </c>
      <c r="AA752">
        <v>1</v>
      </c>
      <c r="AB752">
        <v>0</v>
      </c>
      <c r="AC752">
        <v>0</v>
      </c>
      <c r="AD752">
        <v>0</v>
      </c>
      <c r="AE752">
        <v>1</v>
      </c>
      <c r="AF752">
        <v>0</v>
      </c>
      <c r="AG752">
        <v>0</v>
      </c>
      <c r="AH752">
        <v>0</v>
      </c>
      <c r="AI752">
        <v>1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0.4</v>
      </c>
      <c r="AU752" t="s">
        <v>6</v>
      </c>
      <c r="AV752">
        <v>0</v>
      </c>
      <c r="AW752">
        <v>2</v>
      </c>
      <c r="AX752">
        <v>26844926</v>
      </c>
      <c r="AY752">
        <v>1</v>
      </c>
      <c r="AZ752">
        <v>0</v>
      </c>
      <c r="BA752">
        <v>748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Y752*Source!I274</f>
        <v>2.4000000000000004</v>
      </c>
      <c r="CY752">
        <f>AA752</f>
        <v>1</v>
      </c>
      <c r="CZ752">
        <f>AE752</f>
        <v>1</v>
      </c>
      <c r="DA752">
        <f>AI752</f>
        <v>1</v>
      </c>
      <c r="DB752">
        <v>0</v>
      </c>
    </row>
    <row r="753" spans="1:106" x14ac:dyDescent="0.2">
      <c r="A753">
        <f>ROW(Source!A275)</f>
        <v>275</v>
      </c>
      <c r="B753">
        <v>26834263</v>
      </c>
      <c r="C753">
        <v>26844907</v>
      </c>
      <c r="D753">
        <v>25428833</v>
      </c>
      <c r="E753">
        <v>1</v>
      </c>
      <c r="F753">
        <v>1</v>
      </c>
      <c r="G753">
        <v>1</v>
      </c>
      <c r="H753">
        <v>1</v>
      </c>
      <c r="I753" t="s">
        <v>606</v>
      </c>
      <c r="J753" t="s">
        <v>6</v>
      </c>
      <c r="K753" t="s">
        <v>607</v>
      </c>
      <c r="L753">
        <v>1191</v>
      </c>
      <c r="N753">
        <v>1013</v>
      </c>
      <c r="O753" t="s">
        <v>599</v>
      </c>
      <c r="P753" t="s">
        <v>599</v>
      </c>
      <c r="Q753">
        <v>1</v>
      </c>
      <c r="W753">
        <v>0</v>
      </c>
      <c r="X753">
        <v>912892513</v>
      </c>
      <c r="Y753">
        <v>213.6</v>
      </c>
      <c r="AA753">
        <v>0</v>
      </c>
      <c r="AB753">
        <v>0</v>
      </c>
      <c r="AC753">
        <v>0</v>
      </c>
      <c r="AD753">
        <v>9.92</v>
      </c>
      <c r="AE753">
        <v>0</v>
      </c>
      <c r="AF753">
        <v>0</v>
      </c>
      <c r="AG753">
        <v>0</v>
      </c>
      <c r="AH753">
        <v>9.92</v>
      </c>
      <c r="AI753">
        <v>1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6</v>
      </c>
      <c r="AT753">
        <v>213.6</v>
      </c>
      <c r="AU753" t="s">
        <v>6</v>
      </c>
      <c r="AV753">
        <v>1</v>
      </c>
      <c r="AW753">
        <v>2</v>
      </c>
      <c r="AX753">
        <v>26844908</v>
      </c>
      <c r="AY753">
        <v>1</v>
      </c>
      <c r="AZ753">
        <v>0</v>
      </c>
      <c r="BA753">
        <v>749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Y753*Source!I275</f>
        <v>158.06399999999999</v>
      </c>
      <c r="CY753">
        <f>AD753</f>
        <v>9.92</v>
      </c>
      <c r="CZ753">
        <f>AH753</f>
        <v>9.92</v>
      </c>
      <c r="DA753">
        <f>AL753</f>
        <v>1</v>
      </c>
      <c r="DB753">
        <v>0</v>
      </c>
    </row>
    <row r="754" spans="1:106" x14ac:dyDescent="0.2">
      <c r="A754">
        <f>ROW(Source!A275)</f>
        <v>275</v>
      </c>
      <c r="B754">
        <v>26834263</v>
      </c>
      <c r="C754">
        <v>26844907</v>
      </c>
      <c r="D754">
        <v>25412928</v>
      </c>
      <c r="E754">
        <v>1</v>
      </c>
      <c r="F754">
        <v>1</v>
      </c>
      <c r="G754">
        <v>1</v>
      </c>
      <c r="H754">
        <v>1</v>
      </c>
      <c r="I754" t="s">
        <v>600</v>
      </c>
      <c r="J754" t="s">
        <v>6</v>
      </c>
      <c r="K754" t="s">
        <v>601</v>
      </c>
      <c r="L754">
        <v>1191</v>
      </c>
      <c r="N754">
        <v>1013</v>
      </c>
      <c r="O754" t="s">
        <v>599</v>
      </c>
      <c r="P754" t="s">
        <v>599</v>
      </c>
      <c r="Q754">
        <v>1</v>
      </c>
      <c r="W754">
        <v>0</v>
      </c>
      <c r="X754">
        <v>-1417349443</v>
      </c>
      <c r="Y754">
        <v>1.98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1.98</v>
      </c>
      <c r="AU754" t="s">
        <v>6</v>
      </c>
      <c r="AV754">
        <v>2</v>
      </c>
      <c r="AW754">
        <v>2</v>
      </c>
      <c r="AX754">
        <v>26844909</v>
      </c>
      <c r="AY754">
        <v>1</v>
      </c>
      <c r="AZ754">
        <v>0</v>
      </c>
      <c r="BA754">
        <v>750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Y754*Source!I275</f>
        <v>1.4652000000000001</v>
      </c>
      <c r="CY754">
        <f>AD754</f>
        <v>0</v>
      </c>
      <c r="CZ754">
        <f>AH754</f>
        <v>0</v>
      </c>
      <c r="DA754">
        <f>AL754</f>
        <v>1</v>
      </c>
      <c r="DB754">
        <v>0</v>
      </c>
    </row>
    <row r="755" spans="1:106" x14ac:dyDescent="0.2">
      <c r="A755">
        <f>ROW(Source!A275)</f>
        <v>275</v>
      </c>
      <c r="B755">
        <v>26834263</v>
      </c>
      <c r="C755">
        <v>26844907</v>
      </c>
      <c r="D755">
        <v>25230220</v>
      </c>
      <c r="E755">
        <v>1</v>
      </c>
      <c r="F755">
        <v>1</v>
      </c>
      <c r="G755">
        <v>1</v>
      </c>
      <c r="H755">
        <v>2</v>
      </c>
      <c r="I755" t="s">
        <v>628</v>
      </c>
      <c r="J755" t="s">
        <v>629</v>
      </c>
      <c r="K755" t="s">
        <v>630</v>
      </c>
      <c r="L755">
        <v>1368</v>
      </c>
      <c r="N755">
        <v>1011</v>
      </c>
      <c r="O755" t="s">
        <v>605</v>
      </c>
      <c r="P755" t="s">
        <v>605</v>
      </c>
      <c r="Q755">
        <v>1</v>
      </c>
      <c r="W755">
        <v>0</v>
      </c>
      <c r="X755">
        <v>-1718674368</v>
      </c>
      <c r="Y755">
        <v>0.99</v>
      </c>
      <c r="AA755">
        <v>0</v>
      </c>
      <c r="AB755">
        <v>111.99</v>
      </c>
      <c r="AC755">
        <v>13.5</v>
      </c>
      <c r="AD755">
        <v>0</v>
      </c>
      <c r="AE755">
        <v>0</v>
      </c>
      <c r="AF755">
        <v>111.99</v>
      </c>
      <c r="AG755">
        <v>13.5</v>
      </c>
      <c r="AH755">
        <v>0</v>
      </c>
      <c r="AI755">
        <v>1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6</v>
      </c>
      <c r="AT755">
        <v>0.99</v>
      </c>
      <c r="AU755" t="s">
        <v>6</v>
      </c>
      <c r="AV755">
        <v>0</v>
      </c>
      <c r="AW755">
        <v>2</v>
      </c>
      <c r="AX755">
        <v>26844910</v>
      </c>
      <c r="AY755">
        <v>1</v>
      </c>
      <c r="AZ755">
        <v>0</v>
      </c>
      <c r="BA755">
        <v>751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Y755*Source!I275</f>
        <v>0.73260000000000003</v>
      </c>
      <c r="CY755">
        <f>AB755</f>
        <v>111.99</v>
      </c>
      <c r="CZ755">
        <f>AF755</f>
        <v>111.99</v>
      </c>
      <c r="DA755">
        <f>AJ755</f>
        <v>1</v>
      </c>
      <c r="DB755">
        <v>0</v>
      </c>
    </row>
    <row r="756" spans="1:106" x14ac:dyDescent="0.2">
      <c r="A756">
        <f>ROW(Source!A275)</f>
        <v>275</v>
      </c>
      <c r="B756">
        <v>26834263</v>
      </c>
      <c r="C756">
        <v>26844907</v>
      </c>
      <c r="D756">
        <v>25231607</v>
      </c>
      <c r="E756">
        <v>1</v>
      </c>
      <c r="F756">
        <v>1</v>
      </c>
      <c r="G756">
        <v>1</v>
      </c>
      <c r="H756">
        <v>2</v>
      </c>
      <c r="I756" t="s">
        <v>608</v>
      </c>
      <c r="J756" t="s">
        <v>609</v>
      </c>
      <c r="K756" t="s">
        <v>610</v>
      </c>
      <c r="L756">
        <v>1368</v>
      </c>
      <c r="N756">
        <v>1011</v>
      </c>
      <c r="O756" t="s">
        <v>605</v>
      </c>
      <c r="P756" t="s">
        <v>605</v>
      </c>
      <c r="Q756">
        <v>1</v>
      </c>
      <c r="W756">
        <v>0</v>
      </c>
      <c r="X756">
        <v>1372534845</v>
      </c>
      <c r="Y756">
        <v>0.99</v>
      </c>
      <c r="AA756">
        <v>0</v>
      </c>
      <c r="AB756">
        <v>65.709999999999994</v>
      </c>
      <c r="AC756">
        <v>11.6</v>
      </c>
      <c r="AD756">
        <v>0</v>
      </c>
      <c r="AE756">
        <v>0</v>
      </c>
      <c r="AF756">
        <v>65.709999999999994</v>
      </c>
      <c r="AG756">
        <v>11.6</v>
      </c>
      <c r="AH756">
        <v>0</v>
      </c>
      <c r="AI756">
        <v>1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0.99</v>
      </c>
      <c r="AU756" t="s">
        <v>6</v>
      </c>
      <c r="AV756">
        <v>0</v>
      </c>
      <c r="AW756">
        <v>2</v>
      </c>
      <c r="AX756">
        <v>26844911</v>
      </c>
      <c r="AY756">
        <v>1</v>
      </c>
      <c r="AZ756">
        <v>0</v>
      </c>
      <c r="BA756">
        <v>752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Y756*Source!I275</f>
        <v>0.73260000000000003</v>
      </c>
      <c r="CY756">
        <f>AB756</f>
        <v>65.709999999999994</v>
      </c>
      <c r="CZ756">
        <f>AF756</f>
        <v>65.709999999999994</v>
      </c>
      <c r="DA756">
        <f>AJ756</f>
        <v>1</v>
      </c>
      <c r="DB756">
        <v>0</v>
      </c>
    </row>
    <row r="757" spans="1:106" x14ac:dyDescent="0.2">
      <c r="A757">
        <f>ROW(Source!A275)</f>
        <v>275</v>
      </c>
      <c r="B757">
        <v>26834263</v>
      </c>
      <c r="C757">
        <v>26844907</v>
      </c>
      <c r="D757">
        <v>25231911</v>
      </c>
      <c r="E757">
        <v>1</v>
      </c>
      <c r="F757">
        <v>1</v>
      </c>
      <c r="G757">
        <v>1</v>
      </c>
      <c r="H757">
        <v>2</v>
      </c>
      <c r="I757" t="s">
        <v>611</v>
      </c>
      <c r="J757" t="s">
        <v>612</v>
      </c>
      <c r="K757" t="s">
        <v>613</v>
      </c>
      <c r="L757">
        <v>1368</v>
      </c>
      <c r="N757">
        <v>1011</v>
      </c>
      <c r="O757" t="s">
        <v>605</v>
      </c>
      <c r="P757" t="s">
        <v>605</v>
      </c>
      <c r="Q757">
        <v>1</v>
      </c>
      <c r="W757">
        <v>0</v>
      </c>
      <c r="X757">
        <v>-353815937</v>
      </c>
      <c r="Y757">
        <v>1.1399999999999999</v>
      </c>
      <c r="AA757">
        <v>0</v>
      </c>
      <c r="AB757">
        <v>8.1</v>
      </c>
      <c r="AC757">
        <v>0</v>
      </c>
      <c r="AD757">
        <v>0</v>
      </c>
      <c r="AE757">
        <v>0</v>
      </c>
      <c r="AF757">
        <v>8.1</v>
      </c>
      <c r="AG757">
        <v>0</v>
      </c>
      <c r="AH757">
        <v>0</v>
      </c>
      <c r="AI757">
        <v>1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6</v>
      </c>
      <c r="AT757">
        <v>1.1399999999999999</v>
      </c>
      <c r="AU757" t="s">
        <v>6</v>
      </c>
      <c r="AV757">
        <v>0</v>
      </c>
      <c r="AW757">
        <v>2</v>
      </c>
      <c r="AX757">
        <v>26844912</v>
      </c>
      <c r="AY757">
        <v>1</v>
      </c>
      <c r="AZ757">
        <v>0</v>
      </c>
      <c r="BA757">
        <v>753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Y757*Source!I275</f>
        <v>0.84359999999999991</v>
      </c>
      <c r="CY757">
        <f>AB757</f>
        <v>8.1</v>
      </c>
      <c r="CZ757">
        <f>AF757</f>
        <v>8.1</v>
      </c>
      <c r="DA757">
        <f>AJ757</f>
        <v>1</v>
      </c>
      <c r="DB757">
        <v>0</v>
      </c>
    </row>
    <row r="758" spans="1:106" x14ac:dyDescent="0.2">
      <c r="A758">
        <f>ROW(Source!A275)</f>
        <v>275</v>
      </c>
      <c r="B758">
        <v>26834263</v>
      </c>
      <c r="C758">
        <v>26844907</v>
      </c>
      <c r="D758">
        <v>25150263</v>
      </c>
      <c r="E758">
        <v>1</v>
      </c>
      <c r="F758">
        <v>1</v>
      </c>
      <c r="G758">
        <v>1</v>
      </c>
      <c r="H758">
        <v>3</v>
      </c>
      <c r="I758" t="s">
        <v>850</v>
      </c>
      <c r="J758" t="s">
        <v>851</v>
      </c>
      <c r="K758" t="s">
        <v>852</v>
      </c>
      <c r="L758">
        <v>1346</v>
      </c>
      <c r="N758">
        <v>1009</v>
      </c>
      <c r="O758" t="s">
        <v>182</v>
      </c>
      <c r="P758" t="s">
        <v>182</v>
      </c>
      <c r="Q758">
        <v>1</v>
      </c>
      <c r="W758">
        <v>0</v>
      </c>
      <c r="X758">
        <v>-1088866022</v>
      </c>
      <c r="Y758">
        <v>0.42</v>
      </c>
      <c r="AA758">
        <v>30.4</v>
      </c>
      <c r="AB758">
        <v>0</v>
      </c>
      <c r="AC758">
        <v>0</v>
      </c>
      <c r="AD758">
        <v>0</v>
      </c>
      <c r="AE758">
        <v>30.4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6</v>
      </c>
      <c r="AT758">
        <v>0.42</v>
      </c>
      <c r="AU758" t="s">
        <v>6</v>
      </c>
      <c r="AV758">
        <v>0</v>
      </c>
      <c r="AW758">
        <v>2</v>
      </c>
      <c r="AX758">
        <v>26844913</v>
      </c>
      <c r="AY758">
        <v>1</v>
      </c>
      <c r="AZ758">
        <v>0</v>
      </c>
      <c r="BA758">
        <v>754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Y758*Source!I275</f>
        <v>0.31079999999999997</v>
      </c>
      <c r="CY758">
        <f t="shared" ref="CY758:CY764" si="66">AA758</f>
        <v>30.4</v>
      </c>
      <c r="CZ758">
        <f t="shared" ref="CZ758:CZ764" si="67">AE758</f>
        <v>30.4</v>
      </c>
      <c r="DA758">
        <f t="shared" ref="DA758:DA764" si="68">AI758</f>
        <v>1</v>
      </c>
      <c r="DB758">
        <v>0</v>
      </c>
    </row>
    <row r="759" spans="1:106" x14ac:dyDescent="0.2">
      <c r="A759">
        <f>ROW(Source!A275)</f>
        <v>275</v>
      </c>
      <c r="B759">
        <v>26834263</v>
      </c>
      <c r="C759">
        <v>26844907</v>
      </c>
      <c r="D759">
        <v>25150275</v>
      </c>
      <c r="E759">
        <v>1</v>
      </c>
      <c r="F759">
        <v>1</v>
      </c>
      <c r="G759">
        <v>1</v>
      </c>
      <c r="H759">
        <v>3</v>
      </c>
      <c r="I759" t="s">
        <v>871</v>
      </c>
      <c r="J759" t="s">
        <v>872</v>
      </c>
      <c r="K759" t="s">
        <v>873</v>
      </c>
      <c r="L759">
        <v>1308</v>
      </c>
      <c r="N759">
        <v>1003</v>
      </c>
      <c r="O759" t="s">
        <v>54</v>
      </c>
      <c r="P759" t="s">
        <v>54</v>
      </c>
      <c r="Q759">
        <v>100</v>
      </c>
      <c r="W759">
        <v>0</v>
      </c>
      <c r="X759">
        <v>568244124</v>
      </c>
      <c r="Y759">
        <v>0.1</v>
      </c>
      <c r="AA759">
        <v>120</v>
      </c>
      <c r="AB759">
        <v>0</v>
      </c>
      <c r="AC759">
        <v>0</v>
      </c>
      <c r="AD759">
        <v>0</v>
      </c>
      <c r="AE759">
        <v>120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6</v>
      </c>
      <c r="AT759">
        <v>0.1</v>
      </c>
      <c r="AU759" t="s">
        <v>6</v>
      </c>
      <c r="AV759">
        <v>0</v>
      </c>
      <c r="AW759">
        <v>2</v>
      </c>
      <c r="AX759">
        <v>26844914</v>
      </c>
      <c r="AY759">
        <v>1</v>
      </c>
      <c r="AZ759">
        <v>0</v>
      </c>
      <c r="BA759">
        <v>755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Y759*Source!I275</f>
        <v>7.3999999999999996E-2</v>
      </c>
      <c r="CY759">
        <f t="shared" si="66"/>
        <v>120</v>
      </c>
      <c r="CZ759">
        <f t="shared" si="67"/>
        <v>120</v>
      </c>
      <c r="DA759">
        <f t="shared" si="68"/>
        <v>1</v>
      </c>
      <c r="DB759">
        <v>0</v>
      </c>
    </row>
    <row r="760" spans="1:106" x14ac:dyDescent="0.2">
      <c r="A760">
        <f>ROW(Source!A275)</f>
        <v>275</v>
      </c>
      <c r="B760">
        <v>26834263</v>
      </c>
      <c r="C760">
        <v>26844907</v>
      </c>
      <c r="D760">
        <v>25151427</v>
      </c>
      <c r="E760">
        <v>1</v>
      </c>
      <c r="F760">
        <v>1</v>
      </c>
      <c r="G760">
        <v>1</v>
      </c>
      <c r="H760">
        <v>3</v>
      </c>
      <c r="I760" t="s">
        <v>900</v>
      </c>
      <c r="J760" t="s">
        <v>901</v>
      </c>
      <c r="K760" t="s">
        <v>902</v>
      </c>
      <c r="L760">
        <v>1346</v>
      </c>
      <c r="N760">
        <v>1009</v>
      </c>
      <c r="O760" t="s">
        <v>182</v>
      </c>
      <c r="P760" t="s">
        <v>182</v>
      </c>
      <c r="Q760">
        <v>1</v>
      </c>
      <c r="W760">
        <v>0</v>
      </c>
      <c r="X760">
        <v>586013393</v>
      </c>
      <c r="Y760">
        <v>2.1</v>
      </c>
      <c r="AA760">
        <v>10.57</v>
      </c>
      <c r="AB760">
        <v>0</v>
      </c>
      <c r="AC760">
        <v>0</v>
      </c>
      <c r="AD760">
        <v>0</v>
      </c>
      <c r="AE760">
        <v>10.57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6</v>
      </c>
      <c r="AT760">
        <v>2.1</v>
      </c>
      <c r="AU760" t="s">
        <v>6</v>
      </c>
      <c r="AV760">
        <v>0</v>
      </c>
      <c r="AW760">
        <v>2</v>
      </c>
      <c r="AX760">
        <v>26844915</v>
      </c>
      <c r="AY760">
        <v>1</v>
      </c>
      <c r="AZ760">
        <v>0</v>
      </c>
      <c r="BA760">
        <v>756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Y760*Source!I275</f>
        <v>1.554</v>
      </c>
      <c r="CY760">
        <f t="shared" si="66"/>
        <v>10.57</v>
      </c>
      <c r="CZ760">
        <f t="shared" si="67"/>
        <v>10.57</v>
      </c>
      <c r="DA760">
        <f t="shared" si="68"/>
        <v>1</v>
      </c>
      <c r="DB760">
        <v>0</v>
      </c>
    </row>
    <row r="761" spans="1:106" x14ac:dyDescent="0.2">
      <c r="A761">
        <f>ROW(Source!A275)</f>
        <v>275</v>
      </c>
      <c r="B761">
        <v>26834263</v>
      </c>
      <c r="C761">
        <v>26844907</v>
      </c>
      <c r="D761">
        <v>25152616</v>
      </c>
      <c r="E761">
        <v>1</v>
      </c>
      <c r="F761">
        <v>1</v>
      </c>
      <c r="G761">
        <v>1</v>
      </c>
      <c r="H761">
        <v>3</v>
      </c>
      <c r="I761" t="s">
        <v>880</v>
      </c>
      <c r="J761" t="s">
        <v>881</v>
      </c>
      <c r="K761" t="s">
        <v>654</v>
      </c>
      <c r="L761">
        <v>1346</v>
      </c>
      <c r="N761">
        <v>1009</v>
      </c>
      <c r="O761" t="s">
        <v>182</v>
      </c>
      <c r="P761" t="s">
        <v>182</v>
      </c>
      <c r="Q761">
        <v>1</v>
      </c>
      <c r="W761">
        <v>0</v>
      </c>
      <c r="X761">
        <v>103900845</v>
      </c>
      <c r="Y761">
        <v>10.4</v>
      </c>
      <c r="AA761">
        <v>9.0399999999999991</v>
      </c>
      <c r="AB761">
        <v>0</v>
      </c>
      <c r="AC761">
        <v>0</v>
      </c>
      <c r="AD761">
        <v>0</v>
      </c>
      <c r="AE761">
        <v>9.0399999999999991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0</v>
      </c>
      <c r="AQ761">
        <v>0</v>
      </c>
      <c r="AR761">
        <v>0</v>
      </c>
      <c r="AS761" t="s">
        <v>6</v>
      </c>
      <c r="AT761">
        <v>10.4</v>
      </c>
      <c r="AU761" t="s">
        <v>6</v>
      </c>
      <c r="AV761">
        <v>0</v>
      </c>
      <c r="AW761">
        <v>2</v>
      </c>
      <c r="AX761">
        <v>26844916</v>
      </c>
      <c r="AY761">
        <v>1</v>
      </c>
      <c r="AZ761">
        <v>0</v>
      </c>
      <c r="BA761">
        <v>757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Y761*Source!I275</f>
        <v>7.6959999999999997</v>
      </c>
      <c r="CY761">
        <f t="shared" si="66"/>
        <v>9.0399999999999991</v>
      </c>
      <c r="CZ761">
        <f t="shared" si="67"/>
        <v>9.0399999999999991</v>
      </c>
      <c r="DA761">
        <f t="shared" si="68"/>
        <v>1</v>
      </c>
      <c r="DB761">
        <v>0</v>
      </c>
    </row>
    <row r="762" spans="1:106" x14ac:dyDescent="0.2">
      <c r="A762">
        <f>ROW(Source!A275)</f>
        <v>275</v>
      </c>
      <c r="B762">
        <v>26834263</v>
      </c>
      <c r="C762">
        <v>26844907</v>
      </c>
      <c r="D762">
        <v>25174136</v>
      </c>
      <c r="E762">
        <v>1</v>
      </c>
      <c r="F762">
        <v>1</v>
      </c>
      <c r="G762">
        <v>1</v>
      </c>
      <c r="H762">
        <v>3</v>
      </c>
      <c r="I762" t="s">
        <v>912</v>
      </c>
      <c r="J762" t="s">
        <v>913</v>
      </c>
      <c r="K762" t="s">
        <v>914</v>
      </c>
      <c r="L762">
        <v>1348</v>
      </c>
      <c r="N762">
        <v>1009</v>
      </c>
      <c r="O762" t="s">
        <v>38</v>
      </c>
      <c r="P762" t="s">
        <v>38</v>
      </c>
      <c r="Q762">
        <v>1000</v>
      </c>
      <c r="W762">
        <v>0</v>
      </c>
      <c r="X762">
        <v>-1598896989</v>
      </c>
      <c r="Y762">
        <v>0.15</v>
      </c>
      <c r="AA762">
        <v>5000</v>
      </c>
      <c r="AB762">
        <v>0</v>
      </c>
      <c r="AC762">
        <v>0</v>
      </c>
      <c r="AD762">
        <v>0</v>
      </c>
      <c r="AE762">
        <v>5000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6</v>
      </c>
      <c r="AT762">
        <v>0.15</v>
      </c>
      <c r="AU762" t="s">
        <v>6</v>
      </c>
      <c r="AV762">
        <v>0</v>
      </c>
      <c r="AW762">
        <v>2</v>
      </c>
      <c r="AX762">
        <v>26844917</v>
      </c>
      <c r="AY762">
        <v>1</v>
      </c>
      <c r="AZ762">
        <v>0</v>
      </c>
      <c r="BA762">
        <v>758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Y762*Source!I275</f>
        <v>0.111</v>
      </c>
      <c r="CY762">
        <f t="shared" si="66"/>
        <v>5000</v>
      </c>
      <c r="CZ762">
        <f t="shared" si="67"/>
        <v>5000</v>
      </c>
      <c r="DA762">
        <f t="shared" si="68"/>
        <v>1</v>
      </c>
      <c r="DB762">
        <v>0</v>
      </c>
    </row>
    <row r="763" spans="1:106" x14ac:dyDescent="0.2">
      <c r="A763">
        <f>ROW(Source!A275)</f>
        <v>275</v>
      </c>
      <c r="B763">
        <v>26834263</v>
      </c>
      <c r="C763">
        <v>26844907</v>
      </c>
      <c r="D763">
        <v>25186459</v>
      </c>
      <c r="E763">
        <v>1</v>
      </c>
      <c r="F763">
        <v>1</v>
      </c>
      <c r="G763">
        <v>1</v>
      </c>
      <c r="H763">
        <v>3</v>
      </c>
      <c r="I763" t="s">
        <v>856</v>
      </c>
      <c r="J763" t="s">
        <v>857</v>
      </c>
      <c r="K763" t="s">
        <v>858</v>
      </c>
      <c r="L763">
        <v>1346</v>
      </c>
      <c r="N763">
        <v>1009</v>
      </c>
      <c r="O763" t="s">
        <v>182</v>
      </c>
      <c r="P763" t="s">
        <v>182</v>
      </c>
      <c r="Q763">
        <v>1</v>
      </c>
      <c r="W763">
        <v>0</v>
      </c>
      <c r="X763">
        <v>210558753</v>
      </c>
      <c r="Y763">
        <v>3</v>
      </c>
      <c r="AA763">
        <v>28.6</v>
      </c>
      <c r="AB763">
        <v>0</v>
      </c>
      <c r="AC763">
        <v>0</v>
      </c>
      <c r="AD763">
        <v>0</v>
      </c>
      <c r="AE763">
        <v>28.6</v>
      </c>
      <c r="AF763">
        <v>0</v>
      </c>
      <c r="AG763">
        <v>0</v>
      </c>
      <c r="AH763">
        <v>0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6</v>
      </c>
      <c r="AT763">
        <v>3</v>
      </c>
      <c r="AU763" t="s">
        <v>6</v>
      </c>
      <c r="AV763">
        <v>0</v>
      </c>
      <c r="AW763">
        <v>2</v>
      </c>
      <c r="AX763">
        <v>26844918</v>
      </c>
      <c r="AY763">
        <v>1</v>
      </c>
      <c r="AZ763">
        <v>0</v>
      </c>
      <c r="BA763">
        <v>759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Y763*Source!I275</f>
        <v>2.2199999999999998</v>
      </c>
      <c r="CY763">
        <f t="shared" si="66"/>
        <v>28.6</v>
      </c>
      <c r="CZ763">
        <f t="shared" si="67"/>
        <v>28.6</v>
      </c>
      <c r="DA763">
        <f t="shared" si="68"/>
        <v>1</v>
      </c>
      <c r="DB763">
        <v>0</v>
      </c>
    </row>
    <row r="764" spans="1:106" x14ac:dyDescent="0.2">
      <c r="A764">
        <f>ROW(Source!A275)</f>
        <v>275</v>
      </c>
      <c r="B764">
        <v>26834263</v>
      </c>
      <c r="C764">
        <v>26844907</v>
      </c>
      <c r="D764">
        <v>25147235</v>
      </c>
      <c r="E764">
        <v>17</v>
      </c>
      <c r="F764">
        <v>1</v>
      </c>
      <c r="G764">
        <v>1</v>
      </c>
      <c r="H764">
        <v>3</v>
      </c>
      <c r="I764" t="s">
        <v>844</v>
      </c>
      <c r="J764" t="s">
        <v>6</v>
      </c>
      <c r="K764" t="s">
        <v>845</v>
      </c>
      <c r="L764">
        <v>1374</v>
      </c>
      <c r="N764">
        <v>1013</v>
      </c>
      <c r="O764" t="s">
        <v>846</v>
      </c>
      <c r="P764" t="s">
        <v>846</v>
      </c>
      <c r="Q764">
        <v>1</v>
      </c>
      <c r="W764">
        <v>0</v>
      </c>
      <c r="X764">
        <v>-1731369543</v>
      </c>
      <c r="Y764">
        <v>42.38</v>
      </c>
      <c r="AA764">
        <v>1</v>
      </c>
      <c r="AB764">
        <v>0</v>
      </c>
      <c r="AC764">
        <v>0</v>
      </c>
      <c r="AD764">
        <v>0</v>
      </c>
      <c r="AE764">
        <v>1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6</v>
      </c>
      <c r="AT764">
        <v>42.38</v>
      </c>
      <c r="AU764" t="s">
        <v>6</v>
      </c>
      <c r="AV764">
        <v>0</v>
      </c>
      <c r="AW764">
        <v>2</v>
      </c>
      <c r="AX764">
        <v>26844919</v>
      </c>
      <c r="AY764">
        <v>1</v>
      </c>
      <c r="AZ764">
        <v>0</v>
      </c>
      <c r="BA764">
        <v>760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Y764*Source!I275</f>
        <v>31.3612</v>
      </c>
      <c r="CY764">
        <f t="shared" si="66"/>
        <v>1</v>
      </c>
      <c r="CZ764">
        <f t="shared" si="67"/>
        <v>1</v>
      </c>
      <c r="DA764">
        <f t="shared" si="68"/>
        <v>1</v>
      </c>
      <c r="DB764">
        <v>0</v>
      </c>
    </row>
    <row r="765" spans="1:106" x14ac:dyDescent="0.2">
      <c r="A765">
        <f>ROW(Source!A276)</f>
        <v>276</v>
      </c>
      <c r="B765">
        <v>26834277</v>
      </c>
      <c r="C765">
        <v>26844907</v>
      </c>
      <c r="D765">
        <v>25428833</v>
      </c>
      <c r="E765">
        <v>1</v>
      </c>
      <c r="F765">
        <v>1</v>
      </c>
      <c r="G765">
        <v>1</v>
      </c>
      <c r="H765">
        <v>1</v>
      </c>
      <c r="I765" t="s">
        <v>606</v>
      </c>
      <c r="J765" t="s">
        <v>6</v>
      </c>
      <c r="K765" t="s">
        <v>607</v>
      </c>
      <c r="L765">
        <v>1191</v>
      </c>
      <c r="N765">
        <v>1013</v>
      </c>
      <c r="O765" t="s">
        <v>599</v>
      </c>
      <c r="P765" t="s">
        <v>599</v>
      </c>
      <c r="Q765">
        <v>1</v>
      </c>
      <c r="W765">
        <v>0</v>
      </c>
      <c r="X765">
        <v>912892513</v>
      </c>
      <c r="Y765">
        <v>213.6</v>
      </c>
      <c r="AA765">
        <v>0</v>
      </c>
      <c r="AB765">
        <v>0</v>
      </c>
      <c r="AC765">
        <v>0</v>
      </c>
      <c r="AD765">
        <v>63.49</v>
      </c>
      <c r="AE765">
        <v>0</v>
      </c>
      <c r="AF765">
        <v>0</v>
      </c>
      <c r="AG765">
        <v>0</v>
      </c>
      <c r="AH765">
        <v>9.92</v>
      </c>
      <c r="AI765">
        <v>1</v>
      </c>
      <c r="AJ765">
        <v>1</v>
      </c>
      <c r="AK765">
        <v>1</v>
      </c>
      <c r="AL765">
        <v>6.4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213.6</v>
      </c>
      <c r="AU765" t="s">
        <v>6</v>
      </c>
      <c r="AV765">
        <v>1</v>
      </c>
      <c r="AW765">
        <v>2</v>
      </c>
      <c r="AX765">
        <v>26844908</v>
      </c>
      <c r="AY765">
        <v>1</v>
      </c>
      <c r="AZ765">
        <v>0</v>
      </c>
      <c r="BA765">
        <v>761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Y765*Source!I276</f>
        <v>158.06399999999999</v>
      </c>
      <c r="CY765">
        <f>AD765</f>
        <v>63.49</v>
      </c>
      <c r="CZ765">
        <f>AH765</f>
        <v>9.92</v>
      </c>
      <c r="DA765">
        <f>AL765</f>
        <v>6.4</v>
      </c>
      <c r="DB765">
        <v>0</v>
      </c>
    </row>
    <row r="766" spans="1:106" x14ac:dyDescent="0.2">
      <c r="A766">
        <f>ROW(Source!A276)</f>
        <v>276</v>
      </c>
      <c r="B766">
        <v>26834277</v>
      </c>
      <c r="C766">
        <v>26844907</v>
      </c>
      <c r="D766">
        <v>25412928</v>
      </c>
      <c r="E766">
        <v>1</v>
      </c>
      <c r="F766">
        <v>1</v>
      </c>
      <c r="G766">
        <v>1</v>
      </c>
      <c r="H766">
        <v>1</v>
      </c>
      <c r="I766" t="s">
        <v>600</v>
      </c>
      <c r="J766" t="s">
        <v>6</v>
      </c>
      <c r="K766" t="s">
        <v>601</v>
      </c>
      <c r="L766">
        <v>1191</v>
      </c>
      <c r="N766">
        <v>1013</v>
      </c>
      <c r="O766" t="s">
        <v>599</v>
      </c>
      <c r="P766" t="s">
        <v>599</v>
      </c>
      <c r="Q766">
        <v>1</v>
      </c>
      <c r="W766">
        <v>0</v>
      </c>
      <c r="X766">
        <v>-1417349443</v>
      </c>
      <c r="Y766">
        <v>1.98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1</v>
      </c>
      <c r="AJ766">
        <v>1</v>
      </c>
      <c r="AK766">
        <v>6.4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1.98</v>
      </c>
      <c r="AU766" t="s">
        <v>6</v>
      </c>
      <c r="AV766">
        <v>2</v>
      </c>
      <c r="AW766">
        <v>2</v>
      </c>
      <c r="AX766">
        <v>26844909</v>
      </c>
      <c r="AY766">
        <v>1</v>
      </c>
      <c r="AZ766">
        <v>0</v>
      </c>
      <c r="BA766">
        <v>762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Y766*Source!I276</f>
        <v>1.4652000000000001</v>
      </c>
      <c r="CY766">
        <f>AD766</f>
        <v>0</v>
      </c>
      <c r="CZ766">
        <f>AH766</f>
        <v>0</v>
      </c>
      <c r="DA766">
        <f>AL766</f>
        <v>1</v>
      </c>
      <c r="DB766">
        <v>0</v>
      </c>
    </row>
    <row r="767" spans="1:106" x14ac:dyDescent="0.2">
      <c r="A767">
        <f>ROW(Source!A276)</f>
        <v>276</v>
      </c>
      <c r="B767">
        <v>26834277</v>
      </c>
      <c r="C767">
        <v>26844907</v>
      </c>
      <c r="D767">
        <v>25230220</v>
      </c>
      <c r="E767">
        <v>1</v>
      </c>
      <c r="F767">
        <v>1</v>
      </c>
      <c r="G767">
        <v>1</v>
      </c>
      <c r="H767">
        <v>2</v>
      </c>
      <c r="I767" t="s">
        <v>628</v>
      </c>
      <c r="J767" t="s">
        <v>629</v>
      </c>
      <c r="K767" t="s">
        <v>630</v>
      </c>
      <c r="L767">
        <v>1368</v>
      </c>
      <c r="N767">
        <v>1011</v>
      </c>
      <c r="O767" t="s">
        <v>605</v>
      </c>
      <c r="P767" t="s">
        <v>605</v>
      </c>
      <c r="Q767">
        <v>1</v>
      </c>
      <c r="W767">
        <v>0</v>
      </c>
      <c r="X767">
        <v>-1718674368</v>
      </c>
      <c r="Y767">
        <v>0.99</v>
      </c>
      <c r="AA767">
        <v>0</v>
      </c>
      <c r="AB767">
        <v>716.74</v>
      </c>
      <c r="AC767">
        <v>13.5</v>
      </c>
      <c r="AD767">
        <v>0</v>
      </c>
      <c r="AE767">
        <v>0</v>
      </c>
      <c r="AF767">
        <v>111.99</v>
      </c>
      <c r="AG767">
        <v>13.5</v>
      </c>
      <c r="AH767">
        <v>0</v>
      </c>
      <c r="AI767">
        <v>1</v>
      </c>
      <c r="AJ767">
        <v>6.4</v>
      </c>
      <c r="AK767">
        <v>1</v>
      </c>
      <c r="AL767">
        <v>1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6</v>
      </c>
      <c r="AT767">
        <v>0.99</v>
      </c>
      <c r="AU767" t="s">
        <v>6</v>
      </c>
      <c r="AV767">
        <v>0</v>
      </c>
      <c r="AW767">
        <v>2</v>
      </c>
      <c r="AX767">
        <v>26844910</v>
      </c>
      <c r="AY767">
        <v>1</v>
      </c>
      <c r="AZ767">
        <v>0</v>
      </c>
      <c r="BA767">
        <v>763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Y767*Source!I276</f>
        <v>0.73260000000000003</v>
      </c>
      <c r="CY767">
        <f>AB767</f>
        <v>716.74</v>
      </c>
      <c r="CZ767">
        <f>AF767</f>
        <v>111.99</v>
      </c>
      <c r="DA767">
        <f>AJ767</f>
        <v>6.4</v>
      </c>
      <c r="DB767">
        <v>0</v>
      </c>
    </row>
    <row r="768" spans="1:106" x14ac:dyDescent="0.2">
      <c r="A768">
        <f>ROW(Source!A276)</f>
        <v>276</v>
      </c>
      <c r="B768">
        <v>26834277</v>
      </c>
      <c r="C768">
        <v>26844907</v>
      </c>
      <c r="D768">
        <v>25231607</v>
      </c>
      <c r="E768">
        <v>1</v>
      </c>
      <c r="F768">
        <v>1</v>
      </c>
      <c r="G768">
        <v>1</v>
      </c>
      <c r="H768">
        <v>2</v>
      </c>
      <c r="I768" t="s">
        <v>608</v>
      </c>
      <c r="J768" t="s">
        <v>609</v>
      </c>
      <c r="K768" t="s">
        <v>610</v>
      </c>
      <c r="L768">
        <v>1368</v>
      </c>
      <c r="N768">
        <v>1011</v>
      </c>
      <c r="O768" t="s">
        <v>605</v>
      </c>
      <c r="P768" t="s">
        <v>605</v>
      </c>
      <c r="Q768">
        <v>1</v>
      </c>
      <c r="W768">
        <v>0</v>
      </c>
      <c r="X768">
        <v>1372534845</v>
      </c>
      <c r="Y768">
        <v>0.99</v>
      </c>
      <c r="AA768">
        <v>0</v>
      </c>
      <c r="AB768">
        <v>420.54</v>
      </c>
      <c r="AC768">
        <v>11.6</v>
      </c>
      <c r="AD768">
        <v>0</v>
      </c>
      <c r="AE768">
        <v>0</v>
      </c>
      <c r="AF768">
        <v>65.709999999999994</v>
      </c>
      <c r="AG768">
        <v>11.6</v>
      </c>
      <c r="AH768">
        <v>0</v>
      </c>
      <c r="AI768">
        <v>1</v>
      </c>
      <c r="AJ768">
        <v>6.4</v>
      </c>
      <c r="AK768">
        <v>1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6</v>
      </c>
      <c r="AT768">
        <v>0.99</v>
      </c>
      <c r="AU768" t="s">
        <v>6</v>
      </c>
      <c r="AV768">
        <v>0</v>
      </c>
      <c r="AW768">
        <v>2</v>
      </c>
      <c r="AX768">
        <v>26844911</v>
      </c>
      <c r="AY768">
        <v>1</v>
      </c>
      <c r="AZ768">
        <v>0</v>
      </c>
      <c r="BA768">
        <v>764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Y768*Source!I276</f>
        <v>0.73260000000000003</v>
      </c>
      <c r="CY768">
        <f>AB768</f>
        <v>420.54</v>
      </c>
      <c r="CZ768">
        <f>AF768</f>
        <v>65.709999999999994</v>
      </c>
      <c r="DA768">
        <f>AJ768</f>
        <v>6.4</v>
      </c>
      <c r="DB768">
        <v>0</v>
      </c>
    </row>
    <row r="769" spans="1:106" x14ac:dyDescent="0.2">
      <c r="A769">
        <f>ROW(Source!A276)</f>
        <v>276</v>
      </c>
      <c r="B769">
        <v>26834277</v>
      </c>
      <c r="C769">
        <v>26844907</v>
      </c>
      <c r="D769">
        <v>25231911</v>
      </c>
      <c r="E769">
        <v>1</v>
      </c>
      <c r="F769">
        <v>1</v>
      </c>
      <c r="G769">
        <v>1</v>
      </c>
      <c r="H769">
        <v>2</v>
      </c>
      <c r="I769" t="s">
        <v>611</v>
      </c>
      <c r="J769" t="s">
        <v>612</v>
      </c>
      <c r="K769" t="s">
        <v>613</v>
      </c>
      <c r="L769">
        <v>1368</v>
      </c>
      <c r="N769">
        <v>1011</v>
      </c>
      <c r="O769" t="s">
        <v>605</v>
      </c>
      <c r="P769" t="s">
        <v>605</v>
      </c>
      <c r="Q769">
        <v>1</v>
      </c>
      <c r="W769">
        <v>0</v>
      </c>
      <c r="X769">
        <v>-353815937</v>
      </c>
      <c r="Y769">
        <v>1.1399999999999999</v>
      </c>
      <c r="AA769">
        <v>0</v>
      </c>
      <c r="AB769">
        <v>51.84</v>
      </c>
      <c r="AC769">
        <v>0</v>
      </c>
      <c r="AD769">
        <v>0</v>
      </c>
      <c r="AE769">
        <v>0</v>
      </c>
      <c r="AF769">
        <v>8.1</v>
      </c>
      <c r="AG769">
        <v>0</v>
      </c>
      <c r="AH769">
        <v>0</v>
      </c>
      <c r="AI769">
        <v>1</v>
      </c>
      <c r="AJ769">
        <v>6.4</v>
      </c>
      <c r="AK769">
        <v>1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6</v>
      </c>
      <c r="AT769">
        <v>1.1399999999999999</v>
      </c>
      <c r="AU769" t="s">
        <v>6</v>
      </c>
      <c r="AV769">
        <v>0</v>
      </c>
      <c r="AW769">
        <v>2</v>
      </c>
      <c r="AX769">
        <v>26844912</v>
      </c>
      <c r="AY769">
        <v>1</v>
      </c>
      <c r="AZ769">
        <v>0</v>
      </c>
      <c r="BA769">
        <v>765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Y769*Source!I276</f>
        <v>0.84359999999999991</v>
      </c>
      <c r="CY769">
        <f>AB769</f>
        <v>51.84</v>
      </c>
      <c r="CZ769">
        <f>AF769</f>
        <v>8.1</v>
      </c>
      <c r="DA769">
        <f>AJ769</f>
        <v>6.4</v>
      </c>
      <c r="DB769">
        <v>0</v>
      </c>
    </row>
    <row r="770" spans="1:106" x14ac:dyDescent="0.2">
      <c r="A770">
        <f>ROW(Source!A276)</f>
        <v>276</v>
      </c>
      <c r="B770">
        <v>26834277</v>
      </c>
      <c r="C770">
        <v>26844907</v>
      </c>
      <c r="D770">
        <v>25150263</v>
      </c>
      <c r="E770">
        <v>1</v>
      </c>
      <c r="F770">
        <v>1</v>
      </c>
      <c r="G770">
        <v>1</v>
      </c>
      <c r="H770">
        <v>3</v>
      </c>
      <c r="I770" t="s">
        <v>850</v>
      </c>
      <c r="J770" t="s">
        <v>851</v>
      </c>
      <c r="K770" t="s">
        <v>852</v>
      </c>
      <c r="L770">
        <v>1346</v>
      </c>
      <c r="N770">
        <v>1009</v>
      </c>
      <c r="O770" t="s">
        <v>182</v>
      </c>
      <c r="P770" t="s">
        <v>182</v>
      </c>
      <c r="Q770">
        <v>1</v>
      </c>
      <c r="W770">
        <v>0</v>
      </c>
      <c r="X770">
        <v>-1088866022</v>
      </c>
      <c r="Y770">
        <v>0.42</v>
      </c>
      <c r="AA770">
        <v>194.56</v>
      </c>
      <c r="AB770">
        <v>0</v>
      </c>
      <c r="AC770">
        <v>0</v>
      </c>
      <c r="AD770">
        <v>0</v>
      </c>
      <c r="AE770">
        <v>30.4</v>
      </c>
      <c r="AF770">
        <v>0</v>
      </c>
      <c r="AG770">
        <v>0</v>
      </c>
      <c r="AH770">
        <v>0</v>
      </c>
      <c r="AI770">
        <v>6.4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6</v>
      </c>
      <c r="AT770">
        <v>0.42</v>
      </c>
      <c r="AU770" t="s">
        <v>6</v>
      </c>
      <c r="AV770">
        <v>0</v>
      </c>
      <c r="AW770">
        <v>2</v>
      </c>
      <c r="AX770">
        <v>26844913</v>
      </c>
      <c r="AY770">
        <v>1</v>
      </c>
      <c r="AZ770">
        <v>0</v>
      </c>
      <c r="BA770">
        <v>766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Y770*Source!I276</f>
        <v>0.31079999999999997</v>
      </c>
      <c r="CY770">
        <f t="shared" ref="CY770:CY776" si="69">AA770</f>
        <v>194.56</v>
      </c>
      <c r="CZ770">
        <f t="shared" ref="CZ770:CZ776" si="70">AE770</f>
        <v>30.4</v>
      </c>
      <c r="DA770">
        <f t="shared" ref="DA770:DA776" si="71">AI770</f>
        <v>6.4</v>
      </c>
      <c r="DB770">
        <v>0</v>
      </c>
    </row>
    <row r="771" spans="1:106" x14ac:dyDescent="0.2">
      <c r="A771">
        <f>ROW(Source!A276)</f>
        <v>276</v>
      </c>
      <c r="B771">
        <v>26834277</v>
      </c>
      <c r="C771">
        <v>26844907</v>
      </c>
      <c r="D771">
        <v>25150275</v>
      </c>
      <c r="E771">
        <v>1</v>
      </c>
      <c r="F771">
        <v>1</v>
      </c>
      <c r="G771">
        <v>1</v>
      </c>
      <c r="H771">
        <v>3</v>
      </c>
      <c r="I771" t="s">
        <v>871</v>
      </c>
      <c r="J771" t="s">
        <v>872</v>
      </c>
      <c r="K771" t="s">
        <v>873</v>
      </c>
      <c r="L771">
        <v>1308</v>
      </c>
      <c r="N771">
        <v>1003</v>
      </c>
      <c r="O771" t="s">
        <v>54</v>
      </c>
      <c r="P771" t="s">
        <v>54</v>
      </c>
      <c r="Q771">
        <v>100</v>
      </c>
      <c r="W771">
        <v>0</v>
      </c>
      <c r="X771">
        <v>568244124</v>
      </c>
      <c r="Y771">
        <v>0.1</v>
      </c>
      <c r="AA771">
        <v>768</v>
      </c>
      <c r="AB771">
        <v>0</v>
      </c>
      <c r="AC771">
        <v>0</v>
      </c>
      <c r="AD771">
        <v>0</v>
      </c>
      <c r="AE771">
        <v>120</v>
      </c>
      <c r="AF771">
        <v>0</v>
      </c>
      <c r="AG771">
        <v>0</v>
      </c>
      <c r="AH771">
        <v>0</v>
      </c>
      <c r="AI771">
        <v>6.4</v>
      </c>
      <c r="AJ771">
        <v>1</v>
      </c>
      <c r="AK771">
        <v>1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6</v>
      </c>
      <c r="AT771">
        <v>0.1</v>
      </c>
      <c r="AU771" t="s">
        <v>6</v>
      </c>
      <c r="AV771">
        <v>0</v>
      </c>
      <c r="AW771">
        <v>2</v>
      </c>
      <c r="AX771">
        <v>26844914</v>
      </c>
      <c r="AY771">
        <v>1</v>
      </c>
      <c r="AZ771">
        <v>0</v>
      </c>
      <c r="BA771">
        <v>767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Y771*Source!I276</f>
        <v>7.3999999999999996E-2</v>
      </c>
      <c r="CY771">
        <f t="shared" si="69"/>
        <v>768</v>
      </c>
      <c r="CZ771">
        <f t="shared" si="70"/>
        <v>120</v>
      </c>
      <c r="DA771">
        <f t="shared" si="71"/>
        <v>6.4</v>
      </c>
      <c r="DB771">
        <v>0</v>
      </c>
    </row>
    <row r="772" spans="1:106" x14ac:dyDescent="0.2">
      <c r="A772">
        <f>ROW(Source!A276)</f>
        <v>276</v>
      </c>
      <c r="B772">
        <v>26834277</v>
      </c>
      <c r="C772">
        <v>26844907</v>
      </c>
      <c r="D772">
        <v>25151427</v>
      </c>
      <c r="E772">
        <v>1</v>
      </c>
      <c r="F772">
        <v>1</v>
      </c>
      <c r="G772">
        <v>1</v>
      </c>
      <c r="H772">
        <v>3</v>
      </c>
      <c r="I772" t="s">
        <v>900</v>
      </c>
      <c r="J772" t="s">
        <v>901</v>
      </c>
      <c r="K772" t="s">
        <v>902</v>
      </c>
      <c r="L772">
        <v>1346</v>
      </c>
      <c r="N772">
        <v>1009</v>
      </c>
      <c r="O772" t="s">
        <v>182</v>
      </c>
      <c r="P772" t="s">
        <v>182</v>
      </c>
      <c r="Q772">
        <v>1</v>
      </c>
      <c r="W772">
        <v>0</v>
      </c>
      <c r="X772">
        <v>586013393</v>
      </c>
      <c r="Y772">
        <v>2.1</v>
      </c>
      <c r="AA772">
        <v>67.650000000000006</v>
      </c>
      <c r="AB772">
        <v>0</v>
      </c>
      <c r="AC772">
        <v>0</v>
      </c>
      <c r="AD772">
        <v>0</v>
      </c>
      <c r="AE772">
        <v>10.57</v>
      </c>
      <c r="AF772">
        <v>0</v>
      </c>
      <c r="AG772">
        <v>0</v>
      </c>
      <c r="AH772">
        <v>0</v>
      </c>
      <c r="AI772">
        <v>6.4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6</v>
      </c>
      <c r="AT772">
        <v>2.1</v>
      </c>
      <c r="AU772" t="s">
        <v>6</v>
      </c>
      <c r="AV772">
        <v>0</v>
      </c>
      <c r="AW772">
        <v>2</v>
      </c>
      <c r="AX772">
        <v>26844915</v>
      </c>
      <c r="AY772">
        <v>1</v>
      </c>
      <c r="AZ772">
        <v>0</v>
      </c>
      <c r="BA772">
        <v>768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Y772*Source!I276</f>
        <v>1.554</v>
      </c>
      <c r="CY772">
        <f t="shared" si="69"/>
        <v>67.650000000000006</v>
      </c>
      <c r="CZ772">
        <f t="shared" si="70"/>
        <v>10.57</v>
      </c>
      <c r="DA772">
        <f t="shared" si="71"/>
        <v>6.4</v>
      </c>
      <c r="DB772">
        <v>0</v>
      </c>
    </row>
    <row r="773" spans="1:106" x14ac:dyDescent="0.2">
      <c r="A773">
        <f>ROW(Source!A276)</f>
        <v>276</v>
      </c>
      <c r="B773">
        <v>26834277</v>
      </c>
      <c r="C773">
        <v>26844907</v>
      </c>
      <c r="D773">
        <v>25152616</v>
      </c>
      <c r="E773">
        <v>1</v>
      </c>
      <c r="F773">
        <v>1</v>
      </c>
      <c r="G773">
        <v>1</v>
      </c>
      <c r="H773">
        <v>3</v>
      </c>
      <c r="I773" t="s">
        <v>880</v>
      </c>
      <c r="J773" t="s">
        <v>881</v>
      </c>
      <c r="K773" t="s">
        <v>654</v>
      </c>
      <c r="L773">
        <v>1346</v>
      </c>
      <c r="N773">
        <v>1009</v>
      </c>
      <c r="O773" t="s">
        <v>182</v>
      </c>
      <c r="P773" t="s">
        <v>182</v>
      </c>
      <c r="Q773">
        <v>1</v>
      </c>
      <c r="W773">
        <v>0</v>
      </c>
      <c r="X773">
        <v>103900845</v>
      </c>
      <c r="Y773">
        <v>10.4</v>
      </c>
      <c r="AA773">
        <v>57.86</v>
      </c>
      <c r="AB773">
        <v>0</v>
      </c>
      <c r="AC773">
        <v>0</v>
      </c>
      <c r="AD773">
        <v>0</v>
      </c>
      <c r="AE773">
        <v>9.0399999999999991</v>
      </c>
      <c r="AF773">
        <v>0</v>
      </c>
      <c r="AG773">
        <v>0</v>
      </c>
      <c r="AH773">
        <v>0</v>
      </c>
      <c r="AI773">
        <v>6.4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6</v>
      </c>
      <c r="AT773">
        <v>10.4</v>
      </c>
      <c r="AU773" t="s">
        <v>6</v>
      </c>
      <c r="AV773">
        <v>0</v>
      </c>
      <c r="AW773">
        <v>2</v>
      </c>
      <c r="AX773">
        <v>26844916</v>
      </c>
      <c r="AY773">
        <v>1</v>
      </c>
      <c r="AZ773">
        <v>0</v>
      </c>
      <c r="BA773">
        <v>769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Y773*Source!I276</f>
        <v>7.6959999999999997</v>
      </c>
      <c r="CY773">
        <f t="shared" si="69"/>
        <v>57.86</v>
      </c>
      <c r="CZ773">
        <f t="shared" si="70"/>
        <v>9.0399999999999991</v>
      </c>
      <c r="DA773">
        <f t="shared" si="71"/>
        <v>6.4</v>
      </c>
      <c r="DB773">
        <v>0</v>
      </c>
    </row>
    <row r="774" spans="1:106" x14ac:dyDescent="0.2">
      <c r="A774">
        <f>ROW(Source!A276)</f>
        <v>276</v>
      </c>
      <c r="B774">
        <v>26834277</v>
      </c>
      <c r="C774">
        <v>26844907</v>
      </c>
      <c r="D774">
        <v>25174136</v>
      </c>
      <c r="E774">
        <v>1</v>
      </c>
      <c r="F774">
        <v>1</v>
      </c>
      <c r="G774">
        <v>1</v>
      </c>
      <c r="H774">
        <v>3</v>
      </c>
      <c r="I774" t="s">
        <v>912</v>
      </c>
      <c r="J774" t="s">
        <v>913</v>
      </c>
      <c r="K774" t="s">
        <v>914</v>
      </c>
      <c r="L774">
        <v>1348</v>
      </c>
      <c r="N774">
        <v>1009</v>
      </c>
      <c r="O774" t="s">
        <v>38</v>
      </c>
      <c r="P774" t="s">
        <v>38</v>
      </c>
      <c r="Q774">
        <v>1000</v>
      </c>
      <c r="W774">
        <v>0</v>
      </c>
      <c r="X774">
        <v>-1598896989</v>
      </c>
      <c r="Y774">
        <v>0.15</v>
      </c>
      <c r="AA774">
        <v>32000</v>
      </c>
      <c r="AB774">
        <v>0</v>
      </c>
      <c r="AC774">
        <v>0</v>
      </c>
      <c r="AD774">
        <v>0</v>
      </c>
      <c r="AE774">
        <v>5000</v>
      </c>
      <c r="AF774">
        <v>0</v>
      </c>
      <c r="AG774">
        <v>0</v>
      </c>
      <c r="AH774">
        <v>0</v>
      </c>
      <c r="AI774">
        <v>6.4</v>
      </c>
      <c r="AJ774">
        <v>1</v>
      </c>
      <c r="AK774">
        <v>1</v>
      </c>
      <c r="AL774">
        <v>1</v>
      </c>
      <c r="AN774">
        <v>0</v>
      </c>
      <c r="AO774">
        <v>1</v>
      </c>
      <c r="AP774">
        <v>0</v>
      </c>
      <c r="AQ774">
        <v>0</v>
      </c>
      <c r="AR774">
        <v>0</v>
      </c>
      <c r="AS774" t="s">
        <v>6</v>
      </c>
      <c r="AT774">
        <v>0.15</v>
      </c>
      <c r="AU774" t="s">
        <v>6</v>
      </c>
      <c r="AV774">
        <v>0</v>
      </c>
      <c r="AW774">
        <v>2</v>
      </c>
      <c r="AX774">
        <v>26844917</v>
      </c>
      <c r="AY774">
        <v>1</v>
      </c>
      <c r="AZ774">
        <v>0</v>
      </c>
      <c r="BA774">
        <v>770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Y774*Source!I276</f>
        <v>0.111</v>
      </c>
      <c r="CY774">
        <f t="shared" si="69"/>
        <v>32000</v>
      </c>
      <c r="CZ774">
        <f t="shared" si="70"/>
        <v>5000</v>
      </c>
      <c r="DA774">
        <f t="shared" si="71"/>
        <v>6.4</v>
      </c>
      <c r="DB774">
        <v>0</v>
      </c>
    </row>
    <row r="775" spans="1:106" x14ac:dyDescent="0.2">
      <c r="A775">
        <f>ROW(Source!A276)</f>
        <v>276</v>
      </c>
      <c r="B775">
        <v>26834277</v>
      </c>
      <c r="C775">
        <v>26844907</v>
      </c>
      <c r="D775">
        <v>25186459</v>
      </c>
      <c r="E775">
        <v>1</v>
      </c>
      <c r="F775">
        <v>1</v>
      </c>
      <c r="G775">
        <v>1</v>
      </c>
      <c r="H775">
        <v>3</v>
      </c>
      <c r="I775" t="s">
        <v>856</v>
      </c>
      <c r="J775" t="s">
        <v>857</v>
      </c>
      <c r="K775" t="s">
        <v>858</v>
      </c>
      <c r="L775">
        <v>1346</v>
      </c>
      <c r="N775">
        <v>1009</v>
      </c>
      <c r="O775" t="s">
        <v>182</v>
      </c>
      <c r="P775" t="s">
        <v>182</v>
      </c>
      <c r="Q775">
        <v>1</v>
      </c>
      <c r="W775">
        <v>0</v>
      </c>
      <c r="X775">
        <v>210558753</v>
      </c>
      <c r="Y775">
        <v>3</v>
      </c>
      <c r="AA775">
        <v>183.04</v>
      </c>
      <c r="AB775">
        <v>0</v>
      </c>
      <c r="AC775">
        <v>0</v>
      </c>
      <c r="AD775">
        <v>0</v>
      </c>
      <c r="AE775">
        <v>28.6</v>
      </c>
      <c r="AF775">
        <v>0</v>
      </c>
      <c r="AG775">
        <v>0</v>
      </c>
      <c r="AH775">
        <v>0</v>
      </c>
      <c r="AI775">
        <v>6.4</v>
      </c>
      <c r="AJ775">
        <v>1</v>
      </c>
      <c r="AK775">
        <v>1</v>
      </c>
      <c r="AL775">
        <v>1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6</v>
      </c>
      <c r="AT775">
        <v>3</v>
      </c>
      <c r="AU775" t="s">
        <v>6</v>
      </c>
      <c r="AV775">
        <v>0</v>
      </c>
      <c r="AW775">
        <v>2</v>
      </c>
      <c r="AX775">
        <v>26844918</v>
      </c>
      <c r="AY775">
        <v>1</v>
      </c>
      <c r="AZ775">
        <v>0</v>
      </c>
      <c r="BA775">
        <v>771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Y775*Source!I276</f>
        <v>2.2199999999999998</v>
      </c>
      <c r="CY775">
        <f t="shared" si="69"/>
        <v>183.04</v>
      </c>
      <c r="CZ775">
        <f t="shared" si="70"/>
        <v>28.6</v>
      </c>
      <c r="DA775">
        <f t="shared" si="71"/>
        <v>6.4</v>
      </c>
      <c r="DB775">
        <v>0</v>
      </c>
    </row>
    <row r="776" spans="1:106" x14ac:dyDescent="0.2">
      <c r="A776">
        <f>ROW(Source!A276)</f>
        <v>276</v>
      </c>
      <c r="B776">
        <v>26834277</v>
      </c>
      <c r="C776">
        <v>26844907</v>
      </c>
      <c r="D776">
        <v>25147235</v>
      </c>
      <c r="E776">
        <v>17</v>
      </c>
      <c r="F776">
        <v>1</v>
      </c>
      <c r="G776">
        <v>1</v>
      </c>
      <c r="H776">
        <v>3</v>
      </c>
      <c r="I776" t="s">
        <v>844</v>
      </c>
      <c r="J776" t="s">
        <v>6</v>
      </c>
      <c r="K776" t="s">
        <v>845</v>
      </c>
      <c r="L776">
        <v>1374</v>
      </c>
      <c r="N776">
        <v>1013</v>
      </c>
      <c r="O776" t="s">
        <v>846</v>
      </c>
      <c r="P776" t="s">
        <v>846</v>
      </c>
      <c r="Q776">
        <v>1</v>
      </c>
      <c r="W776">
        <v>0</v>
      </c>
      <c r="X776">
        <v>-1731369543</v>
      </c>
      <c r="Y776">
        <v>42.38</v>
      </c>
      <c r="AA776">
        <v>1</v>
      </c>
      <c r="AB776">
        <v>0</v>
      </c>
      <c r="AC776">
        <v>0</v>
      </c>
      <c r="AD776">
        <v>0</v>
      </c>
      <c r="AE776">
        <v>1</v>
      </c>
      <c r="AF776">
        <v>0</v>
      </c>
      <c r="AG776">
        <v>0</v>
      </c>
      <c r="AH776">
        <v>0</v>
      </c>
      <c r="AI776">
        <v>1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6</v>
      </c>
      <c r="AT776">
        <v>42.38</v>
      </c>
      <c r="AU776" t="s">
        <v>6</v>
      </c>
      <c r="AV776">
        <v>0</v>
      </c>
      <c r="AW776">
        <v>2</v>
      </c>
      <c r="AX776">
        <v>26844919</v>
      </c>
      <c r="AY776">
        <v>1</v>
      </c>
      <c r="AZ776">
        <v>0</v>
      </c>
      <c r="BA776">
        <v>772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Y776*Source!I276</f>
        <v>31.3612</v>
      </c>
      <c r="CY776">
        <f t="shared" si="69"/>
        <v>1</v>
      </c>
      <c r="CZ776">
        <f t="shared" si="70"/>
        <v>1</v>
      </c>
      <c r="DA776">
        <f t="shared" si="71"/>
        <v>1</v>
      </c>
      <c r="DB776">
        <v>0</v>
      </c>
    </row>
    <row r="777" spans="1:106" x14ac:dyDescent="0.2">
      <c r="A777">
        <f>ROW(Source!A277)</f>
        <v>277</v>
      </c>
      <c r="B777">
        <v>26834263</v>
      </c>
      <c r="C777">
        <v>26844930</v>
      </c>
      <c r="D777">
        <v>25866764</v>
      </c>
      <c r="E777">
        <v>1</v>
      </c>
      <c r="F777">
        <v>1</v>
      </c>
      <c r="G777">
        <v>1</v>
      </c>
      <c r="H777">
        <v>1</v>
      </c>
      <c r="I777" t="s">
        <v>915</v>
      </c>
      <c r="J777" t="s">
        <v>6</v>
      </c>
      <c r="K777" t="s">
        <v>916</v>
      </c>
      <c r="L777">
        <v>1191</v>
      </c>
      <c r="N777">
        <v>1013</v>
      </c>
      <c r="O777" t="s">
        <v>599</v>
      </c>
      <c r="P777" t="s">
        <v>599</v>
      </c>
      <c r="Q777">
        <v>1</v>
      </c>
      <c r="W777">
        <v>0</v>
      </c>
      <c r="X777">
        <v>-1309109184</v>
      </c>
      <c r="Y777">
        <v>0.65</v>
      </c>
      <c r="AA777">
        <v>0</v>
      </c>
      <c r="AB777">
        <v>0</v>
      </c>
      <c r="AC777">
        <v>0</v>
      </c>
      <c r="AD777">
        <v>9.17</v>
      </c>
      <c r="AE777">
        <v>0</v>
      </c>
      <c r="AF777">
        <v>0</v>
      </c>
      <c r="AG777">
        <v>0</v>
      </c>
      <c r="AH777">
        <v>9.17</v>
      </c>
      <c r="AI777">
        <v>1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6</v>
      </c>
      <c r="AT777">
        <v>0.65</v>
      </c>
      <c r="AU777" t="s">
        <v>6</v>
      </c>
      <c r="AV777">
        <v>1</v>
      </c>
      <c r="AW777">
        <v>2</v>
      </c>
      <c r="AX777">
        <v>26844933</v>
      </c>
      <c r="AY777">
        <v>1</v>
      </c>
      <c r="AZ777">
        <v>0</v>
      </c>
      <c r="BA777">
        <v>773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Y777*Source!I277</f>
        <v>16.900000000000002</v>
      </c>
      <c r="CY777">
        <f t="shared" ref="CY777:CY788" si="72">AD777</f>
        <v>9.17</v>
      </c>
      <c r="CZ777">
        <f t="shared" ref="CZ777:CZ788" si="73">AH777</f>
        <v>9.17</v>
      </c>
      <c r="DA777">
        <f t="shared" ref="DA777:DA788" si="74">AL777</f>
        <v>1</v>
      </c>
      <c r="DB777">
        <v>0</v>
      </c>
    </row>
    <row r="778" spans="1:106" x14ac:dyDescent="0.2">
      <c r="A778">
        <f>ROW(Source!A277)</f>
        <v>277</v>
      </c>
      <c r="B778">
        <v>26834263</v>
      </c>
      <c r="C778">
        <v>26844930</v>
      </c>
      <c r="D778">
        <v>25866818</v>
      </c>
      <c r="E778">
        <v>1</v>
      </c>
      <c r="F778">
        <v>1</v>
      </c>
      <c r="G778">
        <v>1</v>
      </c>
      <c r="H778">
        <v>1</v>
      </c>
      <c r="I778" t="s">
        <v>917</v>
      </c>
      <c r="J778" t="s">
        <v>6</v>
      </c>
      <c r="K778" t="s">
        <v>918</v>
      </c>
      <c r="L778">
        <v>1191</v>
      </c>
      <c r="N778">
        <v>1013</v>
      </c>
      <c r="O778" t="s">
        <v>599</v>
      </c>
      <c r="P778" t="s">
        <v>599</v>
      </c>
      <c r="Q778">
        <v>1</v>
      </c>
      <c r="W778">
        <v>0</v>
      </c>
      <c r="X778">
        <v>1818203118</v>
      </c>
      <c r="Y778">
        <v>0.97</v>
      </c>
      <c r="AA778">
        <v>0</v>
      </c>
      <c r="AB778">
        <v>0</v>
      </c>
      <c r="AC778">
        <v>0</v>
      </c>
      <c r="AD778">
        <v>14.09</v>
      </c>
      <c r="AE778">
        <v>0</v>
      </c>
      <c r="AF778">
        <v>0</v>
      </c>
      <c r="AG778">
        <v>0</v>
      </c>
      <c r="AH778">
        <v>14.09</v>
      </c>
      <c r="AI778">
        <v>1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0.97</v>
      </c>
      <c r="AU778" t="s">
        <v>6</v>
      </c>
      <c r="AV778">
        <v>1</v>
      </c>
      <c r="AW778">
        <v>2</v>
      </c>
      <c r="AX778">
        <v>26844934</v>
      </c>
      <c r="AY778">
        <v>1</v>
      </c>
      <c r="AZ778">
        <v>0</v>
      </c>
      <c r="BA778">
        <v>774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Y778*Source!I277</f>
        <v>25.22</v>
      </c>
      <c r="CY778">
        <f t="shared" si="72"/>
        <v>14.09</v>
      </c>
      <c r="CZ778">
        <f t="shared" si="73"/>
        <v>14.09</v>
      </c>
      <c r="DA778">
        <f t="shared" si="74"/>
        <v>1</v>
      </c>
      <c r="DB778">
        <v>0</v>
      </c>
    </row>
    <row r="779" spans="1:106" x14ac:dyDescent="0.2">
      <c r="A779">
        <f>ROW(Source!A278)</f>
        <v>278</v>
      </c>
      <c r="B779">
        <v>26834277</v>
      </c>
      <c r="C779">
        <v>26844930</v>
      </c>
      <c r="D779">
        <v>25866764</v>
      </c>
      <c r="E779">
        <v>1</v>
      </c>
      <c r="F779">
        <v>1</v>
      </c>
      <c r="G779">
        <v>1</v>
      </c>
      <c r="H779">
        <v>1</v>
      </c>
      <c r="I779" t="s">
        <v>915</v>
      </c>
      <c r="J779" t="s">
        <v>6</v>
      </c>
      <c r="K779" t="s">
        <v>916</v>
      </c>
      <c r="L779">
        <v>1191</v>
      </c>
      <c r="N779">
        <v>1013</v>
      </c>
      <c r="O779" t="s">
        <v>599</v>
      </c>
      <c r="P779" t="s">
        <v>599</v>
      </c>
      <c r="Q779">
        <v>1</v>
      </c>
      <c r="W779">
        <v>0</v>
      </c>
      <c r="X779">
        <v>-1309109184</v>
      </c>
      <c r="Y779">
        <v>0.65</v>
      </c>
      <c r="AA779">
        <v>0</v>
      </c>
      <c r="AB779">
        <v>0</v>
      </c>
      <c r="AC779">
        <v>0</v>
      </c>
      <c r="AD779">
        <v>58.69</v>
      </c>
      <c r="AE779">
        <v>0</v>
      </c>
      <c r="AF779">
        <v>0</v>
      </c>
      <c r="AG779">
        <v>0</v>
      </c>
      <c r="AH779">
        <v>9.17</v>
      </c>
      <c r="AI779">
        <v>1</v>
      </c>
      <c r="AJ779">
        <v>1</v>
      </c>
      <c r="AK779">
        <v>1</v>
      </c>
      <c r="AL779">
        <v>6.4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6</v>
      </c>
      <c r="AT779">
        <v>0.65</v>
      </c>
      <c r="AU779" t="s">
        <v>6</v>
      </c>
      <c r="AV779">
        <v>1</v>
      </c>
      <c r="AW779">
        <v>2</v>
      </c>
      <c r="AX779">
        <v>26844933</v>
      </c>
      <c r="AY779">
        <v>1</v>
      </c>
      <c r="AZ779">
        <v>0</v>
      </c>
      <c r="BA779">
        <v>775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Y779*Source!I278</f>
        <v>16.900000000000002</v>
      </c>
      <c r="CY779">
        <f t="shared" si="72"/>
        <v>58.69</v>
      </c>
      <c r="CZ779">
        <f t="shared" si="73"/>
        <v>9.17</v>
      </c>
      <c r="DA779">
        <f t="shared" si="74"/>
        <v>6.4</v>
      </c>
      <c r="DB779">
        <v>0</v>
      </c>
    </row>
    <row r="780" spans="1:106" x14ac:dyDescent="0.2">
      <c r="A780">
        <f>ROW(Source!A278)</f>
        <v>278</v>
      </c>
      <c r="B780">
        <v>26834277</v>
      </c>
      <c r="C780">
        <v>26844930</v>
      </c>
      <c r="D780">
        <v>25866818</v>
      </c>
      <c r="E780">
        <v>1</v>
      </c>
      <c r="F780">
        <v>1</v>
      </c>
      <c r="G780">
        <v>1</v>
      </c>
      <c r="H780">
        <v>1</v>
      </c>
      <c r="I780" t="s">
        <v>917</v>
      </c>
      <c r="J780" t="s">
        <v>6</v>
      </c>
      <c r="K780" t="s">
        <v>918</v>
      </c>
      <c r="L780">
        <v>1191</v>
      </c>
      <c r="N780">
        <v>1013</v>
      </c>
      <c r="O780" t="s">
        <v>599</v>
      </c>
      <c r="P780" t="s">
        <v>599</v>
      </c>
      <c r="Q780">
        <v>1</v>
      </c>
      <c r="W780">
        <v>0</v>
      </c>
      <c r="X780">
        <v>1818203118</v>
      </c>
      <c r="Y780">
        <v>0.97</v>
      </c>
      <c r="AA780">
        <v>0</v>
      </c>
      <c r="AB780">
        <v>0</v>
      </c>
      <c r="AC780">
        <v>0</v>
      </c>
      <c r="AD780">
        <v>90.18</v>
      </c>
      <c r="AE780">
        <v>0</v>
      </c>
      <c r="AF780">
        <v>0</v>
      </c>
      <c r="AG780">
        <v>0</v>
      </c>
      <c r="AH780">
        <v>14.09</v>
      </c>
      <c r="AI780">
        <v>1</v>
      </c>
      <c r="AJ780">
        <v>1</v>
      </c>
      <c r="AK780">
        <v>1</v>
      </c>
      <c r="AL780">
        <v>6.4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6</v>
      </c>
      <c r="AT780">
        <v>0.97</v>
      </c>
      <c r="AU780" t="s">
        <v>6</v>
      </c>
      <c r="AV780">
        <v>1</v>
      </c>
      <c r="AW780">
        <v>2</v>
      </c>
      <c r="AX780">
        <v>26844934</v>
      </c>
      <c r="AY780">
        <v>1</v>
      </c>
      <c r="AZ780">
        <v>0</v>
      </c>
      <c r="BA780">
        <v>776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Y780*Source!I278</f>
        <v>25.22</v>
      </c>
      <c r="CY780">
        <f t="shared" si="72"/>
        <v>90.18</v>
      </c>
      <c r="CZ780">
        <f t="shared" si="73"/>
        <v>14.09</v>
      </c>
      <c r="DA780">
        <f t="shared" si="74"/>
        <v>6.4</v>
      </c>
      <c r="DB780">
        <v>0</v>
      </c>
    </row>
    <row r="781" spans="1:106" x14ac:dyDescent="0.2">
      <c r="A781">
        <f>ROW(Source!A279)</f>
        <v>279</v>
      </c>
      <c r="B781">
        <v>26834263</v>
      </c>
      <c r="C781">
        <v>26844966</v>
      </c>
      <c r="D781">
        <v>9649895</v>
      </c>
      <c r="E781">
        <v>1</v>
      </c>
      <c r="F781">
        <v>1</v>
      </c>
      <c r="G781">
        <v>1</v>
      </c>
      <c r="H781">
        <v>1</v>
      </c>
      <c r="I781" t="s">
        <v>919</v>
      </c>
      <c r="J781" t="s">
        <v>6</v>
      </c>
      <c r="K781" t="s">
        <v>920</v>
      </c>
      <c r="L781">
        <v>1369</v>
      </c>
      <c r="N781">
        <v>1013</v>
      </c>
      <c r="O781" t="s">
        <v>921</v>
      </c>
      <c r="P781" t="s">
        <v>921</v>
      </c>
      <c r="Q781">
        <v>1</v>
      </c>
      <c r="W781">
        <v>0</v>
      </c>
      <c r="X781">
        <v>-282810609</v>
      </c>
      <c r="Y781">
        <v>0.16</v>
      </c>
      <c r="AA781">
        <v>0</v>
      </c>
      <c r="AB781">
        <v>0</v>
      </c>
      <c r="AC781">
        <v>0</v>
      </c>
      <c r="AD781">
        <v>12.92</v>
      </c>
      <c r="AE781">
        <v>0</v>
      </c>
      <c r="AF781">
        <v>0</v>
      </c>
      <c r="AG781">
        <v>0</v>
      </c>
      <c r="AH781">
        <v>12.92</v>
      </c>
      <c r="AI781">
        <v>1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6</v>
      </c>
      <c r="AT781">
        <v>0.16</v>
      </c>
      <c r="AU781" t="s">
        <v>6</v>
      </c>
      <c r="AV781">
        <v>1</v>
      </c>
      <c r="AW781">
        <v>2</v>
      </c>
      <c r="AX781">
        <v>26844969</v>
      </c>
      <c r="AY781">
        <v>1</v>
      </c>
      <c r="AZ781">
        <v>0</v>
      </c>
      <c r="BA781">
        <v>777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Y781*Source!I279</f>
        <v>4.16</v>
      </c>
      <c r="CY781">
        <f t="shared" si="72"/>
        <v>12.92</v>
      </c>
      <c r="CZ781">
        <f t="shared" si="73"/>
        <v>12.92</v>
      </c>
      <c r="DA781">
        <f t="shared" si="74"/>
        <v>1</v>
      </c>
      <c r="DB781">
        <v>0</v>
      </c>
    </row>
    <row r="782" spans="1:106" x14ac:dyDescent="0.2">
      <c r="A782">
        <f>ROW(Source!A279)</f>
        <v>279</v>
      </c>
      <c r="B782">
        <v>26834263</v>
      </c>
      <c r="C782">
        <v>26844966</v>
      </c>
      <c r="D782">
        <v>5510902</v>
      </c>
      <c r="E782">
        <v>1</v>
      </c>
      <c r="F782">
        <v>1</v>
      </c>
      <c r="G782">
        <v>1</v>
      </c>
      <c r="H782">
        <v>1</v>
      </c>
      <c r="I782" t="s">
        <v>922</v>
      </c>
      <c r="J782" t="s">
        <v>6</v>
      </c>
      <c r="K782" t="s">
        <v>923</v>
      </c>
      <c r="L782">
        <v>1369</v>
      </c>
      <c r="N782">
        <v>1013</v>
      </c>
      <c r="O782" t="s">
        <v>921</v>
      </c>
      <c r="P782" t="s">
        <v>921</v>
      </c>
      <c r="Q782">
        <v>1</v>
      </c>
      <c r="W782">
        <v>0</v>
      </c>
      <c r="X782">
        <v>-534561650</v>
      </c>
      <c r="Y782">
        <v>0.16</v>
      </c>
      <c r="AA782">
        <v>0</v>
      </c>
      <c r="AB782">
        <v>0</v>
      </c>
      <c r="AC782">
        <v>0</v>
      </c>
      <c r="AD782">
        <v>12.69</v>
      </c>
      <c r="AE782">
        <v>0</v>
      </c>
      <c r="AF782">
        <v>0</v>
      </c>
      <c r="AG782">
        <v>0</v>
      </c>
      <c r="AH782">
        <v>12.69</v>
      </c>
      <c r="AI782">
        <v>1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6</v>
      </c>
      <c r="AT782">
        <v>0.16</v>
      </c>
      <c r="AU782" t="s">
        <v>6</v>
      </c>
      <c r="AV782">
        <v>1</v>
      </c>
      <c r="AW782">
        <v>2</v>
      </c>
      <c r="AX782">
        <v>26844970</v>
      </c>
      <c r="AY782">
        <v>1</v>
      </c>
      <c r="AZ782">
        <v>0</v>
      </c>
      <c r="BA782">
        <v>778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Y782*Source!I279</f>
        <v>4.16</v>
      </c>
      <c r="CY782">
        <f t="shared" si="72"/>
        <v>12.69</v>
      </c>
      <c r="CZ782">
        <f t="shared" si="73"/>
        <v>12.69</v>
      </c>
      <c r="DA782">
        <f t="shared" si="74"/>
        <v>1</v>
      </c>
      <c r="DB782">
        <v>0</v>
      </c>
    </row>
    <row r="783" spans="1:106" x14ac:dyDescent="0.2">
      <c r="A783">
        <f>ROW(Source!A280)</f>
        <v>280</v>
      </c>
      <c r="B783">
        <v>26834277</v>
      </c>
      <c r="C783">
        <v>26844966</v>
      </c>
      <c r="D783">
        <v>9649895</v>
      </c>
      <c r="E783">
        <v>1</v>
      </c>
      <c r="F783">
        <v>1</v>
      </c>
      <c r="G783">
        <v>1</v>
      </c>
      <c r="H783">
        <v>1</v>
      </c>
      <c r="I783" t="s">
        <v>919</v>
      </c>
      <c r="J783" t="s">
        <v>6</v>
      </c>
      <c r="K783" t="s">
        <v>920</v>
      </c>
      <c r="L783">
        <v>1369</v>
      </c>
      <c r="N783">
        <v>1013</v>
      </c>
      <c r="O783" t="s">
        <v>921</v>
      </c>
      <c r="P783" t="s">
        <v>921</v>
      </c>
      <c r="Q783">
        <v>1</v>
      </c>
      <c r="W783">
        <v>0</v>
      </c>
      <c r="X783">
        <v>-282810609</v>
      </c>
      <c r="Y783">
        <v>0.16</v>
      </c>
      <c r="AA783">
        <v>0</v>
      </c>
      <c r="AB783">
        <v>0</v>
      </c>
      <c r="AC783">
        <v>0</v>
      </c>
      <c r="AD783">
        <v>82.69</v>
      </c>
      <c r="AE783">
        <v>0</v>
      </c>
      <c r="AF783">
        <v>0</v>
      </c>
      <c r="AG783">
        <v>0</v>
      </c>
      <c r="AH783">
        <v>12.92</v>
      </c>
      <c r="AI783">
        <v>1</v>
      </c>
      <c r="AJ783">
        <v>1</v>
      </c>
      <c r="AK783">
        <v>1</v>
      </c>
      <c r="AL783">
        <v>6.4</v>
      </c>
      <c r="AN783">
        <v>0</v>
      </c>
      <c r="AO783">
        <v>1</v>
      </c>
      <c r="AP783">
        <v>0</v>
      </c>
      <c r="AQ783">
        <v>0</v>
      </c>
      <c r="AR783">
        <v>0</v>
      </c>
      <c r="AS783" t="s">
        <v>6</v>
      </c>
      <c r="AT783">
        <v>0.16</v>
      </c>
      <c r="AU783" t="s">
        <v>6</v>
      </c>
      <c r="AV783">
        <v>1</v>
      </c>
      <c r="AW783">
        <v>2</v>
      </c>
      <c r="AX783">
        <v>26844969</v>
      </c>
      <c r="AY783">
        <v>1</v>
      </c>
      <c r="AZ783">
        <v>0</v>
      </c>
      <c r="BA783">
        <v>779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Y783*Source!I280</f>
        <v>4.16</v>
      </c>
      <c r="CY783">
        <f t="shared" si="72"/>
        <v>82.69</v>
      </c>
      <c r="CZ783">
        <f t="shared" si="73"/>
        <v>12.92</v>
      </c>
      <c r="DA783">
        <f t="shared" si="74"/>
        <v>6.4</v>
      </c>
      <c r="DB783">
        <v>0</v>
      </c>
    </row>
    <row r="784" spans="1:106" x14ac:dyDescent="0.2">
      <c r="A784">
        <f>ROW(Source!A280)</f>
        <v>280</v>
      </c>
      <c r="B784">
        <v>26834277</v>
      </c>
      <c r="C784">
        <v>26844966</v>
      </c>
      <c r="D784">
        <v>5510902</v>
      </c>
      <c r="E784">
        <v>1</v>
      </c>
      <c r="F784">
        <v>1</v>
      </c>
      <c r="G784">
        <v>1</v>
      </c>
      <c r="H784">
        <v>1</v>
      </c>
      <c r="I784" t="s">
        <v>922</v>
      </c>
      <c r="J784" t="s">
        <v>6</v>
      </c>
      <c r="K784" t="s">
        <v>923</v>
      </c>
      <c r="L784">
        <v>1369</v>
      </c>
      <c r="N784">
        <v>1013</v>
      </c>
      <c r="O784" t="s">
        <v>921</v>
      </c>
      <c r="P784" t="s">
        <v>921</v>
      </c>
      <c r="Q784">
        <v>1</v>
      </c>
      <c r="W784">
        <v>0</v>
      </c>
      <c r="X784">
        <v>-534561650</v>
      </c>
      <c r="Y784">
        <v>0.16</v>
      </c>
      <c r="AA784">
        <v>0</v>
      </c>
      <c r="AB784">
        <v>0</v>
      </c>
      <c r="AC784">
        <v>0</v>
      </c>
      <c r="AD784">
        <v>81.22</v>
      </c>
      <c r="AE784">
        <v>0</v>
      </c>
      <c r="AF784">
        <v>0</v>
      </c>
      <c r="AG784">
        <v>0</v>
      </c>
      <c r="AH784">
        <v>12.69</v>
      </c>
      <c r="AI784">
        <v>1</v>
      </c>
      <c r="AJ784">
        <v>1</v>
      </c>
      <c r="AK784">
        <v>1</v>
      </c>
      <c r="AL784">
        <v>6.4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6</v>
      </c>
      <c r="AT784">
        <v>0.16</v>
      </c>
      <c r="AU784" t="s">
        <v>6</v>
      </c>
      <c r="AV784">
        <v>1</v>
      </c>
      <c r="AW784">
        <v>2</v>
      </c>
      <c r="AX784">
        <v>26844970</v>
      </c>
      <c r="AY784">
        <v>1</v>
      </c>
      <c r="AZ784">
        <v>0</v>
      </c>
      <c r="BA784">
        <v>780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Y784*Source!I280</f>
        <v>4.16</v>
      </c>
      <c r="CY784">
        <f t="shared" si="72"/>
        <v>81.22</v>
      </c>
      <c r="CZ784">
        <f t="shared" si="73"/>
        <v>12.69</v>
      </c>
      <c r="DA784">
        <f t="shared" si="74"/>
        <v>6.4</v>
      </c>
      <c r="DB784">
        <v>0</v>
      </c>
    </row>
    <row r="785" spans="1:106" x14ac:dyDescent="0.2">
      <c r="A785">
        <f>ROW(Source!A281)</f>
        <v>281</v>
      </c>
      <c r="B785">
        <v>26834263</v>
      </c>
      <c r="C785">
        <v>26844963</v>
      </c>
      <c r="D785">
        <v>25867731</v>
      </c>
      <c r="E785">
        <v>1</v>
      </c>
      <c r="F785">
        <v>1</v>
      </c>
      <c r="G785">
        <v>1</v>
      </c>
      <c r="H785">
        <v>1</v>
      </c>
      <c r="I785" t="s">
        <v>924</v>
      </c>
      <c r="J785" t="s">
        <v>6</v>
      </c>
      <c r="K785" t="s">
        <v>925</v>
      </c>
      <c r="L785">
        <v>1191</v>
      </c>
      <c r="N785">
        <v>1013</v>
      </c>
      <c r="O785" t="s">
        <v>599</v>
      </c>
      <c r="P785" t="s">
        <v>599</v>
      </c>
      <c r="Q785">
        <v>1</v>
      </c>
      <c r="W785">
        <v>0</v>
      </c>
      <c r="X785">
        <v>-1166887252</v>
      </c>
      <c r="Y785">
        <v>0.61</v>
      </c>
      <c r="AA785">
        <v>0</v>
      </c>
      <c r="AB785">
        <v>0</v>
      </c>
      <c r="AC785">
        <v>0</v>
      </c>
      <c r="AD785">
        <v>12.92</v>
      </c>
      <c r="AE785">
        <v>0</v>
      </c>
      <c r="AF785">
        <v>0</v>
      </c>
      <c r="AG785">
        <v>0</v>
      </c>
      <c r="AH785">
        <v>12.92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6</v>
      </c>
      <c r="AT785">
        <v>0.61</v>
      </c>
      <c r="AU785" t="s">
        <v>6</v>
      </c>
      <c r="AV785">
        <v>1</v>
      </c>
      <c r="AW785">
        <v>2</v>
      </c>
      <c r="AX785">
        <v>26844964</v>
      </c>
      <c r="AY785">
        <v>1</v>
      </c>
      <c r="AZ785">
        <v>0</v>
      </c>
      <c r="BA785">
        <v>781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Y785*Source!I281</f>
        <v>46.36</v>
      </c>
      <c r="CY785">
        <f t="shared" si="72"/>
        <v>12.92</v>
      </c>
      <c r="CZ785">
        <f t="shared" si="73"/>
        <v>12.92</v>
      </c>
      <c r="DA785">
        <f t="shared" si="74"/>
        <v>1</v>
      </c>
      <c r="DB785">
        <v>0</v>
      </c>
    </row>
    <row r="786" spans="1:106" x14ac:dyDescent="0.2">
      <c r="A786">
        <f>ROW(Source!A281)</f>
        <v>281</v>
      </c>
      <c r="B786">
        <v>26834263</v>
      </c>
      <c r="C786">
        <v>26844963</v>
      </c>
      <c r="D786">
        <v>25866768</v>
      </c>
      <c r="E786">
        <v>1</v>
      </c>
      <c r="F786">
        <v>1</v>
      </c>
      <c r="G786">
        <v>1</v>
      </c>
      <c r="H786">
        <v>1</v>
      </c>
      <c r="I786" t="s">
        <v>926</v>
      </c>
      <c r="J786" t="s">
        <v>6</v>
      </c>
      <c r="K786" t="s">
        <v>927</v>
      </c>
      <c r="L786">
        <v>1191</v>
      </c>
      <c r="N786">
        <v>1013</v>
      </c>
      <c r="O786" t="s">
        <v>599</v>
      </c>
      <c r="P786" t="s">
        <v>599</v>
      </c>
      <c r="Q786">
        <v>1</v>
      </c>
      <c r="W786">
        <v>0</v>
      </c>
      <c r="X786">
        <v>1776637054</v>
      </c>
      <c r="Y786">
        <v>0.61</v>
      </c>
      <c r="AA786">
        <v>0</v>
      </c>
      <c r="AB786">
        <v>0</v>
      </c>
      <c r="AC786">
        <v>0</v>
      </c>
      <c r="AD786">
        <v>12.69</v>
      </c>
      <c r="AE786">
        <v>0</v>
      </c>
      <c r="AF786">
        <v>0</v>
      </c>
      <c r="AG786">
        <v>0</v>
      </c>
      <c r="AH786">
        <v>12.69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6</v>
      </c>
      <c r="AT786">
        <v>0.61</v>
      </c>
      <c r="AU786" t="s">
        <v>6</v>
      </c>
      <c r="AV786">
        <v>1</v>
      </c>
      <c r="AW786">
        <v>2</v>
      </c>
      <c r="AX786">
        <v>26844965</v>
      </c>
      <c r="AY786">
        <v>1</v>
      </c>
      <c r="AZ786">
        <v>0</v>
      </c>
      <c r="BA786">
        <v>782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Y786*Source!I281</f>
        <v>46.36</v>
      </c>
      <c r="CY786">
        <f t="shared" si="72"/>
        <v>12.69</v>
      </c>
      <c r="CZ786">
        <f t="shared" si="73"/>
        <v>12.69</v>
      </c>
      <c r="DA786">
        <f t="shared" si="74"/>
        <v>1</v>
      </c>
      <c r="DB786">
        <v>0</v>
      </c>
    </row>
    <row r="787" spans="1:106" x14ac:dyDescent="0.2">
      <c r="A787">
        <f>ROW(Source!A282)</f>
        <v>282</v>
      </c>
      <c r="B787">
        <v>26834277</v>
      </c>
      <c r="C787">
        <v>26844963</v>
      </c>
      <c r="D787">
        <v>25867731</v>
      </c>
      <c r="E787">
        <v>1</v>
      </c>
      <c r="F787">
        <v>1</v>
      </c>
      <c r="G787">
        <v>1</v>
      </c>
      <c r="H787">
        <v>1</v>
      </c>
      <c r="I787" t="s">
        <v>924</v>
      </c>
      <c r="J787" t="s">
        <v>6</v>
      </c>
      <c r="K787" t="s">
        <v>925</v>
      </c>
      <c r="L787">
        <v>1191</v>
      </c>
      <c r="N787">
        <v>1013</v>
      </c>
      <c r="O787" t="s">
        <v>599</v>
      </c>
      <c r="P787" t="s">
        <v>599</v>
      </c>
      <c r="Q787">
        <v>1</v>
      </c>
      <c r="W787">
        <v>0</v>
      </c>
      <c r="X787">
        <v>-1166887252</v>
      </c>
      <c r="Y787">
        <v>0.61</v>
      </c>
      <c r="AA787">
        <v>0</v>
      </c>
      <c r="AB787">
        <v>0</v>
      </c>
      <c r="AC787">
        <v>0</v>
      </c>
      <c r="AD787">
        <v>82.69</v>
      </c>
      <c r="AE787">
        <v>0</v>
      </c>
      <c r="AF787">
        <v>0</v>
      </c>
      <c r="AG787">
        <v>0</v>
      </c>
      <c r="AH787">
        <v>12.92</v>
      </c>
      <c r="AI787">
        <v>1</v>
      </c>
      <c r="AJ787">
        <v>1</v>
      </c>
      <c r="AK787">
        <v>1</v>
      </c>
      <c r="AL787">
        <v>6.4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6</v>
      </c>
      <c r="AT787">
        <v>0.61</v>
      </c>
      <c r="AU787" t="s">
        <v>6</v>
      </c>
      <c r="AV787">
        <v>1</v>
      </c>
      <c r="AW787">
        <v>2</v>
      </c>
      <c r="AX787">
        <v>26844964</v>
      </c>
      <c r="AY787">
        <v>1</v>
      </c>
      <c r="AZ787">
        <v>0</v>
      </c>
      <c r="BA787">
        <v>783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Y787*Source!I282</f>
        <v>46.36</v>
      </c>
      <c r="CY787">
        <f t="shared" si="72"/>
        <v>82.69</v>
      </c>
      <c r="CZ787">
        <f t="shared" si="73"/>
        <v>12.92</v>
      </c>
      <c r="DA787">
        <f t="shared" si="74"/>
        <v>6.4</v>
      </c>
      <c r="DB787">
        <v>0</v>
      </c>
    </row>
    <row r="788" spans="1:106" x14ac:dyDescent="0.2">
      <c r="A788">
        <f>ROW(Source!A282)</f>
        <v>282</v>
      </c>
      <c r="B788">
        <v>26834277</v>
      </c>
      <c r="C788">
        <v>26844963</v>
      </c>
      <c r="D788">
        <v>25866768</v>
      </c>
      <c r="E788">
        <v>1</v>
      </c>
      <c r="F788">
        <v>1</v>
      </c>
      <c r="G788">
        <v>1</v>
      </c>
      <c r="H788">
        <v>1</v>
      </c>
      <c r="I788" t="s">
        <v>926</v>
      </c>
      <c r="J788" t="s">
        <v>6</v>
      </c>
      <c r="K788" t="s">
        <v>927</v>
      </c>
      <c r="L788">
        <v>1191</v>
      </c>
      <c r="N788">
        <v>1013</v>
      </c>
      <c r="O788" t="s">
        <v>599</v>
      </c>
      <c r="P788" t="s">
        <v>599</v>
      </c>
      <c r="Q788">
        <v>1</v>
      </c>
      <c r="W788">
        <v>0</v>
      </c>
      <c r="X788">
        <v>1776637054</v>
      </c>
      <c r="Y788">
        <v>0.61</v>
      </c>
      <c r="AA788">
        <v>0</v>
      </c>
      <c r="AB788">
        <v>0</v>
      </c>
      <c r="AC788">
        <v>0</v>
      </c>
      <c r="AD788">
        <v>81.22</v>
      </c>
      <c r="AE788">
        <v>0</v>
      </c>
      <c r="AF788">
        <v>0</v>
      </c>
      <c r="AG788">
        <v>0</v>
      </c>
      <c r="AH788">
        <v>12.69</v>
      </c>
      <c r="AI788">
        <v>1</v>
      </c>
      <c r="AJ788">
        <v>1</v>
      </c>
      <c r="AK788">
        <v>1</v>
      </c>
      <c r="AL788">
        <v>6.4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6</v>
      </c>
      <c r="AT788">
        <v>0.61</v>
      </c>
      <c r="AU788" t="s">
        <v>6</v>
      </c>
      <c r="AV788">
        <v>1</v>
      </c>
      <c r="AW788">
        <v>2</v>
      </c>
      <c r="AX788">
        <v>26844965</v>
      </c>
      <c r="AY788">
        <v>1</v>
      </c>
      <c r="AZ788">
        <v>0</v>
      </c>
      <c r="BA788">
        <v>784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Y788*Source!I282</f>
        <v>46.36</v>
      </c>
      <c r="CY788">
        <f t="shared" si="72"/>
        <v>81.22</v>
      </c>
      <c r="CZ788">
        <f t="shared" si="73"/>
        <v>12.69</v>
      </c>
      <c r="DA788">
        <f t="shared" si="74"/>
        <v>6.4</v>
      </c>
      <c r="DB78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26834298</v>
      </c>
      <c r="C1">
        <v>26834297</v>
      </c>
      <c r="D1">
        <v>25416200</v>
      </c>
      <c r="E1">
        <v>1</v>
      </c>
      <c r="F1">
        <v>1</v>
      </c>
      <c r="G1">
        <v>1</v>
      </c>
      <c r="H1">
        <v>1</v>
      </c>
      <c r="I1" t="s">
        <v>597</v>
      </c>
      <c r="J1" t="s">
        <v>6</v>
      </c>
      <c r="K1" t="s">
        <v>598</v>
      </c>
      <c r="L1">
        <v>1191</v>
      </c>
      <c r="N1">
        <v>1013</v>
      </c>
      <c r="O1" t="s">
        <v>599</v>
      </c>
      <c r="P1" t="s">
        <v>599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103.91</v>
      </c>
      <c r="AH1">
        <v>2</v>
      </c>
      <c r="AI1">
        <v>26834298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26834299</v>
      </c>
      <c r="C2">
        <v>26834297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600</v>
      </c>
      <c r="J2" t="s">
        <v>6</v>
      </c>
      <c r="K2" t="s">
        <v>601</v>
      </c>
      <c r="L2">
        <v>1191</v>
      </c>
      <c r="N2">
        <v>1013</v>
      </c>
      <c r="O2" t="s">
        <v>599</v>
      </c>
      <c r="P2" t="s">
        <v>599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26834299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26834300</v>
      </c>
      <c r="C3">
        <v>26834297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602</v>
      </c>
      <c r="J3" t="s">
        <v>603</v>
      </c>
      <c r="K3" t="s">
        <v>604</v>
      </c>
      <c r="L3">
        <v>1368</v>
      </c>
      <c r="N3">
        <v>1011</v>
      </c>
      <c r="O3" t="s">
        <v>605</v>
      </c>
      <c r="P3" t="s">
        <v>605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26834300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26834298</v>
      </c>
      <c r="C4">
        <v>26834297</v>
      </c>
      <c r="D4">
        <v>25416200</v>
      </c>
      <c r="E4">
        <v>1</v>
      </c>
      <c r="F4">
        <v>1</v>
      </c>
      <c r="G4">
        <v>1</v>
      </c>
      <c r="H4">
        <v>1</v>
      </c>
      <c r="I4" t="s">
        <v>597</v>
      </c>
      <c r="J4" t="s">
        <v>6</v>
      </c>
      <c r="K4" t="s">
        <v>598</v>
      </c>
      <c r="L4">
        <v>1191</v>
      </c>
      <c r="N4">
        <v>1013</v>
      </c>
      <c r="O4" t="s">
        <v>599</v>
      </c>
      <c r="P4" t="s">
        <v>599</v>
      </c>
      <c r="Q4">
        <v>1</v>
      </c>
      <c r="X4">
        <v>103.91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103.91</v>
      </c>
      <c r="AH4">
        <v>2</v>
      </c>
      <c r="AI4">
        <v>26834298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26834299</v>
      </c>
      <c r="C5">
        <v>26834297</v>
      </c>
      <c r="D5">
        <v>25412928</v>
      </c>
      <c r="E5">
        <v>1</v>
      </c>
      <c r="F5">
        <v>1</v>
      </c>
      <c r="G5">
        <v>1</v>
      </c>
      <c r="H5">
        <v>1</v>
      </c>
      <c r="I5" t="s">
        <v>600</v>
      </c>
      <c r="J5" t="s">
        <v>6</v>
      </c>
      <c r="K5" t="s">
        <v>601</v>
      </c>
      <c r="L5">
        <v>1191</v>
      </c>
      <c r="N5">
        <v>1013</v>
      </c>
      <c r="O5" t="s">
        <v>599</v>
      </c>
      <c r="P5" t="s">
        <v>599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26834299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26834300</v>
      </c>
      <c r="C6">
        <v>26834297</v>
      </c>
      <c r="D6">
        <v>25230514</v>
      </c>
      <c r="E6">
        <v>1</v>
      </c>
      <c r="F6">
        <v>1</v>
      </c>
      <c r="G6">
        <v>1</v>
      </c>
      <c r="H6">
        <v>2</v>
      </c>
      <c r="I6" t="s">
        <v>602</v>
      </c>
      <c r="J6" t="s">
        <v>603</v>
      </c>
      <c r="K6" t="s">
        <v>604</v>
      </c>
      <c r="L6">
        <v>1368</v>
      </c>
      <c r="N6">
        <v>1011</v>
      </c>
      <c r="O6" t="s">
        <v>605</v>
      </c>
      <c r="P6" t="s">
        <v>605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26834300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26834302</v>
      </c>
      <c r="C7">
        <v>26834301</v>
      </c>
      <c r="D7">
        <v>25428833</v>
      </c>
      <c r="E7">
        <v>1</v>
      </c>
      <c r="F7">
        <v>1</v>
      </c>
      <c r="G7">
        <v>1</v>
      </c>
      <c r="H7">
        <v>1</v>
      </c>
      <c r="I7" t="s">
        <v>606</v>
      </c>
      <c r="J7" t="s">
        <v>6</v>
      </c>
      <c r="K7" t="s">
        <v>607</v>
      </c>
      <c r="L7">
        <v>1191</v>
      </c>
      <c r="N7">
        <v>1013</v>
      </c>
      <c r="O7" t="s">
        <v>599</v>
      </c>
      <c r="P7" t="s">
        <v>599</v>
      </c>
      <c r="Q7">
        <v>1</v>
      </c>
      <c r="X7">
        <v>2.4</v>
      </c>
      <c r="Y7">
        <v>0</v>
      </c>
      <c r="Z7">
        <v>0</v>
      </c>
      <c r="AA7">
        <v>0</v>
      </c>
      <c r="AB7">
        <v>9.92</v>
      </c>
      <c r="AC7">
        <v>0</v>
      </c>
      <c r="AD7">
        <v>1</v>
      </c>
      <c r="AE7">
        <v>1</v>
      </c>
      <c r="AF7" t="s">
        <v>31</v>
      </c>
      <c r="AG7">
        <v>1.68</v>
      </c>
      <c r="AH7">
        <v>2</v>
      </c>
      <c r="AI7">
        <v>26834302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26834303</v>
      </c>
      <c r="C8">
        <v>26834301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600</v>
      </c>
      <c r="J8" t="s">
        <v>6</v>
      </c>
      <c r="K8" t="s">
        <v>601</v>
      </c>
      <c r="L8">
        <v>1191</v>
      </c>
      <c r="N8">
        <v>1013</v>
      </c>
      <c r="O8" t="s">
        <v>599</v>
      </c>
      <c r="P8" t="s">
        <v>599</v>
      </c>
      <c r="Q8">
        <v>1</v>
      </c>
      <c r="X8">
        <v>0.17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31</v>
      </c>
      <c r="AG8">
        <v>0.11899999999999999</v>
      </c>
      <c r="AH8">
        <v>2</v>
      </c>
      <c r="AI8">
        <v>26834303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26834304</v>
      </c>
      <c r="C9">
        <v>26834301</v>
      </c>
      <c r="D9">
        <v>25231607</v>
      </c>
      <c r="E9">
        <v>1</v>
      </c>
      <c r="F9">
        <v>1</v>
      </c>
      <c r="G9">
        <v>1</v>
      </c>
      <c r="H9">
        <v>2</v>
      </c>
      <c r="I9" t="s">
        <v>608</v>
      </c>
      <c r="J9" t="s">
        <v>609</v>
      </c>
      <c r="K9" t="s">
        <v>610</v>
      </c>
      <c r="L9">
        <v>1368</v>
      </c>
      <c r="N9">
        <v>1011</v>
      </c>
      <c r="O9" t="s">
        <v>605</v>
      </c>
      <c r="P9" t="s">
        <v>605</v>
      </c>
      <c r="Q9">
        <v>1</v>
      </c>
      <c r="X9">
        <v>0.17</v>
      </c>
      <c r="Y9">
        <v>0</v>
      </c>
      <c r="Z9">
        <v>65.709999999999994</v>
      </c>
      <c r="AA9">
        <v>11.6</v>
      </c>
      <c r="AB9">
        <v>0</v>
      </c>
      <c r="AC9">
        <v>0</v>
      </c>
      <c r="AD9">
        <v>1</v>
      </c>
      <c r="AE9">
        <v>0</v>
      </c>
      <c r="AF9" t="s">
        <v>31</v>
      </c>
      <c r="AG9">
        <v>0.11899999999999999</v>
      </c>
      <c r="AH9">
        <v>2</v>
      </c>
      <c r="AI9">
        <v>26834304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26834305</v>
      </c>
      <c r="C10">
        <v>26834301</v>
      </c>
      <c r="D10">
        <v>25231911</v>
      </c>
      <c r="E10">
        <v>1</v>
      </c>
      <c r="F10">
        <v>1</v>
      </c>
      <c r="G10">
        <v>1</v>
      </c>
      <c r="H10">
        <v>2</v>
      </c>
      <c r="I10" t="s">
        <v>611</v>
      </c>
      <c r="J10" t="s">
        <v>612</v>
      </c>
      <c r="K10" t="s">
        <v>613</v>
      </c>
      <c r="L10">
        <v>1368</v>
      </c>
      <c r="N10">
        <v>1011</v>
      </c>
      <c r="O10" t="s">
        <v>605</v>
      </c>
      <c r="P10" t="s">
        <v>605</v>
      </c>
      <c r="Q10">
        <v>1</v>
      </c>
      <c r="X10">
        <v>0.4</v>
      </c>
      <c r="Y10">
        <v>0</v>
      </c>
      <c r="Z10">
        <v>8.1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31</v>
      </c>
      <c r="AG10">
        <v>0.27999999999999997</v>
      </c>
      <c r="AH10">
        <v>2</v>
      </c>
      <c r="AI10">
        <v>26834305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26834306</v>
      </c>
      <c r="C11">
        <v>26834301</v>
      </c>
      <c r="D11">
        <v>25145057</v>
      </c>
      <c r="E11">
        <v>17</v>
      </c>
      <c r="F11">
        <v>1</v>
      </c>
      <c r="G11">
        <v>1</v>
      </c>
      <c r="H11">
        <v>3</v>
      </c>
      <c r="I11" t="s">
        <v>928</v>
      </c>
      <c r="J11" t="s">
        <v>6</v>
      </c>
      <c r="K11" t="s">
        <v>929</v>
      </c>
      <c r="L11">
        <v>1035</v>
      </c>
      <c r="N11">
        <v>1013</v>
      </c>
      <c r="O11" t="s">
        <v>136</v>
      </c>
      <c r="P11" t="s">
        <v>136</v>
      </c>
      <c r="Q11">
        <v>1</v>
      </c>
      <c r="X11">
        <v>0</v>
      </c>
      <c r="Y11">
        <v>0</v>
      </c>
      <c r="Z11">
        <v>0</v>
      </c>
      <c r="AA11">
        <v>0</v>
      </c>
      <c r="AB11">
        <v>0</v>
      </c>
      <c r="AC11">
        <v>1</v>
      </c>
      <c r="AD11">
        <v>0</v>
      </c>
      <c r="AE11">
        <v>0</v>
      </c>
      <c r="AF11" t="s">
        <v>30</v>
      </c>
      <c r="AG11">
        <v>0</v>
      </c>
      <c r="AH11">
        <v>3</v>
      </c>
      <c r="AI11">
        <v>-1</v>
      </c>
      <c r="AJ11" t="s">
        <v>6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26834307</v>
      </c>
      <c r="C12">
        <v>26834301</v>
      </c>
      <c r="D12">
        <v>25151425</v>
      </c>
      <c r="E12">
        <v>1</v>
      </c>
      <c r="F12">
        <v>1</v>
      </c>
      <c r="G12">
        <v>1</v>
      </c>
      <c r="H12">
        <v>3</v>
      </c>
      <c r="I12" t="s">
        <v>614</v>
      </c>
      <c r="J12" t="s">
        <v>615</v>
      </c>
      <c r="K12" t="s">
        <v>616</v>
      </c>
      <c r="L12">
        <v>1348</v>
      </c>
      <c r="N12">
        <v>1009</v>
      </c>
      <c r="O12" t="s">
        <v>38</v>
      </c>
      <c r="P12" t="s">
        <v>38</v>
      </c>
      <c r="Q12">
        <v>1000</v>
      </c>
      <c r="X12">
        <v>1E-4</v>
      </c>
      <c r="Y12">
        <v>10315.01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30</v>
      </c>
      <c r="AG12">
        <v>0</v>
      </c>
      <c r="AH12">
        <v>2</v>
      </c>
      <c r="AI12">
        <v>26834307</v>
      </c>
      <c r="AJ12">
        <v>11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26834308</v>
      </c>
      <c r="C13">
        <v>26834301</v>
      </c>
      <c r="D13">
        <v>25145062</v>
      </c>
      <c r="E13">
        <v>17</v>
      </c>
      <c r="F13">
        <v>1</v>
      </c>
      <c r="G13">
        <v>1</v>
      </c>
      <c r="H13">
        <v>3</v>
      </c>
      <c r="I13" t="s">
        <v>930</v>
      </c>
      <c r="J13" t="s">
        <v>6</v>
      </c>
      <c r="K13" t="s">
        <v>931</v>
      </c>
      <c r="L13">
        <v>1327</v>
      </c>
      <c r="N13">
        <v>1005</v>
      </c>
      <c r="O13" t="s">
        <v>27</v>
      </c>
      <c r="P13" t="s">
        <v>27</v>
      </c>
      <c r="Q13">
        <v>1</v>
      </c>
      <c r="X13">
        <v>1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 t="s">
        <v>30</v>
      </c>
      <c r="AG13">
        <v>0</v>
      </c>
      <c r="AH13">
        <v>3</v>
      </c>
      <c r="AI13">
        <v>-1</v>
      </c>
      <c r="AJ13" t="s">
        <v>6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26834309</v>
      </c>
      <c r="C14">
        <v>26834301</v>
      </c>
      <c r="D14">
        <v>25174666</v>
      </c>
      <c r="E14">
        <v>1</v>
      </c>
      <c r="F14">
        <v>1</v>
      </c>
      <c r="G14">
        <v>1</v>
      </c>
      <c r="H14">
        <v>3</v>
      </c>
      <c r="I14" t="s">
        <v>617</v>
      </c>
      <c r="J14" t="s">
        <v>618</v>
      </c>
      <c r="K14" t="s">
        <v>619</v>
      </c>
      <c r="L14">
        <v>1348</v>
      </c>
      <c r="N14">
        <v>1009</v>
      </c>
      <c r="O14" t="s">
        <v>38</v>
      </c>
      <c r="P14" t="s">
        <v>38</v>
      </c>
      <c r="Q14">
        <v>1000</v>
      </c>
      <c r="X14">
        <v>3.0000000000000001E-3</v>
      </c>
      <c r="Y14">
        <v>5804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30</v>
      </c>
      <c r="AG14">
        <v>0</v>
      </c>
      <c r="AH14">
        <v>2</v>
      </c>
      <c r="AI14">
        <v>26834309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ROW(Source!A30)</f>
        <v>30</v>
      </c>
      <c r="B15">
        <v>26834310</v>
      </c>
      <c r="C15">
        <v>26834301</v>
      </c>
      <c r="D15">
        <v>25186953</v>
      </c>
      <c r="E15">
        <v>1</v>
      </c>
      <c r="F15">
        <v>1</v>
      </c>
      <c r="G15">
        <v>1</v>
      </c>
      <c r="H15">
        <v>3</v>
      </c>
      <c r="I15" t="s">
        <v>620</v>
      </c>
      <c r="J15" t="s">
        <v>621</v>
      </c>
      <c r="K15" t="s">
        <v>622</v>
      </c>
      <c r="L15">
        <v>1354</v>
      </c>
      <c r="N15">
        <v>1010</v>
      </c>
      <c r="O15" t="s">
        <v>145</v>
      </c>
      <c r="P15" t="s">
        <v>145</v>
      </c>
      <c r="Q15">
        <v>1</v>
      </c>
      <c r="X15">
        <v>0.1</v>
      </c>
      <c r="Y15">
        <v>72.8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30</v>
      </c>
      <c r="AG15">
        <v>0</v>
      </c>
      <c r="AH15">
        <v>2</v>
      </c>
      <c r="AI15">
        <v>26834310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26834302</v>
      </c>
      <c r="C16">
        <v>26834301</v>
      </c>
      <c r="D16">
        <v>25428833</v>
      </c>
      <c r="E16">
        <v>1</v>
      </c>
      <c r="F16">
        <v>1</v>
      </c>
      <c r="G16">
        <v>1</v>
      </c>
      <c r="H16">
        <v>1</v>
      </c>
      <c r="I16" t="s">
        <v>606</v>
      </c>
      <c r="J16" t="s">
        <v>6</v>
      </c>
      <c r="K16" t="s">
        <v>607</v>
      </c>
      <c r="L16">
        <v>1191</v>
      </c>
      <c r="N16">
        <v>1013</v>
      </c>
      <c r="O16" t="s">
        <v>599</v>
      </c>
      <c r="P16" t="s">
        <v>599</v>
      </c>
      <c r="Q16">
        <v>1</v>
      </c>
      <c r="X16">
        <v>2.4</v>
      </c>
      <c r="Y16">
        <v>0</v>
      </c>
      <c r="Z16">
        <v>0</v>
      </c>
      <c r="AA16">
        <v>0</v>
      </c>
      <c r="AB16">
        <v>9.92</v>
      </c>
      <c r="AC16">
        <v>0</v>
      </c>
      <c r="AD16">
        <v>1</v>
      </c>
      <c r="AE16">
        <v>1</v>
      </c>
      <c r="AF16" t="s">
        <v>31</v>
      </c>
      <c r="AG16">
        <v>1.68</v>
      </c>
      <c r="AH16">
        <v>2</v>
      </c>
      <c r="AI16">
        <v>26834302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26834303</v>
      </c>
      <c r="C17">
        <v>26834301</v>
      </c>
      <c r="D17">
        <v>25412928</v>
      </c>
      <c r="E17">
        <v>1</v>
      </c>
      <c r="F17">
        <v>1</v>
      </c>
      <c r="G17">
        <v>1</v>
      </c>
      <c r="H17">
        <v>1</v>
      </c>
      <c r="I17" t="s">
        <v>600</v>
      </c>
      <c r="J17" t="s">
        <v>6</v>
      </c>
      <c r="K17" t="s">
        <v>601</v>
      </c>
      <c r="L17">
        <v>1191</v>
      </c>
      <c r="N17">
        <v>1013</v>
      </c>
      <c r="O17" t="s">
        <v>599</v>
      </c>
      <c r="P17" t="s">
        <v>599</v>
      </c>
      <c r="Q17">
        <v>1</v>
      </c>
      <c r="X17">
        <v>0.17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2</v>
      </c>
      <c r="AF17" t="s">
        <v>31</v>
      </c>
      <c r="AG17">
        <v>0.11899999999999999</v>
      </c>
      <c r="AH17">
        <v>2</v>
      </c>
      <c r="AI17">
        <v>26834303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26834304</v>
      </c>
      <c r="C18">
        <v>26834301</v>
      </c>
      <c r="D18">
        <v>25231607</v>
      </c>
      <c r="E18">
        <v>1</v>
      </c>
      <c r="F18">
        <v>1</v>
      </c>
      <c r="G18">
        <v>1</v>
      </c>
      <c r="H18">
        <v>2</v>
      </c>
      <c r="I18" t="s">
        <v>608</v>
      </c>
      <c r="J18" t="s">
        <v>609</v>
      </c>
      <c r="K18" t="s">
        <v>610</v>
      </c>
      <c r="L18">
        <v>1368</v>
      </c>
      <c r="N18">
        <v>1011</v>
      </c>
      <c r="O18" t="s">
        <v>605</v>
      </c>
      <c r="P18" t="s">
        <v>605</v>
      </c>
      <c r="Q18">
        <v>1</v>
      </c>
      <c r="X18">
        <v>0.17</v>
      </c>
      <c r="Y18">
        <v>0</v>
      </c>
      <c r="Z18">
        <v>65.709999999999994</v>
      </c>
      <c r="AA18">
        <v>11.6</v>
      </c>
      <c r="AB18">
        <v>0</v>
      </c>
      <c r="AC18">
        <v>0</v>
      </c>
      <c r="AD18">
        <v>1</v>
      </c>
      <c r="AE18">
        <v>0</v>
      </c>
      <c r="AF18" t="s">
        <v>31</v>
      </c>
      <c r="AG18">
        <v>0.11899999999999999</v>
      </c>
      <c r="AH18">
        <v>2</v>
      </c>
      <c r="AI18">
        <v>26834304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ROW(Source!A31)</f>
        <v>31</v>
      </c>
      <c r="B19">
        <v>26834305</v>
      </c>
      <c r="C19">
        <v>26834301</v>
      </c>
      <c r="D19">
        <v>25231911</v>
      </c>
      <c r="E19">
        <v>1</v>
      </c>
      <c r="F19">
        <v>1</v>
      </c>
      <c r="G19">
        <v>1</v>
      </c>
      <c r="H19">
        <v>2</v>
      </c>
      <c r="I19" t="s">
        <v>611</v>
      </c>
      <c r="J19" t="s">
        <v>612</v>
      </c>
      <c r="K19" t="s">
        <v>613</v>
      </c>
      <c r="L19">
        <v>1368</v>
      </c>
      <c r="N19">
        <v>1011</v>
      </c>
      <c r="O19" t="s">
        <v>605</v>
      </c>
      <c r="P19" t="s">
        <v>605</v>
      </c>
      <c r="Q19">
        <v>1</v>
      </c>
      <c r="X19">
        <v>0.4</v>
      </c>
      <c r="Y19">
        <v>0</v>
      </c>
      <c r="Z19">
        <v>8.1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31</v>
      </c>
      <c r="AG19">
        <v>0.27999999999999997</v>
      </c>
      <c r="AH19">
        <v>2</v>
      </c>
      <c r="AI19">
        <v>26834305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ROW(Source!A31)</f>
        <v>31</v>
      </c>
      <c r="B20">
        <v>26834306</v>
      </c>
      <c r="C20">
        <v>26834301</v>
      </c>
      <c r="D20">
        <v>25145057</v>
      </c>
      <c r="E20">
        <v>17</v>
      </c>
      <c r="F20">
        <v>1</v>
      </c>
      <c r="G20">
        <v>1</v>
      </c>
      <c r="H20">
        <v>3</v>
      </c>
      <c r="I20" t="s">
        <v>928</v>
      </c>
      <c r="J20" t="s">
        <v>6</v>
      </c>
      <c r="K20" t="s">
        <v>929</v>
      </c>
      <c r="L20">
        <v>1035</v>
      </c>
      <c r="N20">
        <v>1013</v>
      </c>
      <c r="O20" t="s">
        <v>136</v>
      </c>
      <c r="P20" t="s">
        <v>136</v>
      </c>
      <c r="Q20">
        <v>1</v>
      </c>
      <c r="X20">
        <v>0</v>
      </c>
      <c r="Y20">
        <v>0</v>
      </c>
      <c r="Z20">
        <v>0</v>
      </c>
      <c r="AA20">
        <v>0</v>
      </c>
      <c r="AB20">
        <v>0</v>
      </c>
      <c r="AC20">
        <v>1</v>
      </c>
      <c r="AD20">
        <v>0</v>
      </c>
      <c r="AE20">
        <v>0</v>
      </c>
      <c r="AF20" t="s">
        <v>30</v>
      </c>
      <c r="AG20">
        <v>0</v>
      </c>
      <c r="AH20">
        <v>3</v>
      </c>
      <c r="AI20">
        <v>-1</v>
      </c>
      <c r="AJ20" t="s">
        <v>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ROW(Source!A31)</f>
        <v>31</v>
      </c>
      <c r="B21">
        <v>26834307</v>
      </c>
      <c r="C21">
        <v>26834301</v>
      </c>
      <c r="D21">
        <v>25151425</v>
      </c>
      <c r="E21">
        <v>1</v>
      </c>
      <c r="F21">
        <v>1</v>
      </c>
      <c r="G21">
        <v>1</v>
      </c>
      <c r="H21">
        <v>3</v>
      </c>
      <c r="I21" t="s">
        <v>614</v>
      </c>
      <c r="J21" t="s">
        <v>615</v>
      </c>
      <c r="K21" t="s">
        <v>616</v>
      </c>
      <c r="L21">
        <v>1348</v>
      </c>
      <c r="N21">
        <v>1009</v>
      </c>
      <c r="O21" t="s">
        <v>38</v>
      </c>
      <c r="P21" t="s">
        <v>38</v>
      </c>
      <c r="Q21">
        <v>1000</v>
      </c>
      <c r="X21">
        <v>1E-4</v>
      </c>
      <c r="Y21">
        <v>10315.01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30</v>
      </c>
      <c r="AG21">
        <v>0</v>
      </c>
      <c r="AH21">
        <v>2</v>
      </c>
      <c r="AI21">
        <v>26834307</v>
      </c>
      <c r="AJ21">
        <v>18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ROW(Source!A31)</f>
        <v>31</v>
      </c>
      <c r="B22">
        <v>26834308</v>
      </c>
      <c r="C22">
        <v>26834301</v>
      </c>
      <c r="D22">
        <v>25145062</v>
      </c>
      <c r="E22">
        <v>17</v>
      </c>
      <c r="F22">
        <v>1</v>
      </c>
      <c r="G22">
        <v>1</v>
      </c>
      <c r="H22">
        <v>3</v>
      </c>
      <c r="I22" t="s">
        <v>930</v>
      </c>
      <c r="J22" t="s">
        <v>6</v>
      </c>
      <c r="K22" t="s">
        <v>931</v>
      </c>
      <c r="L22">
        <v>1327</v>
      </c>
      <c r="N22">
        <v>1005</v>
      </c>
      <c r="O22" t="s">
        <v>27</v>
      </c>
      <c r="P22" t="s">
        <v>27</v>
      </c>
      <c r="Q22">
        <v>1</v>
      </c>
      <c r="X22">
        <v>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 t="s">
        <v>30</v>
      </c>
      <c r="AG22">
        <v>0</v>
      </c>
      <c r="AH22">
        <v>3</v>
      </c>
      <c r="AI22">
        <v>-1</v>
      </c>
      <c r="AJ22" t="s">
        <v>6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ROW(Source!A31)</f>
        <v>31</v>
      </c>
      <c r="B23">
        <v>26834309</v>
      </c>
      <c r="C23">
        <v>26834301</v>
      </c>
      <c r="D23">
        <v>25174666</v>
      </c>
      <c r="E23">
        <v>1</v>
      </c>
      <c r="F23">
        <v>1</v>
      </c>
      <c r="G23">
        <v>1</v>
      </c>
      <c r="H23">
        <v>3</v>
      </c>
      <c r="I23" t="s">
        <v>617</v>
      </c>
      <c r="J23" t="s">
        <v>618</v>
      </c>
      <c r="K23" t="s">
        <v>619</v>
      </c>
      <c r="L23">
        <v>1348</v>
      </c>
      <c r="N23">
        <v>1009</v>
      </c>
      <c r="O23" t="s">
        <v>38</v>
      </c>
      <c r="P23" t="s">
        <v>38</v>
      </c>
      <c r="Q23">
        <v>1000</v>
      </c>
      <c r="X23">
        <v>3.0000000000000001E-3</v>
      </c>
      <c r="Y23">
        <v>5804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30</v>
      </c>
      <c r="AG23">
        <v>0</v>
      </c>
      <c r="AH23">
        <v>2</v>
      </c>
      <c r="AI23">
        <v>26834309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ROW(Source!A31)</f>
        <v>31</v>
      </c>
      <c r="B24">
        <v>26834310</v>
      </c>
      <c r="C24">
        <v>26834301</v>
      </c>
      <c r="D24">
        <v>25186953</v>
      </c>
      <c r="E24">
        <v>1</v>
      </c>
      <c r="F24">
        <v>1</v>
      </c>
      <c r="G24">
        <v>1</v>
      </c>
      <c r="H24">
        <v>3</v>
      </c>
      <c r="I24" t="s">
        <v>620</v>
      </c>
      <c r="J24" t="s">
        <v>621</v>
      </c>
      <c r="K24" t="s">
        <v>622</v>
      </c>
      <c r="L24">
        <v>1354</v>
      </c>
      <c r="N24">
        <v>1010</v>
      </c>
      <c r="O24" t="s">
        <v>145</v>
      </c>
      <c r="P24" t="s">
        <v>145</v>
      </c>
      <c r="Q24">
        <v>1</v>
      </c>
      <c r="X24">
        <v>0.1</v>
      </c>
      <c r="Y24">
        <v>72.8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30</v>
      </c>
      <c r="AG24">
        <v>0</v>
      </c>
      <c r="AH24">
        <v>2</v>
      </c>
      <c r="AI24">
        <v>26834310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ROW(Source!A32)</f>
        <v>32</v>
      </c>
      <c r="B25">
        <v>26840846</v>
      </c>
      <c r="C25">
        <v>26840822</v>
      </c>
      <c r="D25">
        <v>25412930</v>
      </c>
      <c r="E25">
        <v>1</v>
      </c>
      <c r="F25">
        <v>1</v>
      </c>
      <c r="G25">
        <v>1</v>
      </c>
      <c r="H25">
        <v>1</v>
      </c>
      <c r="I25" t="s">
        <v>623</v>
      </c>
      <c r="J25" t="s">
        <v>6</v>
      </c>
      <c r="K25" t="s">
        <v>624</v>
      </c>
      <c r="L25">
        <v>1191</v>
      </c>
      <c r="N25">
        <v>1013</v>
      </c>
      <c r="O25" t="s">
        <v>599</v>
      </c>
      <c r="P25" t="s">
        <v>599</v>
      </c>
      <c r="Q25">
        <v>1</v>
      </c>
      <c r="X25">
        <v>19.38</v>
      </c>
      <c r="Y25">
        <v>0</v>
      </c>
      <c r="Z25">
        <v>0</v>
      </c>
      <c r="AA25">
        <v>0</v>
      </c>
      <c r="AB25">
        <v>9.4</v>
      </c>
      <c r="AC25">
        <v>0</v>
      </c>
      <c r="AD25">
        <v>1</v>
      </c>
      <c r="AE25">
        <v>1</v>
      </c>
      <c r="AF25" t="s">
        <v>31</v>
      </c>
      <c r="AG25">
        <v>13.565999999999999</v>
      </c>
      <c r="AH25">
        <v>2</v>
      </c>
      <c r="AI25">
        <v>26840823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ROW(Source!A32)</f>
        <v>32</v>
      </c>
      <c r="B26">
        <v>26840847</v>
      </c>
      <c r="C26">
        <v>26840822</v>
      </c>
      <c r="D26">
        <v>25412928</v>
      </c>
      <c r="E26">
        <v>1</v>
      </c>
      <c r="F26">
        <v>1</v>
      </c>
      <c r="G26">
        <v>1</v>
      </c>
      <c r="H26">
        <v>1</v>
      </c>
      <c r="I26" t="s">
        <v>600</v>
      </c>
      <c r="J26" t="s">
        <v>6</v>
      </c>
      <c r="K26" t="s">
        <v>601</v>
      </c>
      <c r="L26">
        <v>1191</v>
      </c>
      <c r="N26">
        <v>1013</v>
      </c>
      <c r="O26" t="s">
        <v>599</v>
      </c>
      <c r="P26" t="s">
        <v>599</v>
      </c>
      <c r="Q26">
        <v>1</v>
      </c>
      <c r="X26">
        <v>1.47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2</v>
      </c>
      <c r="AF26" t="s">
        <v>31</v>
      </c>
      <c r="AG26">
        <v>1.0289999999999999</v>
      </c>
      <c r="AH26">
        <v>2</v>
      </c>
      <c r="AI26">
        <v>26840824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ROW(Source!A32)</f>
        <v>32</v>
      </c>
      <c r="B27">
        <v>26840848</v>
      </c>
      <c r="C27">
        <v>26840822</v>
      </c>
      <c r="D27">
        <v>25230140</v>
      </c>
      <c r="E27">
        <v>1</v>
      </c>
      <c r="F27">
        <v>1</v>
      </c>
      <c r="G27">
        <v>1</v>
      </c>
      <c r="H27">
        <v>2</v>
      </c>
      <c r="I27" t="s">
        <v>625</v>
      </c>
      <c r="J27" t="s">
        <v>626</v>
      </c>
      <c r="K27" t="s">
        <v>627</v>
      </c>
      <c r="L27">
        <v>1368</v>
      </c>
      <c r="N27">
        <v>1011</v>
      </c>
      <c r="O27" t="s">
        <v>605</v>
      </c>
      <c r="P27" t="s">
        <v>605</v>
      </c>
      <c r="Q27">
        <v>1</v>
      </c>
      <c r="X27">
        <v>0.1</v>
      </c>
      <c r="Y27">
        <v>0</v>
      </c>
      <c r="Z27">
        <v>120.24</v>
      </c>
      <c r="AA27">
        <v>15.42</v>
      </c>
      <c r="AB27">
        <v>0</v>
      </c>
      <c r="AC27">
        <v>0</v>
      </c>
      <c r="AD27">
        <v>1</v>
      </c>
      <c r="AE27">
        <v>0</v>
      </c>
      <c r="AF27" t="s">
        <v>31</v>
      </c>
      <c r="AG27">
        <v>6.9999999999999993E-2</v>
      </c>
      <c r="AH27">
        <v>2</v>
      </c>
      <c r="AI27">
        <v>26840825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ROW(Source!A32)</f>
        <v>32</v>
      </c>
      <c r="B28">
        <v>26840849</v>
      </c>
      <c r="C28">
        <v>26840822</v>
      </c>
      <c r="D28">
        <v>25230220</v>
      </c>
      <c r="E28">
        <v>1</v>
      </c>
      <c r="F28">
        <v>1</v>
      </c>
      <c r="G28">
        <v>1</v>
      </c>
      <c r="H28">
        <v>2</v>
      </c>
      <c r="I28" t="s">
        <v>628</v>
      </c>
      <c r="J28" t="s">
        <v>629</v>
      </c>
      <c r="K28" t="s">
        <v>630</v>
      </c>
      <c r="L28">
        <v>1368</v>
      </c>
      <c r="N28">
        <v>1011</v>
      </c>
      <c r="O28" t="s">
        <v>605</v>
      </c>
      <c r="P28" t="s">
        <v>605</v>
      </c>
      <c r="Q28">
        <v>1</v>
      </c>
      <c r="X28">
        <v>0.12</v>
      </c>
      <c r="Y28">
        <v>0</v>
      </c>
      <c r="Z28">
        <v>111.99</v>
      </c>
      <c r="AA28">
        <v>13.5</v>
      </c>
      <c r="AB28">
        <v>0</v>
      </c>
      <c r="AC28">
        <v>0</v>
      </c>
      <c r="AD28">
        <v>1</v>
      </c>
      <c r="AE28">
        <v>0</v>
      </c>
      <c r="AF28" t="s">
        <v>31</v>
      </c>
      <c r="AG28">
        <v>8.3999999999999991E-2</v>
      </c>
      <c r="AH28">
        <v>2</v>
      </c>
      <c r="AI28">
        <v>26840826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ROW(Source!A32)</f>
        <v>32</v>
      </c>
      <c r="B29">
        <v>26840850</v>
      </c>
      <c r="C29">
        <v>26840822</v>
      </c>
      <c r="D29">
        <v>25230232</v>
      </c>
      <c r="E29">
        <v>1</v>
      </c>
      <c r="F29">
        <v>1</v>
      </c>
      <c r="G29">
        <v>1</v>
      </c>
      <c r="H29">
        <v>2</v>
      </c>
      <c r="I29" t="s">
        <v>631</v>
      </c>
      <c r="J29" t="s">
        <v>632</v>
      </c>
      <c r="K29" t="s">
        <v>633</v>
      </c>
      <c r="L29">
        <v>1368</v>
      </c>
      <c r="N29">
        <v>1011</v>
      </c>
      <c r="O29" t="s">
        <v>605</v>
      </c>
      <c r="P29" t="s">
        <v>605</v>
      </c>
      <c r="Q29">
        <v>1</v>
      </c>
      <c r="X29">
        <v>1.06</v>
      </c>
      <c r="Y29">
        <v>0</v>
      </c>
      <c r="Z29">
        <v>120.04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31</v>
      </c>
      <c r="AG29">
        <v>0.74199999999999999</v>
      </c>
      <c r="AH29">
        <v>2</v>
      </c>
      <c r="AI29">
        <v>26840827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ROW(Source!A32)</f>
        <v>32</v>
      </c>
      <c r="B30">
        <v>26840851</v>
      </c>
      <c r="C30">
        <v>26840822</v>
      </c>
      <c r="D30">
        <v>25230420</v>
      </c>
      <c r="E30">
        <v>1</v>
      </c>
      <c r="F30">
        <v>1</v>
      </c>
      <c r="G30">
        <v>1</v>
      </c>
      <c r="H30">
        <v>2</v>
      </c>
      <c r="I30" t="s">
        <v>634</v>
      </c>
      <c r="J30" t="s">
        <v>635</v>
      </c>
      <c r="K30" t="s">
        <v>636</v>
      </c>
      <c r="L30">
        <v>1368</v>
      </c>
      <c r="N30">
        <v>1011</v>
      </c>
      <c r="O30" t="s">
        <v>605</v>
      </c>
      <c r="P30" t="s">
        <v>605</v>
      </c>
      <c r="Q30">
        <v>1</v>
      </c>
      <c r="X30">
        <v>0.96</v>
      </c>
      <c r="Y30">
        <v>0</v>
      </c>
      <c r="Z30">
        <v>6.9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31</v>
      </c>
      <c r="AG30">
        <v>0.67199999999999993</v>
      </c>
      <c r="AH30">
        <v>2</v>
      </c>
      <c r="AI30">
        <v>26840828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ROW(Source!A32)</f>
        <v>32</v>
      </c>
      <c r="B31">
        <v>26840852</v>
      </c>
      <c r="C31">
        <v>26840822</v>
      </c>
      <c r="D31">
        <v>25231607</v>
      </c>
      <c r="E31">
        <v>1</v>
      </c>
      <c r="F31">
        <v>1</v>
      </c>
      <c r="G31">
        <v>1</v>
      </c>
      <c r="H31">
        <v>2</v>
      </c>
      <c r="I31" t="s">
        <v>608</v>
      </c>
      <c r="J31" t="s">
        <v>609</v>
      </c>
      <c r="K31" t="s">
        <v>610</v>
      </c>
      <c r="L31">
        <v>1368</v>
      </c>
      <c r="N31">
        <v>1011</v>
      </c>
      <c r="O31" t="s">
        <v>605</v>
      </c>
      <c r="P31" t="s">
        <v>605</v>
      </c>
      <c r="Q31">
        <v>1</v>
      </c>
      <c r="X31">
        <v>0.19</v>
      </c>
      <c r="Y31">
        <v>0</v>
      </c>
      <c r="Z31">
        <v>65.709999999999994</v>
      </c>
      <c r="AA31">
        <v>11.6</v>
      </c>
      <c r="AB31">
        <v>0</v>
      </c>
      <c r="AC31">
        <v>0</v>
      </c>
      <c r="AD31">
        <v>1</v>
      </c>
      <c r="AE31">
        <v>0</v>
      </c>
      <c r="AF31" t="s">
        <v>31</v>
      </c>
      <c r="AG31">
        <v>0.13299999999999998</v>
      </c>
      <c r="AH31">
        <v>2</v>
      </c>
      <c r="AI31">
        <v>26840829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ROW(Source!A32)</f>
        <v>32</v>
      </c>
      <c r="B32">
        <v>26840853</v>
      </c>
      <c r="C32">
        <v>26840822</v>
      </c>
      <c r="D32">
        <v>25231842</v>
      </c>
      <c r="E32">
        <v>1</v>
      </c>
      <c r="F32">
        <v>1</v>
      </c>
      <c r="G32">
        <v>1</v>
      </c>
      <c r="H32">
        <v>2</v>
      </c>
      <c r="I32" t="s">
        <v>637</v>
      </c>
      <c r="J32" t="s">
        <v>638</v>
      </c>
      <c r="K32" t="s">
        <v>639</v>
      </c>
      <c r="L32">
        <v>1368</v>
      </c>
      <c r="N32">
        <v>1011</v>
      </c>
      <c r="O32" t="s">
        <v>605</v>
      </c>
      <c r="P32" t="s">
        <v>605</v>
      </c>
      <c r="Q32">
        <v>1</v>
      </c>
      <c r="X32">
        <v>2.2400000000000002</v>
      </c>
      <c r="Y32">
        <v>0</v>
      </c>
      <c r="Z32">
        <v>1.2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31</v>
      </c>
      <c r="AG32">
        <v>1.5680000000000001</v>
      </c>
      <c r="AH32">
        <v>2</v>
      </c>
      <c r="AI32">
        <v>26840830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ROW(Source!A32)</f>
        <v>32</v>
      </c>
      <c r="B33">
        <v>26840854</v>
      </c>
      <c r="C33">
        <v>26840822</v>
      </c>
      <c r="D33">
        <v>25231889</v>
      </c>
      <c r="E33">
        <v>1</v>
      </c>
      <c r="F33">
        <v>1</v>
      </c>
      <c r="G33">
        <v>1</v>
      </c>
      <c r="H33">
        <v>2</v>
      </c>
      <c r="I33" t="s">
        <v>640</v>
      </c>
      <c r="J33" t="s">
        <v>641</v>
      </c>
      <c r="K33" t="s">
        <v>642</v>
      </c>
      <c r="L33">
        <v>1368</v>
      </c>
      <c r="N33">
        <v>1011</v>
      </c>
      <c r="O33" t="s">
        <v>605</v>
      </c>
      <c r="P33" t="s">
        <v>605</v>
      </c>
      <c r="Q33">
        <v>1</v>
      </c>
      <c r="X33">
        <v>4.9800000000000004</v>
      </c>
      <c r="Y33">
        <v>0</v>
      </c>
      <c r="Z33">
        <v>12.31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31</v>
      </c>
      <c r="AG33">
        <v>3.4860000000000002</v>
      </c>
      <c r="AH33">
        <v>2</v>
      </c>
      <c r="AI33">
        <v>26840831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ROW(Source!A32)</f>
        <v>32</v>
      </c>
      <c r="B34">
        <v>26840855</v>
      </c>
      <c r="C34">
        <v>26840822</v>
      </c>
      <c r="D34">
        <v>25148328</v>
      </c>
      <c r="E34">
        <v>1</v>
      </c>
      <c r="F34">
        <v>1</v>
      </c>
      <c r="G34">
        <v>1</v>
      </c>
      <c r="H34">
        <v>3</v>
      </c>
      <c r="I34" t="s">
        <v>643</v>
      </c>
      <c r="J34" t="s">
        <v>644</v>
      </c>
      <c r="K34" t="s">
        <v>645</v>
      </c>
      <c r="L34">
        <v>1339</v>
      </c>
      <c r="N34">
        <v>1007</v>
      </c>
      <c r="O34" t="s">
        <v>228</v>
      </c>
      <c r="P34" t="s">
        <v>228</v>
      </c>
      <c r="Q34">
        <v>1</v>
      </c>
      <c r="X34">
        <v>1.95</v>
      </c>
      <c r="Y34">
        <v>6.22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30</v>
      </c>
      <c r="AG34">
        <v>0</v>
      </c>
      <c r="AH34">
        <v>2</v>
      </c>
      <c r="AI34">
        <v>26840832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ROW(Source!A32)</f>
        <v>32</v>
      </c>
      <c r="B35">
        <v>26840856</v>
      </c>
      <c r="C35">
        <v>26840822</v>
      </c>
      <c r="D35">
        <v>25148335</v>
      </c>
      <c r="E35">
        <v>1</v>
      </c>
      <c r="F35">
        <v>1</v>
      </c>
      <c r="G35">
        <v>1</v>
      </c>
      <c r="H35">
        <v>3</v>
      </c>
      <c r="I35" t="s">
        <v>646</v>
      </c>
      <c r="J35" t="s">
        <v>647</v>
      </c>
      <c r="K35" t="s">
        <v>648</v>
      </c>
      <c r="L35">
        <v>1346</v>
      </c>
      <c r="N35">
        <v>1009</v>
      </c>
      <c r="O35" t="s">
        <v>182</v>
      </c>
      <c r="P35" t="s">
        <v>182</v>
      </c>
      <c r="Q35">
        <v>1</v>
      </c>
      <c r="X35">
        <v>0.59</v>
      </c>
      <c r="Y35">
        <v>6.09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30</v>
      </c>
      <c r="AG35">
        <v>0</v>
      </c>
      <c r="AH35">
        <v>2</v>
      </c>
      <c r="AI35">
        <v>26840833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ROW(Source!A32)</f>
        <v>32</v>
      </c>
      <c r="B36">
        <v>26840857</v>
      </c>
      <c r="C36">
        <v>26840822</v>
      </c>
      <c r="D36">
        <v>25151428</v>
      </c>
      <c r="E36">
        <v>1</v>
      </c>
      <c r="F36">
        <v>1</v>
      </c>
      <c r="G36">
        <v>1</v>
      </c>
      <c r="H36">
        <v>3</v>
      </c>
      <c r="I36" t="s">
        <v>649</v>
      </c>
      <c r="J36" t="s">
        <v>650</v>
      </c>
      <c r="K36" t="s">
        <v>651</v>
      </c>
      <c r="L36">
        <v>1348</v>
      </c>
      <c r="N36">
        <v>1009</v>
      </c>
      <c r="O36" t="s">
        <v>38</v>
      </c>
      <c r="P36" t="s">
        <v>38</v>
      </c>
      <c r="Q36">
        <v>1000</v>
      </c>
      <c r="X36">
        <v>3.1E-2</v>
      </c>
      <c r="Y36">
        <v>10749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30</v>
      </c>
      <c r="AG36">
        <v>0</v>
      </c>
      <c r="AH36">
        <v>2</v>
      </c>
      <c r="AI36">
        <v>26840834</v>
      </c>
      <c r="AJ36">
        <v>32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ROW(Source!A32)</f>
        <v>32</v>
      </c>
      <c r="B37">
        <v>26840858</v>
      </c>
      <c r="C37">
        <v>26840822</v>
      </c>
      <c r="D37">
        <v>25152615</v>
      </c>
      <c r="E37">
        <v>1</v>
      </c>
      <c r="F37">
        <v>1</v>
      </c>
      <c r="G37">
        <v>1</v>
      </c>
      <c r="H37">
        <v>3</v>
      </c>
      <c r="I37" t="s">
        <v>652</v>
      </c>
      <c r="J37" t="s">
        <v>653</v>
      </c>
      <c r="K37" t="s">
        <v>654</v>
      </c>
      <c r="L37">
        <v>1348</v>
      </c>
      <c r="N37">
        <v>1009</v>
      </c>
      <c r="O37" t="s">
        <v>38</v>
      </c>
      <c r="P37" t="s">
        <v>38</v>
      </c>
      <c r="Q37">
        <v>1000</v>
      </c>
      <c r="X37">
        <v>4.0000000000000001E-3</v>
      </c>
      <c r="Y37">
        <v>9040.01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30</v>
      </c>
      <c r="AG37">
        <v>0</v>
      </c>
      <c r="AH37">
        <v>2</v>
      </c>
      <c r="AI37">
        <v>26840835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ROW(Source!A32)</f>
        <v>32</v>
      </c>
      <c r="B38">
        <v>26840859</v>
      </c>
      <c r="C38">
        <v>26840822</v>
      </c>
      <c r="D38">
        <v>25152713</v>
      </c>
      <c r="E38">
        <v>1</v>
      </c>
      <c r="F38">
        <v>1</v>
      </c>
      <c r="G38">
        <v>1</v>
      </c>
      <c r="H38">
        <v>3</v>
      </c>
      <c r="I38" t="s">
        <v>655</v>
      </c>
      <c r="J38" t="s">
        <v>656</v>
      </c>
      <c r="K38" t="s">
        <v>657</v>
      </c>
      <c r="L38">
        <v>1348</v>
      </c>
      <c r="N38">
        <v>1009</v>
      </c>
      <c r="O38" t="s">
        <v>38</v>
      </c>
      <c r="P38" t="s">
        <v>38</v>
      </c>
      <c r="Q38">
        <v>1000</v>
      </c>
      <c r="X38">
        <v>1.0000000000000001E-5</v>
      </c>
      <c r="Y38">
        <v>11978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30</v>
      </c>
      <c r="AG38">
        <v>0</v>
      </c>
      <c r="AH38">
        <v>2</v>
      </c>
      <c r="AI38">
        <v>26840836</v>
      </c>
      <c r="AJ38">
        <v>34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ROW(Source!A32)</f>
        <v>32</v>
      </c>
      <c r="B39">
        <v>26840860</v>
      </c>
      <c r="C39">
        <v>26840822</v>
      </c>
      <c r="D39">
        <v>25153693</v>
      </c>
      <c r="E39">
        <v>1</v>
      </c>
      <c r="F39">
        <v>1</v>
      </c>
      <c r="G39">
        <v>1</v>
      </c>
      <c r="H39">
        <v>3</v>
      </c>
      <c r="I39" t="s">
        <v>658</v>
      </c>
      <c r="J39" t="s">
        <v>659</v>
      </c>
      <c r="K39" t="s">
        <v>660</v>
      </c>
      <c r="L39">
        <v>1348</v>
      </c>
      <c r="N39">
        <v>1009</v>
      </c>
      <c r="O39" t="s">
        <v>38</v>
      </c>
      <c r="P39" t="s">
        <v>38</v>
      </c>
      <c r="Q39">
        <v>1000</v>
      </c>
      <c r="X39">
        <v>1E-4</v>
      </c>
      <c r="Y39">
        <v>37900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30</v>
      </c>
      <c r="AG39">
        <v>0</v>
      </c>
      <c r="AH39">
        <v>2</v>
      </c>
      <c r="AI39">
        <v>26840837</v>
      </c>
      <c r="AJ39">
        <v>35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ROW(Source!A32)</f>
        <v>32</v>
      </c>
      <c r="B40">
        <v>26840861</v>
      </c>
      <c r="C40">
        <v>26840822</v>
      </c>
      <c r="D40">
        <v>25171416</v>
      </c>
      <c r="E40">
        <v>1</v>
      </c>
      <c r="F40">
        <v>1</v>
      </c>
      <c r="G40">
        <v>1</v>
      </c>
      <c r="H40">
        <v>3</v>
      </c>
      <c r="I40" t="s">
        <v>661</v>
      </c>
      <c r="J40" t="s">
        <v>662</v>
      </c>
      <c r="K40" t="s">
        <v>663</v>
      </c>
      <c r="L40">
        <v>1348</v>
      </c>
      <c r="N40">
        <v>1009</v>
      </c>
      <c r="O40" t="s">
        <v>38</v>
      </c>
      <c r="P40" t="s">
        <v>38</v>
      </c>
      <c r="Q40">
        <v>1000</v>
      </c>
      <c r="X40">
        <v>5.0000000000000001E-3</v>
      </c>
      <c r="Y40">
        <v>7712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30</v>
      </c>
      <c r="AG40">
        <v>0</v>
      </c>
      <c r="AH40">
        <v>2</v>
      </c>
      <c r="AI40">
        <v>26840838</v>
      </c>
      <c r="AJ40">
        <v>36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ROW(Source!A32)</f>
        <v>32</v>
      </c>
      <c r="B41">
        <v>26840862</v>
      </c>
      <c r="C41">
        <v>26840822</v>
      </c>
      <c r="D41">
        <v>25144588</v>
      </c>
      <c r="E41">
        <v>17</v>
      </c>
      <c r="F41">
        <v>1</v>
      </c>
      <c r="G41">
        <v>1</v>
      </c>
      <c r="H41">
        <v>3</v>
      </c>
      <c r="I41" t="s">
        <v>932</v>
      </c>
      <c r="J41" t="s">
        <v>6</v>
      </c>
      <c r="K41" t="s">
        <v>933</v>
      </c>
      <c r="L41">
        <v>1348</v>
      </c>
      <c r="N41">
        <v>1009</v>
      </c>
      <c r="O41" t="s">
        <v>38</v>
      </c>
      <c r="P41" t="s">
        <v>38</v>
      </c>
      <c r="Q41">
        <v>1000</v>
      </c>
      <c r="X41">
        <v>1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 t="s">
        <v>30</v>
      </c>
      <c r="AG41">
        <v>0</v>
      </c>
      <c r="AH41">
        <v>3</v>
      </c>
      <c r="AI41">
        <v>-1</v>
      </c>
      <c r="AJ41" t="s">
        <v>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ROW(Source!A32)</f>
        <v>32</v>
      </c>
      <c r="B42">
        <v>26840863</v>
      </c>
      <c r="C42">
        <v>26840822</v>
      </c>
      <c r="D42">
        <v>25173443</v>
      </c>
      <c r="E42">
        <v>1</v>
      </c>
      <c r="F42">
        <v>1</v>
      </c>
      <c r="G42">
        <v>1</v>
      </c>
      <c r="H42">
        <v>3</v>
      </c>
      <c r="I42" t="s">
        <v>664</v>
      </c>
      <c r="J42" t="s">
        <v>665</v>
      </c>
      <c r="K42" t="s">
        <v>666</v>
      </c>
      <c r="L42">
        <v>1302</v>
      </c>
      <c r="N42">
        <v>1003</v>
      </c>
      <c r="O42" t="s">
        <v>325</v>
      </c>
      <c r="P42" t="s">
        <v>325</v>
      </c>
      <c r="Q42">
        <v>10</v>
      </c>
      <c r="X42">
        <v>1.8700000000000001E-2</v>
      </c>
      <c r="Y42">
        <v>50.24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30</v>
      </c>
      <c r="AG42">
        <v>0</v>
      </c>
      <c r="AH42">
        <v>2</v>
      </c>
      <c r="AI42">
        <v>26840840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ROW(Source!A32)</f>
        <v>32</v>
      </c>
      <c r="B43">
        <v>26840864</v>
      </c>
      <c r="C43">
        <v>26840822</v>
      </c>
      <c r="D43">
        <v>25173801</v>
      </c>
      <c r="E43">
        <v>1</v>
      </c>
      <c r="F43">
        <v>1</v>
      </c>
      <c r="G43">
        <v>1</v>
      </c>
      <c r="H43">
        <v>3</v>
      </c>
      <c r="I43" t="s">
        <v>667</v>
      </c>
      <c r="J43" t="s">
        <v>668</v>
      </c>
      <c r="K43" t="s">
        <v>669</v>
      </c>
      <c r="L43">
        <v>1348</v>
      </c>
      <c r="N43">
        <v>1009</v>
      </c>
      <c r="O43" t="s">
        <v>38</v>
      </c>
      <c r="P43" t="s">
        <v>38</v>
      </c>
      <c r="Q43">
        <v>1000</v>
      </c>
      <c r="X43">
        <v>3.0000000000000001E-5</v>
      </c>
      <c r="Y43">
        <v>4455.2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30</v>
      </c>
      <c r="AG43">
        <v>0</v>
      </c>
      <c r="AH43">
        <v>2</v>
      </c>
      <c r="AI43">
        <v>26840841</v>
      </c>
      <c r="AJ43">
        <v>38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ROW(Source!A32)</f>
        <v>32</v>
      </c>
      <c r="B44">
        <v>26840865</v>
      </c>
      <c r="C44">
        <v>26840822</v>
      </c>
      <c r="D44">
        <v>25174560</v>
      </c>
      <c r="E44">
        <v>1</v>
      </c>
      <c r="F44">
        <v>1</v>
      </c>
      <c r="G44">
        <v>1</v>
      </c>
      <c r="H44">
        <v>3</v>
      </c>
      <c r="I44" t="s">
        <v>670</v>
      </c>
      <c r="J44" t="s">
        <v>671</v>
      </c>
      <c r="K44" t="s">
        <v>672</v>
      </c>
      <c r="L44">
        <v>1348</v>
      </c>
      <c r="N44">
        <v>1009</v>
      </c>
      <c r="O44" t="s">
        <v>38</v>
      </c>
      <c r="P44" t="s">
        <v>38</v>
      </c>
      <c r="Q44">
        <v>1000</v>
      </c>
      <c r="X44">
        <v>1.9400000000000001E-3</v>
      </c>
      <c r="Y44">
        <v>4920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30</v>
      </c>
      <c r="AG44">
        <v>0</v>
      </c>
      <c r="AH44">
        <v>2</v>
      </c>
      <c r="AI44">
        <v>26840842</v>
      </c>
      <c r="AJ44">
        <v>39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ROW(Source!A32)</f>
        <v>32</v>
      </c>
      <c r="B45">
        <v>26840866</v>
      </c>
      <c r="C45">
        <v>26840822</v>
      </c>
      <c r="D45">
        <v>25178464</v>
      </c>
      <c r="E45">
        <v>1</v>
      </c>
      <c r="F45">
        <v>1</v>
      </c>
      <c r="G45">
        <v>1</v>
      </c>
      <c r="H45">
        <v>3</v>
      </c>
      <c r="I45" t="s">
        <v>673</v>
      </c>
      <c r="J45" t="s">
        <v>674</v>
      </c>
      <c r="K45" t="s">
        <v>675</v>
      </c>
      <c r="L45">
        <v>1339</v>
      </c>
      <c r="N45">
        <v>1007</v>
      </c>
      <c r="O45" t="s">
        <v>228</v>
      </c>
      <c r="P45" t="s">
        <v>228</v>
      </c>
      <c r="Q45">
        <v>1</v>
      </c>
      <c r="X45">
        <v>1.0300000000000001E-3</v>
      </c>
      <c r="Y45">
        <v>1700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30</v>
      </c>
      <c r="AG45">
        <v>0</v>
      </c>
      <c r="AH45">
        <v>2</v>
      </c>
      <c r="AI45">
        <v>26840843</v>
      </c>
      <c r="AJ45">
        <v>40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ROW(Source!A32)</f>
        <v>32</v>
      </c>
      <c r="B46">
        <v>26840867</v>
      </c>
      <c r="C46">
        <v>26840822</v>
      </c>
      <c r="D46">
        <v>25186091</v>
      </c>
      <c r="E46">
        <v>1</v>
      </c>
      <c r="F46">
        <v>1</v>
      </c>
      <c r="G46">
        <v>1</v>
      </c>
      <c r="H46">
        <v>3</v>
      </c>
      <c r="I46" t="s">
        <v>676</v>
      </c>
      <c r="J46" t="s">
        <v>677</v>
      </c>
      <c r="K46" t="s">
        <v>678</v>
      </c>
      <c r="L46">
        <v>1348</v>
      </c>
      <c r="N46">
        <v>1009</v>
      </c>
      <c r="O46" t="s">
        <v>38</v>
      </c>
      <c r="P46" t="s">
        <v>38</v>
      </c>
      <c r="Q46">
        <v>1000</v>
      </c>
      <c r="X46">
        <v>3.1E-4</v>
      </c>
      <c r="Y46">
        <v>15620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30</v>
      </c>
      <c r="AG46">
        <v>0</v>
      </c>
      <c r="AH46">
        <v>2</v>
      </c>
      <c r="AI46">
        <v>26840844</v>
      </c>
      <c r="AJ46">
        <v>41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ROW(Source!A32)</f>
        <v>32</v>
      </c>
      <c r="B47">
        <v>26840868</v>
      </c>
      <c r="C47">
        <v>26840822</v>
      </c>
      <c r="D47">
        <v>25187286</v>
      </c>
      <c r="E47">
        <v>1</v>
      </c>
      <c r="F47">
        <v>1</v>
      </c>
      <c r="G47">
        <v>1</v>
      </c>
      <c r="H47">
        <v>3</v>
      </c>
      <c r="I47" t="s">
        <v>679</v>
      </c>
      <c r="J47" t="s">
        <v>680</v>
      </c>
      <c r="K47" t="s">
        <v>681</v>
      </c>
      <c r="L47">
        <v>1348</v>
      </c>
      <c r="N47">
        <v>1009</v>
      </c>
      <c r="O47" t="s">
        <v>38</v>
      </c>
      <c r="P47" t="s">
        <v>38</v>
      </c>
      <c r="Q47">
        <v>1000</v>
      </c>
      <c r="X47">
        <v>5.9999999999999995E-4</v>
      </c>
      <c r="Y47">
        <v>9420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30</v>
      </c>
      <c r="AG47">
        <v>0</v>
      </c>
      <c r="AH47">
        <v>2</v>
      </c>
      <c r="AI47">
        <v>26840845</v>
      </c>
      <c r="AJ47">
        <v>42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ROW(Source!A33)</f>
        <v>33</v>
      </c>
      <c r="B48">
        <v>26840846</v>
      </c>
      <c r="C48">
        <v>26840822</v>
      </c>
      <c r="D48">
        <v>25412930</v>
      </c>
      <c r="E48">
        <v>1</v>
      </c>
      <c r="F48">
        <v>1</v>
      </c>
      <c r="G48">
        <v>1</v>
      </c>
      <c r="H48">
        <v>1</v>
      </c>
      <c r="I48" t="s">
        <v>623</v>
      </c>
      <c r="J48" t="s">
        <v>6</v>
      </c>
      <c r="K48" t="s">
        <v>624</v>
      </c>
      <c r="L48">
        <v>1191</v>
      </c>
      <c r="N48">
        <v>1013</v>
      </c>
      <c r="O48" t="s">
        <v>599</v>
      </c>
      <c r="P48" t="s">
        <v>599</v>
      </c>
      <c r="Q48">
        <v>1</v>
      </c>
      <c r="X48">
        <v>19.38</v>
      </c>
      <c r="Y48">
        <v>0</v>
      </c>
      <c r="Z48">
        <v>0</v>
      </c>
      <c r="AA48">
        <v>0</v>
      </c>
      <c r="AB48">
        <v>9.4</v>
      </c>
      <c r="AC48">
        <v>0</v>
      </c>
      <c r="AD48">
        <v>1</v>
      </c>
      <c r="AE48">
        <v>1</v>
      </c>
      <c r="AF48" t="s">
        <v>31</v>
      </c>
      <c r="AG48">
        <v>13.565999999999999</v>
      </c>
      <c r="AH48">
        <v>2</v>
      </c>
      <c r="AI48">
        <v>26840823</v>
      </c>
      <c r="AJ48">
        <v>43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ROW(Source!A33)</f>
        <v>33</v>
      </c>
      <c r="B49">
        <v>26840847</v>
      </c>
      <c r="C49">
        <v>26840822</v>
      </c>
      <c r="D49">
        <v>25412928</v>
      </c>
      <c r="E49">
        <v>1</v>
      </c>
      <c r="F49">
        <v>1</v>
      </c>
      <c r="G49">
        <v>1</v>
      </c>
      <c r="H49">
        <v>1</v>
      </c>
      <c r="I49" t="s">
        <v>600</v>
      </c>
      <c r="J49" t="s">
        <v>6</v>
      </c>
      <c r="K49" t="s">
        <v>601</v>
      </c>
      <c r="L49">
        <v>1191</v>
      </c>
      <c r="N49">
        <v>1013</v>
      </c>
      <c r="O49" t="s">
        <v>599</v>
      </c>
      <c r="P49" t="s">
        <v>599</v>
      </c>
      <c r="Q49">
        <v>1</v>
      </c>
      <c r="X49">
        <v>1.47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31</v>
      </c>
      <c r="AG49">
        <v>1.0289999999999999</v>
      </c>
      <c r="AH49">
        <v>2</v>
      </c>
      <c r="AI49">
        <v>26840824</v>
      </c>
      <c r="AJ49">
        <v>44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ROW(Source!A33)</f>
        <v>33</v>
      </c>
      <c r="B50">
        <v>26840848</v>
      </c>
      <c r="C50">
        <v>26840822</v>
      </c>
      <c r="D50">
        <v>25230140</v>
      </c>
      <c r="E50">
        <v>1</v>
      </c>
      <c r="F50">
        <v>1</v>
      </c>
      <c r="G50">
        <v>1</v>
      </c>
      <c r="H50">
        <v>2</v>
      </c>
      <c r="I50" t="s">
        <v>625</v>
      </c>
      <c r="J50" t="s">
        <v>626</v>
      </c>
      <c r="K50" t="s">
        <v>627</v>
      </c>
      <c r="L50">
        <v>1368</v>
      </c>
      <c r="N50">
        <v>1011</v>
      </c>
      <c r="O50" t="s">
        <v>605</v>
      </c>
      <c r="P50" t="s">
        <v>605</v>
      </c>
      <c r="Q50">
        <v>1</v>
      </c>
      <c r="X50">
        <v>0.1</v>
      </c>
      <c r="Y50">
        <v>0</v>
      </c>
      <c r="Z50">
        <v>120.24</v>
      </c>
      <c r="AA50">
        <v>15.42</v>
      </c>
      <c r="AB50">
        <v>0</v>
      </c>
      <c r="AC50">
        <v>0</v>
      </c>
      <c r="AD50">
        <v>1</v>
      </c>
      <c r="AE50">
        <v>0</v>
      </c>
      <c r="AF50" t="s">
        <v>31</v>
      </c>
      <c r="AG50">
        <v>6.9999999999999993E-2</v>
      </c>
      <c r="AH50">
        <v>2</v>
      </c>
      <c r="AI50">
        <v>26840825</v>
      </c>
      <c r="AJ50">
        <v>45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ROW(Source!A33)</f>
        <v>33</v>
      </c>
      <c r="B51">
        <v>26840849</v>
      </c>
      <c r="C51">
        <v>26840822</v>
      </c>
      <c r="D51">
        <v>25230220</v>
      </c>
      <c r="E51">
        <v>1</v>
      </c>
      <c r="F51">
        <v>1</v>
      </c>
      <c r="G51">
        <v>1</v>
      </c>
      <c r="H51">
        <v>2</v>
      </c>
      <c r="I51" t="s">
        <v>628</v>
      </c>
      <c r="J51" t="s">
        <v>629</v>
      </c>
      <c r="K51" t="s">
        <v>630</v>
      </c>
      <c r="L51">
        <v>1368</v>
      </c>
      <c r="N51">
        <v>1011</v>
      </c>
      <c r="O51" t="s">
        <v>605</v>
      </c>
      <c r="P51" t="s">
        <v>605</v>
      </c>
      <c r="Q51">
        <v>1</v>
      </c>
      <c r="X51">
        <v>0.12</v>
      </c>
      <c r="Y51">
        <v>0</v>
      </c>
      <c r="Z51">
        <v>111.99</v>
      </c>
      <c r="AA51">
        <v>13.5</v>
      </c>
      <c r="AB51">
        <v>0</v>
      </c>
      <c r="AC51">
        <v>0</v>
      </c>
      <c r="AD51">
        <v>1</v>
      </c>
      <c r="AE51">
        <v>0</v>
      </c>
      <c r="AF51" t="s">
        <v>31</v>
      </c>
      <c r="AG51">
        <v>8.3999999999999991E-2</v>
      </c>
      <c r="AH51">
        <v>2</v>
      </c>
      <c r="AI51">
        <v>26840826</v>
      </c>
      <c r="AJ51">
        <v>46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ROW(Source!A33)</f>
        <v>33</v>
      </c>
      <c r="B52">
        <v>26840850</v>
      </c>
      <c r="C52">
        <v>26840822</v>
      </c>
      <c r="D52">
        <v>25230232</v>
      </c>
      <c r="E52">
        <v>1</v>
      </c>
      <c r="F52">
        <v>1</v>
      </c>
      <c r="G52">
        <v>1</v>
      </c>
      <c r="H52">
        <v>2</v>
      </c>
      <c r="I52" t="s">
        <v>631</v>
      </c>
      <c r="J52" t="s">
        <v>632</v>
      </c>
      <c r="K52" t="s">
        <v>633</v>
      </c>
      <c r="L52">
        <v>1368</v>
      </c>
      <c r="N52">
        <v>1011</v>
      </c>
      <c r="O52" t="s">
        <v>605</v>
      </c>
      <c r="P52" t="s">
        <v>605</v>
      </c>
      <c r="Q52">
        <v>1</v>
      </c>
      <c r="X52">
        <v>1.06</v>
      </c>
      <c r="Y52">
        <v>0</v>
      </c>
      <c r="Z52">
        <v>120.04</v>
      </c>
      <c r="AA52">
        <v>13.5</v>
      </c>
      <c r="AB52">
        <v>0</v>
      </c>
      <c r="AC52">
        <v>0</v>
      </c>
      <c r="AD52">
        <v>1</v>
      </c>
      <c r="AE52">
        <v>0</v>
      </c>
      <c r="AF52" t="s">
        <v>31</v>
      </c>
      <c r="AG52">
        <v>0.74199999999999999</v>
      </c>
      <c r="AH52">
        <v>2</v>
      </c>
      <c r="AI52">
        <v>26840827</v>
      </c>
      <c r="AJ52">
        <v>47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ROW(Source!A33)</f>
        <v>33</v>
      </c>
      <c r="B53">
        <v>26840851</v>
      </c>
      <c r="C53">
        <v>26840822</v>
      </c>
      <c r="D53">
        <v>25230420</v>
      </c>
      <c r="E53">
        <v>1</v>
      </c>
      <c r="F53">
        <v>1</v>
      </c>
      <c r="G53">
        <v>1</v>
      </c>
      <c r="H53">
        <v>2</v>
      </c>
      <c r="I53" t="s">
        <v>634</v>
      </c>
      <c r="J53" t="s">
        <v>635</v>
      </c>
      <c r="K53" t="s">
        <v>636</v>
      </c>
      <c r="L53">
        <v>1368</v>
      </c>
      <c r="N53">
        <v>1011</v>
      </c>
      <c r="O53" t="s">
        <v>605</v>
      </c>
      <c r="P53" t="s">
        <v>605</v>
      </c>
      <c r="Q53">
        <v>1</v>
      </c>
      <c r="X53">
        <v>0.96</v>
      </c>
      <c r="Y53">
        <v>0</v>
      </c>
      <c r="Z53">
        <v>6.9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31</v>
      </c>
      <c r="AG53">
        <v>0.67199999999999993</v>
      </c>
      <c r="AH53">
        <v>2</v>
      </c>
      <c r="AI53">
        <v>26840828</v>
      </c>
      <c r="AJ53">
        <v>48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ROW(Source!A33)</f>
        <v>33</v>
      </c>
      <c r="B54">
        <v>26840852</v>
      </c>
      <c r="C54">
        <v>26840822</v>
      </c>
      <c r="D54">
        <v>25231607</v>
      </c>
      <c r="E54">
        <v>1</v>
      </c>
      <c r="F54">
        <v>1</v>
      </c>
      <c r="G54">
        <v>1</v>
      </c>
      <c r="H54">
        <v>2</v>
      </c>
      <c r="I54" t="s">
        <v>608</v>
      </c>
      <c r="J54" t="s">
        <v>609</v>
      </c>
      <c r="K54" t="s">
        <v>610</v>
      </c>
      <c r="L54">
        <v>1368</v>
      </c>
      <c r="N54">
        <v>1011</v>
      </c>
      <c r="O54" t="s">
        <v>605</v>
      </c>
      <c r="P54" t="s">
        <v>605</v>
      </c>
      <c r="Q54">
        <v>1</v>
      </c>
      <c r="X54">
        <v>0.19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31</v>
      </c>
      <c r="AG54">
        <v>0.13299999999999998</v>
      </c>
      <c r="AH54">
        <v>2</v>
      </c>
      <c r="AI54">
        <v>26840829</v>
      </c>
      <c r="AJ54">
        <v>49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ROW(Source!A33)</f>
        <v>33</v>
      </c>
      <c r="B55">
        <v>26840853</v>
      </c>
      <c r="C55">
        <v>26840822</v>
      </c>
      <c r="D55">
        <v>25231842</v>
      </c>
      <c r="E55">
        <v>1</v>
      </c>
      <c r="F55">
        <v>1</v>
      </c>
      <c r="G55">
        <v>1</v>
      </c>
      <c r="H55">
        <v>2</v>
      </c>
      <c r="I55" t="s">
        <v>637</v>
      </c>
      <c r="J55" t="s">
        <v>638</v>
      </c>
      <c r="K55" t="s">
        <v>639</v>
      </c>
      <c r="L55">
        <v>1368</v>
      </c>
      <c r="N55">
        <v>1011</v>
      </c>
      <c r="O55" t="s">
        <v>605</v>
      </c>
      <c r="P55" t="s">
        <v>605</v>
      </c>
      <c r="Q55">
        <v>1</v>
      </c>
      <c r="X55">
        <v>2.2400000000000002</v>
      </c>
      <c r="Y55">
        <v>0</v>
      </c>
      <c r="Z55">
        <v>1.2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31</v>
      </c>
      <c r="AG55">
        <v>1.5680000000000001</v>
      </c>
      <c r="AH55">
        <v>2</v>
      </c>
      <c r="AI55">
        <v>26840830</v>
      </c>
      <c r="AJ55">
        <v>50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ROW(Source!A33)</f>
        <v>33</v>
      </c>
      <c r="B56">
        <v>26840854</v>
      </c>
      <c r="C56">
        <v>26840822</v>
      </c>
      <c r="D56">
        <v>25231889</v>
      </c>
      <c r="E56">
        <v>1</v>
      </c>
      <c r="F56">
        <v>1</v>
      </c>
      <c r="G56">
        <v>1</v>
      </c>
      <c r="H56">
        <v>2</v>
      </c>
      <c r="I56" t="s">
        <v>640</v>
      </c>
      <c r="J56" t="s">
        <v>641</v>
      </c>
      <c r="K56" t="s">
        <v>642</v>
      </c>
      <c r="L56">
        <v>1368</v>
      </c>
      <c r="N56">
        <v>1011</v>
      </c>
      <c r="O56" t="s">
        <v>605</v>
      </c>
      <c r="P56" t="s">
        <v>605</v>
      </c>
      <c r="Q56">
        <v>1</v>
      </c>
      <c r="X56">
        <v>4.9800000000000004</v>
      </c>
      <c r="Y56">
        <v>0</v>
      </c>
      <c r="Z56">
        <v>12.31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31</v>
      </c>
      <c r="AG56">
        <v>3.4860000000000002</v>
      </c>
      <c r="AH56">
        <v>2</v>
      </c>
      <c r="AI56">
        <v>26840831</v>
      </c>
      <c r="AJ56">
        <v>51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ROW(Source!A33)</f>
        <v>33</v>
      </c>
      <c r="B57">
        <v>26840855</v>
      </c>
      <c r="C57">
        <v>26840822</v>
      </c>
      <c r="D57">
        <v>25148328</v>
      </c>
      <c r="E57">
        <v>1</v>
      </c>
      <c r="F57">
        <v>1</v>
      </c>
      <c r="G57">
        <v>1</v>
      </c>
      <c r="H57">
        <v>3</v>
      </c>
      <c r="I57" t="s">
        <v>643</v>
      </c>
      <c r="J57" t="s">
        <v>644</v>
      </c>
      <c r="K57" t="s">
        <v>645</v>
      </c>
      <c r="L57">
        <v>1339</v>
      </c>
      <c r="N57">
        <v>1007</v>
      </c>
      <c r="O57" t="s">
        <v>228</v>
      </c>
      <c r="P57" t="s">
        <v>228</v>
      </c>
      <c r="Q57">
        <v>1</v>
      </c>
      <c r="X57">
        <v>1.95</v>
      </c>
      <c r="Y57">
        <v>6.22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30</v>
      </c>
      <c r="AG57">
        <v>0</v>
      </c>
      <c r="AH57">
        <v>2</v>
      </c>
      <c r="AI57">
        <v>26840832</v>
      </c>
      <c r="AJ57">
        <v>52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ROW(Source!A33)</f>
        <v>33</v>
      </c>
      <c r="B58">
        <v>26840856</v>
      </c>
      <c r="C58">
        <v>26840822</v>
      </c>
      <c r="D58">
        <v>25148335</v>
      </c>
      <c r="E58">
        <v>1</v>
      </c>
      <c r="F58">
        <v>1</v>
      </c>
      <c r="G58">
        <v>1</v>
      </c>
      <c r="H58">
        <v>3</v>
      </c>
      <c r="I58" t="s">
        <v>646</v>
      </c>
      <c r="J58" t="s">
        <v>647</v>
      </c>
      <c r="K58" t="s">
        <v>648</v>
      </c>
      <c r="L58">
        <v>1346</v>
      </c>
      <c r="N58">
        <v>1009</v>
      </c>
      <c r="O58" t="s">
        <v>182</v>
      </c>
      <c r="P58" t="s">
        <v>182</v>
      </c>
      <c r="Q58">
        <v>1</v>
      </c>
      <c r="X58">
        <v>0.59</v>
      </c>
      <c r="Y58">
        <v>6.09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30</v>
      </c>
      <c r="AG58">
        <v>0</v>
      </c>
      <c r="AH58">
        <v>2</v>
      </c>
      <c r="AI58">
        <v>26840833</v>
      </c>
      <c r="AJ58">
        <v>53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ROW(Source!A33)</f>
        <v>33</v>
      </c>
      <c r="B59">
        <v>26840857</v>
      </c>
      <c r="C59">
        <v>26840822</v>
      </c>
      <c r="D59">
        <v>25151428</v>
      </c>
      <c r="E59">
        <v>1</v>
      </c>
      <c r="F59">
        <v>1</v>
      </c>
      <c r="G59">
        <v>1</v>
      </c>
      <c r="H59">
        <v>3</v>
      </c>
      <c r="I59" t="s">
        <v>649</v>
      </c>
      <c r="J59" t="s">
        <v>650</v>
      </c>
      <c r="K59" t="s">
        <v>651</v>
      </c>
      <c r="L59">
        <v>1348</v>
      </c>
      <c r="N59">
        <v>1009</v>
      </c>
      <c r="O59" t="s">
        <v>38</v>
      </c>
      <c r="P59" t="s">
        <v>38</v>
      </c>
      <c r="Q59">
        <v>1000</v>
      </c>
      <c r="X59">
        <v>3.1E-2</v>
      </c>
      <c r="Y59">
        <v>10749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30</v>
      </c>
      <c r="AG59">
        <v>0</v>
      </c>
      <c r="AH59">
        <v>2</v>
      </c>
      <c r="AI59">
        <v>26840834</v>
      </c>
      <c r="AJ59">
        <v>54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ROW(Source!A33)</f>
        <v>33</v>
      </c>
      <c r="B60">
        <v>26840858</v>
      </c>
      <c r="C60">
        <v>26840822</v>
      </c>
      <c r="D60">
        <v>25152615</v>
      </c>
      <c r="E60">
        <v>1</v>
      </c>
      <c r="F60">
        <v>1</v>
      </c>
      <c r="G60">
        <v>1</v>
      </c>
      <c r="H60">
        <v>3</v>
      </c>
      <c r="I60" t="s">
        <v>652</v>
      </c>
      <c r="J60" t="s">
        <v>653</v>
      </c>
      <c r="K60" t="s">
        <v>654</v>
      </c>
      <c r="L60">
        <v>1348</v>
      </c>
      <c r="N60">
        <v>1009</v>
      </c>
      <c r="O60" t="s">
        <v>38</v>
      </c>
      <c r="P60" t="s">
        <v>38</v>
      </c>
      <c r="Q60">
        <v>1000</v>
      </c>
      <c r="X60">
        <v>4.0000000000000001E-3</v>
      </c>
      <c r="Y60">
        <v>9040.01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30</v>
      </c>
      <c r="AG60">
        <v>0</v>
      </c>
      <c r="AH60">
        <v>2</v>
      </c>
      <c r="AI60">
        <v>26840835</v>
      </c>
      <c r="AJ60">
        <v>55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ROW(Source!A33)</f>
        <v>33</v>
      </c>
      <c r="B61">
        <v>26840859</v>
      </c>
      <c r="C61">
        <v>26840822</v>
      </c>
      <c r="D61">
        <v>25152713</v>
      </c>
      <c r="E61">
        <v>1</v>
      </c>
      <c r="F61">
        <v>1</v>
      </c>
      <c r="G61">
        <v>1</v>
      </c>
      <c r="H61">
        <v>3</v>
      </c>
      <c r="I61" t="s">
        <v>655</v>
      </c>
      <c r="J61" t="s">
        <v>656</v>
      </c>
      <c r="K61" t="s">
        <v>657</v>
      </c>
      <c r="L61">
        <v>1348</v>
      </c>
      <c r="N61">
        <v>1009</v>
      </c>
      <c r="O61" t="s">
        <v>38</v>
      </c>
      <c r="P61" t="s">
        <v>38</v>
      </c>
      <c r="Q61">
        <v>1000</v>
      </c>
      <c r="X61">
        <v>1.0000000000000001E-5</v>
      </c>
      <c r="Y61">
        <v>11978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30</v>
      </c>
      <c r="AG61">
        <v>0</v>
      </c>
      <c r="AH61">
        <v>2</v>
      </c>
      <c r="AI61">
        <v>26840836</v>
      </c>
      <c r="AJ61">
        <v>56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ROW(Source!A33)</f>
        <v>33</v>
      </c>
      <c r="B62">
        <v>26840860</v>
      </c>
      <c r="C62">
        <v>26840822</v>
      </c>
      <c r="D62">
        <v>25153693</v>
      </c>
      <c r="E62">
        <v>1</v>
      </c>
      <c r="F62">
        <v>1</v>
      </c>
      <c r="G62">
        <v>1</v>
      </c>
      <c r="H62">
        <v>3</v>
      </c>
      <c r="I62" t="s">
        <v>658</v>
      </c>
      <c r="J62" t="s">
        <v>659</v>
      </c>
      <c r="K62" t="s">
        <v>660</v>
      </c>
      <c r="L62">
        <v>1348</v>
      </c>
      <c r="N62">
        <v>1009</v>
      </c>
      <c r="O62" t="s">
        <v>38</v>
      </c>
      <c r="P62" t="s">
        <v>38</v>
      </c>
      <c r="Q62">
        <v>1000</v>
      </c>
      <c r="X62">
        <v>1E-4</v>
      </c>
      <c r="Y62">
        <v>37900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30</v>
      </c>
      <c r="AG62">
        <v>0</v>
      </c>
      <c r="AH62">
        <v>2</v>
      </c>
      <c r="AI62">
        <v>26840837</v>
      </c>
      <c r="AJ62">
        <v>57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ROW(Source!A33)</f>
        <v>33</v>
      </c>
      <c r="B63">
        <v>26840861</v>
      </c>
      <c r="C63">
        <v>26840822</v>
      </c>
      <c r="D63">
        <v>25171416</v>
      </c>
      <c r="E63">
        <v>1</v>
      </c>
      <c r="F63">
        <v>1</v>
      </c>
      <c r="G63">
        <v>1</v>
      </c>
      <c r="H63">
        <v>3</v>
      </c>
      <c r="I63" t="s">
        <v>661</v>
      </c>
      <c r="J63" t="s">
        <v>662</v>
      </c>
      <c r="K63" t="s">
        <v>663</v>
      </c>
      <c r="L63">
        <v>1348</v>
      </c>
      <c r="N63">
        <v>1009</v>
      </c>
      <c r="O63" t="s">
        <v>38</v>
      </c>
      <c r="P63" t="s">
        <v>38</v>
      </c>
      <c r="Q63">
        <v>1000</v>
      </c>
      <c r="X63">
        <v>5.0000000000000001E-3</v>
      </c>
      <c r="Y63">
        <v>7712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30</v>
      </c>
      <c r="AG63">
        <v>0</v>
      </c>
      <c r="AH63">
        <v>2</v>
      </c>
      <c r="AI63">
        <v>26840838</v>
      </c>
      <c r="AJ63">
        <v>58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ROW(Source!A33)</f>
        <v>33</v>
      </c>
      <c r="B64">
        <v>26840862</v>
      </c>
      <c r="C64">
        <v>26840822</v>
      </c>
      <c r="D64">
        <v>25144588</v>
      </c>
      <c r="E64">
        <v>17</v>
      </c>
      <c r="F64">
        <v>1</v>
      </c>
      <c r="G64">
        <v>1</v>
      </c>
      <c r="H64">
        <v>3</v>
      </c>
      <c r="I64" t="s">
        <v>932</v>
      </c>
      <c r="J64" t="s">
        <v>6</v>
      </c>
      <c r="K64" t="s">
        <v>933</v>
      </c>
      <c r="L64">
        <v>1348</v>
      </c>
      <c r="N64">
        <v>1009</v>
      </c>
      <c r="O64" t="s">
        <v>38</v>
      </c>
      <c r="P64" t="s">
        <v>38</v>
      </c>
      <c r="Q64">
        <v>1000</v>
      </c>
      <c r="X64">
        <v>1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30</v>
      </c>
      <c r="AG64">
        <v>0</v>
      </c>
      <c r="AH64">
        <v>3</v>
      </c>
      <c r="AI64">
        <v>-1</v>
      </c>
      <c r="AJ64" t="s">
        <v>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ROW(Source!A33)</f>
        <v>33</v>
      </c>
      <c r="B65">
        <v>26840863</v>
      </c>
      <c r="C65">
        <v>26840822</v>
      </c>
      <c r="D65">
        <v>25173443</v>
      </c>
      <c r="E65">
        <v>1</v>
      </c>
      <c r="F65">
        <v>1</v>
      </c>
      <c r="G65">
        <v>1</v>
      </c>
      <c r="H65">
        <v>3</v>
      </c>
      <c r="I65" t="s">
        <v>664</v>
      </c>
      <c r="J65" t="s">
        <v>665</v>
      </c>
      <c r="K65" t="s">
        <v>666</v>
      </c>
      <c r="L65">
        <v>1302</v>
      </c>
      <c r="N65">
        <v>1003</v>
      </c>
      <c r="O65" t="s">
        <v>325</v>
      </c>
      <c r="P65" t="s">
        <v>325</v>
      </c>
      <c r="Q65">
        <v>10</v>
      </c>
      <c r="X65">
        <v>1.8700000000000001E-2</v>
      </c>
      <c r="Y65">
        <v>50.24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30</v>
      </c>
      <c r="AG65">
        <v>0</v>
      </c>
      <c r="AH65">
        <v>2</v>
      </c>
      <c r="AI65">
        <v>26840840</v>
      </c>
      <c r="AJ65">
        <v>59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ROW(Source!A33)</f>
        <v>33</v>
      </c>
      <c r="B66">
        <v>26840864</v>
      </c>
      <c r="C66">
        <v>26840822</v>
      </c>
      <c r="D66">
        <v>25173801</v>
      </c>
      <c r="E66">
        <v>1</v>
      </c>
      <c r="F66">
        <v>1</v>
      </c>
      <c r="G66">
        <v>1</v>
      </c>
      <c r="H66">
        <v>3</v>
      </c>
      <c r="I66" t="s">
        <v>667</v>
      </c>
      <c r="J66" t="s">
        <v>668</v>
      </c>
      <c r="K66" t="s">
        <v>669</v>
      </c>
      <c r="L66">
        <v>1348</v>
      </c>
      <c r="N66">
        <v>1009</v>
      </c>
      <c r="O66" t="s">
        <v>38</v>
      </c>
      <c r="P66" t="s">
        <v>38</v>
      </c>
      <c r="Q66">
        <v>1000</v>
      </c>
      <c r="X66">
        <v>3.0000000000000001E-5</v>
      </c>
      <c r="Y66">
        <v>4455.2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30</v>
      </c>
      <c r="AG66">
        <v>0</v>
      </c>
      <c r="AH66">
        <v>2</v>
      </c>
      <c r="AI66">
        <v>26840841</v>
      </c>
      <c r="AJ66">
        <v>60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ROW(Source!A33)</f>
        <v>33</v>
      </c>
      <c r="B67">
        <v>26840865</v>
      </c>
      <c r="C67">
        <v>26840822</v>
      </c>
      <c r="D67">
        <v>25174560</v>
      </c>
      <c r="E67">
        <v>1</v>
      </c>
      <c r="F67">
        <v>1</v>
      </c>
      <c r="G67">
        <v>1</v>
      </c>
      <c r="H67">
        <v>3</v>
      </c>
      <c r="I67" t="s">
        <v>670</v>
      </c>
      <c r="J67" t="s">
        <v>671</v>
      </c>
      <c r="K67" t="s">
        <v>672</v>
      </c>
      <c r="L67">
        <v>1348</v>
      </c>
      <c r="N67">
        <v>1009</v>
      </c>
      <c r="O67" t="s">
        <v>38</v>
      </c>
      <c r="P67" t="s">
        <v>38</v>
      </c>
      <c r="Q67">
        <v>1000</v>
      </c>
      <c r="X67">
        <v>1.9400000000000001E-3</v>
      </c>
      <c r="Y67">
        <v>4920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30</v>
      </c>
      <c r="AG67">
        <v>0</v>
      </c>
      <c r="AH67">
        <v>2</v>
      </c>
      <c r="AI67">
        <v>26840842</v>
      </c>
      <c r="AJ67">
        <v>61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ROW(Source!A33)</f>
        <v>33</v>
      </c>
      <c r="B68">
        <v>26840866</v>
      </c>
      <c r="C68">
        <v>26840822</v>
      </c>
      <c r="D68">
        <v>25178464</v>
      </c>
      <c r="E68">
        <v>1</v>
      </c>
      <c r="F68">
        <v>1</v>
      </c>
      <c r="G68">
        <v>1</v>
      </c>
      <c r="H68">
        <v>3</v>
      </c>
      <c r="I68" t="s">
        <v>673</v>
      </c>
      <c r="J68" t="s">
        <v>674</v>
      </c>
      <c r="K68" t="s">
        <v>675</v>
      </c>
      <c r="L68">
        <v>1339</v>
      </c>
      <c r="N68">
        <v>1007</v>
      </c>
      <c r="O68" t="s">
        <v>228</v>
      </c>
      <c r="P68" t="s">
        <v>228</v>
      </c>
      <c r="Q68">
        <v>1</v>
      </c>
      <c r="X68">
        <v>1.0300000000000001E-3</v>
      </c>
      <c r="Y68">
        <v>1700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30</v>
      </c>
      <c r="AG68">
        <v>0</v>
      </c>
      <c r="AH68">
        <v>2</v>
      </c>
      <c r="AI68">
        <v>26840843</v>
      </c>
      <c r="AJ68">
        <v>62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ROW(Source!A33)</f>
        <v>33</v>
      </c>
      <c r="B69">
        <v>26840867</v>
      </c>
      <c r="C69">
        <v>26840822</v>
      </c>
      <c r="D69">
        <v>25186091</v>
      </c>
      <c r="E69">
        <v>1</v>
      </c>
      <c r="F69">
        <v>1</v>
      </c>
      <c r="G69">
        <v>1</v>
      </c>
      <c r="H69">
        <v>3</v>
      </c>
      <c r="I69" t="s">
        <v>676</v>
      </c>
      <c r="J69" t="s">
        <v>677</v>
      </c>
      <c r="K69" t="s">
        <v>678</v>
      </c>
      <c r="L69">
        <v>1348</v>
      </c>
      <c r="N69">
        <v>1009</v>
      </c>
      <c r="O69" t="s">
        <v>38</v>
      </c>
      <c r="P69" t="s">
        <v>38</v>
      </c>
      <c r="Q69">
        <v>1000</v>
      </c>
      <c r="X69">
        <v>3.1E-4</v>
      </c>
      <c r="Y69">
        <v>15620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30</v>
      </c>
      <c r="AG69">
        <v>0</v>
      </c>
      <c r="AH69">
        <v>2</v>
      </c>
      <c r="AI69">
        <v>26840844</v>
      </c>
      <c r="AJ69">
        <v>63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ROW(Source!A33)</f>
        <v>33</v>
      </c>
      <c r="B70">
        <v>26840868</v>
      </c>
      <c r="C70">
        <v>26840822</v>
      </c>
      <c r="D70">
        <v>25187286</v>
      </c>
      <c r="E70">
        <v>1</v>
      </c>
      <c r="F70">
        <v>1</v>
      </c>
      <c r="G70">
        <v>1</v>
      </c>
      <c r="H70">
        <v>3</v>
      </c>
      <c r="I70" t="s">
        <v>679</v>
      </c>
      <c r="J70" t="s">
        <v>680</v>
      </c>
      <c r="K70" t="s">
        <v>681</v>
      </c>
      <c r="L70">
        <v>1348</v>
      </c>
      <c r="N70">
        <v>1009</v>
      </c>
      <c r="O70" t="s">
        <v>38</v>
      </c>
      <c r="P70" t="s">
        <v>38</v>
      </c>
      <c r="Q70">
        <v>1000</v>
      </c>
      <c r="X70">
        <v>5.9999999999999995E-4</v>
      </c>
      <c r="Y70">
        <v>9420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30</v>
      </c>
      <c r="AG70">
        <v>0</v>
      </c>
      <c r="AH70">
        <v>2</v>
      </c>
      <c r="AI70">
        <v>26840845</v>
      </c>
      <c r="AJ70">
        <v>64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ROW(Source!A34)</f>
        <v>34</v>
      </c>
      <c r="B71">
        <v>26840871</v>
      </c>
      <c r="C71">
        <v>26840870</v>
      </c>
      <c r="D71">
        <v>25413050</v>
      </c>
      <c r="E71">
        <v>1</v>
      </c>
      <c r="F71">
        <v>1</v>
      </c>
      <c r="G71">
        <v>1</v>
      </c>
      <c r="H71">
        <v>1</v>
      </c>
      <c r="I71" t="s">
        <v>682</v>
      </c>
      <c r="J71" t="s">
        <v>6</v>
      </c>
      <c r="K71" t="s">
        <v>683</v>
      </c>
      <c r="L71">
        <v>1191</v>
      </c>
      <c r="N71">
        <v>1013</v>
      </c>
      <c r="O71" t="s">
        <v>599</v>
      </c>
      <c r="P71" t="s">
        <v>599</v>
      </c>
      <c r="Q71">
        <v>1</v>
      </c>
      <c r="X71">
        <v>16.170000000000002</v>
      </c>
      <c r="Y71">
        <v>0</v>
      </c>
      <c r="Z71">
        <v>0</v>
      </c>
      <c r="AA71">
        <v>0</v>
      </c>
      <c r="AB71">
        <v>7.8</v>
      </c>
      <c r="AC71">
        <v>0</v>
      </c>
      <c r="AD71">
        <v>1</v>
      </c>
      <c r="AE71">
        <v>1</v>
      </c>
      <c r="AF71" t="s">
        <v>6</v>
      </c>
      <c r="AG71">
        <v>16.170000000000002</v>
      </c>
      <c r="AH71">
        <v>2</v>
      </c>
      <c r="AI71">
        <v>26840871</v>
      </c>
      <c r="AJ71">
        <v>65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ROW(Source!A34)</f>
        <v>34</v>
      </c>
      <c r="B72">
        <v>26840872</v>
      </c>
      <c r="C72">
        <v>26840870</v>
      </c>
      <c r="D72">
        <v>25412928</v>
      </c>
      <c r="E72">
        <v>1</v>
      </c>
      <c r="F72">
        <v>1</v>
      </c>
      <c r="G72">
        <v>1</v>
      </c>
      <c r="H72">
        <v>1</v>
      </c>
      <c r="I72" t="s">
        <v>600</v>
      </c>
      <c r="J72" t="s">
        <v>6</v>
      </c>
      <c r="K72" t="s">
        <v>601</v>
      </c>
      <c r="L72">
        <v>1191</v>
      </c>
      <c r="N72">
        <v>1013</v>
      </c>
      <c r="O72" t="s">
        <v>599</v>
      </c>
      <c r="P72" t="s">
        <v>599</v>
      </c>
      <c r="Q72">
        <v>1</v>
      </c>
      <c r="X72">
        <v>0.15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2</v>
      </c>
      <c r="AF72" t="s">
        <v>6</v>
      </c>
      <c r="AG72">
        <v>0.15</v>
      </c>
      <c r="AH72">
        <v>2</v>
      </c>
      <c r="AI72">
        <v>26840872</v>
      </c>
      <c r="AJ72">
        <v>66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ROW(Source!A34)</f>
        <v>34</v>
      </c>
      <c r="B73">
        <v>26840873</v>
      </c>
      <c r="C73">
        <v>26840870</v>
      </c>
      <c r="D73">
        <v>25230514</v>
      </c>
      <c r="E73">
        <v>1</v>
      </c>
      <c r="F73">
        <v>1</v>
      </c>
      <c r="G73">
        <v>1</v>
      </c>
      <c r="H73">
        <v>2</v>
      </c>
      <c r="I73" t="s">
        <v>602</v>
      </c>
      <c r="J73" t="s">
        <v>603</v>
      </c>
      <c r="K73" t="s">
        <v>604</v>
      </c>
      <c r="L73">
        <v>1368</v>
      </c>
      <c r="N73">
        <v>1011</v>
      </c>
      <c r="O73" t="s">
        <v>605</v>
      </c>
      <c r="P73" t="s">
        <v>605</v>
      </c>
      <c r="Q73">
        <v>1</v>
      </c>
      <c r="X73">
        <v>0.15</v>
      </c>
      <c r="Y73">
        <v>0</v>
      </c>
      <c r="Z73">
        <v>31.26</v>
      </c>
      <c r="AA73">
        <v>13.5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0.15</v>
      </c>
      <c r="AH73">
        <v>2</v>
      </c>
      <c r="AI73">
        <v>26840873</v>
      </c>
      <c r="AJ73">
        <v>67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ROW(Source!A34)</f>
        <v>34</v>
      </c>
      <c r="B74">
        <v>26840874</v>
      </c>
      <c r="C74">
        <v>26840870</v>
      </c>
      <c r="D74">
        <v>25147242</v>
      </c>
      <c r="E74">
        <v>17</v>
      </c>
      <c r="F74">
        <v>1</v>
      </c>
      <c r="G74">
        <v>1</v>
      </c>
      <c r="H74">
        <v>3</v>
      </c>
      <c r="I74" t="s">
        <v>48</v>
      </c>
      <c r="J74" t="s">
        <v>6</v>
      </c>
      <c r="K74" t="s">
        <v>49</v>
      </c>
      <c r="L74">
        <v>1348</v>
      </c>
      <c r="N74">
        <v>1009</v>
      </c>
      <c r="O74" t="s">
        <v>38</v>
      </c>
      <c r="P74" t="s">
        <v>38</v>
      </c>
      <c r="Q74">
        <v>1000</v>
      </c>
      <c r="X74">
        <v>1.25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6</v>
      </c>
      <c r="AG74">
        <v>1.25</v>
      </c>
      <c r="AH74">
        <v>2</v>
      </c>
      <c r="AI74">
        <v>26840874</v>
      </c>
      <c r="AJ74">
        <v>68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ROW(Source!A35)</f>
        <v>35</v>
      </c>
      <c r="B75">
        <v>26840871</v>
      </c>
      <c r="C75">
        <v>26840870</v>
      </c>
      <c r="D75">
        <v>25413050</v>
      </c>
      <c r="E75">
        <v>1</v>
      </c>
      <c r="F75">
        <v>1</v>
      </c>
      <c r="G75">
        <v>1</v>
      </c>
      <c r="H75">
        <v>1</v>
      </c>
      <c r="I75" t="s">
        <v>682</v>
      </c>
      <c r="J75" t="s">
        <v>6</v>
      </c>
      <c r="K75" t="s">
        <v>683</v>
      </c>
      <c r="L75">
        <v>1191</v>
      </c>
      <c r="N75">
        <v>1013</v>
      </c>
      <c r="O75" t="s">
        <v>599</v>
      </c>
      <c r="P75" t="s">
        <v>599</v>
      </c>
      <c r="Q75">
        <v>1</v>
      </c>
      <c r="X75">
        <v>16.170000000000002</v>
      </c>
      <c r="Y75">
        <v>0</v>
      </c>
      <c r="Z75">
        <v>0</v>
      </c>
      <c r="AA75">
        <v>0</v>
      </c>
      <c r="AB75">
        <v>7.8</v>
      </c>
      <c r="AC75">
        <v>0</v>
      </c>
      <c r="AD75">
        <v>1</v>
      </c>
      <c r="AE75">
        <v>1</v>
      </c>
      <c r="AF75" t="s">
        <v>6</v>
      </c>
      <c r="AG75">
        <v>16.170000000000002</v>
      </c>
      <c r="AH75">
        <v>2</v>
      </c>
      <c r="AI75">
        <v>26840871</v>
      </c>
      <c r="AJ75">
        <v>69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ROW(Source!A35)</f>
        <v>35</v>
      </c>
      <c r="B76">
        <v>26840872</v>
      </c>
      <c r="C76">
        <v>26840870</v>
      </c>
      <c r="D76">
        <v>25412928</v>
      </c>
      <c r="E76">
        <v>1</v>
      </c>
      <c r="F76">
        <v>1</v>
      </c>
      <c r="G76">
        <v>1</v>
      </c>
      <c r="H76">
        <v>1</v>
      </c>
      <c r="I76" t="s">
        <v>600</v>
      </c>
      <c r="J76" t="s">
        <v>6</v>
      </c>
      <c r="K76" t="s">
        <v>601</v>
      </c>
      <c r="L76">
        <v>1191</v>
      </c>
      <c r="N76">
        <v>1013</v>
      </c>
      <c r="O76" t="s">
        <v>599</v>
      </c>
      <c r="P76" t="s">
        <v>599</v>
      </c>
      <c r="Q76">
        <v>1</v>
      </c>
      <c r="X76">
        <v>0.15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6</v>
      </c>
      <c r="AG76">
        <v>0.15</v>
      </c>
      <c r="AH76">
        <v>2</v>
      </c>
      <c r="AI76">
        <v>26840872</v>
      </c>
      <c r="AJ76">
        <v>70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ROW(Source!A35)</f>
        <v>35</v>
      </c>
      <c r="B77">
        <v>26840873</v>
      </c>
      <c r="C77">
        <v>26840870</v>
      </c>
      <c r="D77">
        <v>25230514</v>
      </c>
      <c r="E77">
        <v>1</v>
      </c>
      <c r="F77">
        <v>1</v>
      </c>
      <c r="G77">
        <v>1</v>
      </c>
      <c r="H77">
        <v>2</v>
      </c>
      <c r="I77" t="s">
        <v>602</v>
      </c>
      <c r="J77" t="s">
        <v>603</v>
      </c>
      <c r="K77" t="s">
        <v>604</v>
      </c>
      <c r="L77">
        <v>1368</v>
      </c>
      <c r="N77">
        <v>1011</v>
      </c>
      <c r="O77" t="s">
        <v>605</v>
      </c>
      <c r="P77" t="s">
        <v>605</v>
      </c>
      <c r="Q77">
        <v>1</v>
      </c>
      <c r="X77">
        <v>0.15</v>
      </c>
      <c r="Y77">
        <v>0</v>
      </c>
      <c r="Z77">
        <v>31.26</v>
      </c>
      <c r="AA77">
        <v>13.5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0.15</v>
      </c>
      <c r="AH77">
        <v>2</v>
      </c>
      <c r="AI77">
        <v>26840873</v>
      </c>
      <c r="AJ77">
        <v>71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ROW(Source!A35)</f>
        <v>35</v>
      </c>
      <c r="B78">
        <v>26840874</v>
      </c>
      <c r="C78">
        <v>26840870</v>
      </c>
      <c r="D78">
        <v>25147242</v>
      </c>
      <c r="E78">
        <v>17</v>
      </c>
      <c r="F78">
        <v>1</v>
      </c>
      <c r="G78">
        <v>1</v>
      </c>
      <c r="H78">
        <v>3</v>
      </c>
      <c r="I78" t="s">
        <v>48</v>
      </c>
      <c r="J78" t="s">
        <v>6</v>
      </c>
      <c r="K78" t="s">
        <v>49</v>
      </c>
      <c r="L78">
        <v>1348</v>
      </c>
      <c r="N78">
        <v>1009</v>
      </c>
      <c r="O78" t="s">
        <v>38</v>
      </c>
      <c r="P78" t="s">
        <v>38</v>
      </c>
      <c r="Q78">
        <v>1000</v>
      </c>
      <c r="X78">
        <v>1.25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 t="s">
        <v>6</v>
      </c>
      <c r="AG78">
        <v>1.25</v>
      </c>
      <c r="AH78">
        <v>2</v>
      </c>
      <c r="AI78">
        <v>26840874</v>
      </c>
      <c r="AJ78">
        <v>72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ROW(Source!A38)</f>
        <v>38</v>
      </c>
      <c r="B79">
        <v>26834314</v>
      </c>
      <c r="C79">
        <v>26834313</v>
      </c>
      <c r="D79">
        <v>25413050</v>
      </c>
      <c r="E79">
        <v>1</v>
      </c>
      <c r="F79">
        <v>1</v>
      </c>
      <c r="G79">
        <v>1</v>
      </c>
      <c r="H79">
        <v>1</v>
      </c>
      <c r="I79" t="s">
        <v>682</v>
      </c>
      <c r="J79" t="s">
        <v>6</v>
      </c>
      <c r="K79" t="s">
        <v>683</v>
      </c>
      <c r="L79">
        <v>1191</v>
      </c>
      <c r="N79">
        <v>1013</v>
      </c>
      <c r="O79" t="s">
        <v>599</v>
      </c>
      <c r="P79" t="s">
        <v>599</v>
      </c>
      <c r="Q79">
        <v>1</v>
      </c>
      <c r="X79">
        <v>3.77</v>
      </c>
      <c r="Y79">
        <v>0</v>
      </c>
      <c r="Z79">
        <v>0</v>
      </c>
      <c r="AA79">
        <v>0</v>
      </c>
      <c r="AB79">
        <v>7.8</v>
      </c>
      <c r="AC79">
        <v>0</v>
      </c>
      <c r="AD79">
        <v>1</v>
      </c>
      <c r="AE79">
        <v>1</v>
      </c>
      <c r="AF79" t="s">
        <v>6</v>
      </c>
      <c r="AG79">
        <v>3.77</v>
      </c>
      <c r="AH79">
        <v>2</v>
      </c>
      <c r="AI79">
        <v>26834314</v>
      </c>
      <c r="AJ79">
        <v>73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ROW(Source!A38)</f>
        <v>38</v>
      </c>
      <c r="B80">
        <v>26834315</v>
      </c>
      <c r="C80">
        <v>26834313</v>
      </c>
      <c r="D80">
        <v>25147242</v>
      </c>
      <c r="E80">
        <v>17</v>
      </c>
      <c r="F80">
        <v>1</v>
      </c>
      <c r="G80">
        <v>1</v>
      </c>
      <c r="H80">
        <v>3</v>
      </c>
      <c r="I80" t="s">
        <v>48</v>
      </c>
      <c r="J80" t="s">
        <v>6</v>
      </c>
      <c r="K80" t="s">
        <v>49</v>
      </c>
      <c r="L80">
        <v>1348</v>
      </c>
      <c r="N80">
        <v>1009</v>
      </c>
      <c r="O80" t="s">
        <v>38</v>
      </c>
      <c r="P80" t="s">
        <v>38</v>
      </c>
      <c r="Q80">
        <v>1000</v>
      </c>
      <c r="X80">
        <v>0.11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6</v>
      </c>
      <c r="AG80">
        <v>0.11</v>
      </c>
      <c r="AH80">
        <v>2</v>
      </c>
      <c r="AI80">
        <v>26834315</v>
      </c>
      <c r="AJ80">
        <v>74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ROW(Source!A39)</f>
        <v>39</v>
      </c>
      <c r="B81">
        <v>26834314</v>
      </c>
      <c r="C81">
        <v>26834313</v>
      </c>
      <c r="D81">
        <v>25413050</v>
      </c>
      <c r="E81">
        <v>1</v>
      </c>
      <c r="F81">
        <v>1</v>
      </c>
      <c r="G81">
        <v>1</v>
      </c>
      <c r="H81">
        <v>1</v>
      </c>
      <c r="I81" t="s">
        <v>682</v>
      </c>
      <c r="J81" t="s">
        <v>6</v>
      </c>
      <c r="K81" t="s">
        <v>683</v>
      </c>
      <c r="L81">
        <v>1191</v>
      </c>
      <c r="N81">
        <v>1013</v>
      </c>
      <c r="O81" t="s">
        <v>599</v>
      </c>
      <c r="P81" t="s">
        <v>599</v>
      </c>
      <c r="Q81">
        <v>1</v>
      </c>
      <c r="X81">
        <v>3.77</v>
      </c>
      <c r="Y81">
        <v>0</v>
      </c>
      <c r="Z81">
        <v>0</v>
      </c>
      <c r="AA81">
        <v>0</v>
      </c>
      <c r="AB81">
        <v>7.8</v>
      </c>
      <c r="AC81">
        <v>0</v>
      </c>
      <c r="AD81">
        <v>1</v>
      </c>
      <c r="AE81">
        <v>1</v>
      </c>
      <c r="AF81" t="s">
        <v>6</v>
      </c>
      <c r="AG81">
        <v>3.77</v>
      </c>
      <c r="AH81">
        <v>2</v>
      </c>
      <c r="AI81">
        <v>26834314</v>
      </c>
      <c r="AJ81">
        <v>75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ROW(Source!A39)</f>
        <v>39</v>
      </c>
      <c r="B82">
        <v>26834315</v>
      </c>
      <c r="C82">
        <v>26834313</v>
      </c>
      <c r="D82">
        <v>25147242</v>
      </c>
      <c r="E82">
        <v>17</v>
      </c>
      <c r="F82">
        <v>1</v>
      </c>
      <c r="G82">
        <v>1</v>
      </c>
      <c r="H82">
        <v>3</v>
      </c>
      <c r="I82" t="s">
        <v>48</v>
      </c>
      <c r="J82" t="s">
        <v>6</v>
      </c>
      <c r="K82" t="s">
        <v>49</v>
      </c>
      <c r="L82">
        <v>1348</v>
      </c>
      <c r="N82">
        <v>1009</v>
      </c>
      <c r="O82" t="s">
        <v>38</v>
      </c>
      <c r="P82" t="s">
        <v>38</v>
      </c>
      <c r="Q82">
        <v>1000</v>
      </c>
      <c r="X82">
        <v>0.11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 t="s">
        <v>6</v>
      </c>
      <c r="AG82">
        <v>0.11</v>
      </c>
      <c r="AH82">
        <v>2</v>
      </c>
      <c r="AI82">
        <v>26834315</v>
      </c>
      <c r="AJ82">
        <v>76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ROW(Source!A42)</f>
        <v>42</v>
      </c>
      <c r="B83">
        <v>26834318</v>
      </c>
      <c r="C83">
        <v>26834317</v>
      </c>
      <c r="D83">
        <v>25413050</v>
      </c>
      <c r="E83">
        <v>1</v>
      </c>
      <c r="F83">
        <v>1</v>
      </c>
      <c r="G83">
        <v>1</v>
      </c>
      <c r="H83">
        <v>1</v>
      </c>
      <c r="I83" t="s">
        <v>682</v>
      </c>
      <c r="J83" t="s">
        <v>6</v>
      </c>
      <c r="K83" t="s">
        <v>683</v>
      </c>
      <c r="L83">
        <v>1191</v>
      </c>
      <c r="N83">
        <v>1013</v>
      </c>
      <c r="O83" t="s">
        <v>599</v>
      </c>
      <c r="P83" t="s">
        <v>599</v>
      </c>
      <c r="Q83">
        <v>1</v>
      </c>
      <c r="X83">
        <v>11.39</v>
      </c>
      <c r="Y83">
        <v>0</v>
      </c>
      <c r="Z83">
        <v>0</v>
      </c>
      <c r="AA83">
        <v>0</v>
      </c>
      <c r="AB83">
        <v>7.8</v>
      </c>
      <c r="AC83">
        <v>0</v>
      </c>
      <c r="AD83">
        <v>1</v>
      </c>
      <c r="AE83">
        <v>1</v>
      </c>
      <c r="AF83" t="s">
        <v>6</v>
      </c>
      <c r="AG83">
        <v>11.39</v>
      </c>
      <c r="AH83">
        <v>2</v>
      </c>
      <c r="AI83">
        <v>26834318</v>
      </c>
      <c r="AJ83">
        <v>77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ROW(Source!A42)</f>
        <v>42</v>
      </c>
      <c r="B84">
        <v>26834319</v>
      </c>
      <c r="C84">
        <v>26834317</v>
      </c>
      <c r="D84">
        <v>25412928</v>
      </c>
      <c r="E84">
        <v>1</v>
      </c>
      <c r="F84">
        <v>1</v>
      </c>
      <c r="G84">
        <v>1</v>
      </c>
      <c r="H84">
        <v>1</v>
      </c>
      <c r="I84" t="s">
        <v>600</v>
      </c>
      <c r="J84" t="s">
        <v>6</v>
      </c>
      <c r="K84" t="s">
        <v>601</v>
      </c>
      <c r="L84">
        <v>1191</v>
      </c>
      <c r="N84">
        <v>1013</v>
      </c>
      <c r="O84" t="s">
        <v>599</v>
      </c>
      <c r="P84" t="s">
        <v>599</v>
      </c>
      <c r="Q84">
        <v>1</v>
      </c>
      <c r="X84">
        <v>0.13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6</v>
      </c>
      <c r="AG84">
        <v>0.13</v>
      </c>
      <c r="AH84">
        <v>2</v>
      </c>
      <c r="AI84">
        <v>26834319</v>
      </c>
      <c r="AJ84">
        <v>78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ROW(Source!A42)</f>
        <v>42</v>
      </c>
      <c r="B85">
        <v>26834320</v>
      </c>
      <c r="C85">
        <v>26834317</v>
      </c>
      <c r="D85">
        <v>25230514</v>
      </c>
      <c r="E85">
        <v>1</v>
      </c>
      <c r="F85">
        <v>1</v>
      </c>
      <c r="G85">
        <v>1</v>
      </c>
      <c r="H85">
        <v>2</v>
      </c>
      <c r="I85" t="s">
        <v>602</v>
      </c>
      <c r="J85" t="s">
        <v>603</v>
      </c>
      <c r="K85" t="s">
        <v>604</v>
      </c>
      <c r="L85">
        <v>1368</v>
      </c>
      <c r="N85">
        <v>1011</v>
      </c>
      <c r="O85" t="s">
        <v>605</v>
      </c>
      <c r="P85" t="s">
        <v>605</v>
      </c>
      <c r="Q85">
        <v>1</v>
      </c>
      <c r="X85">
        <v>0.13</v>
      </c>
      <c r="Y85">
        <v>0</v>
      </c>
      <c r="Z85">
        <v>31.26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0.13</v>
      </c>
      <c r="AH85">
        <v>2</v>
      </c>
      <c r="AI85">
        <v>26834320</v>
      </c>
      <c r="AJ85">
        <v>79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ROW(Source!A42)</f>
        <v>42</v>
      </c>
      <c r="B86">
        <v>26834321</v>
      </c>
      <c r="C86">
        <v>26834317</v>
      </c>
      <c r="D86">
        <v>25147242</v>
      </c>
      <c r="E86">
        <v>17</v>
      </c>
      <c r="F86">
        <v>1</v>
      </c>
      <c r="G86">
        <v>1</v>
      </c>
      <c r="H86">
        <v>3</v>
      </c>
      <c r="I86" t="s">
        <v>48</v>
      </c>
      <c r="J86" t="s">
        <v>6</v>
      </c>
      <c r="K86" t="s">
        <v>49</v>
      </c>
      <c r="L86">
        <v>1348</v>
      </c>
      <c r="N86">
        <v>1009</v>
      </c>
      <c r="O86" t="s">
        <v>38</v>
      </c>
      <c r="P86" t="s">
        <v>38</v>
      </c>
      <c r="Q86">
        <v>1000</v>
      </c>
      <c r="X86">
        <v>0.47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 t="s">
        <v>6</v>
      </c>
      <c r="AG86">
        <v>0.47</v>
      </c>
      <c r="AH86">
        <v>2</v>
      </c>
      <c r="AI86">
        <v>26834321</v>
      </c>
      <c r="AJ86">
        <v>80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ROW(Source!A43)</f>
        <v>43</v>
      </c>
      <c r="B87">
        <v>26834318</v>
      </c>
      <c r="C87">
        <v>26834317</v>
      </c>
      <c r="D87">
        <v>25413050</v>
      </c>
      <c r="E87">
        <v>1</v>
      </c>
      <c r="F87">
        <v>1</v>
      </c>
      <c r="G87">
        <v>1</v>
      </c>
      <c r="H87">
        <v>1</v>
      </c>
      <c r="I87" t="s">
        <v>682</v>
      </c>
      <c r="J87" t="s">
        <v>6</v>
      </c>
      <c r="K87" t="s">
        <v>683</v>
      </c>
      <c r="L87">
        <v>1191</v>
      </c>
      <c r="N87">
        <v>1013</v>
      </c>
      <c r="O87" t="s">
        <v>599</v>
      </c>
      <c r="P87" t="s">
        <v>599</v>
      </c>
      <c r="Q87">
        <v>1</v>
      </c>
      <c r="X87">
        <v>11.39</v>
      </c>
      <c r="Y87">
        <v>0</v>
      </c>
      <c r="Z87">
        <v>0</v>
      </c>
      <c r="AA87">
        <v>0</v>
      </c>
      <c r="AB87">
        <v>7.8</v>
      </c>
      <c r="AC87">
        <v>0</v>
      </c>
      <c r="AD87">
        <v>1</v>
      </c>
      <c r="AE87">
        <v>1</v>
      </c>
      <c r="AF87" t="s">
        <v>6</v>
      </c>
      <c r="AG87">
        <v>11.39</v>
      </c>
      <c r="AH87">
        <v>2</v>
      </c>
      <c r="AI87">
        <v>26834318</v>
      </c>
      <c r="AJ87">
        <v>81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ROW(Source!A43)</f>
        <v>43</v>
      </c>
      <c r="B88">
        <v>26834319</v>
      </c>
      <c r="C88">
        <v>26834317</v>
      </c>
      <c r="D88">
        <v>25412928</v>
      </c>
      <c r="E88">
        <v>1</v>
      </c>
      <c r="F88">
        <v>1</v>
      </c>
      <c r="G88">
        <v>1</v>
      </c>
      <c r="H88">
        <v>1</v>
      </c>
      <c r="I88" t="s">
        <v>600</v>
      </c>
      <c r="J88" t="s">
        <v>6</v>
      </c>
      <c r="K88" t="s">
        <v>601</v>
      </c>
      <c r="L88">
        <v>1191</v>
      </c>
      <c r="N88">
        <v>1013</v>
      </c>
      <c r="O88" t="s">
        <v>599</v>
      </c>
      <c r="P88" t="s">
        <v>599</v>
      </c>
      <c r="Q88">
        <v>1</v>
      </c>
      <c r="X88">
        <v>0.13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6</v>
      </c>
      <c r="AG88">
        <v>0.13</v>
      </c>
      <c r="AH88">
        <v>2</v>
      </c>
      <c r="AI88">
        <v>26834319</v>
      </c>
      <c r="AJ88">
        <v>82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ROW(Source!A43)</f>
        <v>43</v>
      </c>
      <c r="B89">
        <v>26834320</v>
      </c>
      <c r="C89">
        <v>26834317</v>
      </c>
      <c r="D89">
        <v>25230514</v>
      </c>
      <c r="E89">
        <v>1</v>
      </c>
      <c r="F89">
        <v>1</v>
      </c>
      <c r="G89">
        <v>1</v>
      </c>
      <c r="H89">
        <v>2</v>
      </c>
      <c r="I89" t="s">
        <v>602</v>
      </c>
      <c r="J89" t="s">
        <v>603</v>
      </c>
      <c r="K89" t="s">
        <v>604</v>
      </c>
      <c r="L89">
        <v>1368</v>
      </c>
      <c r="N89">
        <v>1011</v>
      </c>
      <c r="O89" t="s">
        <v>605</v>
      </c>
      <c r="P89" t="s">
        <v>605</v>
      </c>
      <c r="Q89">
        <v>1</v>
      </c>
      <c r="X89">
        <v>0.13</v>
      </c>
      <c r="Y89">
        <v>0</v>
      </c>
      <c r="Z89">
        <v>31.26</v>
      </c>
      <c r="AA89">
        <v>13.5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0.13</v>
      </c>
      <c r="AH89">
        <v>2</v>
      </c>
      <c r="AI89">
        <v>26834320</v>
      </c>
      <c r="AJ89">
        <v>83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ROW(Source!A43)</f>
        <v>43</v>
      </c>
      <c r="B90">
        <v>26834321</v>
      </c>
      <c r="C90">
        <v>26834317</v>
      </c>
      <c r="D90">
        <v>25147242</v>
      </c>
      <c r="E90">
        <v>17</v>
      </c>
      <c r="F90">
        <v>1</v>
      </c>
      <c r="G90">
        <v>1</v>
      </c>
      <c r="H90">
        <v>3</v>
      </c>
      <c r="I90" t="s">
        <v>48</v>
      </c>
      <c r="J90" t="s">
        <v>6</v>
      </c>
      <c r="K90" t="s">
        <v>49</v>
      </c>
      <c r="L90">
        <v>1348</v>
      </c>
      <c r="N90">
        <v>1009</v>
      </c>
      <c r="O90" t="s">
        <v>38</v>
      </c>
      <c r="P90" t="s">
        <v>38</v>
      </c>
      <c r="Q90">
        <v>1000</v>
      </c>
      <c r="X90">
        <v>0.47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 t="s">
        <v>6</v>
      </c>
      <c r="AG90">
        <v>0.47</v>
      </c>
      <c r="AH90">
        <v>2</v>
      </c>
      <c r="AI90">
        <v>26834321</v>
      </c>
      <c r="AJ90">
        <v>84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ROW(Source!A46)</f>
        <v>46</v>
      </c>
      <c r="B91">
        <v>26834324</v>
      </c>
      <c r="C91">
        <v>26834323</v>
      </c>
      <c r="D91">
        <v>25413050</v>
      </c>
      <c r="E91">
        <v>1</v>
      </c>
      <c r="F91">
        <v>1</v>
      </c>
      <c r="G91">
        <v>1</v>
      </c>
      <c r="H91">
        <v>1</v>
      </c>
      <c r="I91" t="s">
        <v>682</v>
      </c>
      <c r="J91" t="s">
        <v>6</v>
      </c>
      <c r="K91" t="s">
        <v>683</v>
      </c>
      <c r="L91">
        <v>1191</v>
      </c>
      <c r="N91">
        <v>1013</v>
      </c>
      <c r="O91" t="s">
        <v>599</v>
      </c>
      <c r="P91" t="s">
        <v>599</v>
      </c>
      <c r="Q91">
        <v>1</v>
      </c>
      <c r="X91">
        <v>14.28</v>
      </c>
      <c r="Y91">
        <v>0</v>
      </c>
      <c r="Z91">
        <v>0</v>
      </c>
      <c r="AA91">
        <v>0</v>
      </c>
      <c r="AB91">
        <v>7.8</v>
      </c>
      <c r="AC91">
        <v>0</v>
      </c>
      <c r="AD91">
        <v>1</v>
      </c>
      <c r="AE91">
        <v>1</v>
      </c>
      <c r="AF91" t="s">
        <v>6</v>
      </c>
      <c r="AG91">
        <v>14.28</v>
      </c>
      <c r="AH91">
        <v>2</v>
      </c>
      <c r="AI91">
        <v>26834324</v>
      </c>
      <c r="AJ91">
        <v>85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ROW(Source!A46)</f>
        <v>46</v>
      </c>
      <c r="B92">
        <v>26834325</v>
      </c>
      <c r="C92">
        <v>26834323</v>
      </c>
      <c r="D92">
        <v>25147242</v>
      </c>
      <c r="E92">
        <v>17</v>
      </c>
      <c r="F92">
        <v>1</v>
      </c>
      <c r="G92">
        <v>1</v>
      </c>
      <c r="H92">
        <v>3</v>
      </c>
      <c r="I92" t="s">
        <v>48</v>
      </c>
      <c r="J92" t="s">
        <v>6</v>
      </c>
      <c r="K92" t="s">
        <v>49</v>
      </c>
      <c r="L92">
        <v>1348</v>
      </c>
      <c r="N92">
        <v>1009</v>
      </c>
      <c r="O92" t="s">
        <v>38</v>
      </c>
      <c r="P92" t="s">
        <v>38</v>
      </c>
      <c r="Q92">
        <v>1000</v>
      </c>
      <c r="X92">
        <v>0.62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 t="s">
        <v>6</v>
      </c>
      <c r="AG92">
        <v>0.62</v>
      </c>
      <c r="AH92">
        <v>2</v>
      </c>
      <c r="AI92">
        <v>26834325</v>
      </c>
      <c r="AJ92">
        <v>86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ROW(Source!A47)</f>
        <v>47</v>
      </c>
      <c r="B93">
        <v>26834324</v>
      </c>
      <c r="C93">
        <v>26834323</v>
      </c>
      <c r="D93">
        <v>25413050</v>
      </c>
      <c r="E93">
        <v>1</v>
      </c>
      <c r="F93">
        <v>1</v>
      </c>
      <c r="G93">
        <v>1</v>
      </c>
      <c r="H93">
        <v>1</v>
      </c>
      <c r="I93" t="s">
        <v>682</v>
      </c>
      <c r="J93" t="s">
        <v>6</v>
      </c>
      <c r="K93" t="s">
        <v>683</v>
      </c>
      <c r="L93">
        <v>1191</v>
      </c>
      <c r="N93">
        <v>1013</v>
      </c>
      <c r="O93" t="s">
        <v>599</v>
      </c>
      <c r="P93" t="s">
        <v>599</v>
      </c>
      <c r="Q93">
        <v>1</v>
      </c>
      <c r="X93">
        <v>14.28</v>
      </c>
      <c r="Y93">
        <v>0</v>
      </c>
      <c r="Z93">
        <v>0</v>
      </c>
      <c r="AA93">
        <v>0</v>
      </c>
      <c r="AB93">
        <v>7.8</v>
      </c>
      <c r="AC93">
        <v>0</v>
      </c>
      <c r="AD93">
        <v>1</v>
      </c>
      <c r="AE93">
        <v>1</v>
      </c>
      <c r="AF93" t="s">
        <v>6</v>
      </c>
      <c r="AG93">
        <v>14.28</v>
      </c>
      <c r="AH93">
        <v>2</v>
      </c>
      <c r="AI93">
        <v>26834324</v>
      </c>
      <c r="AJ93">
        <v>87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ROW(Source!A47)</f>
        <v>47</v>
      </c>
      <c r="B94">
        <v>26834325</v>
      </c>
      <c r="C94">
        <v>26834323</v>
      </c>
      <c r="D94">
        <v>25147242</v>
      </c>
      <c r="E94">
        <v>17</v>
      </c>
      <c r="F94">
        <v>1</v>
      </c>
      <c r="G94">
        <v>1</v>
      </c>
      <c r="H94">
        <v>3</v>
      </c>
      <c r="I94" t="s">
        <v>48</v>
      </c>
      <c r="J94" t="s">
        <v>6</v>
      </c>
      <c r="K94" t="s">
        <v>49</v>
      </c>
      <c r="L94">
        <v>1348</v>
      </c>
      <c r="N94">
        <v>1009</v>
      </c>
      <c r="O94" t="s">
        <v>38</v>
      </c>
      <c r="P94" t="s">
        <v>38</v>
      </c>
      <c r="Q94">
        <v>1000</v>
      </c>
      <c r="X94">
        <v>0.62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 t="s">
        <v>6</v>
      </c>
      <c r="AG94">
        <v>0.62</v>
      </c>
      <c r="AH94">
        <v>2</v>
      </c>
      <c r="AI94">
        <v>26834325</v>
      </c>
      <c r="AJ94">
        <v>88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ROW(Source!A50)</f>
        <v>50</v>
      </c>
      <c r="B95">
        <v>26834328</v>
      </c>
      <c r="C95">
        <v>26834327</v>
      </c>
      <c r="D95">
        <v>25413300</v>
      </c>
      <c r="E95">
        <v>1</v>
      </c>
      <c r="F95">
        <v>1</v>
      </c>
      <c r="G95">
        <v>1</v>
      </c>
      <c r="H95">
        <v>1</v>
      </c>
      <c r="I95" t="s">
        <v>684</v>
      </c>
      <c r="J95" t="s">
        <v>6</v>
      </c>
      <c r="K95" t="s">
        <v>685</v>
      </c>
      <c r="L95">
        <v>1191</v>
      </c>
      <c r="N95">
        <v>1013</v>
      </c>
      <c r="O95" t="s">
        <v>599</v>
      </c>
      <c r="P95" t="s">
        <v>599</v>
      </c>
      <c r="Q95">
        <v>1</v>
      </c>
      <c r="X95">
        <v>69.87</v>
      </c>
      <c r="Y95">
        <v>0</v>
      </c>
      <c r="Z95">
        <v>0</v>
      </c>
      <c r="AA95">
        <v>0</v>
      </c>
      <c r="AB95">
        <v>8.5299999999999994</v>
      </c>
      <c r="AC95">
        <v>0</v>
      </c>
      <c r="AD95">
        <v>1</v>
      </c>
      <c r="AE95">
        <v>1</v>
      </c>
      <c r="AF95" t="s">
        <v>6</v>
      </c>
      <c r="AG95">
        <v>69.87</v>
      </c>
      <c r="AH95">
        <v>2</v>
      </c>
      <c r="AI95">
        <v>26834328</v>
      </c>
      <c r="AJ95">
        <v>89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ROW(Source!A50)</f>
        <v>50</v>
      </c>
      <c r="B96">
        <v>26834329</v>
      </c>
      <c r="C96">
        <v>26834327</v>
      </c>
      <c r="D96">
        <v>25412928</v>
      </c>
      <c r="E96">
        <v>1</v>
      </c>
      <c r="F96">
        <v>1</v>
      </c>
      <c r="G96">
        <v>1</v>
      </c>
      <c r="H96">
        <v>1</v>
      </c>
      <c r="I96" t="s">
        <v>600</v>
      </c>
      <c r="J96" t="s">
        <v>6</v>
      </c>
      <c r="K96" t="s">
        <v>601</v>
      </c>
      <c r="L96">
        <v>1191</v>
      </c>
      <c r="N96">
        <v>1013</v>
      </c>
      <c r="O96" t="s">
        <v>599</v>
      </c>
      <c r="P96" t="s">
        <v>599</v>
      </c>
      <c r="Q96">
        <v>1</v>
      </c>
      <c r="X96">
        <v>1.44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6</v>
      </c>
      <c r="AG96">
        <v>1.44</v>
      </c>
      <c r="AH96">
        <v>2</v>
      </c>
      <c r="AI96">
        <v>26834329</v>
      </c>
      <c r="AJ96">
        <v>90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ROW(Source!A50)</f>
        <v>50</v>
      </c>
      <c r="B97">
        <v>26834330</v>
      </c>
      <c r="C97">
        <v>26834327</v>
      </c>
      <c r="D97">
        <v>25230514</v>
      </c>
      <c r="E97">
        <v>1</v>
      </c>
      <c r="F97">
        <v>1</v>
      </c>
      <c r="G97">
        <v>1</v>
      </c>
      <c r="H97">
        <v>2</v>
      </c>
      <c r="I97" t="s">
        <v>602</v>
      </c>
      <c r="J97" t="s">
        <v>603</v>
      </c>
      <c r="K97" t="s">
        <v>604</v>
      </c>
      <c r="L97">
        <v>1368</v>
      </c>
      <c r="N97">
        <v>1011</v>
      </c>
      <c r="O97" t="s">
        <v>605</v>
      </c>
      <c r="P97" t="s">
        <v>605</v>
      </c>
      <c r="Q97">
        <v>1</v>
      </c>
      <c r="X97">
        <v>1.44</v>
      </c>
      <c r="Y97">
        <v>0</v>
      </c>
      <c r="Z97">
        <v>31.26</v>
      </c>
      <c r="AA97">
        <v>13.5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1.44</v>
      </c>
      <c r="AH97">
        <v>2</v>
      </c>
      <c r="AI97">
        <v>26834330</v>
      </c>
      <c r="AJ97">
        <v>91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ROW(Source!A50)</f>
        <v>50</v>
      </c>
      <c r="B98">
        <v>26834331</v>
      </c>
      <c r="C98">
        <v>26834327</v>
      </c>
      <c r="D98">
        <v>25147242</v>
      </c>
      <c r="E98">
        <v>17</v>
      </c>
      <c r="F98">
        <v>1</v>
      </c>
      <c r="G98">
        <v>1</v>
      </c>
      <c r="H98">
        <v>3</v>
      </c>
      <c r="I98" t="s">
        <v>48</v>
      </c>
      <c r="J98" t="s">
        <v>6</v>
      </c>
      <c r="K98" t="s">
        <v>49</v>
      </c>
      <c r="L98">
        <v>1348</v>
      </c>
      <c r="N98">
        <v>1009</v>
      </c>
      <c r="O98" t="s">
        <v>38</v>
      </c>
      <c r="P98" t="s">
        <v>38</v>
      </c>
      <c r="Q98">
        <v>1000</v>
      </c>
      <c r="X98">
        <v>5.2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 t="s">
        <v>6</v>
      </c>
      <c r="AG98">
        <v>5.2</v>
      </c>
      <c r="AH98">
        <v>2</v>
      </c>
      <c r="AI98">
        <v>26834331</v>
      </c>
      <c r="AJ98">
        <v>92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ROW(Source!A51)</f>
        <v>51</v>
      </c>
      <c r="B99">
        <v>26834328</v>
      </c>
      <c r="C99">
        <v>26834327</v>
      </c>
      <c r="D99">
        <v>25413300</v>
      </c>
      <c r="E99">
        <v>1</v>
      </c>
      <c r="F99">
        <v>1</v>
      </c>
      <c r="G99">
        <v>1</v>
      </c>
      <c r="H99">
        <v>1</v>
      </c>
      <c r="I99" t="s">
        <v>684</v>
      </c>
      <c r="J99" t="s">
        <v>6</v>
      </c>
      <c r="K99" t="s">
        <v>685</v>
      </c>
      <c r="L99">
        <v>1191</v>
      </c>
      <c r="N99">
        <v>1013</v>
      </c>
      <c r="O99" t="s">
        <v>599</v>
      </c>
      <c r="P99" t="s">
        <v>599</v>
      </c>
      <c r="Q99">
        <v>1</v>
      </c>
      <c r="X99">
        <v>69.87</v>
      </c>
      <c r="Y99">
        <v>0</v>
      </c>
      <c r="Z99">
        <v>0</v>
      </c>
      <c r="AA99">
        <v>0</v>
      </c>
      <c r="AB99">
        <v>8.5299999999999994</v>
      </c>
      <c r="AC99">
        <v>0</v>
      </c>
      <c r="AD99">
        <v>1</v>
      </c>
      <c r="AE99">
        <v>1</v>
      </c>
      <c r="AF99" t="s">
        <v>6</v>
      </c>
      <c r="AG99">
        <v>69.87</v>
      </c>
      <c r="AH99">
        <v>2</v>
      </c>
      <c r="AI99">
        <v>26834328</v>
      </c>
      <c r="AJ99">
        <v>93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ROW(Source!A51)</f>
        <v>51</v>
      </c>
      <c r="B100">
        <v>26834329</v>
      </c>
      <c r="C100">
        <v>26834327</v>
      </c>
      <c r="D100">
        <v>25412928</v>
      </c>
      <c r="E100">
        <v>1</v>
      </c>
      <c r="F100">
        <v>1</v>
      </c>
      <c r="G100">
        <v>1</v>
      </c>
      <c r="H100">
        <v>1</v>
      </c>
      <c r="I100" t="s">
        <v>600</v>
      </c>
      <c r="J100" t="s">
        <v>6</v>
      </c>
      <c r="K100" t="s">
        <v>601</v>
      </c>
      <c r="L100">
        <v>1191</v>
      </c>
      <c r="N100">
        <v>1013</v>
      </c>
      <c r="O100" t="s">
        <v>599</v>
      </c>
      <c r="P100" t="s">
        <v>599</v>
      </c>
      <c r="Q100">
        <v>1</v>
      </c>
      <c r="X100">
        <v>1.44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2</v>
      </c>
      <c r="AF100" t="s">
        <v>6</v>
      </c>
      <c r="AG100">
        <v>1.44</v>
      </c>
      <c r="AH100">
        <v>2</v>
      </c>
      <c r="AI100">
        <v>26834329</v>
      </c>
      <c r="AJ100">
        <v>94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ROW(Source!A51)</f>
        <v>51</v>
      </c>
      <c r="B101">
        <v>26834330</v>
      </c>
      <c r="C101">
        <v>26834327</v>
      </c>
      <c r="D101">
        <v>25230514</v>
      </c>
      <c r="E101">
        <v>1</v>
      </c>
      <c r="F101">
        <v>1</v>
      </c>
      <c r="G101">
        <v>1</v>
      </c>
      <c r="H101">
        <v>2</v>
      </c>
      <c r="I101" t="s">
        <v>602</v>
      </c>
      <c r="J101" t="s">
        <v>603</v>
      </c>
      <c r="K101" t="s">
        <v>604</v>
      </c>
      <c r="L101">
        <v>1368</v>
      </c>
      <c r="N101">
        <v>1011</v>
      </c>
      <c r="O101" t="s">
        <v>605</v>
      </c>
      <c r="P101" t="s">
        <v>605</v>
      </c>
      <c r="Q101">
        <v>1</v>
      </c>
      <c r="X101">
        <v>1.44</v>
      </c>
      <c r="Y101">
        <v>0</v>
      </c>
      <c r="Z101">
        <v>31.26</v>
      </c>
      <c r="AA101">
        <v>13.5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1.44</v>
      </c>
      <c r="AH101">
        <v>2</v>
      </c>
      <c r="AI101">
        <v>26834330</v>
      </c>
      <c r="AJ101">
        <v>95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ROW(Source!A51)</f>
        <v>51</v>
      </c>
      <c r="B102">
        <v>26834331</v>
      </c>
      <c r="C102">
        <v>26834327</v>
      </c>
      <c r="D102">
        <v>25147242</v>
      </c>
      <c r="E102">
        <v>17</v>
      </c>
      <c r="F102">
        <v>1</v>
      </c>
      <c r="G102">
        <v>1</v>
      </c>
      <c r="H102">
        <v>3</v>
      </c>
      <c r="I102" t="s">
        <v>48</v>
      </c>
      <c r="J102" t="s">
        <v>6</v>
      </c>
      <c r="K102" t="s">
        <v>49</v>
      </c>
      <c r="L102">
        <v>1348</v>
      </c>
      <c r="N102">
        <v>1009</v>
      </c>
      <c r="O102" t="s">
        <v>38</v>
      </c>
      <c r="P102" t="s">
        <v>38</v>
      </c>
      <c r="Q102">
        <v>1000</v>
      </c>
      <c r="X102">
        <v>5.2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 t="s">
        <v>6</v>
      </c>
      <c r="AG102">
        <v>5.2</v>
      </c>
      <c r="AH102">
        <v>2</v>
      </c>
      <c r="AI102">
        <v>26834331</v>
      </c>
      <c r="AJ102">
        <v>96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ROW(Source!A54)</f>
        <v>54</v>
      </c>
      <c r="B103">
        <v>26834334</v>
      </c>
      <c r="C103">
        <v>26834333</v>
      </c>
      <c r="D103">
        <v>25416173</v>
      </c>
      <c r="E103">
        <v>1</v>
      </c>
      <c r="F103">
        <v>1</v>
      </c>
      <c r="G103">
        <v>1</v>
      </c>
      <c r="H103">
        <v>1</v>
      </c>
      <c r="I103" t="s">
        <v>686</v>
      </c>
      <c r="J103" t="s">
        <v>6</v>
      </c>
      <c r="K103" t="s">
        <v>687</v>
      </c>
      <c r="L103">
        <v>1191</v>
      </c>
      <c r="N103">
        <v>1013</v>
      </c>
      <c r="O103" t="s">
        <v>599</v>
      </c>
      <c r="P103" t="s">
        <v>599</v>
      </c>
      <c r="Q103">
        <v>1</v>
      </c>
      <c r="X103">
        <v>39.51</v>
      </c>
      <c r="Y103">
        <v>0</v>
      </c>
      <c r="Z103">
        <v>0</v>
      </c>
      <c r="AA103">
        <v>0</v>
      </c>
      <c r="AB103">
        <v>7.94</v>
      </c>
      <c r="AC103">
        <v>0</v>
      </c>
      <c r="AD103">
        <v>1</v>
      </c>
      <c r="AE103">
        <v>1</v>
      </c>
      <c r="AF103" t="s">
        <v>77</v>
      </c>
      <c r="AG103">
        <v>31.608000000000001</v>
      </c>
      <c r="AH103">
        <v>2</v>
      </c>
      <c r="AI103">
        <v>26834334</v>
      </c>
      <c r="AJ103">
        <v>97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ROW(Source!A54)</f>
        <v>54</v>
      </c>
      <c r="B104">
        <v>26834335</v>
      </c>
      <c r="C104">
        <v>26834333</v>
      </c>
      <c r="D104">
        <v>25412928</v>
      </c>
      <c r="E104">
        <v>1</v>
      </c>
      <c r="F104">
        <v>1</v>
      </c>
      <c r="G104">
        <v>1</v>
      </c>
      <c r="H104">
        <v>1</v>
      </c>
      <c r="I104" t="s">
        <v>600</v>
      </c>
      <c r="J104" t="s">
        <v>6</v>
      </c>
      <c r="K104" t="s">
        <v>601</v>
      </c>
      <c r="L104">
        <v>1191</v>
      </c>
      <c r="N104">
        <v>1013</v>
      </c>
      <c r="O104" t="s">
        <v>599</v>
      </c>
      <c r="P104" t="s">
        <v>599</v>
      </c>
      <c r="Q104">
        <v>1</v>
      </c>
      <c r="X104">
        <v>1.27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77</v>
      </c>
      <c r="AG104">
        <v>1.016</v>
      </c>
      <c r="AH104">
        <v>2</v>
      </c>
      <c r="AI104">
        <v>26834335</v>
      </c>
      <c r="AJ104">
        <v>98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ROW(Source!A54)</f>
        <v>54</v>
      </c>
      <c r="B105">
        <v>26834336</v>
      </c>
      <c r="C105">
        <v>26834333</v>
      </c>
      <c r="D105">
        <v>25230514</v>
      </c>
      <c r="E105">
        <v>1</v>
      </c>
      <c r="F105">
        <v>1</v>
      </c>
      <c r="G105">
        <v>1</v>
      </c>
      <c r="H105">
        <v>2</v>
      </c>
      <c r="I105" t="s">
        <v>602</v>
      </c>
      <c r="J105" t="s">
        <v>603</v>
      </c>
      <c r="K105" t="s">
        <v>604</v>
      </c>
      <c r="L105">
        <v>1368</v>
      </c>
      <c r="N105">
        <v>1011</v>
      </c>
      <c r="O105" t="s">
        <v>605</v>
      </c>
      <c r="P105" t="s">
        <v>605</v>
      </c>
      <c r="Q105">
        <v>1</v>
      </c>
      <c r="X105">
        <v>1.27</v>
      </c>
      <c r="Y105">
        <v>0</v>
      </c>
      <c r="Z105">
        <v>31.26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77</v>
      </c>
      <c r="AG105">
        <v>1.016</v>
      </c>
      <c r="AH105">
        <v>2</v>
      </c>
      <c r="AI105">
        <v>26834336</v>
      </c>
      <c r="AJ105">
        <v>99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ROW(Source!A54)</f>
        <v>54</v>
      </c>
      <c r="B106">
        <v>26834337</v>
      </c>
      <c r="C106">
        <v>26834333</v>
      </c>
      <c r="D106">
        <v>25230627</v>
      </c>
      <c r="E106">
        <v>1</v>
      </c>
      <c r="F106">
        <v>1</v>
      </c>
      <c r="G106">
        <v>1</v>
      </c>
      <c r="H106">
        <v>2</v>
      </c>
      <c r="I106" t="s">
        <v>688</v>
      </c>
      <c r="J106" t="s">
        <v>689</v>
      </c>
      <c r="K106" t="s">
        <v>690</v>
      </c>
      <c r="L106">
        <v>1368</v>
      </c>
      <c r="N106">
        <v>1011</v>
      </c>
      <c r="O106" t="s">
        <v>605</v>
      </c>
      <c r="P106" t="s">
        <v>605</v>
      </c>
      <c r="Q106">
        <v>1</v>
      </c>
      <c r="X106">
        <v>9.07</v>
      </c>
      <c r="Y106">
        <v>0</v>
      </c>
      <c r="Z106">
        <v>0.5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77</v>
      </c>
      <c r="AG106">
        <v>7.2560000000000002</v>
      </c>
      <c r="AH106">
        <v>2</v>
      </c>
      <c r="AI106">
        <v>26834337</v>
      </c>
      <c r="AJ106">
        <v>100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ROW(Source!A54)</f>
        <v>54</v>
      </c>
      <c r="B107">
        <v>26834338</v>
      </c>
      <c r="C107">
        <v>26834333</v>
      </c>
      <c r="D107">
        <v>25149961</v>
      </c>
      <c r="E107">
        <v>1</v>
      </c>
      <c r="F107">
        <v>1</v>
      </c>
      <c r="G107">
        <v>1</v>
      </c>
      <c r="H107">
        <v>3</v>
      </c>
      <c r="I107" t="s">
        <v>691</v>
      </c>
      <c r="J107" t="s">
        <v>692</v>
      </c>
      <c r="K107" t="s">
        <v>693</v>
      </c>
      <c r="L107">
        <v>1339</v>
      </c>
      <c r="N107">
        <v>1007</v>
      </c>
      <c r="O107" t="s">
        <v>228</v>
      </c>
      <c r="P107" t="s">
        <v>228</v>
      </c>
      <c r="Q107">
        <v>1</v>
      </c>
      <c r="X107">
        <v>3.5</v>
      </c>
      <c r="Y107">
        <v>2.44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30</v>
      </c>
      <c r="AG107">
        <v>0</v>
      </c>
      <c r="AH107">
        <v>2</v>
      </c>
      <c r="AI107">
        <v>26834338</v>
      </c>
      <c r="AJ107">
        <v>101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ROW(Source!A54)</f>
        <v>54</v>
      </c>
      <c r="B108">
        <v>26834339</v>
      </c>
      <c r="C108">
        <v>26834333</v>
      </c>
      <c r="D108">
        <v>25145315</v>
      </c>
      <c r="E108">
        <v>17</v>
      </c>
      <c r="F108">
        <v>1</v>
      </c>
      <c r="G108">
        <v>1</v>
      </c>
      <c r="H108">
        <v>3</v>
      </c>
      <c r="I108" t="s">
        <v>934</v>
      </c>
      <c r="J108" t="s">
        <v>6</v>
      </c>
      <c r="K108" t="s">
        <v>227</v>
      </c>
      <c r="L108">
        <v>1339</v>
      </c>
      <c r="N108">
        <v>1007</v>
      </c>
      <c r="O108" t="s">
        <v>228</v>
      </c>
      <c r="P108" t="s">
        <v>228</v>
      </c>
      <c r="Q108">
        <v>1</v>
      </c>
      <c r="X108">
        <v>2.04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 t="s">
        <v>30</v>
      </c>
      <c r="AG108">
        <v>0</v>
      </c>
      <c r="AH108">
        <v>3</v>
      </c>
      <c r="AI108">
        <v>-1</v>
      </c>
      <c r="AJ108" t="s">
        <v>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ROW(Source!A55)</f>
        <v>55</v>
      </c>
      <c r="B109">
        <v>26834334</v>
      </c>
      <c r="C109">
        <v>26834333</v>
      </c>
      <c r="D109">
        <v>25416173</v>
      </c>
      <c r="E109">
        <v>1</v>
      </c>
      <c r="F109">
        <v>1</v>
      </c>
      <c r="G109">
        <v>1</v>
      </c>
      <c r="H109">
        <v>1</v>
      </c>
      <c r="I109" t="s">
        <v>686</v>
      </c>
      <c r="J109" t="s">
        <v>6</v>
      </c>
      <c r="K109" t="s">
        <v>687</v>
      </c>
      <c r="L109">
        <v>1191</v>
      </c>
      <c r="N109">
        <v>1013</v>
      </c>
      <c r="O109" t="s">
        <v>599</v>
      </c>
      <c r="P109" t="s">
        <v>599</v>
      </c>
      <c r="Q109">
        <v>1</v>
      </c>
      <c r="X109">
        <v>39.51</v>
      </c>
      <c r="Y109">
        <v>0</v>
      </c>
      <c r="Z109">
        <v>0</v>
      </c>
      <c r="AA109">
        <v>0</v>
      </c>
      <c r="AB109">
        <v>7.94</v>
      </c>
      <c r="AC109">
        <v>0</v>
      </c>
      <c r="AD109">
        <v>1</v>
      </c>
      <c r="AE109">
        <v>1</v>
      </c>
      <c r="AF109" t="s">
        <v>77</v>
      </c>
      <c r="AG109">
        <v>31.608000000000001</v>
      </c>
      <c r="AH109">
        <v>2</v>
      </c>
      <c r="AI109">
        <v>26834334</v>
      </c>
      <c r="AJ109">
        <v>102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ROW(Source!A55)</f>
        <v>55</v>
      </c>
      <c r="B110">
        <v>26834335</v>
      </c>
      <c r="C110">
        <v>26834333</v>
      </c>
      <c r="D110">
        <v>25412928</v>
      </c>
      <c r="E110">
        <v>1</v>
      </c>
      <c r="F110">
        <v>1</v>
      </c>
      <c r="G110">
        <v>1</v>
      </c>
      <c r="H110">
        <v>1</v>
      </c>
      <c r="I110" t="s">
        <v>600</v>
      </c>
      <c r="J110" t="s">
        <v>6</v>
      </c>
      <c r="K110" t="s">
        <v>601</v>
      </c>
      <c r="L110">
        <v>1191</v>
      </c>
      <c r="N110">
        <v>1013</v>
      </c>
      <c r="O110" t="s">
        <v>599</v>
      </c>
      <c r="P110" t="s">
        <v>599</v>
      </c>
      <c r="Q110">
        <v>1</v>
      </c>
      <c r="X110">
        <v>1.27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2</v>
      </c>
      <c r="AF110" t="s">
        <v>77</v>
      </c>
      <c r="AG110">
        <v>1.016</v>
      </c>
      <c r="AH110">
        <v>2</v>
      </c>
      <c r="AI110">
        <v>26834335</v>
      </c>
      <c r="AJ110">
        <v>103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ROW(Source!A55)</f>
        <v>55</v>
      </c>
      <c r="B111">
        <v>26834336</v>
      </c>
      <c r="C111">
        <v>26834333</v>
      </c>
      <c r="D111">
        <v>25230514</v>
      </c>
      <c r="E111">
        <v>1</v>
      </c>
      <c r="F111">
        <v>1</v>
      </c>
      <c r="G111">
        <v>1</v>
      </c>
      <c r="H111">
        <v>2</v>
      </c>
      <c r="I111" t="s">
        <v>602</v>
      </c>
      <c r="J111" t="s">
        <v>603</v>
      </c>
      <c r="K111" t="s">
        <v>604</v>
      </c>
      <c r="L111">
        <v>1368</v>
      </c>
      <c r="N111">
        <v>1011</v>
      </c>
      <c r="O111" t="s">
        <v>605</v>
      </c>
      <c r="P111" t="s">
        <v>605</v>
      </c>
      <c r="Q111">
        <v>1</v>
      </c>
      <c r="X111">
        <v>1.27</v>
      </c>
      <c r="Y111">
        <v>0</v>
      </c>
      <c r="Z111">
        <v>31.26</v>
      </c>
      <c r="AA111">
        <v>13.5</v>
      </c>
      <c r="AB111">
        <v>0</v>
      </c>
      <c r="AC111">
        <v>0</v>
      </c>
      <c r="AD111">
        <v>1</v>
      </c>
      <c r="AE111">
        <v>0</v>
      </c>
      <c r="AF111" t="s">
        <v>77</v>
      </c>
      <c r="AG111">
        <v>1.016</v>
      </c>
      <c r="AH111">
        <v>2</v>
      </c>
      <c r="AI111">
        <v>26834336</v>
      </c>
      <c r="AJ111">
        <v>104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ROW(Source!A55)</f>
        <v>55</v>
      </c>
      <c r="B112">
        <v>26834337</v>
      </c>
      <c r="C112">
        <v>26834333</v>
      </c>
      <c r="D112">
        <v>25230627</v>
      </c>
      <c r="E112">
        <v>1</v>
      </c>
      <c r="F112">
        <v>1</v>
      </c>
      <c r="G112">
        <v>1</v>
      </c>
      <c r="H112">
        <v>2</v>
      </c>
      <c r="I112" t="s">
        <v>688</v>
      </c>
      <c r="J112" t="s">
        <v>689</v>
      </c>
      <c r="K112" t="s">
        <v>690</v>
      </c>
      <c r="L112">
        <v>1368</v>
      </c>
      <c r="N112">
        <v>1011</v>
      </c>
      <c r="O112" t="s">
        <v>605</v>
      </c>
      <c r="P112" t="s">
        <v>605</v>
      </c>
      <c r="Q112">
        <v>1</v>
      </c>
      <c r="X112">
        <v>9.07</v>
      </c>
      <c r="Y112">
        <v>0</v>
      </c>
      <c r="Z112">
        <v>0.5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77</v>
      </c>
      <c r="AG112">
        <v>7.2560000000000002</v>
      </c>
      <c r="AH112">
        <v>2</v>
      </c>
      <c r="AI112">
        <v>26834337</v>
      </c>
      <c r="AJ112">
        <v>105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ROW(Source!A55)</f>
        <v>55</v>
      </c>
      <c r="B113">
        <v>26834338</v>
      </c>
      <c r="C113">
        <v>26834333</v>
      </c>
      <c r="D113">
        <v>25149961</v>
      </c>
      <c r="E113">
        <v>1</v>
      </c>
      <c r="F113">
        <v>1</v>
      </c>
      <c r="G113">
        <v>1</v>
      </c>
      <c r="H113">
        <v>3</v>
      </c>
      <c r="I113" t="s">
        <v>691</v>
      </c>
      <c r="J113" t="s">
        <v>692</v>
      </c>
      <c r="K113" t="s">
        <v>693</v>
      </c>
      <c r="L113">
        <v>1339</v>
      </c>
      <c r="N113">
        <v>1007</v>
      </c>
      <c r="O113" t="s">
        <v>228</v>
      </c>
      <c r="P113" t="s">
        <v>228</v>
      </c>
      <c r="Q113">
        <v>1</v>
      </c>
      <c r="X113">
        <v>3.5</v>
      </c>
      <c r="Y113">
        <v>2.44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30</v>
      </c>
      <c r="AG113">
        <v>0</v>
      </c>
      <c r="AH113">
        <v>2</v>
      </c>
      <c r="AI113">
        <v>26834338</v>
      </c>
      <c r="AJ113">
        <v>106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ROW(Source!A55)</f>
        <v>55</v>
      </c>
      <c r="B114">
        <v>26834339</v>
      </c>
      <c r="C114">
        <v>26834333</v>
      </c>
      <c r="D114">
        <v>25145315</v>
      </c>
      <c r="E114">
        <v>17</v>
      </c>
      <c r="F114">
        <v>1</v>
      </c>
      <c r="G114">
        <v>1</v>
      </c>
      <c r="H114">
        <v>3</v>
      </c>
      <c r="I114" t="s">
        <v>934</v>
      </c>
      <c r="J114" t="s">
        <v>6</v>
      </c>
      <c r="K114" t="s">
        <v>227</v>
      </c>
      <c r="L114">
        <v>1339</v>
      </c>
      <c r="N114">
        <v>1007</v>
      </c>
      <c r="O114" t="s">
        <v>228</v>
      </c>
      <c r="P114" t="s">
        <v>228</v>
      </c>
      <c r="Q114">
        <v>1</v>
      </c>
      <c r="X114">
        <v>2.04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30</v>
      </c>
      <c r="AG114">
        <v>0</v>
      </c>
      <c r="AH114">
        <v>3</v>
      </c>
      <c r="AI114">
        <v>-1</v>
      </c>
      <c r="AJ114" t="s">
        <v>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ROW(Source!A56)</f>
        <v>56</v>
      </c>
      <c r="B115">
        <v>26834342</v>
      </c>
      <c r="C115">
        <v>26834341</v>
      </c>
      <c r="D115">
        <v>25413050</v>
      </c>
      <c r="E115">
        <v>1</v>
      </c>
      <c r="F115">
        <v>1</v>
      </c>
      <c r="G115">
        <v>1</v>
      </c>
      <c r="H115">
        <v>1</v>
      </c>
      <c r="I115" t="s">
        <v>682</v>
      </c>
      <c r="J115" t="s">
        <v>6</v>
      </c>
      <c r="K115" t="s">
        <v>683</v>
      </c>
      <c r="L115">
        <v>1191</v>
      </c>
      <c r="N115">
        <v>1013</v>
      </c>
      <c r="O115" t="s">
        <v>599</v>
      </c>
      <c r="P115" t="s">
        <v>599</v>
      </c>
      <c r="Q115">
        <v>1</v>
      </c>
      <c r="X115">
        <v>22.82</v>
      </c>
      <c r="Y115">
        <v>0</v>
      </c>
      <c r="Z115">
        <v>0</v>
      </c>
      <c r="AA115">
        <v>0</v>
      </c>
      <c r="AB115">
        <v>7.8</v>
      </c>
      <c r="AC115">
        <v>0</v>
      </c>
      <c r="AD115">
        <v>1</v>
      </c>
      <c r="AE115">
        <v>1</v>
      </c>
      <c r="AF115" t="s">
        <v>6</v>
      </c>
      <c r="AG115">
        <v>22.82</v>
      </c>
      <c r="AH115">
        <v>2</v>
      </c>
      <c r="AI115">
        <v>26834342</v>
      </c>
      <c r="AJ115">
        <v>107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ROW(Source!A57)</f>
        <v>57</v>
      </c>
      <c r="B116">
        <v>26834342</v>
      </c>
      <c r="C116">
        <v>26834341</v>
      </c>
      <c r="D116">
        <v>25413050</v>
      </c>
      <c r="E116">
        <v>1</v>
      </c>
      <c r="F116">
        <v>1</v>
      </c>
      <c r="G116">
        <v>1</v>
      </c>
      <c r="H116">
        <v>1</v>
      </c>
      <c r="I116" t="s">
        <v>682</v>
      </c>
      <c r="J116" t="s">
        <v>6</v>
      </c>
      <c r="K116" t="s">
        <v>683</v>
      </c>
      <c r="L116">
        <v>1191</v>
      </c>
      <c r="N116">
        <v>1013</v>
      </c>
      <c r="O116" t="s">
        <v>599</v>
      </c>
      <c r="P116" t="s">
        <v>599</v>
      </c>
      <c r="Q116">
        <v>1</v>
      </c>
      <c r="X116">
        <v>22.82</v>
      </c>
      <c r="Y116">
        <v>0</v>
      </c>
      <c r="Z116">
        <v>0</v>
      </c>
      <c r="AA116">
        <v>0</v>
      </c>
      <c r="AB116">
        <v>7.8</v>
      </c>
      <c r="AC116">
        <v>0</v>
      </c>
      <c r="AD116">
        <v>1</v>
      </c>
      <c r="AE116">
        <v>1</v>
      </c>
      <c r="AF116" t="s">
        <v>6</v>
      </c>
      <c r="AG116">
        <v>22.82</v>
      </c>
      <c r="AH116">
        <v>2</v>
      </c>
      <c r="AI116">
        <v>26834342</v>
      </c>
      <c r="AJ116">
        <v>108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ROW(Source!A58)</f>
        <v>58</v>
      </c>
      <c r="B117">
        <v>26834344</v>
      </c>
      <c r="C117">
        <v>26834343</v>
      </c>
      <c r="D117">
        <v>25413300</v>
      </c>
      <c r="E117">
        <v>1</v>
      </c>
      <c r="F117">
        <v>1</v>
      </c>
      <c r="G117">
        <v>1</v>
      </c>
      <c r="H117">
        <v>1</v>
      </c>
      <c r="I117" t="s">
        <v>684</v>
      </c>
      <c r="J117" t="s">
        <v>6</v>
      </c>
      <c r="K117" t="s">
        <v>685</v>
      </c>
      <c r="L117">
        <v>1191</v>
      </c>
      <c r="N117">
        <v>1013</v>
      </c>
      <c r="O117" t="s">
        <v>599</v>
      </c>
      <c r="P117" t="s">
        <v>599</v>
      </c>
      <c r="Q117">
        <v>1</v>
      </c>
      <c r="X117">
        <v>141.19999999999999</v>
      </c>
      <c r="Y117">
        <v>0</v>
      </c>
      <c r="Z117">
        <v>0</v>
      </c>
      <c r="AA117">
        <v>0</v>
      </c>
      <c r="AB117">
        <v>8.5299999999999994</v>
      </c>
      <c r="AC117">
        <v>0</v>
      </c>
      <c r="AD117">
        <v>1</v>
      </c>
      <c r="AE117">
        <v>1</v>
      </c>
      <c r="AF117" t="s">
        <v>6</v>
      </c>
      <c r="AG117">
        <v>141.19999999999999</v>
      </c>
      <c r="AH117">
        <v>2</v>
      </c>
      <c r="AI117">
        <v>26834344</v>
      </c>
      <c r="AJ117">
        <v>109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ROW(Source!A58)</f>
        <v>58</v>
      </c>
      <c r="B118">
        <v>26834345</v>
      </c>
      <c r="C118">
        <v>26834343</v>
      </c>
      <c r="D118">
        <v>25231936</v>
      </c>
      <c r="E118">
        <v>1</v>
      </c>
      <c r="F118">
        <v>1</v>
      </c>
      <c r="G118">
        <v>1</v>
      </c>
      <c r="H118">
        <v>2</v>
      </c>
      <c r="I118" t="s">
        <v>694</v>
      </c>
      <c r="J118" t="s">
        <v>695</v>
      </c>
      <c r="K118" t="s">
        <v>696</v>
      </c>
      <c r="L118">
        <v>1368</v>
      </c>
      <c r="N118">
        <v>1011</v>
      </c>
      <c r="O118" t="s">
        <v>605</v>
      </c>
      <c r="P118" t="s">
        <v>605</v>
      </c>
      <c r="Q118">
        <v>1</v>
      </c>
      <c r="X118">
        <v>6.72</v>
      </c>
      <c r="Y118">
        <v>0</v>
      </c>
      <c r="Z118">
        <v>32.5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6.72</v>
      </c>
      <c r="AH118">
        <v>2</v>
      </c>
      <c r="AI118">
        <v>26834345</v>
      </c>
      <c r="AJ118">
        <v>110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ROW(Source!A58)</f>
        <v>58</v>
      </c>
      <c r="B119">
        <v>26834346</v>
      </c>
      <c r="C119">
        <v>26834343</v>
      </c>
      <c r="D119">
        <v>25232531</v>
      </c>
      <c r="E119">
        <v>1</v>
      </c>
      <c r="F119">
        <v>1</v>
      </c>
      <c r="G119">
        <v>1</v>
      </c>
      <c r="H119">
        <v>2</v>
      </c>
      <c r="I119" t="s">
        <v>697</v>
      </c>
      <c r="J119" t="s">
        <v>698</v>
      </c>
      <c r="K119" t="s">
        <v>699</v>
      </c>
      <c r="L119">
        <v>1368</v>
      </c>
      <c r="N119">
        <v>1011</v>
      </c>
      <c r="O119" t="s">
        <v>605</v>
      </c>
      <c r="P119" t="s">
        <v>605</v>
      </c>
      <c r="Q119">
        <v>1</v>
      </c>
      <c r="X119">
        <v>13.44</v>
      </c>
      <c r="Y119">
        <v>0</v>
      </c>
      <c r="Z119">
        <v>1.53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13.44</v>
      </c>
      <c r="AH119">
        <v>2</v>
      </c>
      <c r="AI119">
        <v>26834346</v>
      </c>
      <c r="AJ119">
        <v>111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ROW(Source!A58)</f>
        <v>58</v>
      </c>
      <c r="B120">
        <v>26834347</v>
      </c>
      <c r="C120">
        <v>26834343</v>
      </c>
      <c r="D120">
        <v>25147252</v>
      </c>
      <c r="E120">
        <v>17</v>
      </c>
      <c r="F120">
        <v>1</v>
      </c>
      <c r="G120">
        <v>1</v>
      </c>
      <c r="H120">
        <v>3</v>
      </c>
      <c r="I120" t="s">
        <v>48</v>
      </c>
      <c r="J120" t="s">
        <v>6</v>
      </c>
      <c r="K120" t="s">
        <v>91</v>
      </c>
      <c r="L120">
        <v>1348</v>
      </c>
      <c r="N120">
        <v>1009</v>
      </c>
      <c r="O120" t="s">
        <v>38</v>
      </c>
      <c r="P120" t="s">
        <v>38</v>
      </c>
      <c r="Q120">
        <v>1000</v>
      </c>
      <c r="X120">
        <v>19.399999999999999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 t="s">
        <v>6</v>
      </c>
      <c r="AG120">
        <v>19.399999999999999</v>
      </c>
      <c r="AH120">
        <v>2</v>
      </c>
      <c r="AI120">
        <v>26834347</v>
      </c>
      <c r="AJ120">
        <v>112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ROW(Source!A59)</f>
        <v>59</v>
      </c>
      <c r="B121">
        <v>26834344</v>
      </c>
      <c r="C121">
        <v>26834343</v>
      </c>
      <c r="D121">
        <v>25413300</v>
      </c>
      <c r="E121">
        <v>1</v>
      </c>
      <c r="F121">
        <v>1</v>
      </c>
      <c r="G121">
        <v>1</v>
      </c>
      <c r="H121">
        <v>1</v>
      </c>
      <c r="I121" t="s">
        <v>684</v>
      </c>
      <c r="J121" t="s">
        <v>6</v>
      </c>
      <c r="K121" t="s">
        <v>685</v>
      </c>
      <c r="L121">
        <v>1191</v>
      </c>
      <c r="N121">
        <v>1013</v>
      </c>
      <c r="O121" t="s">
        <v>599</v>
      </c>
      <c r="P121" t="s">
        <v>599</v>
      </c>
      <c r="Q121">
        <v>1</v>
      </c>
      <c r="X121">
        <v>141.19999999999999</v>
      </c>
      <c r="Y121">
        <v>0</v>
      </c>
      <c r="Z121">
        <v>0</v>
      </c>
      <c r="AA121">
        <v>0</v>
      </c>
      <c r="AB121">
        <v>8.5299999999999994</v>
      </c>
      <c r="AC121">
        <v>0</v>
      </c>
      <c r="AD121">
        <v>1</v>
      </c>
      <c r="AE121">
        <v>1</v>
      </c>
      <c r="AF121" t="s">
        <v>6</v>
      </c>
      <c r="AG121">
        <v>141.19999999999999</v>
      </c>
      <c r="AH121">
        <v>2</v>
      </c>
      <c r="AI121">
        <v>26834344</v>
      </c>
      <c r="AJ121">
        <v>113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ROW(Source!A59)</f>
        <v>59</v>
      </c>
      <c r="B122">
        <v>26834345</v>
      </c>
      <c r="C122">
        <v>26834343</v>
      </c>
      <c r="D122">
        <v>25231936</v>
      </c>
      <c r="E122">
        <v>1</v>
      </c>
      <c r="F122">
        <v>1</v>
      </c>
      <c r="G122">
        <v>1</v>
      </c>
      <c r="H122">
        <v>2</v>
      </c>
      <c r="I122" t="s">
        <v>694</v>
      </c>
      <c r="J122" t="s">
        <v>695</v>
      </c>
      <c r="K122" t="s">
        <v>696</v>
      </c>
      <c r="L122">
        <v>1368</v>
      </c>
      <c r="N122">
        <v>1011</v>
      </c>
      <c r="O122" t="s">
        <v>605</v>
      </c>
      <c r="P122" t="s">
        <v>605</v>
      </c>
      <c r="Q122">
        <v>1</v>
      </c>
      <c r="X122">
        <v>6.72</v>
      </c>
      <c r="Y122">
        <v>0</v>
      </c>
      <c r="Z122">
        <v>32.5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6.72</v>
      </c>
      <c r="AH122">
        <v>2</v>
      </c>
      <c r="AI122">
        <v>26834345</v>
      </c>
      <c r="AJ122">
        <v>114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ROW(Source!A59)</f>
        <v>59</v>
      </c>
      <c r="B123">
        <v>26834346</v>
      </c>
      <c r="C123">
        <v>26834343</v>
      </c>
      <c r="D123">
        <v>25232531</v>
      </c>
      <c r="E123">
        <v>1</v>
      </c>
      <c r="F123">
        <v>1</v>
      </c>
      <c r="G123">
        <v>1</v>
      </c>
      <c r="H123">
        <v>2</v>
      </c>
      <c r="I123" t="s">
        <v>697</v>
      </c>
      <c r="J123" t="s">
        <v>698</v>
      </c>
      <c r="K123" t="s">
        <v>699</v>
      </c>
      <c r="L123">
        <v>1368</v>
      </c>
      <c r="N123">
        <v>1011</v>
      </c>
      <c r="O123" t="s">
        <v>605</v>
      </c>
      <c r="P123" t="s">
        <v>605</v>
      </c>
      <c r="Q123">
        <v>1</v>
      </c>
      <c r="X123">
        <v>13.44</v>
      </c>
      <c r="Y123">
        <v>0</v>
      </c>
      <c r="Z123">
        <v>1.53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13.44</v>
      </c>
      <c r="AH123">
        <v>2</v>
      </c>
      <c r="AI123">
        <v>26834346</v>
      </c>
      <c r="AJ123">
        <v>115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ROW(Source!A59)</f>
        <v>59</v>
      </c>
      <c r="B124">
        <v>26834347</v>
      </c>
      <c r="C124">
        <v>26834343</v>
      </c>
      <c r="D124">
        <v>25147252</v>
      </c>
      <c r="E124">
        <v>17</v>
      </c>
      <c r="F124">
        <v>1</v>
      </c>
      <c r="G124">
        <v>1</v>
      </c>
      <c r="H124">
        <v>3</v>
      </c>
      <c r="I124" t="s">
        <v>48</v>
      </c>
      <c r="J124" t="s">
        <v>6</v>
      </c>
      <c r="K124" t="s">
        <v>91</v>
      </c>
      <c r="L124">
        <v>1348</v>
      </c>
      <c r="N124">
        <v>1009</v>
      </c>
      <c r="O124" t="s">
        <v>38</v>
      </c>
      <c r="P124" t="s">
        <v>38</v>
      </c>
      <c r="Q124">
        <v>1000</v>
      </c>
      <c r="X124">
        <v>19.399999999999999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 t="s">
        <v>6</v>
      </c>
      <c r="AG124">
        <v>19.399999999999999</v>
      </c>
      <c r="AH124">
        <v>2</v>
      </c>
      <c r="AI124">
        <v>26834347</v>
      </c>
      <c r="AJ124">
        <v>116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ROW(Source!A62)</f>
        <v>62</v>
      </c>
      <c r="B125">
        <v>26834360</v>
      </c>
      <c r="C125">
        <v>26834359</v>
      </c>
      <c r="D125">
        <v>25413300</v>
      </c>
      <c r="E125">
        <v>1</v>
      </c>
      <c r="F125">
        <v>1</v>
      </c>
      <c r="G125">
        <v>1</v>
      </c>
      <c r="H125">
        <v>1</v>
      </c>
      <c r="I125" t="s">
        <v>684</v>
      </c>
      <c r="J125" t="s">
        <v>6</v>
      </c>
      <c r="K125" t="s">
        <v>685</v>
      </c>
      <c r="L125">
        <v>1191</v>
      </c>
      <c r="N125">
        <v>1013</v>
      </c>
      <c r="O125" t="s">
        <v>599</v>
      </c>
      <c r="P125" t="s">
        <v>599</v>
      </c>
      <c r="Q125">
        <v>1</v>
      </c>
      <c r="X125">
        <v>135.69999999999999</v>
      </c>
      <c r="Y125">
        <v>0</v>
      </c>
      <c r="Z125">
        <v>0</v>
      </c>
      <c r="AA125">
        <v>0</v>
      </c>
      <c r="AB125">
        <v>8.5299999999999994</v>
      </c>
      <c r="AC125">
        <v>0</v>
      </c>
      <c r="AD125">
        <v>1</v>
      </c>
      <c r="AE125">
        <v>1</v>
      </c>
      <c r="AF125" t="s">
        <v>77</v>
      </c>
      <c r="AG125">
        <v>108.56</v>
      </c>
      <c r="AH125">
        <v>2</v>
      </c>
      <c r="AI125">
        <v>26834360</v>
      </c>
      <c r="AJ125">
        <v>117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ROW(Source!A62)</f>
        <v>62</v>
      </c>
      <c r="B126">
        <v>26834361</v>
      </c>
      <c r="C126">
        <v>26834359</v>
      </c>
      <c r="D126">
        <v>25412928</v>
      </c>
      <c r="E126">
        <v>1</v>
      </c>
      <c r="F126">
        <v>1</v>
      </c>
      <c r="G126">
        <v>1</v>
      </c>
      <c r="H126">
        <v>1</v>
      </c>
      <c r="I126" t="s">
        <v>600</v>
      </c>
      <c r="J126" t="s">
        <v>6</v>
      </c>
      <c r="K126" t="s">
        <v>601</v>
      </c>
      <c r="L126">
        <v>1191</v>
      </c>
      <c r="N126">
        <v>1013</v>
      </c>
      <c r="O126" t="s">
        <v>599</v>
      </c>
      <c r="P126" t="s">
        <v>599</v>
      </c>
      <c r="Q126">
        <v>1</v>
      </c>
      <c r="X126">
        <v>2.95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2</v>
      </c>
      <c r="AF126" t="s">
        <v>77</v>
      </c>
      <c r="AG126">
        <v>2.3600000000000003</v>
      </c>
      <c r="AH126">
        <v>2</v>
      </c>
      <c r="AI126">
        <v>26834361</v>
      </c>
      <c r="AJ126">
        <v>118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ROW(Source!A62)</f>
        <v>62</v>
      </c>
      <c r="B127">
        <v>26834362</v>
      </c>
      <c r="C127">
        <v>26834359</v>
      </c>
      <c r="D127">
        <v>25230118</v>
      </c>
      <c r="E127">
        <v>1</v>
      </c>
      <c r="F127">
        <v>1</v>
      </c>
      <c r="G127">
        <v>1</v>
      </c>
      <c r="H127">
        <v>2</v>
      </c>
      <c r="I127" t="s">
        <v>700</v>
      </c>
      <c r="J127" t="s">
        <v>701</v>
      </c>
      <c r="K127" t="s">
        <v>702</v>
      </c>
      <c r="L127">
        <v>1368</v>
      </c>
      <c r="N127">
        <v>1011</v>
      </c>
      <c r="O127" t="s">
        <v>605</v>
      </c>
      <c r="P127" t="s">
        <v>605</v>
      </c>
      <c r="Q127">
        <v>1</v>
      </c>
      <c r="X127">
        <v>1.96</v>
      </c>
      <c r="Y127">
        <v>0</v>
      </c>
      <c r="Z127">
        <v>86.4</v>
      </c>
      <c r="AA127">
        <v>13.5</v>
      </c>
      <c r="AB127">
        <v>0</v>
      </c>
      <c r="AC127">
        <v>0</v>
      </c>
      <c r="AD127">
        <v>1</v>
      </c>
      <c r="AE127">
        <v>0</v>
      </c>
      <c r="AF127" t="s">
        <v>77</v>
      </c>
      <c r="AG127">
        <v>1.5680000000000001</v>
      </c>
      <c r="AH127">
        <v>2</v>
      </c>
      <c r="AI127">
        <v>26834362</v>
      </c>
      <c r="AJ127">
        <v>119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ROW(Source!A62)</f>
        <v>62</v>
      </c>
      <c r="B128">
        <v>26834363</v>
      </c>
      <c r="C128">
        <v>26834359</v>
      </c>
      <c r="D128">
        <v>25231607</v>
      </c>
      <c r="E128">
        <v>1</v>
      </c>
      <c r="F128">
        <v>1</v>
      </c>
      <c r="G128">
        <v>1</v>
      </c>
      <c r="H128">
        <v>2</v>
      </c>
      <c r="I128" t="s">
        <v>608</v>
      </c>
      <c r="J128" t="s">
        <v>609</v>
      </c>
      <c r="K128" t="s">
        <v>610</v>
      </c>
      <c r="L128">
        <v>1368</v>
      </c>
      <c r="N128">
        <v>1011</v>
      </c>
      <c r="O128" t="s">
        <v>605</v>
      </c>
      <c r="P128" t="s">
        <v>605</v>
      </c>
      <c r="Q128">
        <v>1</v>
      </c>
      <c r="X128">
        <v>0.99</v>
      </c>
      <c r="Y128">
        <v>0</v>
      </c>
      <c r="Z128">
        <v>65.709999999999994</v>
      </c>
      <c r="AA128">
        <v>11.6</v>
      </c>
      <c r="AB128">
        <v>0</v>
      </c>
      <c r="AC128">
        <v>0</v>
      </c>
      <c r="AD128">
        <v>1</v>
      </c>
      <c r="AE128">
        <v>0</v>
      </c>
      <c r="AF128" t="s">
        <v>77</v>
      </c>
      <c r="AG128">
        <v>0.79200000000000004</v>
      </c>
      <c r="AH128">
        <v>2</v>
      </c>
      <c r="AI128">
        <v>26834363</v>
      </c>
      <c r="AJ128">
        <v>120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ROW(Source!A62)</f>
        <v>62</v>
      </c>
      <c r="B129">
        <v>26834364</v>
      </c>
      <c r="C129">
        <v>26834359</v>
      </c>
      <c r="D129">
        <v>25153718</v>
      </c>
      <c r="E129">
        <v>1</v>
      </c>
      <c r="F129">
        <v>1</v>
      </c>
      <c r="G129">
        <v>1</v>
      </c>
      <c r="H129">
        <v>3</v>
      </c>
      <c r="I129" t="s">
        <v>703</v>
      </c>
      <c r="J129" t="s">
        <v>704</v>
      </c>
      <c r="K129" t="s">
        <v>705</v>
      </c>
      <c r="L129">
        <v>1356</v>
      </c>
      <c r="N129">
        <v>1010</v>
      </c>
      <c r="O129" t="s">
        <v>706</v>
      </c>
      <c r="P129" t="s">
        <v>706</v>
      </c>
      <c r="Q129">
        <v>1000</v>
      </c>
      <c r="X129">
        <v>2.6</v>
      </c>
      <c r="Y129">
        <v>6893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30</v>
      </c>
      <c r="AG129">
        <v>0</v>
      </c>
      <c r="AH129">
        <v>2</v>
      </c>
      <c r="AI129">
        <v>26834364</v>
      </c>
      <c r="AJ129">
        <v>121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ROW(Source!A62)</f>
        <v>62</v>
      </c>
      <c r="B130">
        <v>26834365</v>
      </c>
      <c r="C130">
        <v>26834359</v>
      </c>
      <c r="D130">
        <v>25155536</v>
      </c>
      <c r="E130">
        <v>1</v>
      </c>
      <c r="F130">
        <v>1</v>
      </c>
      <c r="G130">
        <v>1</v>
      </c>
      <c r="H130">
        <v>3</v>
      </c>
      <c r="I130" t="s">
        <v>707</v>
      </c>
      <c r="J130" t="s">
        <v>708</v>
      </c>
      <c r="K130" t="s">
        <v>709</v>
      </c>
      <c r="L130">
        <v>1339</v>
      </c>
      <c r="N130">
        <v>1007</v>
      </c>
      <c r="O130" t="s">
        <v>228</v>
      </c>
      <c r="P130" t="s">
        <v>228</v>
      </c>
      <c r="Q130">
        <v>1</v>
      </c>
      <c r="X130">
        <v>0.74</v>
      </c>
      <c r="Y130">
        <v>497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30</v>
      </c>
      <c r="AG130">
        <v>0</v>
      </c>
      <c r="AH130">
        <v>2</v>
      </c>
      <c r="AI130">
        <v>26834365</v>
      </c>
      <c r="AJ130">
        <v>122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ROW(Source!A62)</f>
        <v>62</v>
      </c>
      <c r="B131">
        <v>26834366</v>
      </c>
      <c r="C131">
        <v>26834359</v>
      </c>
      <c r="D131">
        <v>25174738</v>
      </c>
      <c r="E131">
        <v>1</v>
      </c>
      <c r="F131">
        <v>1</v>
      </c>
      <c r="G131">
        <v>1</v>
      </c>
      <c r="H131">
        <v>3</v>
      </c>
      <c r="I131" t="s">
        <v>710</v>
      </c>
      <c r="J131" t="s">
        <v>711</v>
      </c>
      <c r="K131" t="s">
        <v>712</v>
      </c>
      <c r="L131">
        <v>1348</v>
      </c>
      <c r="N131">
        <v>1009</v>
      </c>
      <c r="O131" t="s">
        <v>38</v>
      </c>
      <c r="P131" t="s">
        <v>38</v>
      </c>
      <c r="Q131">
        <v>1000</v>
      </c>
      <c r="X131">
        <v>0.112</v>
      </c>
      <c r="Y131">
        <v>7418.82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30</v>
      </c>
      <c r="AG131">
        <v>0</v>
      </c>
      <c r="AH131">
        <v>2</v>
      </c>
      <c r="AI131">
        <v>26834366</v>
      </c>
      <c r="AJ131">
        <v>123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ROW(Source!A63)</f>
        <v>63</v>
      </c>
      <c r="B132">
        <v>26834360</v>
      </c>
      <c r="C132">
        <v>26834359</v>
      </c>
      <c r="D132">
        <v>25413300</v>
      </c>
      <c r="E132">
        <v>1</v>
      </c>
      <c r="F132">
        <v>1</v>
      </c>
      <c r="G132">
        <v>1</v>
      </c>
      <c r="H132">
        <v>1</v>
      </c>
      <c r="I132" t="s">
        <v>684</v>
      </c>
      <c r="J132" t="s">
        <v>6</v>
      </c>
      <c r="K132" t="s">
        <v>685</v>
      </c>
      <c r="L132">
        <v>1191</v>
      </c>
      <c r="N132">
        <v>1013</v>
      </c>
      <c r="O132" t="s">
        <v>599</v>
      </c>
      <c r="P132" t="s">
        <v>599</v>
      </c>
      <c r="Q132">
        <v>1</v>
      </c>
      <c r="X132">
        <v>135.69999999999999</v>
      </c>
      <c r="Y132">
        <v>0</v>
      </c>
      <c r="Z132">
        <v>0</v>
      </c>
      <c r="AA132">
        <v>0</v>
      </c>
      <c r="AB132">
        <v>8.5299999999999994</v>
      </c>
      <c r="AC132">
        <v>0</v>
      </c>
      <c r="AD132">
        <v>1</v>
      </c>
      <c r="AE132">
        <v>1</v>
      </c>
      <c r="AF132" t="s">
        <v>77</v>
      </c>
      <c r="AG132">
        <v>108.56</v>
      </c>
      <c r="AH132">
        <v>2</v>
      </c>
      <c r="AI132">
        <v>26834360</v>
      </c>
      <c r="AJ132">
        <v>124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ROW(Source!A63)</f>
        <v>63</v>
      </c>
      <c r="B133">
        <v>26834361</v>
      </c>
      <c r="C133">
        <v>26834359</v>
      </c>
      <c r="D133">
        <v>25412928</v>
      </c>
      <c r="E133">
        <v>1</v>
      </c>
      <c r="F133">
        <v>1</v>
      </c>
      <c r="G133">
        <v>1</v>
      </c>
      <c r="H133">
        <v>1</v>
      </c>
      <c r="I133" t="s">
        <v>600</v>
      </c>
      <c r="J133" t="s">
        <v>6</v>
      </c>
      <c r="K133" t="s">
        <v>601</v>
      </c>
      <c r="L133">
        <v>1191</v>
      </c>
      <c r="N133">
        <v>1013</v>
      </c>
      <c r="O133" t="s">
        <v>599</v>
      </c>
      <c r="P133" t="s">
        <v>599</v>
      </c>
      <c r="Q133">
        <v>1</v>
      </c>
      <c r="X133">
        <v>2.95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2</v>
      </c>
      <c r="AF133" t="s">
        <v>77</v>
      </c>
      <c r="AG133">
        <v>2.3600000000000003</v>
      </c>
      <c r="AH133">
        <v>2</v>
      </c>
      <c r="AI133">
        <v>26834361</v>
      </c>
      <c r="AJ133">
        <v>125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ROW(Source!A63)</f>
        <v>63</v>
      </c>
      <c r="B134">
        <v>26834362</v>
      </c>
      <c r="C134">
        <v>26834359</v>
      </c>
      <c r="D134">
        <v>25230118</v>
      </c>
      <c r="E134">
        <v>1</v>
      </c>
      <c r="F134">
        <v>1</v>
      </c>
      <c r="G134">
        <v>1</v>
      </c>
      <c r="H134">
        <v>2</v>
      </c>
      <c r="I134" t="s">
        <v>700</v>
      </c>
      <c r="J134" t="s">
        <v>701</v>
      </c>
      <c r="K134" t="s">
        <v>702</v>
      </c>
      <c r="L134">
        <v>1368</v>
      </c>
      <c r="N134">
        <v>1011</v>
      </c>
      <c r="O134" t="s">
        <v>605</v>
      </c>
      <c r="P134" t="s">
        <v>605</v>
      </c>
      <c r="Q134">
        <v>1</v>
      </c>
      <c r="X134">
        <v>1.96</v>
      </c>
      <c r="Y134">
        <v>0</v>
      </c>
      <c r="Z134">
        <v>86.4</v>
      </c>
      <c r="AA134">
        <v>13.5</v>
      </c>
      <c r="AB134">
        <v>0</v>
      </c>
      <c r="AC134">
        <v>0</v>
      </c>
      <c r="AD134">
        <v>1</v>
      </c>
      <c r="AE134">
        <v>0</v>
      </c>
      <c r="AF134" t="s">
        <v>77</v>
      </c>
      <c r="AG134">
        <v>1.5680000000000001</v>
      </c>
      <c r="AH134">
        <v>2</v>
      </c>
      <c r="AI134">
        <v>26834362</v>
      </c>
      <c r="AJ134">
        <v>126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ROW(Source!A63)</f>
        <v>63</v>
      </c>
      <c r="B135">
        <v>26834363</v>
      </c>
      <c r="C135">
        <v>26834359</v>
      </c>
      <c r="D135">
        <v>25231607</v>
      </c>
      <c r="E135">
        <v>1</v>
      </c>
      <c r="F135">
        <v>1</v>
      </c>
      <c r="G135">
        <v>1</v>
      </c>
      <c r="H135">
        <v>2</v>
      </c>
      <c r="I135" t="s">
        <v>608</v>
      </c>
      <c r="J135" t="s">
        <v>609</v>
      </c>
      <c r="K135" t="s">
        <v>610</v>
      </c>
      <c r="L135">
        <v>1368</v>
      </c>
      <c r="N135">
        <v>1011</v>
      </c>
      <c r="O135" t="s">
        <v>605</v>
      </c>
      <c r="P135" t="s">
        <v>605</v>
      </c>
      <c r="Q135">
        <v>1</v>
      </c>
      <c r="X135">
        <v>0.99</v>
      </c>
      <c r="Y135">
        <v>0</v>
      </c>
      <c r="Z135">
        <v>65.709999999999994</v>
      </c>
      <c r="AA135">
        <v>11.6</v>
      </c>
      <c r="AB135">
        <v>0</v>
      </c>
      <c r="AC135">
        <v>0</v>
      </c>
      <c r="AD135">
        <v>1</v>
      </c>
      <c r="AE135">
        <v>0</v>
      </c>
      <c r="AF135" t="s">
        <v>77</v>
      </c>
      <c r="AG135">
        <v>0.79200000000000004</v>
      </c>
      <c r="AH135">
        <v>2</v>
      </c>
      <c r="AI135">
        <v>26834363</v>
      </c>
      <c r="AJ135">
        <v>127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ROW(Source!A63)</f>
        <v>63</v>
      </c>
      <c r="B136">
        <v>26834364</v>
      </c>
      <c r="C136">
        <v>26834359</v>
      </c>
      <c r="D136">
        <v>25153718</v>
      </c>
      <c r="E136">
        <v>1</v>
      </c>
      <c r="F136">
        <v>1</v>
      </c>
      <c r="G136">
        <v>1</v>
      </c>
      <c r="H136">
        <v>3</v>
      </c>
      <c r="I136" t="s">
        <v>703</v>
      </c>
      <c r="J136" t="s">
        <v>704</v>
      </c>
      <c r="K136" t="s">
        <v>705</v>
      </c>
      <c r="L136">
        <v>1356</v>
      </c>
      <c r="N136">
        <v>1010</v>
      </c>
      <c r="O136" t="s">
        <v>706</v>
      </c>
      <c r="P136" t="s">
        <v>706</v>
      </c>
      <c r="Q136">
        <v>1000</v>
      </c>
      <c r="X136">
        <v>2.6</v>
      </c>
      <c r="Y136">
        <v>6893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30</v>
      </c>
      <c r="AG136">
        <v>0</v>
      </c>
      <c r="AH136">
        <v>2</v>
      </c>
      <c r="AI136">
        <v>26834364</v>
      </c>
      <c r="AJ136">
        <v>128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ROW(Source!A63)</f>
        <v>63</v>
      </c>
      <c r="B137">
        <v>26834365</v>
      </c>
      <c r="C137">
        <v>26834359</v>
      </c>
      <c r="D137">
        <v>25155536</v>
      </c>
      <c r="E137">
        <v>1</v>
      </c>
      <c r="F137">
        <v>1</v>
      </c>
      <c r="G137">
        <v>1</v>
      </c>
      <c r="H137">
        <v>3</v>
      </c>
      <c r="I137" t="s">
        <v>707</v>
      </c>
      <c r="J137" t="s">
        <v>708</v>
      </c>
      <c r="K137" t="s">
        <v>709</v>
      </c>
      <c r="L137">
        <v>1339</v>
      </c>
      <c r="N137">
        <v>1007</v>
      </c>
      <c r="O137" t="s">
        <v>228</v>
      </c>
      <c r="P137" t="s">
        <v>228</v>
      </c>
      <c r="Q137">
        <v>1</v>
      </c>
      <c r="X137">
        <v>0.74</v>
      </c>
      <c r="Y137">
        <v>497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30</v>
      </c>
      <c r="AG137">
        <v>0</v>
      </c>
      <c r="AH137">
        <v>2</v>
      </c>
      <c r="AI137">
        <v>26834365</v>
      </c>
      <c r="AJ137">
        <v>129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ROW(Source!A63)</f>
        <v>63</v>
      </c>
      <c r="B138">
        <v>26834366</v>
      </c>
      <c r="C138">
        <v>26834359</v>
      </c>
      <c r="D138">
        <v>25174738</v>
      </c>
      <c r="E138">
        <v>1</v>
      </c>
      <c r="F138">
        <v>1</v>
      </c>
      <c r="G138">
        <v>1</v>
      </c>
      <c r="H138">
        <v>3</v>
      </c>
      <c r="I138" t="s">
        <v>710</v>
      </c>
      <c r="J138" t="s">
        <v>711</v>
      </c>
      <c r="K138" t="s">
        <v>712</v>
      </c>
      <c r="L138">
        <v>1348</v>
      </c>
      <c r="N138">
        <v>1009</v>
      </c>
      <c r="O138" t="s">
        <v>38</v>
      </c>
      <c r="P138" t="s">
        <v>38</v>
      </c>
      <c r="Q138">
        <v>1000</v>
      </c>
      <c r="X138">
        <v>0.112</v>
      </c>
      <c r="Y138">
        <v>7418.82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30</v>
      </c>
      <c r="AG138">
        <v>0</v>
      </c>
      <c r="AH138">
        <v>2</v>
      </c>
      <c r="AI138">
        <v>26834366</v>
      </c>
      <c r="AJ138">
        <v>130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ROW(Source!A64)</f>
        <v>64</v>
      </c>
      <c r="B139">
        <v>26834369</v>
      </c>
      <c r="C139">
        <v>26834368</v>
      </c>
      <c r="D139">
        <v>25423580</v>
      </c>
      <c r="E139">
        <v>1</v>
      </c>
      <c r="F139">
        <v>1</v>
      </c>
      <c r="G139">
        <v>1</v>
      </c>
      <c r="H139">
        <v>1</v>
      </c>
      <c r="I139" t="s">
        <v>713</v>
      </c>
      <c r="J139" t="s">
        <v>6</v>
      </c>
      <c r="K139" t="s">
        <v>714</v>
      </c>
      <c r="L139">
        <v>1191</v>
      </c>
      <c r="N139">
        <v>1013</v>
      </c>
      <c r="O139" t="s">
        <v>599</v>
      </c>
      <c r="P139" t="s">
        <v>599</v>
      </c>
      <c r="Q139">
        <v>1</v>
      </c>
      <c r="X139">
        <v>324.82</v>
      </c>
      <c r="Y139">
        <v>0</v>
      </c>
      <c r="Z139">
        <v>0</v>
      </c>
      <c r="AA139">
        <v>0</v>
      </c>
      <c r="AB139">
        <v>10.06</v>
      </c>
      <c r="AC139">
        <v>0</v>
      </c>
      <c r="AD139">
        <v>1</v>
      </c>
      <c r="AE139">
        <v>1</v>
      </c>
      <c r="AF139" t="s">
        <v>31</v>
      </c>
      <c r="AG139">
        <v>227.37399999999997</v>
      </c>
      <c r="AH139">
        <v>2</v>
      </c>
      <c r="AI139">
        <v>26834369</v>
      </c>
      <c r="AJ139">
        <v>131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ROW(Source!A64)</f>
        <v>64</v>
      </c>
      <c r="B140">
        <v>26834370</v>
      </c>
      <c r="C140">
        <v>26834368</v>
      </c>
      <c r="D140">
        <v>25412928</v>
      </c>
      <c r="E140">
        <v>1</v>
      </c>
      <c r="F140">
        <v>1</v>
      </c>
      <c r="G140">
        <v>1</v>
      </c>
      <c r="H140">
        <v>1</v>
      </c>
      <c r="I140" t="s">
        <v>600</v>
      </c>
      <c r="J140" t="s">
        <v>6</v>
      </c>
      <c r="K140" t="s">
        <v>601</v>
      </c>
      <c r="L140">
        <v>1191</v>
      </c>
      <c r="N140">
        <v>1013</v>
      </c>
      <c r="O140" t="s">
        <v>599</v>
      </c>
      <c r="P140" t="s">
        <v>599</v>
      </c>
      <c r="Q140">
        <v>1</v>
      </c>
      <c r="X140">
        <v>2.48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2</v>
      </c>
      <c r="AF140" t="s">
        <v>31</v>
      </c>
      <c r="AG140">
        <v>1.736</v>
      </c>
      <c r="AH140">
        <v>2</v>
      </c>
      <c r="AI140">
        <v>26834370</v>
      </c>
      <c r="AJ140">
        <v>132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ROW(Source!A64)</f>
        <v>64</v>
      </c>
      <c r="B141">
        <v>26834371</v>
      </c>
      <c r="C141">
        <v>26834368</v>
      </c>
      <c r="D141">
        <v>25230220</v>
      </c>
      <c r="E141">
        <v>1</v>
      </c>
      <c r="F141">
        <v>1</v>
      </c>
      <c r="G141">
        <v>1</v>
      </c>
      <c r="H141">
        <v>2</v>
      </c>
      <c r="I141" t="s">
        <v>628</v>
      </c>
      <c r="J141" t="s">
        <v>629</v>
      </c>
      <c r="K141" t="s">
        <v>630</v>
      </c>
      <c r="L141">
        <v>1368</v>
      </c>
      <c r="N141">
        <v>1011</v>
      </c>
      <c r="O141" t="s">
        <v>605</v>
      </c>
      <c r="P141" t="s">
        <v>605</v>
      </c>
      <c r="Q141">
        <v>1</v>
      </c>
      <c r="X141">
        <v>2.2000000000000002</v>
      </c>
      <c r="Y141">
        <v>0</v>
      </c>
      <c r="Z141">
        <v>111.99</v>
      </c>
      <c r="AA141">
        <v>13.5</v>
      </c>
      <c r="AB141">
        <v>0</v>
      </c>
      <c r="AC141">
        <v>0</v>
      </c>
      <c r="AD141">
        <v>1</v>
      </c>
      <c r="AE141">
        <v>0</v>
      </c>
      <c r="AF141" t="s">
        <v>31</v>
      </c>
      <c r="AG141">
        <v>1.54</v>
      </c>
      <c r="AH141">
        <v>2</v>
      </c>
      <c r="AI141">
        <v>26834371</v>
      </c>
      <c r="AJ141">
        <v>133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ROW(Source!A64)</f>
        <v>64</v>
      </c>
      <c r="B142">
        <v>26834372</v>
      </c>
      <c r="C142">
        <v>26834368</v>
      </c>
      <c r="D142">
        <v>25230420</v>
      </c>
      <c r="E142">
        <v>1</v>
      </c>
      <c r="F142">
        <v>1</v>
      </c>
      <c r="G142">
        <v>1</v>
      </c>
      <c r="H142">
        <v>2</v>
      </c>
      <c r="I142" t="s">
        <v>634</v>
      </c>
      <c r="J142" t="s">
        <v>635</v>
      </c>
      <c r="K142" t="s">
        <v>636</v>
      </c>
      <c r="L142">
        <v>1368</v>
      </c>
      <c r="N142">
        <v>1011</v>
      </c>
      <c r="O142" t="s">
        <v>605</v>
      </c>
      <c r="P142" t="s">
        <v>605</v>
      </c>
      <c r="Q142">
        <v>1</v>
      </c>
      <c r="X142">
        <v>43.9</v>
      </c>
      <c r="Y142">
        <v>0</v>
      </c>
      <c r="Z142">
        <v>6.9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31</v>
      </c>
      <c r="AG142">
        <v>30.729999999999997</v>
      </c>
      <c r="AH142">
        <v>2</v>
      </c>
      <c r="AI142">
        <v>26834372</v>
      </c>
      <c r="AJ142">
        <v>134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ROW(Source!A64)</f>
        <v>64</v>
      </c>
      <c r="B143">
        <v>26834373</v>
      </c>
      <c r="C143">
        <v>26834368</v>
      </c>
      <c r="D143">
        <v>25231607</v>
      </c>
      <c r="E143">
        <v>1</v>
      </c>
      <c r="F143">
        <v>1</v>
      </c>
      <c r="G143">
        <v>1</v>
      </c>
      <c r="H143">
        <v>2</v>
      </c>
      <c r="I143" t="s">
        <v>608</v>
      </c>
      <c r="J143" t="s">
        <v>609</v>
      </c>
      <c r="K143" t="s">
        <v>610</v>
      </c>
      <c r="L143">
        <v>1368</v>
      </c>
      <c r="N143">
        <v>1011</v>
      </c>
      <c r="O143" t="s">
        <v>605</v>
      </c>
      <c r="P143" t="s">
        <v>605</v>
      </c>
      <c r="Q143">
        <v>1</v>
      </c>
      <c r="X143">
        <v>0.28000000000000003</v>
      </c>
      <c r="Y143">
        <v>0</v>
      </c>
      <c r="Z143">
        <v>65.709999999999994</v>
      </c>
      <c r="AA143">
        <v>11.6</v>
      </c>
      <c r="AB143">
        <v>0</v>
      </c>
      <c r="AC143">
        <v>0</v>
      </c>
      <c r="AD143">
        <v>1</v>
      </c>
      <c r="AE143">
        <v>0</v>
      </c>
      <c r="AF143" t="s">
        <v>31</v>
      </c>
      <c r="AG143">
        <v>0.19600000000000001</v>
      </c>
      <c r="AH143">
        <v>2</v>
      </c>
      <c r="AI143">
        <v>26834373</v>
      </c>
      <c r="AJ143">
        <v>135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ROW(Source!A64)</f>
        <v>64</v>
      </c>
      <c r="B144">
        <v>26834374</v>
      </c>
      <c r="C144">
        <v>26834368</v>
      </c>
      <c r="D144">
        <v>25153519</v>
      </c>
      <c r="E144">
        <v>1</v>
      </c>
      <c r="F144">
        <v>1</v>
      </c>
      <c r="G144">
        <v>1</v>
      </c>
      <c r="H144">
        <v>3</v>
      </c>
      <c r="I144" t="s">
        <v>935</v>
      </c>
      <c r="J144" t="s">
        <v>936</v>
      </c>
      <c r="K144" t="s">
        <v>937</v>
      </c>
      <c r="L144">
        <v>1346</v>
      </c>
      <c r="N144">
        <v>1009</v>
      </c>
      <c r="O144" t="s">
        <v>182</v>
      </c>
      <c r="P144" t="s">
        <v>182</v>
      </c>
      <c r="Q144">
        <v>1</v>
      </c>
      <c r="X144">
        <v>0</v>
      </c>
      <c r="Y144">
        <v>28.26</v>
      </c>
      <c r="Z144">
        <v>0</v>
      </c>
      <c r="AA144">
        <v>0</v>
      </c>
      <c r="AB144">
        <v>0</v>
      </c>
      <c r="AC144">
        <v>1</v>
      </c>
      <c r="AD144">
        <v>0</v>
      </c>
      <c r="AE144">
        <v>0</v>
      </c>
      <c r="AF144" t="s">
        <v>30</v>
      </c>
      <c r="AG144">
        <v>0</v>
      </c>
      <c r="AH144">
        <v>3</v>
      </c>
      <c r="AI144">
        <v>-1</v>
      </c>
      <c r="AJ144" t="s">
        <v>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ROW(Source!A64)</f>
        <v>64</v>
      </c>
      <c r="B145">
        <v>26834375</v>
      </c>
      <c r="C145">
        <v>26834368</v>
      </c>
      <c r="D145">
        <v>25153693</v>
      </c>
      <c r="E145">
        <v>1</v>
      </c>
      <c r="F145">
        <v>1</v>
      </c>
      <c r="G145">
        <v>1</v>
      </c>
      <c r="H145">
        <v>3</v>
      </c>
      <c r="I145" t="s">
        <v>658</v>
      </c>
      <c r="J145" t="s">
        <v>659</v>
      </c>
      <c r="K145" t="s">
        <v>660</v>
      </c>
      <c r="L145">
        <v>1348</v>
      </c>
      <c r="N145">
        <v>1009</v>
      </c>
      <c r="O145" t="s">
        <v>38</v>
      </c>
      <c r="P145" t="s">
        <v>38</v>
      </c>
      <c r="Q145">
        <v>1000</v>
      </c>
      <c r="X145">
        <v>1.15E-3</v>
      </c>
      <c r="Y145">
        <v>37900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30</v>
      </c>
      <c r="AG145">
        <v>0</v>
      </c>
      <c r="AH145">
        <v>2</v>
      </c>
      <c r="AI145">
        <v>26834375</v>
      </c>
      <c r="AJ145">
        <v>136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ROW(Source!A64)</f>
        <v>64</v>
      </c>
      <c r="B146">
        <v>26834376</v>
      </c>
      <c r="C146">
        <v>26834368</v>
      </c>
      <c r="D146">
        <v>25153830</v>
      </c>
      <c r="E146">
        <v>1</v>
      </c>
      <c r="F146">
        <v>1</v>
      </c>
      <c r="G146">
        <v>1</v>
      </c>
      <c r="H146">
        <v>3</v>
      </c>
      <c r="I146" t="s">
        <v>938</v>
      </c>
      <c r="J146" t="s">
        <v>939</v>
      </c>
      <c r="K146" t="s">
        <v>940</v>
      </c>
      <c r="L146">
        <v>1327</v>
      </c>
      <c r="N146">
        <v>1005</v>
      </c>
      <c r="O146" t="s">
        <v>27</v>
      </c>
      <c r="P146" t="s">
        <v>27</v>
      </c>
      <c r="Q146">
        <v>1</v>
      </c>
      <c r="X146">
        <v>0</v>
      </c>
      <c r="Y146">
        <v>52</v>
      </c>
      <c r="Z146">
        <v>0</v>
      </c>
      <c r="AA146">
        <v>0</v>
      </c>
      <c r="AB146">
        <v>0</v>
      </c>
      <c r="AC146">
        <v>1</v>
      </c>
      <c r="AD146">
        <v>0</v>
      </c>
      <c r="AE146">
        <v>0</v>
      </c>
      <c r="AF146" t="s">
        <v>30</v>
      </c>
      <c r="AG146">
        <v>0</v>
      </c>
      <c r="AH146">
        <v>3</v>
      </c>
      <c r="AI146">
        <v>-1</v>
      </c>
      <c r="AJ146" t="s">
        <v>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ROW(Source!A64)</f>
        <v>64</v>
      </c>
      <c r="B147">
        <v>26834377</v>
      </c>
      <c r="C147">
        <v>26834368</v>
      </c>
      <c r="D147">
        <v>25153916</v>
      </c>
      <c r="E147">
        <v>1</v>
      </c>
      <c r="F147">
        <v>1</v>
      </c>
      <c r="G147">
        <v>1</v>
      </c>
      <c r="H147">
        <v>3</v>
      </c>
      <c r="I147" t="s">
        <v>941</v>
      </c>
      <c r="J147" t="s">
        <v>942</v>
      </c>
      <c r="K147" t="s">
        <v>943</v>
      </c>
      <c r="L147">
        <v>1327</v>
      </c>
      <c r="N147">
        <v>1005</v>
      </c>
      <c r="O147" t="s">
        <v>27</v>
      </c>
      <c r="P147" t="s">
        <v>27</v>
      </c>
      <c r="Q147">
        <v>1</v>
      </c>
      <c r="X147">
        <v>0</v>
      </c>
      <c r="Y147">
        <v>350</v>
      </c>
      <c r="Z147">
        <v>0</v>
      </c>
      <c r="AA147">
        <v>0</v>
      </c>
      <c r="AB147">
        <v>0</v>
      </c>
      <c r="AC147">
        <v>1</v>
      </c>
      <c r="AD147">
        <v>0</v>
      </c>
      <c r="AE147">
        <v>0</v>
      </c>
      <c r="AF147" t="s">
        <v>30</v>
      </c>
      <c r="AG147">
        <v>0</v>
      </c>
      <c r="AH147">
        <v>3</v>
      </c>
      <c r="AI147">
        <v>-1</v>
      </c>
      <c r="AJ147" t="s">
        <v>6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ROW(Source!A64)</f>
        <v>64</v>
      </c>
      <c r="B148">
        <v>26834378</v>
      </c>
      <c r="C148">
        <v>26834368</v>
      </c>
      <c r="D148">
        <v>25171416</v>
      </c>
      <c r="E148">
        <v>1</v>
      </c>
      <c r="F148">
        <v>1</v>
      </c>
      <c r="G148">
        <v>1</v>
      </c>
      <c r="H148">
        <v>3</v>
      </c>
      <c r="I148" t="s">
        <v>661</v>
      </c>
      <c r="J148" t="s">
        <v>662</v>
      </c>
      <c r="K148" t="s">
        <v>663</v>
      </c>
      <c r="L148">
        <v>1348</v>
      </c>
      <c r="N148">
        <v>1009</v>
      </c>
      <c r="O148" t="s">
        <v>38</v>
      </c>
      <c r="P148" t="s">
        <v>38</v>
      </c>
      <c r="Q148">
        <v>1000</v>
      </c>
      <c r="X148">
        <v>0.02</v>
      </c>
      <c r="Y148">
        <v>7712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30</v>
      </c>
      <c r="AG148">
        <v>0</v>
      </c>
      <c r="AH148">
        <v>2</v>
      </c>
      <c r="AI148">
        <v>26834378</v>
      </c>
      <c r="AJ148">
        <v>137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ROW(Source!A64)</f>
        <v>64</v>
      </c>
      <c r="B149">
        <v>26834379</v>
      </c>
      <c r="C149">
        <v>26834368</v>
      </c>
      <c r="D149">
        <v>25173443</v>
      </c>
      <c r="E149">
        <v>1</v>
      </c>
      <c r="F149">
        <v>1</v>
      </c>
      <c r="G149">
        <v>1</v>
      </c>
      <c r="H149">
        <v>3</v>
      </c>
      <c r="I149" t="s">
        <v>664</v>
      </c>
      <c r="J149" t="s">
        <v>665</v>
      </c>
      <c r="K149" t="s">
        <v>666</v>
      </c>
      <c r="L149">
        <v>1302</v>
      </c>
      <c r="N149">
        <v>1003</v>
      </c>
      <c r="O149" t="s">
        <v>325</v>
      </c>
      <c r="P149" t="s">
        <v>325</v>
      </c>
      <c r="Q149">
        <v>10</v>
      </c>
      <c r="X149">
        <v>0.2</v>
      </c>
      <c r="Y149">
        <v>50.24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30</v>
      </c>
      <c r="AG149">
        <v>0</v>
      </c>
      <c r="AH149">
        <v>2</v>
      </c>
      <c r="AI149">
        <v>26834379</v>
      </c>
      <c r="AJ149">
        <v>138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ROW(Source!A64)</f>
        <v>64</v>
      </c>
      <c r="B150">
        <v>26834380</v>
      </c>
      <c r="C150">
        <v>26834368</v>
      </c>
      <c r="D150">
        <v>25145005</v>
      </c>
      <c r="E150">
        <v>17</v>
      </c>
      <c r="F150">
        <v>1</v>
      </c>
      <c r="G150">
        <v>1</v>
      </c>
      <c r="H150">
        <v>3</v>
      </c>
      <c r="I150" t="s">
        <v>944</v>
      </c>
      <c r="J150" t="s">
        <v>6</v>
      </c>
      <c r="K150" t="s">
        <v>945</v>
      </c>
      <c r="L150">
        <v>1348</v>
      </c>
      <c r="N150">
        <v>1009</v>
      </c>
      <c r="O150" t="s">
        <v>38</v>
      </c>
      <c r="P150" t="s">
        <v>38</v>
      </c>
      <c r="Q150">
        <v>1000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1</v>
      </c>
      <c r="AD150">
        <v>0</v>
      </c>
      <c r="AE150">
        <v>0</v>
      </c>
      <c r="AF150" t="s">
        <v>30</v>
      </c>
      <c r="AG150">
        <v>0</v>
      </c>
      <c r="AH150">
        <v>3</v>
      </c>
      <c r="AI150">
        <v>-1</v>
      </c>
      <c r="AJ150" t="s">
        <v>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ROW(Source!A64)</f>
        <v>64</v>
      </c>
      <c r="B151">
        <v>26834381</v>
      </c>
      <c r="C151">
        <v>26834368</v>
      </c>
      <c r="D151">
        <v>25178464</v>
      </c>
      <c r="E151">
        <v>1</v>
      </c>
      <c r="F151">
        <v>1</v>
      </c>
      <c r="G151">
        <v>1</v>
      </c>
      <c r="H151">
        <v>3</v>
      </c>
      <c r="I151" t="s">
        <v>673</v>
      </c>
      <c r="J151" t="s">
        <v>674</v>
      </c>
      <c r="K151" t="s">
        <v>675</v>
      </c>
      <c r="L151">
        <v>1339</v>
      </c>
      <c r="N151">
        <v>1007</v>
      </c>
      <c r="O151" t="s">
        <v>228</v>
      </c>
      <c r="P151" t="s">
        <v>228</v>
      </c>
      <c r="Q151">
        <v>1</v>
      </c>
      <c r="X151">
        <v>0.04</v>
      </c>
      <c r="Y151">
        <v>1700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30</v>
      </c>
      <c r="AG151">
        <v>0</v>
      </c>
      <c r="AH151">
        <v>2</v>
      </c>
      <c r="AI151">
        <v>26834381</v>
      </c>
      <c r="AJ151">
        <v>139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ROW(Source!A65)</f>
        <v>65</v>
      </c>
      <c r="B152">
        <v>26834369</v>
      </c>
      <c r="C152">
        <v>26834368</v>
      </c>
      <c r="D152">
        <v>25423580</v>
      </c>
      <c r="E152">
        <v>1</v>
      </c>
      <c r="F152">
        <v>1</v>
      </c>
      <c r="G152">
        <v>1</v>
      </c>
      <c r="H152">
        <v>1</v>
      </c>
      <c r="I152" t="s">
        <v>713</v>
      </c>
      <c r="J152" t="s">
        <v>6</v>
      </c>
      <c r="K152" t="s">
        <v>714</v>
      </c>
      <c r="L152">
        <v>1191</v>
      </c>
      <c r="N152">
        <v>1013</v>
      </c>
      <c r="O152" t="s">
        <v>599</v>
      </c>
      <c r="P152" t="s">
        <v>599</v>
      </c>
      <c r="Q152">
        <v>1</v>
      </c>
      <c r="X152">
        <v>324.82</v>
      </c>
      <c r="Y152">
        <v>0</v>
      </c>
      <c r="Z152">
        <v>0</v>
      </c>
      <c r="AA152">
        <v>0</v>
      </c>
      <c r="AB152">
        <v>10.06</v>
      </c>
      <c r="AC152">
        <v>0</v>
      </c>
      <c r="AD152">
        <v>1</v>
      </c>
      <c r="AE152">
        <v>1</v>
      </c>
      <c r="AF152" t="s">
        <v>31</v>
      </c>
      <c r="AG152">
        <v>227.37399999999997</v>
      </c>
      <c r="AH152">
        <v>2</v>
      </c>
      <c r="AI152">
        <v>26834369</v>
      </c>
      <c r="AJ152">
        <v>140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ROW(Source!A65)</f>
        <v>65</v>
      </c>
      <c r="B153">
        <v>26834370</v>
      </c>
      <c r="C153">
        <v>26834368</v>
      </c>
      <c r="D153">
        <v>25412928</v>
      </c>
      <c r="E153">
        <v>1</v>
      </c>
      <c r="F153">
        <v>1</v>
      </c>
      <c r="G153">
        <v>1</v>
      </c>
      <c r="H153">
        <v>1</v>
      </c>
      <c r="I153" t="s">
        <v>600</v>
      </c>
      <c r="J153" t="s">
        <v>6</v>
      </c>
      <c r="K153" t="s">
        <v>601</v>
      </c>
      <c r="L153">
        <v>1191</v>
      </c>
      <c r="N153">
        <v>1013</v>
      </c>
      <c r="O153" t="s">
        <v>599</v>
      </c>
      <c r="P153" t="s">
        <v>599</v>
      </c>
      <c r="Q153">
        <v>1</v>
      </c>
      <c r="X153">
        <v>2.48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2</v>
      </c>
      <c r="AF153" t="s">
        <v>31</v>
      </c>
      <c r="AG153">
        <v>1.736</v>
      </c>
      <c r="AH153">
        <v>2</v>
      </c>
      <c r="AI153">
        <v>26834370</v>
      </c>
      <c r="AJ153">
        <v>141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ROW(Source!A65)</f>
        <v>65</v>
      </c>
      <c r="B154">
        <v>26834371</v>
      </c>
      <c r="C154">
        <v>26834368</v>
      </c>
      <c r="D154">
        <v>25230220</v>
      </c>
      <c r="E154">
        <v>1</v>
      </c>
      <c r="F154">
        <v>1</v>
      </c>
      <c r="G154">
        <v>1</v>
      </c>
      <c r="H154">
        <v>2</v>
      </c>
      <c r="I154" t="s">
        <v>628</v>
      </c>
      <c r="J154" t="s">
        <v>629</v>
      </c>
      <c r="K154" t="s">
        <v>630</v>
      </c>
      <c r="L154">
        <v>1368</v>
      </c>
      <c r="N154">
        <v>1011</v>
      </c>
      <c r="O154" t="s">
        <v>605</v>
      </c>
      <c r="P154" t="s">
        <v>605</v>
      </c>
      <c r="Q154">
        <v>1</v>
      </c>
      <c r="X154">
        <v>2.2000000000000002</v>
      </c>
      <c r="Y154">
        <v>0</v>
      </c>
      <c r="Z154">
        <v>111.99</v>
      </c>
      <c r="AA154">
        <v>13.5</v>
      </c>
      <c r="AB154">
        <v>0</v>
      </c>
      <c r="AC154">
        <v>0</v>
      </c>
      <c r="AD154">
        <v>1</v>
      </c>
      <c r="AE154">
        <v>0</v>
      </c>
      <c r="AF154" t="s">
        <v>31</v>
      </c>
      <c r="AG154">
        <v>1.54</v>
      </c>
      <c r="AH154">
        <v>2</v>
      </c>
      <c r="AI154">
        <v>26834371</v>
      </c>
      <c r="AJ154">
        <v>142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ROW(Source!A65)</f>
        <v>65</v>
      </c>
      <c r="B155">
        <v>26834372</v>
      </c>
      <c r="C155">
        <v>26834368</v>
      </c>
      <c r="D155">
        <v>25230420</v>
      </c>
      <c r="E155">
        <v>1</v>
      </c>
      <c r="F155">
        <v>1</v>
      </c>
      <c r="G155">
        <v>1</v>
      </c>
      <c r="H155">
        <v>2</v>
      </c>
      <c r="I155" t="s">
        <v>634</v>
      </c>
      <c r="J155" t="s">
        <v>635</v>
      </c>
      <c r="K155" t="s">
        <v>636</v>
      </c>
      <c r="L155">
        <v>1368</v>
      </c>
      <c r="N155">
        <v>1011</v>
      </c>
      <c r="O155" t="s">
        <v>605</v>
      </c>
      <c r="P155" t="s">
        <v>605</v>
      </c>
      <c r="Q155">
        <v>1</v>
      </c>
      <c r="X155">
        <v>43.9</v>
      </c>
      <c r="Y155">
        <v>0</v>
      </c>
      <c r="Z155">
        <v>6.9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31</v>
      </c>
      <c r="AG155">
        <v>30.729999999999997</v>
      </c>
      <c r="AH155">
        <v>2</v>
      </c>
      <c r="AI155">
        <v>26834372</v>
      </c>
      <c r="AJ155">
        <v>143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ROW(Source!A65)</f>
        <v>65</v>
      </c>
      <c r="B156">
        <v>26834373</v>
      </c>
      <c r="C156">
        <v>26834368</v>
      </c>
      <c r="D156">
        <v>25231607</v>
      </c>
      <c r="E156">
        <v>1</v>
      </c>
      <c r="F156">
        <v>1</v>
      </c>
      <c r="G156">
        <v>1</v>
      </c>
      <c r="H156">
        <v>2</v>
      </c>
      <c r="I156" t="s">
        <v>608</v>
      </c>
      <c r="J156" t="s">
        <v>609</v>
      </c>
      <c r="K156" t="s">
        <v>610</v>
      </c>
      <c r="L156">
        <v>1368</v>
      </c>
      <c r="N156">
        <v>1011</v>
      </c>
      <c r="O156" t="s">
        <v>605</v>
      </c>
      <c r="P156" t="s">
        <v>605</v>
      </c>
      <c r="Q156">
        <v>1</v>
      </c>
      <c r="X156">
        <v>0.28000000000000003</v>
      </c>
      <c r="Y156">
        <v>0</v>
      </c>
      <c r="Z156">
        <v>65.709999999999994</v>
      </c>
      <c r="AA156">
        <v>11.6</v>
      </c>
      <c r="AB156">
        <v>0</v>
      </c>
      <c r="AC156">
        <v>0</v>
      </c>
      <c r="AD156">
        <v>1</v>
      </c>
      <c r="AE156">
        <v>0</v>
      </c>
      <c r="AF156" t="s">
        <v>31</v>
      </c>
      <c r="AG156">
        <v>0.19600000000000001</v>
      </c>
      <c r="AH156">
        <v>2</v>
      </c>
      <c r="AI156">
        <v>26834373</v>
      </c>
      <c r="AJ156">
        <v>144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ROW(Source!A65)</f>
        <v>65</v>
      </c>
      <c r="B157">
        <v>26834374</v>
      </c>
      <c r="C157">
        <v>26834368</v>
      </c>
      <c r="D157">
        <v>25153519</v>
      </c>
      <c r="E157">
        <v>1</v>
      </c>
      <c r="F157">
        <v>1</v>
      </c>
      <c r="G157">
        <v>1</v>
      </c>
      <c r="H157">
        <v>3</v>
      </c>
      <c r="I157" t="s">
        <v>935</v>
      </c>
      <c r="J157" t="s">
        <v>936</v>
      </c>
      <c r="K157" t="s">
        <v>937</v>
      </c>
      <c r="L157">
        <v>1346</v>
      </c>
      <c r="N157">
        <v>1009</v>
      </c>
      <c r="O157" t="s">
        <v>182</v>
      </c>
      <c r="P157" t="s">
        <v>182</v>
      </c>
      <c r="Q157">
        <v>1</v>
      </c>
      <c r="X157">
        <v>0</v>
      </c>
      <c r="Y157">
        <v>28.26</v>
      </c>
      <c r="Z157">
        <v>0</v>
      </c>
      <c r="AA157">
        <v>0</v>
      </c>
      <c r="AB157">
        <v>0</v>
      </c>
      <c r="AC157">
        <v>1</v>
      </c>
      <c r="AD157">
        <v>0</v>
      </c>
      <c r="AE157">
        <v>0</v>
      </c>
      <c r="AF157" t="s">
        <v>30</v>
      </c>
      <c r="AG157">
        <v>0</v>
      </c>
      <c r="AH157">
        <v>3</v>
      </c>
      <c r="AI157">
        <v>-1</v>
      </c>
      <c r="AJ157" t="s">
        <v>6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ROW(Source!A65)</f>
        <v>65</v>
      </c>
      <c r="B158">
        <v>26834375</v>
      </c>
      <c r="C158">
        <v>26834368</v>
      </c>
      <c r="D158">
        <v>25153693</v>
      </c>
      <c r="E158">
        <v>1</v>
      </c>
      <c r="F158">
        <v>1</v>
      </c>
      <c r="G158">
        <v>1</v>
      </c>
      <c r="H158">
        <v>3</v>
      </c>
      <c r="I158" t="s">
        <v>658</v>
      </c>
      <c r="J158" t="s">
        <v>659</v>
      </c>
      <c r="K158" t="s">
        <v>660</v>
      </c>
      <c r="L158">
        <v>1348</v>
      </c>
      <c r="N158">
        <v>1009</v>
      </c>
      <c r="O158" t="s">
        <v>38</v>
      </c>
      <c r="P158" t="s">
        <v>38</v>
      </c>
      <c r="Q158">
        <v>1000</v>
      </c>
      <c r="X158">
        <v>1.15E-3</v>
      </c>
      <c r="Y158">
        <v>37900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30</v>
      </c>
      <c r="AG158">
        <v>0</v>
      </c>
      <c r="AH158">
        <v>2</v>
      </c>
      <c r="AI158">
        <v>26834375</v>
      </c>
      <c r="AJ158">
        <v>145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ROW(Source!A65)</f>
        <v>65</v>
      </c>
      <c r="B159">
        <v>26834376</v>
      </c>
      <c r="C159">
        <v>26834368</v>
      </c>
      <c r="D159">
        <v>25153830</v>
      </c>
      <c r="E159">
        <v>1</v>
      </c>
      <c r="F159">
        <v>1</v>
      </c>
      <c r="G159">
        <v>1</v>
      </c>
      <c r="H159">
        <v>3</v>
      </c>
      <c r="I159" t="s">
        <v>938</v>
      </c>
      <c r="J159" t="s">
        <v>939</v>
      </c>
      <c r="K159" t="s">
        <v>940</v>
      </c>
      <c r="L159">
        <v>1327</v>
      </c>
      <c r="N159">
        <v>1005</v>
      </c>
      <c r="O159" t="s">
        <v>27</v>
      </c>
      <c r="P159" t="s">
        <v>27</v>
      </c>
      <c r="Q159">
        <v>1</v>
      </c>
      <c r="X159">
        <v>0</v>
      </c>
      <c r="Y159">
        <v>52</v>
      </c>
      <c r="Z159">
        <v>0</v>
      </c>
      <c r="AA159">
        <v>0</v>
      </c>
      <c r="AB159">
        <v>0</v>
      </c>
      <c r="AC159">
        <v>1</v>
      </c>
      <c r="AD159">
        <v>0</v>
      </c>
      <c r="AE159">
        <v>0</v>
      </c>
      <c r="AF159" t="s">
        <v>30</v>
      </c>
      <c r="AG159">
        <v>0</v>
      </c>
      <c r="AH159">
        <v>3</v>
      </c>
      <c r="AI159">
        <v>-1</v>
      </c>
      <c r="AJ159" t="s">
        <v>6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ROW(Source!A65)</f>
        <v>65</v>
      </c>
      <c r="B160">
        <v>26834377</v>
      </c>
      <c r="C160">
        <v>26834368</v>
      </c>
      <c r="D160">
        <v>25153916</v>
      </c>
      <c r="E160">
        <v>1</v>
      </c>
      <c r="F160">
        <v>1</v>
      </c>
      <c r="G160">
        <v>1</v>
      </c>
      <c r="H160">
        <v>3</v>
      </c>
      <c r="I160" t="s">
        <v>941</v>
      </c>
      <c r="J160" t="s">
        <v>942</v>
      </c>
      <c r="K160" t="s">
        <v>943</v>
      </c>
      <c r="L160">
        <v>1327</v>
      </c>
      <c r="N160">
        <v>1005</v>
      </c>
      <c r="O160" t="s">
        <v>27</v>
      </c>
      <c r="P160" t="s">
        <v>27</v>
      </c>
      <c r="Q160">
        <v>1</v>
      </c>
      <c r="X160">
        <v>0</v>
      </c>
      <c r="Y160">
        <v>350</v>
      </c>
      <c r="Z160">
        <v>0</v>
      </c>
      <c r="AA160">
        <v>0</v>
      </c>
      <c r="AB160">
        <v>0</v>
      </c>
      <c r="AC160">
        <v>1</v>
      </c>
      <c r="AD160">
        <v>0</v>
      </c>
      <c r="AE160">
        <v>0</v>
      </c>
      <c r="AF160" t="s">
        <v>30</v>
      </c>
      <c r="AG160">
        <v>0</v>
      </c>
      <c r="AH160">
        <v>3</v>
      </c>
      <c r="AI160">
        <v>-1</v>
      </c>
      <c r="AJ160" t="s">
        <v>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ROW(Source!A65)</f>
        <v>65</v>
      </c>
      <c r="B161">
        <v>26834378</v>
      </c>
      <c r="C161">
        <v>26834368</v>
      </c>
      <c r="D161">
        <v>25171416</v>
      </c>
      <c r="E161">
        <v>1</v>
      </c>
      <c r="F161">
        <v>1</v>
      </c>
      <c r="G161">
        <v>1</v>
      </c>
      <c r="H161">
        <v>3</v>
      </c>
      <c r="I161" t="s">
        <v>661</v>
      </c>
      <c r="J161" t="s">
        <v>662</v>
      </c>
      <c r="K161" t="s">
        <v>663</v>
      </c>
      <c r="L161">
        <v>1348</v>
      </c>
      <c r="N161">
        <v>1009</v>
      </c>
      <c r="O161" t="s">
        <v>38</v>
      </c>
      <c r="P161" t="s">
        <v>38</v>
      </c>
      <c r="Q161">
        <v>1000</v>
      </c>
      <c r="X161">
        <v>0.02</v>
      </c>
      <c r="Y161">
        <v>7712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30</v>
      </c>
      <c r="AG161">
        <v>0</v>
      </c>
      <c r="AH161">
        <v>2</v>
      </c>
      <c r="AI161">
        <v>26834378</v>
      </c>
      <c r="AJ161">
        <v>146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ROW(Source!A65)</f>
        <v>65</v>
      </c>
      <c r="B162">
        <v>26834379</v>
      </c>
      <c r="C162">
        <v>26834368</v>
      </c>
      <c r="D162">
        <v>25173443</v>
      </c>
      <c r="E162">
        <v>1</v>
      </c>
      <c r="F162">
        <v>1</v>
      </c>
      <c r="G162">
        <v>1</v>
      </c>
      <c r="H162">
        <v>3</v>
      </c>
      <c r="I162" t="s">
        <v>664</v>
      </c>
      <c r="J162" t="s">
        <v>665</v>
      </c>
      <c r="K162" t="s">
        <v>666</v>
      </c>
      <c r="L162">
        <v>1302</v>
      </c>
      <c r="N162">
        <v>1003</v>
      </c>
      <c r="O162" t="s">
        <v>325</v>
      </c>
      <c r="P162" t="s">
        <v>325</v>
      </c>
      <c r="Q162">
        <v>10</v>
      </c>
      <c r="X162">
        <v>0.2</v>
      </c>
      <c r="Y162">
        <v>50.24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30</v>
      </c>
      <c r="AG162">
        <v>0</v>
      </c>
      <c r="AH162">
        <v>2</v>
      </c>
      <c r="AI162">
        <v>26834379</v>
      </c>
      <c r="AJ162">
        <v>147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ROW(Source!A65)</f>
        <v>65</v>
      </c>
      <c r="B163">
        <v>26834380</v>
      </c>
      <c r="C163">
        <v>26834368</v>
      </c>
      <c r="D163">
        <v>25145005</v>
      </c>
      <c r="E163">
        <v>17</v>
      </c>
      <c r="F163">
        <v>1</v>
      </c>
      <c r="G163">
        <v>1</v>
      </c>
      <c r="H163">
        <v>3</v>
      </c>
      <c r="I163" t="s">
        <v>944</v>
      </c>
      <c r="J163" t="s">
        <v>6</v>
      </c>
      <c r="K163" t="s">
        <v>945</v>
      </c>
      <c r="L163">
        <v>1348</v>
      </c>
      <c r="N163">
        <v>1009</v>
      </c>
      <c r="O163" t="s">
        <v>38</v>
      </c>
      <c r="P163" t="s">
        <v>38</v>
      </c>
      <c r="Q163">
        <v>1000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1</v>
      </c>
      <c r="AD163">
        <v>0</v>
      </c>
      <c r="AE163">
        <v>0</v>
      </c>
      <c r="AF163" t="s">
        <v>30</v>
      </c>
      <c r="AG163">
        <v>0</v>
      </c>
      <c r="AH163">
        <v>3</v>
      </c>
      <c r="AI163">
        <v>-1</v>
      </c>
      <c r="AJ163" t="s">
        <v>6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ROW(Source!A65)</f>
        <v>65</v>
      </c>
      <c r="B164">
        <v>26834381</v>
      </c>
      <c r="C164">
        <v>26834368</v>
      </c>
      <c r="D164">
        <v>25178464</v>
      </c>
      <c r="E164">
        <v>1</v>
      </c>
      <c r="F164">
        <v>1</v>
      </c>
      <c r="G164">
        <v>1</v>
      </c>
      <c r="H164">
        <v>3</v>
      </c>
      <c r="I164" t="s">
        <v>673</v>
      </c>
      <c r="J164" t="s">
        <v>674</v>
      </c>
      <c r="K164" t="s">
        <v>675</v>
      </c>
      <c r="L164">
        <v>1339</v>
      </c>
      <c r="N164">
        <v>1007</v>
      </c>
      <c r="O164" t="s">
        <v>228</v>
      </c>
      <c r="P164" t="s">
        <v>228</v>
      </c>
      <c r="Q164">
        <v>1</v>
      </c>
      <c r="X164">
        <v>0.04</v>
      </c>
      <c r="Y164">
        <v>1700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30</v>
      </c>
      <c r="AG164">
        <v>0</v>
      </c>
      <c r="AH164">
        <v>2</v>
      </c>
      <c r="AI164">
        <v>26834381</v>
      </c>
      <c r="AJ164">
        <v>148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ROW(Source!A66)</f>
        <v>66</v>
      </c>
      <c r="B165">
        <v>26834388</v>
      </c>
      <c r="C165">
        <v>26834387</v>
      </c>
      <c r="D165">
        <v>25418547</v>
      </c>
      <c r="E165">
        <v>1</v>
      </c>
      <c r="F165">
        <v>1</v>
      </c>
      <c r="G165">
        <v>1</v>
      </c>
      <c r="H165">
        <v>1</v>
      </c>
      <c r="I165" t="s">
        <v>715</v>
      </c>
      <c r="J165" t="s">
        <v>6</v>
      </c>
      <c r="K165" t="s">
        <v>716</v>
      </c>
      <c r="L165">
        <v>1191</v>
      </c>
      <c r="N165">
        <v>1013</v>
      </c>
      <c r="O165" t="s">
        <v>599</v>
      </c>
      <c r="P165" t="s">
        <v>599</v>
      </c>
      <c r="Q165">
        <v>1</v>
      </c>
      <c r="X165">
        <v>75.3</v>
      </c>
      <c r="Y165">
        <v>0</v>
      </c>
      <c r="Z165">
        <v>0</v>
      </c>
      <c r="AA165">
        <v>0</v>
      </c>
      <c r="AB165">
        <v>8.74</v>
      </c>
      <c r="AC165">
        <v>0</v>
      </c>
      <c r="AD165">
        <v>1</v>
      </c>
      <c r="AE165">
        <v>1</v>
      </c>
      <c r="AF165" t="s">
        <v>77</v>
      </c>
      <c r="AG165">
        <v>60.24</v>
      </c>
      <c r="AH165">
        <v>2</v>
      </c>
      <c r="AI165">
        <v>26834388</v>
      </c>
      <c r="AJ165">
        <v>149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ROW(Source!A66)</f>
        <v>66</v>
      </c>
      <c r="B166">
        <v>26834389</v>
      </c>
      <c r="C166">
        <v>26834387</v>
      </c>
      <c r="D166">
        <v>25412928</v>
      </c>
      <c r="E166">
        <v>1</v>
      </c>
      <c r="F166">
        <v>1</v>
      </c>
      <c r="G166">
        <v>1</v>
      </c>
      <c r="H166">
        <v>1</v>
      </c>
      <c r="I166" t="s">
        <v>600</v>
      </c>
      <c r="J166" t="s">
        <v>6</v>
      </c>
      <c r="K166" t="s">
        <v>601</v>
      </c>
      <c r="L166">
        <v>1191</v>
      </c>
      <c r="N166">
        <v>1013</v>
      </c>
      <c r="O166" t="s">
        <v>599</v>
      </c>
      <c r="P166" t="s">
        <v>599</v>
      </c>
      <c r="Q166">
        <v>1</v>
      </c>
      <c r="X166">
        <v>0.49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2</v>
      </c>
      <c r="AF166" t="s">
        <v>77</v>
      </c>
      <c r="AG166">
        <v>0.39200000000000002</v>
      </c>
      <c r="AH166">
        <v>2</v>
      </c>
      <c r="AI166">
        <v>26834389</v>
      </c>
      <c r="AJ166">
        <v>150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ROW(Source!A66)</f>
        <v>66</v>
      </c>
      <c r="B167">
        <v>26834390</v>
      </c>
      <c r="C167">
        <v>26834387</v>
      </c>
      <c r="D167">
        <v>25231607</v>
      </c>
      <c r="E167">
        <v>1</v>
      </c>
      <c r="F167">
        <v>1</v>
      </c>
      <c r="G167">
        <v>1</v>
      </c>
      <c r="H167">
        <v>2</v>
      </c>
      <c r="I167" t="s">
        <v>608</v>
      </c>
      <c r="J167" t="s">
        <v>609</v>
      </c>
      <c r="K167" t="s">
        <v>610</v>
      </c>
      <c r="L167">
        <v>1368</v>
      </c>
      <c r="N167">
        <v>1011</v>
      </c>
      <c r="O167" t="s">
        <v>605</v>
      </c>
      <c r="P167" t="s">
        <v>605</v>
      </c>
      <c r="Q167">
        <v>1</v>
      </c>
      <c r="X167">
        <v>0.49</v>
      </c>
      <c r="Y167">
        <v>0</v>
      </c>
      <c r="Z167">
        <v>65.709999999999994</v>
      </c>
      <c r="AA167">
        <v>11.6</v>
      </c>
      <c r="AB167">
        <v>0</v>
      </c>
      <c r="AC167">
        <v>0</v>
      </c>
      <c r="AD167">
        <v>1</v>
      </c>
      <c r="AE167">
        <v>0</v>
      </c>
      <c r="AF167" t="s">
        <v>77</v>
      </c>
      <c r="AG167">
        <v>0.39200000000000002</v>
      </c>
      <c r="AH167">
        <v>2</v>
      </c>
      <c r="AI167">
        <v>26834390</v>
      </c>
      <c r="AJ167">
        <v>151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ROW(Source!A66)</f>
        <v>66</v>
      </c>
      <c r="B168">
        <v>26834391</v>
      </c>
      <c r="C168">
        <v>26834387</v>
      </c>
      <c r="D168">
        <v>25152717</v>
      </c>
      <c r="E168">
        <v>1</v>
      </c>
      <c r="F168">
        <v>1</v>
      </c>
      <c r="G168">
        <v>1</v>
      </c>
      <c r="H168">
        <v>3</v>
      </c>
      <c r="I168" t="s">
        <v>717</v>
      </c>
      <c r="J168" t="s">
        <v>718</v>
      </c>
      <c r="K168" t="s">
        <v>719</v>
      </c>
      <c r="L168">
        <v>1348</v>
      </c>
      <c r="N168">
        <v>1009</v>
      </c>
      <c r="O168" t="s">
        <v>38</v>
      </c>
      <c r="P168" t="s">
        <v>38</v>
      </c>
      <c r="Q168">
        <v>1000</v>
      </c>
      <c r="X168">
        <v>4.1999999999999997E-3</v>
      </c>
      <c r="Y168">
        <v>8475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30</v>
      </c>
      <c r="AG168">
        <v>0</v>
      </c>
      <c r="AH168">
        <v>2</v>
      </c>
      <c r="AI168">
        <v>26834391</v>
      </c>
      <c r="AJ168">
        <v>152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ROW(Source!A66)</f>
        <v>66</v>
      </c>
      <c r="B169">
        <v>26834392</v>
      </c>
      <c r="C169">
        <v>26834387</v>
      </c>
      <c r="D169">
        <v>25179506</v>
      </c>
      <c r="E169">
        <v>1</v>
      </c>
      <c r="F169">
        <v>1</v>
      </c>
      <c r="G169">
        <v>1</v>
      </c>
      <c r="H169">
        <v>3</v>
      </c>
      <c r="I169" t="s">
        <v>720</v>
      </c>
      <c r="J169" t="s">
        <v>721</v>
      </c>
      <c r="K169" t="s">
        <v>722</v>
      </c>
      <c r="L169">
        <v>1328</v>
      </c>
      <c r="N169">
        <v>1005</v>
      </c>
      <c r="O169" t="s">
        <v>18</v>
      </c>
      <c r="P169" t="s">
        <v>18</v>
      </c>
      <c r="Q169">
        <v>100</v>
      </c>
      <c r="X169">
        <v>1.0249999999999999</v>
      </c>
      <c r="Y169">
        <v>2275.5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30</v>
      </c>
      <c r="AG169">
        <v>0</v>
      </c>
      <c r="AH169">
        <v>2</v>
      </c>
      <c r="AI169">
        <v>26834392</v>
      </c>
      <c r="AJ169">
        <v>153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ROW(Source!A67)</f>
        <v>67</v>
      </c>
      <c r="B170">
        <v>26834388</v>
      </c>
      <c r="C170">
        <v>26834387</v>
      </c>
      <c r="D170">
        <v>25418547</v>
      </c>
      <c r="E170">
        <v>1</v>
      </c>
      <c r="F170">
        <v>1</v>
      </c>
      <c r="G170">
        <v>1</v>
      </c>
      <c r="H170">
        <v>1</v>
      </c>
      <c r="I170" t="s">
        <v>715</v>
      </c>
      <c r="J170" t="s">
        <v>6</v>
      </c>
      <c r="K170" t="s">
        <v>716</v>
      </c>
      <c r="L170">
        <v>1191</v>
      </c>
      <c r="N170">
        <v>1013</v>
      </c>
      <c r="O170" t="s">
        <v>599</v>
      </c>
      <c r="P170" t="s">
        <v>599</v>
      </c>
      <c r="Q170">
        <v>1</v>
      </c>
      <c r="X170">
        <v>75.3</v>
      </c>
      <c r="Y170">
        <v>0</v>
      </c>
      <c r="Z170">
        <v>0</v>
      </c>
      <c r="AA170">
        <v>0</v>
      </c>
      <c r="AB170">
        <v>8.74</v>
      </c>
      <c r="AC170">
        <v>0</v>
      </c>
      <c r="AD170">
        <v>1</v>
      </c>
      <c r="AE170">
        <v>1</v>
      </c>
      <c r="AF170" t="s">
        <v>77</v>
      </c>
      <c r="AG170">
        <v>60.24</v>
      </c>
      <c r="AH170">
        <v>2</v>
      </c>
      <c r="AI170">
        <v>26834388</v>
      </c>
      <c r="AJ170">
        <v>154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ROW(Source!A67)</f>
        <v>67</v>
      </c>
      <c r="B171">
        <v>26834389</v>
      </c>
      <c r="C171">
        <v>26834387</v>
      </c>
      <c r="D171">
        <v>25412928</v>
      </c>
      <c r="E171">
        <v>1</v>
      </c>
      <c r="F171">
        <v>1</v>
      </c>
      <c r="G171">
        <v>1</v>
      </c>
      <c r="H171">
        <v>1</v>
      </c>
      <c r="I171" t="s">
        <v>600</v>
      </c>
      <c r="J171" t="s">
        <v>6</v>
      </c>
      <c r="K171" t="s">
        <v>601</v>
      </c>
      <c r="L171">
        <v>1191</v>
      </c>
      <c r="N171">
        <v>1013</v>
      </c>
      <c r="O171" t="s">
        <v>599</v>
      </c>
      <c r="P171" t="s">
        <v>599</v>
      </c>
      <c r="Q171">
        <v>1</v>
      </c>
      <c r="X171">
        <v>0.49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2</v>
      </c>
      <c r="AF171" t="s">
        <v>77</v>
      </c>
      <c r="AG171">
        <v>0.39200000000000002</v>
      </c>
      <c r="AH171">
        <v>2</v>
      </c>
      <c r="AI171">
        <v>26834389</v>
      </c>
      <c r="AJ171">
        <v>155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ROW(Source!A67)</f>
        <v>67</v>
      </c>
      <c r="B172">
        <v>26834390</v>
      </c>
      <c r="C172">
        <v>26834387</v>
      </c>
      <c r="D172">
        <v>25231607</v>
      </c>
      <c r="E172">
        <v>1</v>
      </c>
      <c r="F172">
        <v>1</v>
      </c>
      <c r="G172">
        <v>1</v>
      </c>
      <c r="H172">
        <v>2</v>
      </c>
      <c r="I172" t="s">
        <v>608</v>
      </c>
      <c r="J172" t="s">
        <v>609</v>
      </c>
      <c r="K172" t="s">
        <v>610</v>
      </c>
      <c r="L172">
        <v>1368</v>
      </c>
      <c r="N172">
        <v>1011</v>
      </c>
      <c r="O172" t="s">
        <v>605</v>
      </c>
      <c r="P172" t="s">
        <v>605</v>
      </c>
      <c r="Q172">
        <v>1</v>
      </c>
      <c r="X172">
        <v>0.49</v>
      </c>
      <c r="Y172">
        <v>0</v>
      </c>
      <c r="Z172">
        <v>65.709999999999994</v>
      </c>
      <c r="AA172">
        <v>11.6</v>
      </c>
      <c r="AB172">
        <v>0</v>
      </c>
      <c r="AC172">
        <v>0</v>
      </c>
      <c r="AD172">
        <v>1</v>
      </c>
      <c r="AE172">
        <v>0</v>
      </c>
      <c r="AF172" t="s">
        <v>77</v>
      </c>
      <c r="AG172">
        <v>0.39200000000000002</v>
      </c>
      <c r="AH172">
        <v>2</v>
      </c>
      <c r="AI172">
        <v>26834390</v>
      </c>
      <c r="AJ172">
        <v>156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ROW(Source!A67)</f>
        <v>67</v>
      </c>
      <c r="B173">
        <v>26834391</v>
      </c>
      <c r="C173">
        <v>26834387</v>
      </c>
      <c r="D173">
        <v>25152717</v>
      </c>
      <c r="E173">
        <v>1</v>
      </c>
      <c r="F173">
        <v>1</v>
      </c>
      <c r="G173">
        <v>1</v>
      </c>
      <c r="H173">
        <v>3</v>
      </c>
      <c r="I173" t="s">
        <v>717</v>
      </c>
      <c r="J173" t="s">
        <v>718</v>
      </c>
      <c r="K173" t="s">
        <v>719</v>
      </c>
      <c r="L173">
        <v>1348</v>
      </c>
      <c r="N173">
        <v>1009</v>
      </c>
      <c r="O173" t="s">
        <v>38</v>
      </c>
      <c r="P173" t="s">
        <v>38</v>
      </c>
      <c r="Q173">
        <v>1000</v>
      </c>
      <c r="X173">
        <v>4.1999999999999997E-3</v>
      </c>
      <c r="Y173">
        <v>8475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30</v>
      </c>
      <c r="AG173">
        <v>0</v>
      </c>
      <c r="AH173">
        <v>2</v>
      </c>
      <c r="AI173">
        <v>26834391</v>
      </c>
      <c r="AJ173">
        <v>157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ROW(Source!A67)</f>
        <v>67</v>
      </c>
      <c r="B174">
        <v>26834392</v>
      </c>
      <c r="C174">
        <v>26834387</v>
      </c>
      <c r="D174">
        <v>25179506</v>
      </c>
      <c r="E174">
        <v>1</v>
      </c>
      <c r="F174">
        <v>1</v>
      </c>
      <c r="G174">
        <v>1</v>
      </c>
      <c r="H174">
        <v>3</v>
      </c>
      <c r="I174" t="s">
        <v>720</v>
      </c>
      <c r="J174" t="s">
        <v>721</v>
      </c>
      <c r="K174" t="s">
        <v>722</v>
      </c>
      <c r="L174">
        <v>1328</v>
      </c>
      <c r="N174">
        <v>1005</v>
      </c>
      <c r="O174" t="s">
        <v>18</v>
      </c>
      <c r="P174" t="s">
        <v>18</v>
      </c>
      <c r="Q174">
        <v>100</v>
      </c>
      <c r="X174">
        <v>1.0249999999999999</v>
      </c>
      <c r="Y174">
        <v>2275.5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30</v>
      </c>
      <c r="AG174">
        <v>0</v>
      </c>
      <c r="AH174">
        <v>2</v>
      </c>
      <c r="AI174">
        <v>26834392</v>
      </c>
      <c r="AJ174">
        <v>158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ROW(Source!A68)</f>
        <v>68</v>
      </c>
      <c r="B175">
        <v>26834395</v>
      </c>
      <c r="C175">
        <v>26834394</v>
      </c>
      <c r="D175">
        <v>25417632</v>
      </c>
      <c r="E175">
        <v>1</v>
      </c>
      <c r="F175">
        <v>1</v>
      </c>
      <c r="G175">
        <v>1</v>
      </c>
      <c r="H175">
        <v>1</v>
      </c>
      <c r="I175" t="s">
        <v>723</v>
      </c>
      <c r="J175" t="s">
        <v>6</v>
      </c>
      <c r="K175" t="s">
        <v>724</v>
      </c>
      <c r="L175">
        <v>1191</v>
      </c>
      <c r="N175">
        <v>1013</v>
      </c>
      <c r="O175" t="s">
        <v>599</v>
      </c>
      <c r="P175" t="s">
        <v>599</v>
      </c>
      <c r="Q175">
        <v>1</v>
      </c>
      <c r="X175">
        <v>66.87</v>
      </c>
      <c r="Y175">
        <v>0</v>
      </c>
      <c r="Z175">
        <v>0</v>
      </c>
      <c r="AA175">
        <v>0</v>
      </c>
      <c r="AB175">
        <v>8.64</v>
      </c>
      <c r="AC175">
        <v>0</v>
      </c>
      <c r="AD175">
        <v>1</v>
      </c>
      <c r="AE175">
        <v>1</v>
      </c>
      <c r="AF175" t="s">
        <v>6</v>
      </c>
      <c r="AG175">
        <v>66.87</v>
      </c>
      <c r="AH175">
        <v>2</v>
      </c>
      <c r="AI175">
        <v>26834395</v>
      </c>
      <c r="AJ175">
        <v>159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ROW(Source!A68)</f>
        <v>68</v>
      </c>
      <c r="B176">
        <v>26834396</v>
      </c>
      <c r="C176">
        <v>26834394</v>
      </c>
      <c r="D176">
        <v>25412928</v>
      </c>
      <c r="E176">
        <v>1</v>
      </c>
      <c r="F176">
        <v>1</v>
      </c>
      <c r="G176">
        <v>1</v>
      </c>
      <c r="H176">
        <v>1</v>
      </c>
      <c r="I176" t="s">
        <v>600</v>
      </c>
      <c r="J176" t="s">
        <v>6</v>
      </c>
      <c r="K176" t="s">
        <v>601</v>
      </c>
      <c r="L176">
        <v>1191</v>
      </c>
      <c r="N176">
        <v>1013</v>
      </c>
      <c r="O176" t="s">
        <v>599</v>
      </c>
      <c r="P176" t="s">
        <v>599</v>
      </c>
      <c r="Q176">
        <v>1</v>
      </c>
      <c r="X176">
        <v>2.2000000000000002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6</v>
      </c>
      <c r="AG176">
        <v>2.2000000000000002</v>
      </c>
      <c r="AH176">
        <v>2</v>
      </c>
      <c r="AI176">
        <v>26834396</v>
      </c>
      <c r="AJ176">
        <v>160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ROW(Source!A68)</f>
        <v>68</v>
      </c>
      <c r="B177">
        <v>26834397</v>
      </c>
      <c r="C177">
        <v>26834394</v>
      </c>
      <c r="D177">
        <v>25230514</v>
      </c>
      <c r="E177">
        <v>1</v>
      </c>
      <c r="F177">
        <v>1</v>
      </c>
      <c r="G177">
        <v>1</v>
      </c>
      <c r="H177">
        <v>2</v>
      </c>
      <c r="I177" t="s">
        <v>602</v>
      </c>
      <c r="J177" t="s">
        <v>603</v>
      </c>
      <c r="K177" t="s">
        <v>604</v>
      </c>
      <c r="L177">
        <v>1368</v>
      </c>
      <c r="N177">
        <v>1011</v>
      </c>
      <c r="O177" t="s">
        <v>605</v>
      </c>
      <c r="P177" t="s">
        <v>605</v>
      </c>
      <c r="Q177">
        <v>1</v>
      </c>
      <c r="X177">
        <v>2.2000000000000002</v>
      </c>
      <c r="Y177">
        <v>0</v>
      </c>
      <c r="Z177">
        <v>31.26</v>
      </c>
      <c r="AA177">
        <v>13.5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2.2000000000000002</v>
      </c>
      <c r="AH177">
        <v>2</v>
      </c>
      <c r="AI177">
        <v>26834397</v>
      </c>
      <c r="AJ177">
        <v>161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ROW(Source!A69)</f>
        <v>69</v>
      </c>
      <c r="B178">
        <v>26834395</v>
      </c>
      <c r="C178">
        <v>26834394</v>
      </c>
      <c r="D178">
        <v>25417632</v>
      </c>
      <c r="E178">
        <v>1</v>
      </c>
      <c r="F178">
        <v>1</v>
      </c>
      <c r="G178">
        <v>1</v>
      </c>
      <c r="H178">
        <v>1</v>
      </c>
      <c r="I178" t="s">
        <v>723</v>
      </c>
      <c r="J178" t="s">
        <v>6</v>
      </c>
      <c r="K178" t="s">
        <v>724</v>
      </c>
      <c r="L178">
        <v>1191</v>
      </c>
      <c r="N178">
        <v>1013</v>
      </c>
      <c r="O178" t="s">
        <v>599</v>
      </c>
      <c r="P178" t="s">
        <v>599</v>
      </c>
      <c r="Q178">
        <v>1</v>
      </c>
      <c r="X178">
        <v>66.87</v>
      </c>
      <c r="Y178">
        <v>0</v>
      </c>
      <c r="Z178">
        <v>0</v>
      </c>
      <c r="AA178">
        <v>0</v>
      </c>
      <c r="AB178">
        <v>8.64</v>
      </c>
      <c r="AC178">
        <v>0</v>
      </c>
      <c r="AD178">
        <v>1</v>
      </c>
      <c r="AE178">
        <v>1</v>
      </c>
      <c r="AF178" t="s">
        <v>6</v>
      </c>
      <c r="AG178">
        <v>66.87</v>
      </c>
      <c r="AH178">
        <v>2</v>
      </c>
      <c r="AI178">
        <v>26834395</v>
      </c>
      <c r="AJ178">
        <v>162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ROW(Source!A69)</f>
        <v>69</v>
      </c>
      <c r="B179">
        <v>26834396</v>
      </c>
      <c r="C179">
        <v>26834394</v>
      </c>
      <c r="D179">
        <v>25412928</v>
      </c>
      <c r="E179">
        <v>1</v>
      </c>
      <c r="F179">
        <v>1</v>
      </c>
      <c r="G179">
        <v>1</v>
      </c>
      <c r="H179">
        <v>1</v>
      </c>
      <c r="I179" t="s">
        <v>600</v>
      </c>
      <c r="J179" t="s">
        <v>6</v>
      </c>
      <c r="K179" t="s">
        <v>601</v>
      </c>
      <c r="L179">
        <v>1191</v>
      </c>
      <c r="N179">
        <v>1013</v>
      </c>
      <c r="O179" t="s">
        <v>599</v>
      </c>
      <c r="P179" t="s">
        <v>599</v>
      </c>
      <c r="Q179">
        <v>1</v>
      </c>
      <c r="X179">
        <v>2.2000000000000002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2</v>
      </c>
      <c r="AF179" t="s">
        <v>6</v>
      </c>
      <c r="AG179">
        <v>2.2000000000000002</v>
      </c>
      <c r="AH179">
        <v>2</v>
      </c>
      <c r="AI179">
        <v>26834396</v>
      </c>
      <c r="AJ179">
        <v>163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ROW(Source!A69)</f>
        <v>69</v>
      </c>
      <c r="B180">
        <v>26834397</v>
      </c>
      <c r="C180">
        <v>26834394</v>
      </c>
      <c r="D180">
        <v>25230514</v>
      </c>
      <c r="E180">
        <v>1</v>
      </c>
      <c r="F180">
        <v>1</v>
      </c>
      <c r="G180">
        <v>1</v>
      </c>
      <c r="H180">
        <v>2</v>
      </c>
      <c r="I180" t="s">
        <v>602</v>
      </c>
      <c r="J180" t="s">
        <v>603</v>
      </c>
      <c r="K180" t="s">
        <v>604</v>
      </c>
      <c r="L180">
        <v>1368</v>
      </c>
      <c r="N180">
        <v>1011</v>
      </c>
      <c r="O180" t="s">
        <v>605</v>
      </c>
      <c r="P180" t="s">
        <v>605</v>
      </c>
      <c r="Q180">
        <v>1</v>
      </c>
      <c r="X180">
        <v>2.2000000000000002</v>
      </c>
      <c r="Y180">
        <v>0</v>
      </c>
      <c r="Z180">
        <v>31.26</v>
      </c>
      <c r="AA180">
        <v>13.5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2.2000000000000002</v>
      </c>
      <c r="AH180">
        <v>2</v>
      </c>
      <c r="AI180">
        <v>26834397</v>
      </c>
      <c r="AJ180">
        <v>164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ROW(Source!A70)</f>
        <v>70</v>
      </c>
      <c r="B181">
        <v>26834400</v>
      </c>
      <c r="C181">
        <v>26834399</v>
      </c>
      <c r="D181">
        <v>25412930</v>
      </c>
      <c r="E181">
        <v>1</v>
      </c>
      <c r="F181">
        <v>1</v>
      </c>
      <c r="G181">
        <v>1</v>
      </c>
      <c r="H181">
        <v>1</v>
      </c>
      <c r="I181" t="s">
        <v>623</v>
      </c>
      <c r="J181" t="s">
        <v>6</v>
      </c>
      <c r="K181" t="s">
        <v>624</v>
      </c>
      <c r="L181">
        <v>1191</v>
      </c>
      <c r="N181">
        <v>1013</v>
      </c>
      <c r="O181" t="s">
        <v>599</v>
      </c>
      <c r="P181" t="s">
        <v>599</v>
      </c>
      <c r="Q181">
        <v>1</v>
      </c>
      <c r="X181">
        <v>108.36</v>
      </c>
      <c r="Y181">
        <v>0</v>
      </c>
      <c r="Z181">
        <v>0</v>
      </c>
      <c r="AA181">
        <v>0</v>
      </c>
      <c r="AB181">
        <v>9.4</v>
      </c>
      <c r="AC181">
        <v>0</v>
      </c>
      <c r="AD181">
        <v>1</v>
      </c>
      <c r="AE181">
        <v>1</v>
      </c>
      <c r="AF181" t="s">
        <v>77</v>
      </c>
      <c r="AG181">
        <v>86.688000000000002</v>
      </c>
      <c r="AH181">
        <v>2</v>
      </c>
      <c r="AI181">
        <v>26834400</v>
      </c>
      <c r="AJ181">
        <v>165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ROW(Source!A70)</f>
        <v>70</v>
      </c>
      <c r="B182">
        <v>26834401</v>
      </c>
      <c r="C182">
        <v>26834399</v>
      </c>
      <c r="D182">
        <v>25412928</v>
      </c>
      <c r="E182">
        <v>1</v>
      </c>
      <c r="F182">
        <v>1</v>
      </c>
      <c r="G182">
        <v>1</v>
      </c>
      <c r="H182">
        <v>1</v>
      </c>
      <c r="I182" t="s">
        <v>600</v>
      </c>
      <c r="J182" t="s">
        <v>6</v>
      </c>
      <c r="K182" t="s">
        <v>601</v>
      </c>
      <c r="L182">
        <v>1191</v>
      </c>
      <c r="N182">
        <v>1013</v>
      </c>
      <c r="O182" t="s">
        <v>599</v>
      </c>
      <c r="P182" t="s">
        <v>599</v>
      </c>
      <c r="Q182">
        <v>1</v>
      </c>
      <c r="X182">
        <v>0.39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2</v>
      </c>
      <c r="AF182" t="s">
        <v>77</v>
      </c>
      <c r="AG182">
        <v>0.31200000000000006</v>
      </c>
      <c r="AH182">
        <v>2</v>
      </c>
      <c r="AI182">
        <v>26834401</v>
      </c>
      <c r="AJ182">
        <v>166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ROW(Source!A70)</f>
        <v>70</v>
      </c>
      <c r="B183">
        <v>26834402</v>
      </c>
      <c r="C183">
        <v>26834399</v>
      </c>
      <c r="D183">
        <v>25230220</v>
      </c>
      <c r="E183">
        <v>1</v>
      </c>
      <c r="F183">
        <v>1</v>
      </c>
      <c r="G183">
        <v>1</v>
      </c>
      <c r="H183">
        <v>2</v>
      </c>
      <c r="I183" t="s">
        <v>628</v>
      </c>
      <c r="J183" t="s">
        <v>629</v>
      </c>
      <c r="K183" t="s">
        <v>630</v>
      </c>
      <c r="L183">
        <v>1368</v>
      </c>
      <c r="N183">
        <v>1011</v>
      </c>
      <c r="O183" t="s">
        <v>605</v>
      </c>
      <c r="P183" t="s">
        <v>605</v>
      </c>
      <c r="Q183">
        <v>1</v>
      </c>
      <c r="X183">
        <v>0.25</v>
      </c>
      <c r="Y183">
        <v>0</v>
      </c>
      <c r="Z183">
        <v>111.99</v>
      </c>
      <c r="AA183">
        <v>13.5</v>
      </c>
      <c r="AB183">
        <v>0</v>
      </c>
      <c r="AC183">
        <v>0</v>
      </c>
      <c r="AD183">
        <v>1</v>
      </c>
      <c r="AE183">
        <v>0</v>
      </c>
      <c r="AF183" t="s">
        <v>77</v>
      </c>
      <c r="AG183">
        <v>0.2</v>
      </c>
      <c r="AH183">
        <v>2</v>
      </c>
      <c r="AI183">
        <v>26834402</v>
      </c>
      <c r="AJ183">
        <v>167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ROW(Source!A70)</f>
        <v>70</v>
      </c>
      <c r="B184">
        <v>26834403</v>
      </c>
      <c r="C184">
        <v>26834399</v>
      </c>
      <c r="D184">
        <v>25230420</v>
      </c>
      <c r="E184">
        <v>1</v>
      </c>
      <c r="F184">
        <v>1</v>
      </c>
      <c r="G184">
        <v>1</v>
      </c>
      <c r="H184">
        <v>2</v>
      </c>
      <c r="I184" t="s">
        <v>634</v>
      </c>
      <c r="J184" t="s">
        <v>635</v>
      </c>
      <c r="K184" t="s">
        <v>636</v>
      </c>
      <c r="L184">
        <v>1368</v>
      </c>
      <c r="N184">
        <v>1011</v>
      </c>
      <c r="O184" t="s">
        <v>605</v>
      </c>
      <c r="P184" t="s">
        <v>605</v>
      </c>
      <c r="Q184">
        <v>1</v>
      </c>
      <c r="X184">
        <v>16.2</v>
      </c>
      <c r="Y184">
        <v>0</v>
      </c>
      <c r="Z184">
        <v>6.9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77</v>
      </c>
      <c r="AG184">
        <v>12.96</v>
      </c>
      <c r="AH184">
        <v>2</v>
      </c>
      <c r="AI184">
        <v>26834403</v>
      </c>
      <c r="AJ184">
        <v>168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ROW(Source!A70)</f>
        <v>70</v>
      </c>
      <c r="B185">
        <v>26834404</v>
      </c>
      <c r="C185">
        <v>26834399</v>
      </c>
      <c r="D185">
        <v>25231607</v>
      </c>
      <c r="E185">
        <v>1</v>
      </c>
      <c r="F185">
        <v>1</v>
      </c>
      <c r="G185">
        <v>1</v>
      </c>
      <c r="H185">
        <v>2</v>
      </c>
      <c r="I185" t="s">
        <v>608</v>
      </c>
      <c r="J185" t="s">
        <v>609</v>
      </c>
      <c r="K185" t="s">
        <v>610</v>
      </c>
      <c r="L185">
        <v>1368</v>
      </c>
      <c r="N185">
        <v>1011</v>
      </c>
      <c r="O185" t="s">
        <v>605</v>
      </c>
      <c r="P185" t="s">
        <v>605</v>
      </c>
      <c r="Q185">
        <v>1</v>
      </c>
      <c r="X185">
        <v>0.14000000000000001</v>
      </c>
      <c r="Y185">
        <v>0</v>
      </c>
      <c r="Z185">
        <v>65.709999999999994</v>
      </c>
      <c r="AA185">
        <v>11.6</v>
      </c>
      <c r="AB185">
        <v>0</v>
      </c>
      <c r="AC185">
        <v>0</v>
      </c>
      <c r="AD185">
        <v>1</v>
      </c>
      <c r="AE185">
        <v>0</v>
      </c>
      <c r="AF185" t="s">
        <v>77</v>
      </c>
      <c r="AG185">
        <v>0.11200000000000002</v>
      </c>
      <c r="AH185">
        <v>2</v>
      </c>
      <c r="AI185">
        <v>26834404</v>
      </c>
      <c r="AJ185">
        <v>169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ROW(Source!A70)</f>
        <v>70</v>
      </c>
      <c r="B186">
        <v>26834405</v>
      </c>
      <c r="C186">
        <v>26834399</v>
      </c>
      <c r="D186">
        <v>25175468</v>
      </c>
      <c r="E186">
        <v>1</v>
      </c>
      <c r="F186">
        <v>1</v>
      </c>
      <c r="G186">
        <v>1</v>
      </c>
      <c r="H186">
        <v>3</v>
      </c>
      <c r="I186" t="s">
        <v>725</v>
      </c>
      <c r="J186" t="s">
        <v>726</v>
      </c>
      <c r="K186" t="s">
        <v>727</v>
      </c>
      <c r="L186">
        <v>1301</v>
      </c>
      <c r="N186">
        <v>1003</v>
      </c>
      <c r="O186" t="s">
        <v>233</v>
      </c>
      <c r="P186" t="s">
        <v>233</v>
      </c>
      <c r="Q186">
        <v>1</v>
      </c>
      <c r="X186">
        <v>100</v>
      </c>
      <c r="Y186">
        <v>20.47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30</v>
      </c>
      <c r="AG186">
        <v>0</v>
      </c>
      <c r="AH186">
        <v>2</v>
      </c>
      <c r="AI186">
        <v>26834405</v>
      </c>
      <c r="AJ186">
        <v>170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ROW(Source!A70)</f>
        <v>70</v>
      </c>
      <c r="B187">
        <v>26834406</v>
      </c>
      <c r="C187">
        <v>26834399</v>
      </c>
      <c r="D187">
        <v>25175474</v>
      </c>
      <c r="E187">
        <v>1</v>
      </c>
      <c r="F187">
        <v>1</v>
      </c>
      <c r="G187">
        <v>1</v>
      </c>
      <c r="H187">
        <v>3</v>
      </c>
      <c r="I187" t="s">
        <v>728</v>
      </c>
      <c r="J187" t="s">
        <v>729</v>
      </c>
      <c r="K187" t="s">
        <v>730</v>
      </c>
      <c r="L187">
        <v>1355</v>
      </c>
      <c r="N187">
        <v>1010</v>
      </c>
      <c r="O187" t="s">
        <v>483</v>
      </c>
      <c r="P187" t="s">
        <v>483</v>
      </c>
      <c r="Q187">
        <v>100</v>
      </c>
      <c r="X187">
        <v>0.7</v>
      </c>
      <c r="Y187">
        <v>366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30</v>
      </c>
      <c r="AG187">
        <v>0</v>
      </c>
      <c r="AH187">
        <v>2</v>
      </c>
      <c r="AI187">
        <v>26834406</v>
      </c>
      <c r="AJ187">
        <v>171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ROW(Source!A70)</f>
        <v>70</v>
      </c>
      <c r="B188">
        <v>26834407</v>
      </c>
      <c r="C188">
        <v>26834399</v>
      </c>
      <c r="D188">
        <v>25175481</v>
      </c>
      <c r="E188">
        <v>1</v>
      </c>
      <c r="F188">
        <v>1</v>
      </c>
      <c r="G188">
        <v>1</v>
      </c>
      <c r="H188">
        <v>3</v>
      </c>
      <c r="I188" t="s">
        <v>946</v>
      </c>
      <c r="J188" t="s">
        <v>947</v>
      </c>
      <c r="K188" t="s">
        <v>948</v>
      </c>
      <c r="L188">
        <v>1301</v>
      </c>
      <c r="N188">
        <v>1003</v>
      </c>
      <c r="O188" t="s">
        <v>233</v>
      </c>
      <c r="P188" t="s">
        <v>233</v>
      </c>
      <c r="Q188">
        <v>1</v>
      </c>
      <c r="X188">
        <v>0</v>
      </c>
      <c r="Y188">
        <v>6.28</v>
      </c>
      <c r="Z188">
        <v>0</v>
      </c>
      <c r="AA188">
        <v>0</v>
      </c>
      <c r="AB188">
        <v>0</v>
      </c>
      <c r="AC188">
        <v>1</v>
      </c>
      <c r="AD188">
        <v>0</v>
      </c>
      <c r="AE188">
        <v>0</v>
      </c>
      <c r="AF188" t="s">
        <v>30</v>
      </c>
      <c r="AG188">
        <v>0</v>
      </c>
      <c r="AH188">
        <v>3</v>
      </c>
      <c r="AI188">
        <v>-1</v>
      </c>
      <c r="AJ188" t="s">
        <v>6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ROW(Source!A70)</f>
        <v>70</v>
      </c>
      <c r="B189">
        <v>26834408</v>
      </c>
      <c r="C189">
        <v>26834399</v>
      </c>
      <c r="D189">
        <v>25175512</v>
      </c>
      <c r="E189">
        <v>1</v>
      </c>
      <c r="F189">
        <v>1</v>
      </c>
      <c r="G189">
        <v>1</v>
      </c>
      <c r="H189">
        <v>3</v>
      </c>
      <c r="I189" t="s">
        <v>731</v>
      </c>
      <c r="J189" t="s">
        <v>732</v>
      </c>
      <c r="K189" t="s">
        <v>733</v>
      </c>
      <c r="L189">
        <v>1301</v>
      </c>
      <c r="N189">
        <v>1003</v>
      </c>
      <c r="O189" t="s">
        <v>233</v>
      </c>
      <c r="P189" t="s">
        <v>233</v>
      </c>
      <c r="Q189">
        <v>1</v>
      </c>
      <c r="X189">
        <v>1050</v>
      </c>
      <c r="Y189">
        <v>24.71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30</v>
      </c>
      <c r="AG189">
        <v>0</v>
      </c>
      <c r="AH189">
        <v>2</v>
      </c>
      <c r="AI189">
        <v>26834408</v>
      </c>
      <c r="AJ189">
        <v>172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ROW(Source!A71)</f>
        <v>71</v>
      </c>
      <c r="B190">
        <v>26834400</v>
      </c>
      <c r="C190">
        <v>26834399</v>
      </c>
      <c r="D190">
        <v>25412930</v>
      </c>
      <c r="E190">
        <v>1</v>
      </c>
      <c r="F190">
        <v>1</v>
      </c>
      <c r="G190">
        <v>1</v>
      </c>
      <c r="H190">
        <v>1</v>
      </c>
      <c r="I190" t="s">
        <v>623</v>
      </c>
      <c r="J190" t="s">
        <v>6</v>
      </c>
      <c r="K190" t="s">
        <v>624</v>
      </c>
      <c r="L190">
        <v>1191</v>
      </c>
      <c r="N190">
        <v>1013</v>
      </c>
      <c r="O190" t="s">
        <v>599</v>
      </c>
      <c r="P190" t="s">
        <v>599</v>
      </c>
      <c r="Q190">
        <v>1</v>
      </c>
      <c r="X190">
        <v>108.36</v>
      </c>
      <c r="Y190">
        <v>0</v>
      </c>
      <c r="Z190">
        <v>0</v>
      </c>
      <c r="AA190">
        <v>0</v>
      </c>
      <c r="AB190">
        <v>9.4</v>
      </c>
      <c r="AC190">
        <v>0</v>
      </c>
      <c r="AD190">
        <v>1</v>
      </c>
      <c r="AE190">
        <v>1</v>
      </c>
      <c r="AF190" t="s">
        <v>77</v>
      </c>
      <c r="AG190">
        <v>86.688000000000002</v>
      </c>
      <c r="AH190">
        <v>2</v>
      </c>
      <c r="AI190">
        <v>26834400</v>
      </c>
      <c r="AJ190">
        <v>173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ROW(Source!A71)</f>
        <v>71</v>
      </c>
      <c r="B191">
        <v>26834401</v>
      </c>
      <c r="C191">
        <v>26834399</v>
      </c>
      <c r="D191">
        <v>25412928</v>
      </c>
      <c r="E191">
        <v>1</v>
      </c>
      <c r="F191">
        <v>1</v>
      </c>
      <c r="G191">
        <v>1</v>
      </c>
      <c r="H191">
        <v>1</v>
      </c>
      <c r="I191" t="s">
        <v>600</v>
      </c>
      <c r="J191" t="s">
        <v>6</v>
      </c>
      <c r="K191" t="s">
        <v>601</v>
      </c>
      <c r="L191">
        <v>1191</v>
      </c>
      <c r="N191">
        <v>1013</v>
      </c>
      <c r="O191" t="s">
        <v>599</v>
      </c>
      <c r="P191" t="s">
        <v>599</v>
      </c>
      <c r="Q191">
        <v>1</v>
      </c>
      <c r="X191">
        <v>0.39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2</v>
      </c>
      <c r="AF191" t="s">
        <v>77</v>
      </c>
      <c r="AG191">
        <v>0.31200000000000006</v>
      </c>
      <c r="AH191">
        <v>2</v>
      </c>
      <c r="AI191">
        <v>26834401</v>
      </c>
      <c r="AJ191">
        <v>174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ROW(Source!A71)</f>
        <v>71</v>
      </c>
      <c r="B192">
        <v>26834402</v>
      </c>
      <c r="C192">
        <v>26834399</v>
      </c>
      <c r="D192">
        <v>25230220</v>
      </c>
      <c r="E192">
        <v>1</v>
      </c>
      <c r="F192">
        <v>1</v>
      </c>
      <c r="G192">
        <v>1</v>
      </c>
      <c r="H192">
        <v>2</v>
      </c>
      <c r="I192" t="s">
        <v>628</v>
      </c>
      <c r="J192" t="s">
        <v>629</v>
      </c>
      <c r="K192" t="s">
        <v>630</v>
      </c>
      <c r="L192">
        <v>1368</v>
      </c>
      <c r="N192">
        <v>1011</v>
      </c>
      <c r="O192" t="s">
        <v>605</v>
      </c>
      <c r="P192" t="s">
        <v>605</v>
      </c>
      <c r="Q192">
        <v>1</v>
      </c>
      <c r="X192">
        <v>0.25</v>
      </c>
      <c r="Y192">
        <v>0</v>
      </c>
      <c r="Z192">
        <v>111.99</v>
      </c>
      <c r="AA192">
        <v>13.5</v>
      </c>
      <c r="AB192">
        <v>0</v>
      </c>
      <c r="AC192">
        <v>0</v>
      </c>
      <c r="AD192">
        <v>1</v>
      </c>
      <c r="AE192">
        <v>0</v>
      </c>
      <c r="AF192" t="s">
        <v>77</v>
      </c>
      <c r="AG192">
        <v>0.2</v>
      </c>
      <c r="AH192">
        <v>2</v>
      </c>
      <c r="AI192">
        <v>26834402</v>
      </c>
      <c r="AJ192">
        <v>175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ROW(Source!A71)</f>
        <v>71</v>
      </c>
      <c r="B193">
        <v>26834403</v>
      </c>
      <c r="C193">
        <v>26834399</v>
      </c>
      <c r="D193">
        <v>25230420</v>
      </c>
      <c r="E193">
        <v>1</v>
      </c>
      <c r="F193">
        <v>1</v>
      </c>
      <c r="G193">
        <v>1</v>
      </c>
      <c r="H193">
        <v>2</v>
      </c>
      <c r="I193" t="s">
        <v>634</v>
      </c>
      <c r="J193" t="s">
        <v>635</v>
      </c>
      <c r="K193" t="s">
        <v>636</v>
      </c>
      <c r="L193">
        <v>1368</v>
      </c>
      <c r="N193">
        <v>1011</v>
      </c>
      <c r="O193" t="s">
        <v>605</v>
      </c>
      <c r="P193" t="s">
        <v>605</v>
      </c>
      <c r="Q193">
        <v>1</v>
      </c>
      <c r="X193">
        <v>16.2</v>
      </c>
      <c r="Y193">
        <v>0</v>
      </c>
      <c r="Z193">
        <v>6.9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77</v>
      </c>
      <c r="AG193">
        <v>12.96</v>
      </c>
      <c r="AH193">
        <v>2</v>
      </c>
      <c r="AI193">
        <v>26834403</v>
      </c>
      <c r="AJ193">
        <v>176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ROW(Source!A71)</f>
        <v>71</v>
      </c>
      <c r="B194">
        <v>26834404</v>
      </c>
      <c r="C194">
        <v>26834399</v>
      </c>
      <c r="D194">
        <v>25231607</v>
      </c>
      <c r="E194">
        <v>1</v>
      </c>
      <c r="F194">
        <v>1</v>
      </c>
      <c r="G194">
        <v>1</v>
      </c>
      <c r="H194">
        <v>2</v>
      </c>
      <c r="I194" t="s">
        <v>608</v>
      </c>
      <c r="J194" t="s">
        <v>609</v>
      </c>
      <c r="K194" t="s">
        <v>610</v>
      </c>
      <c r="L194">
        <v>1368</v>
      </c>
      <c r="N194">
        <v>1011</v>
      </c>
      <c r="O194" t="s">
        <v>605</v>
      </c>
      <c r="P194" t="s">
        <v>605</v>
      </c>
      <c r="Q194">
        <v>1</v>
      </c>
      <c r="X194">
        <v>0.14000000000000001</v>
      </c>
      <c r="Y194">
        <v>0</v>
      </c>
      <c r="Z194">
        <v>65.709999999999994</v>
      </c>
      <c r="AA194">
        <v>11.6</v>
      </c>
      <c r="AB194">
        <v>0</v>
      </c>
      <c r="AC194">
        <v>0</v>
      </c>
      <c r="AD194">
        <v>1</v>
      </c>
      <c r="AE194">
        <v>0</v>
      </c>
      <c r="AF194" t="s">
        <v>77</v>
      </c>
      <c r="AG194">
        <v>0.11200000000000002</v>
      </c>
      <c r="AH194">
        <v>2</v>
      </c>
      <c r="AI194">
        <v>26834404</v>
      </c>
      <c r="AJ194">
        <v>177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ROW(Source!A71)</f>
        <v>71</v>
      </c>
      <c r="B195">
        <v>26834405</v>
      </c>
      <c r="C195">
        <v>26834399</v>
      </c>
      <c r="D195">
        <v>25175468</v>
      </c>
      <c r="E195">
        <v>1</v>
      </c>
      <c r="F195">
        <v>1</v>
      </c>
      <c r="G195">
        <v>1</v>
      </c>
      <c r="H195">
        <v>3</v>
      </c>
      <c r="I195" t="s">
        <v>725</v>
      </c>
      <c r="J195" t="s">
        <v>726</v>
      </c>
      <c r="K195" t="s">
        <v>727</v>
      </c>
      <c r="L195">
        <v>1301</v>
      </c>
      <c r="N195">
        <v>1003</v>
      </c>
      <c r="O195" t="s">
        <v>233</v>
      </c>
      <c r="P195" t="s">
        <v>233</v>
      </c>
      <c r="Q195">
        <v>1</v>
      </c>
      <c r="X195">
        <v>100</v>
      </c>
      <c r="Y195">
        <v>20.47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30</v>
      </c>
      <c r="AG195">
        <v>0</v>
      </c>
      <c r="AH195">
        <v>2</v>
      </c>
      <c r="AI195">
        <v>26834405</v>
      </c>
      <c r="AJ195">
        <v>178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ROW(Source!A71)</f>
        <v>71</v>
      </c>
      <c r="B196">
        <v>26834406</v>
      </c>
      <c r="C196">
        <v>26834399</v>
      </c>
      <c r="D196">
        <v>25175474</v>
      </c>
      <c r="E196">
        <v>1</v>
      </c>
      <c r="F196">
        <v>1</v>
      </c>
      <c r="G196">
        <v>1</v>
      </c>
      <c r="H196">
        <v>3</v>
      </c>
      <c r="I196" t="s">
        <v>728</v>
      </c>
      <c r="J196" t="s">
        <v>729</v>
      </c>
      <c r="K196" t="s">
        <v>730</v>
      </c>
      <c r="L196">
        <v>1355</v>
      </c>
      <c r="N196">
        <v>1010</v>
      </c>
      <c r="O196" t="s">
        <v>483</v>
      </c>
      <c r="P196" t="s">
        <v>483</v>
      </c>
      <c r="Q196">
        <v>100</v>
      </c>
      <c r="X196">
        <v>0.7</v>
      </c>
      <c r="Y196">
        <v>366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30</v>
      </c>
      <c r="AG196">
        <v>0</v>
      </c>
      <c r="AH196">
        <v>2</v>
      </c>
      <c r="AI196">
        <v>26834406</v>
      </c>
      <c r="AJ196">
        <v>179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ROW(Source!A71)</f>
        <v>71</v>
      </c>
      <c r="B197">
        <v>26834407</v>
      </c>
      <c r="C197">
        <v>26834399</v>
      </c>
      <c r="D197">
        <v>25175481</v>
      </c>
      <c r="E197">
        <v>1</v>
      </c>
      <c r="F197">
        <v>1</v>
      </c>
      <c r="G197">
        <v>1</v>
      </c>
      <c r="H197">
        <v>3</v>
      </c>
      <c r="I197" t="s">
        <v>946</v>
      </c>
      <c r="J197" t="s">
        <v>947</v>
      </c>
      <c r="K197" t="s">
        <v>948</v>
      </c>
      <c r="L197">
        <v>1301</v>
      </c>
      <c r="N197">
        <v>1003</v>
      </c>
      <c r="O197" t="s">
        <v>233</v>
      </c>
      <c r="P197" t="s">
        <v>233</v>
      </c>
      <c r="Q197">
        <v>1</v>
      </c>
      <c r="X197">
        <v>0</v>
      </c>
      <c r="Y197">
        <v>6.28</v>
      </c>
      <c r="Z197">
        <v>0</v>
      </c>
      <c r="AA197">
        <v>0</v>
      </c>
      <c r="AB197">
        <v>0</v>
      </c>
      <c r="AC197">
        <v>1</v>
      </c>
      <c r="AD197">
        <v>0</v>
      </c>
      <c r="AE197">
        <v>0</v>
      </c>
      <c r="AF197" t="s">
        <v>30</v>
      </c>
      <c r="AG197">
        <v>0</v>
      </c>
      <c r="AH197">
        <v>3</v>
      </c>
      <c r="AI197">
        <v>-1</v>
      </c>
      <c r="AJ197" t="s">
        <v>6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ROW(Source!A71)</f>
        <v>71</v>
      </c>
      <c r="B198">
        <v>26834408</v>
      </c>
      <c r="C198">
        <v>26834399</v>
      </c>
      <c r="D198">
        <v>25175512</v>
      </c>
      <c r="E198">
        <v>1</v>
      </c>
      <c r="F198">
        <v>1</v>
      </c>
      <c r="G198">
        <v>1</v>
      </c>
      <c r="H198">
        <v>3</v>
      </c>
      <c r="I198" t="s">
        <v>731</v>
      </c>
      <c r="J198" t="s">
        <v>732</v>
      </c>
      <c r="K198" t="s">
        <v>733</v>
      </c>
      <c r="L198">
        <v>1301</v>
      </c>
      <c r="N198">
        <v>1003</v>
      </c>
      <c r="O198" t="s">
        <v>233</v>
      </c>
      <c r="P198" t="s">
        <v>233</v>
      </c>
      <c r="Q198">
        <v>1</v>
      </c>
      <c r="X198">
        <v>1050</v>
      </c>
      <c r="Y198">
        <v>24.71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30</v>
      </c>
      <c r="AG198">
        <v>0</v>
      </c>
      <c r="AH198">
        <v>2</v>
      </c>
      <c r="AI198">
        <v>26834408</v>
      </c>
      <c r="AJ198">
        <v>180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ROW(Source!A72)</f>
        <v>72</v>
      </c>
      <c r="B199">
        <v>26834411</v>
      </c>
      <c r="C199">
        <v>26834410</v>
      </c>
      <c r="D199">
        <v>25418142</v>
      </c>
      <c r="E199">
        <v>1</v>
      </c>
      <c r="F199">
        <v>1</v>
      </c>
      <c r="G199">
        <v>1</v>
      </c>
      <c r="H199">
        <v>1</v>
      </c>
      <c r="I199" t="s">
        <v>734</v>
      </c>
      <c r="J199" t="s">
        <v>6</v>
      </c>
      <c r="K199" t="s">
        <v>735</v>
      </c>
      <c r="L199">
        <v>1191</v>
      </c>
      <c r="N199">
        <v>1013</v>
      </c>
      <c r="O199" t="s">
        <v>599</v>
      </c>
      <c r="P199" t="s">
        <v>599</v>
      </c>
      <c r="Q199">
        <v>1</v>
      </c>
      <c r="X199">
        <v>1.46</v>
      </c>
      <c r="Y199">
        <v>0</v>
      </c>
      <c r="Z199">
        <v>0</v>
      </c>
      <c r="AA199">
        <v>0</v>
      </c>
      <c r="AB199">
        <v>8.9700000000000006</v>
      </c>
      <c r="AC199">
        <v>0</v>
      </c>
      <c r="AD199">
        <v>1</v>
      </c>
      <c r="AE199">
        <v>1</v>
      </c>
      <c r="AF199" t="s">
        <v>124</v>
      </c>
      <c r="AG199">
        <v>0.58399999999999996</v>
      </c>
      <c r="AH199">
        <v>2</v>
      </c>
      <c r="AI199">
        <v>26834411</v>
      </c>
      <c r="AJ199">
        <v>181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ROW(Source!A72)</f>
        <v>72</v>
      </c>
      <c r="B200">
        <v>26834412</v>
      </c>
      <c r="C200">
        <v>26834410</v>
      </c>
      <c r="D200">
        <v>25412928</v>
      </c>
      <c r="E200">
        <v>1</v>
      </c>
      <c r="F200">
        <v>1</v>
      </c>
      <c r="G200">
        <v>1</v>
      </c>
      <c r="H200">
        <v>1</v>
      </c>
      <c r="I200" t="s">
        <v>600</v>
      </c>
      <c r="J200" t="s">
        <v>6</v>
      </c>
      <c r="K200" t="s">
        <v>601</v>
      </c>
      <c r="L200">
        <v>1191</v>
      </c>
      <c r="N200">
        <v>1013</v>
      </c>
      <c r="O200" t="s">
        <v>599</v>
      </c>
      <c r="P200" t="s">
        <v>599</v>
      </c>
      <c r="Q200">
        <v>1</v>
      </c>
      <c r="X200">
        <v>0.01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2</v>
      </c>
      <c r="AF200" t="s">
        <v>124</v>
      </c>
      <c r="AG200">
        <v>4.0000000000000001E-3</v>
      </c>
      <c r="AH200">
        <v>2</v>
      </c>
      <c r="AI200">
        <v>26834412</v>
      </c>
      <c r="AJ200">
        <v>182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ROW(Source!A72)</f>
        <v>72</v>
      </c>
      <c r="B201">
        <v>26834413</v>
      </c>
      <c r="C201">
        <v>26834410</v>
      </c>
      <c r="D201">
        <v>25231607</v>
      </c>
      <c r="E201">
        <v>1</v>
      </c>
      <c r="F201">
        <v>1</v>
      </c>
      <c r="G201">
        <v>1</v>
      </c>
      <c r="H201">
        <v>2</v>
      </c>
      <c r="I201" t="s">
        <v>608</v>
      </c>
      <c r="J201" t="s">
        <v>609</v>
      </c>
      <c r="K201" t="s">
        <v>610</v>
      </c>
      <c r="L201">
        <v>1368</v>
      </c>
      <c r="N201">
        <v>1011</v>
      </c>
      <c r="O201" t="s">
        <v>605</v>
      </c>
      <c r="P201" t="s">
        <v>605</v>
      </c>
      <c r="Q201">
        <v>1</v>
      </c>
      <c r="X201">
        <v>0.01</v>
      </c>
      <c r="Y201">
        <v>0</v>
      </c>
      <c r="Z201">
        <v>65.709999999999994</v>
      </c>
      <c r="AA201">
        <v>11.6</v>
      </c>
      <c r="AB201">
        <v>0</v>
      </c>
      <c r="AC201">
        <v>0</v>
      </c>
      <c r="AD201">
        <v>1</v>
      </c>
      <c r="AE201">
        <v>0</v>
      </c>
      <c r="AF201" t="s">
        <v>124</v>
      </c>
      <c r="AG201">
        <v>4.0000000000000001E-3</v>
      </c>
      <c r="AH201">
        <v>2</v>
      </c>
      <c r="AI201">
        <v>26834413</v>
      </c>
      <c r="AJ201">
        <v>183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ROW(Source!A72)</f>
        <v>72</v>
      </c>
      <c r="B202">
        <v>26834414</v>
      </c>
      <c r="C202">
        <v>26834410</v>
      </c>
      <c r="D202">
        <v>25231911</v>
      </c>
      <c r="E202">
        <v>1</v>
      </c>
      <c r="F202">
        <v>1</v>
      </c>
      <c r="G202">
        <v>1</v>
      </c>
      <c r="H202">
        <v>2</v>
      </c>
      <c r="I202" t="s">
        <v>611</v>
      </c>
      <c r="J202" t="s">
        <v>612</v>
      </c>
      <c r="K202" t="s">
        <v>613</v>
      </c>
      <c r="L202">
        <v>1368</v>
      </c>
      <c r="N202">
        <v>1011</v>
      </c>
      <c r="O202" t="s">
        <v>605</v>
      </c>
      <c r="P202" t="s">
        <v>605</v>
      </c>
      <c r="Q202">
        <v>1</v>
      </c>
      <c r="X202">
        <v>0.12</v>
      </c>
      <c r="Y202">
        <v>0</v>
      </c>
      <c r="Z202">
        <v>8.1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124</v>
      </c>
      <c r="AG202">
        <v>4.8000000000000001E-2</v>
      </c>
      <c r="AH202">
        <v>2</v>
      </c>
      <c r="AI202">
        <v>26834414</v>
      </c>
      <c r="AJ202">
        <v>184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ROW(Source!A72)</f>
        <v>72</v>
      </c>
      <c r="B203">
        <v>26834415</v>
      </c>
      <c r="C203">
        <v>26834410</v>
      </c>
      <c r="D203">
        <v>25151438</v>
      </c>
      <c r="E203">
        <v>1</v>
      </c>
      <c r="F203">
        <v>1</v>
      </c>
      <c r="G203">
        <v>1</v>
      </c>
      <c r="H203">
        <v>3</v>
      </c>
      <c r="I203" t="s">
        <v>736</v>
      </c>
      <c r="J203" t="s">
        <v>737</v>
      </c>
      <c r="K203" t="s">
        <v>738</v>
      </c>
      <c r="L203">
        <v>1348</v>
      </c>
      <c r="N203">
        <v>1009</v>
      </c>
      <c r="O203" t="s">
        <v>38</v>
      </c>
      <c r="P203" t="s">
        <v>38</v>
      </c>
      <c r="Q203">
        <v>1000</v>
      </c>
      <c r="X203">
        <v>1.1E-4</v>
      </c>
      <c r="Y203">
        <v>10362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30</v>
      </c>
      <c r="AG203">
        <v>0</v>
      </c>
      <c r="AH203">
        <v>2</v>
      </c>
      <c r="AI203">
        <v>26834415</v>
      </c>
      <c r="AJ203">
        <v>185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ROW(Source!A72)</f>
        <v>72</v>
      </c>
      <c r="B204">
        <v>26834416</v>
      </c>
      <c r="C204">
        <v>26834410</v>
      </c>
      <c r="D204">
        <v>25144380</v>
      </c>
      <c r="E204">
        <v>17</v>
      </c>
      <c r="F204">
        <v>1</v>
      </c>
      <c r="G204">
        <v>1</v>
      </c>
      <c r="H204">
        <v>3</v>
      </c>
      <c r="I204" t="s">
        <v>934</v>
      </c>
      <c r="J204" t="s">
        <v>6</v>
      </c>
      <c r="K204" t="s">
        <v>949</v>
      </c>
      <c r="L204">
        <v>1339</v>
      </c>
      <c r="N204">
        <v>1007</v>
      </c>
      <c r="O204" t="s">
        <v>228</v>
      </c>
      <c r="P204" t="s">
        <v>228</v>
      </c>
      <c r="Q204">
        <v>1</v>
      </c>
      <c r="X204">
        <v>2.9999999999999997E-4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 t="s">
        <v>30</v>
      </c>
      <c r="AG204">
        <v>0</v>
      </c>
      <c r="AH204">
        <v>3</v>
      </c>
      <c r="AI204">
        <v>-1</v>
      </c>
      <c r="AJ204" t="s">
        <v>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ROW(Source!A72)</f>
        <v>72</v>
      </c>
      <c r="B205">
        <v>26834417</v>
      </c>
      <c r="C205">
        <v>26834410</v>
      </c>
      <c r="D205">
        <v>25174741</v>
      </c>
      <c r="E205">
        <v>1</v>
      </c>
      <c r="F205">
        <v>1</v>
      </c>
      <c r="G205">
        <v>1</v>
      </c>
      <c r="H205">
        <v>3</v>
      </c>
      <c r="I205" t="s">
        <v>739</v>
      </c>
      <c r="J205" t="s">
        <v>740</v>
      </c>
      <c r="K205" t="s">
        <v>741</v>
      </c>
      <c r="L205">
        <v>1348</v>
      </c>
      <c r="N205">
        <v>1009</v>
      </c>
      <c r="O205" t="s">
        <v>38</v>
      </c>
      <c r="P205" t="s">
        <v>38</v>
      </c>
      <c r="Q205">
        <v>1000</v>
      </c>
      <c r="X205">
        <v>4.2999999999999999E-4</v>
      </c>
      <c r="Y205">
        <v>6508.75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30</v>
      </c>
      <c r="AG205">
        <v>0</v>
      </c>
      <c r="AH205">
        <v>2</v>
      </c>
      <c r="AI205">
        <v>26834417</v>
      </c>
      <c r="AJ205">
        <v>186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ROW(Source!A72)</f>
        <v>72</v>
      </c>
      <c r="B206">
        <v>26834418</v>
      </c>
      <c r="C206">
        <v>26834410</v>
      </c>
      <c r="D206">
        <v>25146001</v>
      </c>
      <c r="E206">
        <v>17</v>
      </c>
      <c r="F206">
        <v>1</v>
      </c>
      <c r="G206">
        <v>1</v>
      </c>
      <c r="H206">
        <v>3</v>
      </c>
      <c r="I206" t="s">
        <v>950</v>
      </c>
      <c r="J206" t="s">
        <v>6</v>
      </c>
      <c r="K206" t="s">
        <v>951</v>
      </c>
      <c r="L206">
        <v>1354</v>
      </c>
      <c r="N206">
        <v>1010</v>
      </c>
      <c r="O206" t="s">
        <v>145</v>
      </c>
      <c r="P206" t="s">
        <v>145</v>
      </c>
      <c r="Q206">
        <v>1</v>
      </c>
      <c r="X206">
        <v>1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 t="s">
        <v>30</v>
      </c>
      <c r="AG206">
        <v>0</v>
      </c>
      <c r="AH206">
        <v>3</v>
      </c>
      <c r="AI206">
        <v>-1</v>
      </c>
      <c r="AJ206" t="s">
        <v>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ROW(Source!A73)</f>
        <v>73</v>
      </c>
      <c r="B207">
        <v>26834411</v>
      </c>
      <c r="C207">
        <v>26834410</v>
      </c>
      <c r="D207">
        <v>25418142</v>
      </c>
      <c r="E207">
        <v>1</v>
      </c>
      <c r="F207">
        <v>1</v>
      </c>
      <c r="G207">
        <v>1</v>
      </c>
      <c r="H207">
        <v>1</v>
      </c>
      <c r="I207" t="s">
        <v>734</v>
      </c>
      <c r="J207" t="s">
        <v>6</v>
      </c>
      <c r="K207" t="s">
        <v>735</v>
      </c>
      <c r="L207">
        <v>1191</v>
      </c>
      <c r="N207">
        <v>1013</v>
      </c>
      <c r="O207" t="s">
        <v>599</v>
      </c>
      <c r="P207" t="s">
        <v>599</v>
      </c>
      <c r="Q207">
        <v>1</v>
      </c>
      <c r="X207">
        <v>1.46</v>
      </c>
      <c r="Y207">
        <v>0</v>
      </c>
      <c r="Z207">
        <v>0</v>
      </c>
      <c r="AA207">
        <v>0</v>
      </c>
      <c r="AB207">
        <v>8.9700000000000006</v>
      </c>
      <c r="AC207">
        <v>0</v>
      </c>
      <c r="AD207">
        <v>1</v>
      </c>
      <c r="AE207">
        <v>1</v>
      </c>
      <c r="AF207" t="s">
        <v>124</v>
      </c>
      <c r="AG207">
        <v>0.58399999999999996</v>
      </c>
      <c r="AH207">
        <v>2</v>
      </c>
      <c r="AI207">
        <v>26834411</v>
      </c>
      <c r="AJ207">
        <v>187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ROW(Source!A73)</f>
        <v>73</v>
      </c>
      <c r="B208">
        <v>26834412</v>
      </c>
      <c r="C208">
        <v>26834410</v>
      </c>
      <c r="D208">
        <v>25412928</v>
      </c>
      <c r="E208">
        <v>1</v>
      </c>
      <c r="F208">
        <v>1</v>
      </c>
      <c r="G208">
        <v>1</v>
      </c>
      <c r="H208">
        <v>1</v>
      </c>
      <c r="I208" t="s">
        <v>600</v>
      </c>
      <c r="J208" t="s">
        <v>6</v>
      </c>
      <c r="K208" t="s">
        <v>601</v>
      </c>
      <c r="L208">
        <v>1191</v>
      </c>
      <c r="N208">
        <v>1013</v>
      </c>
      <c r="O208" t="s">
        <v>599</v>
      </c>
      <c r="P208" t="s">
        <v>599</v>
      </c>
      <c r="Q208">
        <v>1</v>
      </c>
      <c r="X208">
        <v>0.01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2</v>
      </c>
      <c r="AF208" t="s">
        <v>124</v>
      </c>
      <c r="AG208">
        <v>4.0000000000000001E-3</v>
      </c>
      <c r="AH208">
        <v>2</v>
      </c>
      <c r="AI208">
        <v>26834412</v>
      </c>
      <c r="AJ208">
        <v>188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ROW(Source!A73)</f>
        <v>73</v>
      </c>
      <c r="B209">
        <v>26834413</v>
      </c>
      <c r="C209">
        <v>26834410</v>
      </c>
      <c r="D209">
        <v>25231607</v>
      </c>
      <c r="E209">
        <v>1</v>
      </c>
      <c r="F209">
        <v>1</v>
      </c>
      <c r="G209">
        <v>1</v>
      </c>
      <c r="H209">
        <v>2</v>
      </c>
      <c r="I209" t="s">
        <v>608</v>
      </c>
      <c r="J209" t="s">
        <v>609</v>
      </c>
      <c r="K209" t="s">
        <v>610</v>
      </c>
      <c r="L209">
        <v>1368</v>
      </c>
      <c r="N209">
        <v>1011</v>
      </c>
      <c r="O209" t="s">
        <v>605</v>
      </c>
      <c r="P209" t="s">
        <v>605</v>
      </c>
      <c r="Q209">
        <v>1</v>
      </c>
      <c r="X209">
        <v>0.01</v>
      </c>
      <c r="Y209">
        <v>0</v>
      </c>
      <c r="Z209">
        <v>65.709999999999994</v>
      </c>
      <c r="AA209">
        <v>11.6</v>
      </c>
      <c r="AB209">
        <v>0</v>
      </c>
      <c r="AC209">
        <v>0</v>
      </c>
      <c r="AD209">
        <v>1</v>
      </c>
      <c r="AE209">
        <v>0</v>
      </c>
      <c r="AF209" t="s">
        <v>124</v>
      </c>
      <c r="AG209">
        <v>4.0000000000000001E-3</v>
      </c>
      <c r="AH209">
        <v>2</v>
      </c>
      <c r="AI209">
        <v>26834413</v>
      </c>
      <c r="AJ209">
        <v>189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ROW(Source!A73)</f>
        <v>73</v>
      </c>
      <c r="B210">
        <v>26834414</v>
      </c>
      <c r="C210">
        <v>26834410</v>
      </c>
      <c r="D210">
        <v>25231911</v>
      </c>
      <c r="E210">
        <v>1</v>
      </c>
      <c r="F210">
        <v>1</v>
      </c>
      <c r="G210">
        <v>1</v>
      </c>
      <c r="H210">
        <v>2</v>
      </c>
      <c r="I210" t="s">
        <v>611</v>
      </c>
      <c r="J210" t="s">
        <v>612</v>
      </c>
      <c r="K210" t="s">
        <v>613</v>
      </c>
      <c r="L210">
        <v>1368</v>
      </c>
      <c r="N210">
        <v>1011</v>
      </c>
      <c r="O210" t="s">
        <v>605</v>
      </c>
      <c r="P210" t="s">
        <v>605</v>
      </c>
      <c r="Q210">
        <v>1</v>
      </c>
      <c r="X210">
        <v>0.12</v>
      </c>
      <c r="Y210">
        <v>0</v>
      </c>
      <c r="Z210">
        <v>8.1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124</v>
      </c>
      <c r="AG210">
        <v>4.8000000000000001E-2</v>
      </c>
      <c r="AH210">
        <v>2</v>
      </c>
      <c r="AI210">
        <v>26834414</v>
      </c>
      <c r="AJ210">
        <v>190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ROW(Source!A73)</f>
        <v>73</v>
      </c>
      <c r="B211">
        <v>26834415</v>
      </c>
      <c r="C211">
        <v>26834410</v>
      </c>
      <c r="D211">
        <v>25151438</v>
      </c>
      <c r="E211">
        <v>1</v>
      </c>
      <c r="F211">
        <v>1</v>
      </c>
      <c r="G211">
        <v>1</v>
      </c>
      <c r="H211">
        <v>3</v>
      </c>
      <c r="I211" t="s">
        <v>736</v>
      </c>
      <c r="J211" t="s">
        <v>737</v>
      </c>
      <c r="K211" t="s">
        <v>738</v>
      </c>
      <c r="L211">
        <v>1348</v>
      </c>
      <c r="N211">
        <v>1009</v>
      </c>
      <c r="O211" t="s">
        <v>38</v>
      </c>
      <c r="P211" t="s">
        <v>38</v>
      </c>
      <c r="Q211">
        <v>1000</v>
      </c>
      <c r="X211">
        <v>1.1E-4</v>
      </c>
      <c r="Y211">
        <v>10362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30</v>
      </c>
      <c r="AG211">
        <v>0</v>
      </c>
      <c r="AH211">
        <v>2</v>
      </c>
      <c r="AI211">
        <v>26834415</v>
      </c>
      <c r="AJ211">
        <v>191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ROW(Source!A73)</f>
        <v>73</v>
      </c>
      <c r="B212">
        <v>26834416</v>
      </c>
      <c r="C212">
        <v>26834410</v>
      </c>
      <c r="D212">
        <v>25144380</v>
      </c>
      <c r="E212">
        <v>17</v>
      </c>
      <c r="F212">
        <v>1</v>
      </c>
      <c r="G212">
        <v>1</v>
      </c>
      <c r="H212">
        <v>3</v>
      </c>
      <c r="I212" t="s">
        <v>934</v>
      </c>
      <c r="J212" t="s">
        <v>6</v>
      </c>
      <c r="K212" t="s">
        <v>949</v>
      </c>
      <c r="L212">
        <v>1339</v>
      </c>
      <c r="N212">
        <v>1007</v>
      </c>
      <c r="O212" t="s">
        <v>228</v>
      </c>
      <c r="P212" t="s">
        <v>228</v>
      </c>
      <c r="Q212">
        <v>1</v>
      </c>
      <c r="X212">
        <v>2.9999999999999997E-4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30</v>
      </c>
      <c r="AG212">
        <v>0</v>
      </c>
      <c r="AH212">
        <v>3</v>
      </c>
      <c r="AI212">
        <v>-1</v>
      </c>
      <c r="AJ212" t="s">
        <v>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ROW(Source!A73)</f>
        <v>73</v>
      </c>
      <c r="B213">
        <v>26834417</v>
      </c>
      <c r="C213">
        <v>26834410</v>
      </c>
      <c r="D213">
        <v>25174741</v>
      </c>
      <c r="E213">
        <v>1</v>
      </c>
      <c r="F213">
        <v>1</v>
      </c>
      <c r="G213">
        <v>1</v>
      </c>
      <c r="H213">
        <v>3</v>
      </c>
      <c r="I213" t="s">
        <v>739</v>
      </c>
      <c r="J213" t="s">
        <v>740</v>
      </c>
      <c r="K213" t="s">
        <v>741</v>
      </c>
      <c r="L213">
        <v>1348</v>
      </c>
      <c r="N213">
        <v>1009</v>
      </c>
      <c r="O213" t="s">
        <v>38</v>
      </c>
      <c r="P213" t="s">
        <v>38</v>
      </c>
      <c r="Q213">
        <v>1000</v>
      </c>
      <c r="X213">
        <v>4.2999999999999999E-4</v>
      </c>
      <c r="Y213">
        <v>6508.75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30</v>
      </c>
      <c r="AG213">
        <v>0</v>
      </c>
      <c r="AH213">
        <v>2</v>
      </c>
      <c r="AI213">
        <v>26834417</v>
      </c>
      <c r="AJ213">
        <v>192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ROW(Source!A73)</f>
        <v>73</v>
      </c>
      <c r="B214">
        <v>26834418</v>
      </c>
      <c r="C214">
        <v>26834410</v>
      </c>
      <c r="D214">
        <v>25146001</v>
      </c>
      <c r="E214">
        <v>17</v>
      </c>
      <c r="F214">
        <v>1</v>
      </c>
      <c r="G214">
        <v>1</v>
      </c>
      <c r="H214">
        <v>3</v>
      </c>
      <c r="I214" t="s">
        <v>950</v>
      </c>
      <c r="J214" t="s">
        <v>6</v>
      </c>
      <c r="K214" t="s">
        <v>951</v>
      </c>
      <c r="L214">
        <v>1354</v>
      </c>
      <c r="N214">
        <v>1010</v>
      </c>
      <c r="O214" t="s">
        <v>145</v>
      </c>
      <c r="P214" t="s">
        <v>145</v>
      </c>
      <c r="Q214">
        <v>1</v>
      </c>
      <c r="X214">
        <v>1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30</v>
      </c>
      <c r="AG214">
        <v>0</v>
      </c>
      <c r="AH214">
        <v>3</v>
      </c>
      <c r="AI214">
        <v>-1</v>
      </c>
      <c r="AJ214" t="s">
        <v>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ROW(Source!A74)</f>
        <v>74</v>
      </c>
      <c r="B215">
        <v>26834590</v>
      </c>
      <c r="C215">
        <v>26834589</v>
      </c>
      <c r="D215">
        <v>25428833</v>
      </c>
      <c r="E215">
        <v>1</v>
      </c>
      <c r="F215">
        <v>1</v>
      </c>
      <c r="G215">
        <v>1</v>
      </c>
      <c r="H215">
        <v>1</v>
      </c>
      <c r="I215" t="s">
        <v>606</v>
      </c>
      <c r="J215" t="s">
        <v>6</v>
      </c>
      <c r="K215" t="s">
        <v>607</v>
      </c>
      <c r="L215">
        <v>1191</v>
      </c>
      <c r="N215">
        <v>1013</v>
      </c>
      <c r="O215" t="s">
        <v>599</v>
      </c>
      <c r="P215" t="s">
        <v>599</v>
      </c>
      <c r="Q215">
        <v>1</v>
      </c>
      <c r="X215">
        <v>2.4</v>
      </c>
      <c r="Y215">
        <v>0</v>
      </c>
      <c r="Z215">
        <v>0</v>
      </c>
      <c r="AA215">
        <v>0</v>
      </c>
      <c r="AB215">
        <v>9.92</v>
      </c>
      <c r="AC215">
        <v>0</v>
      </c>
      <c r="AD215">
        <v>1</v>
      </c>
      <c r="AE215">
        <v>1</v>
      </c>
      <c r="AF215" t="s">
        <v>131</v>
      </c>
      <c r="AG215">
        <v>2.76</v>
      </c>
      <c r="AH215">
        <v>2</v>
      </c>
      <c r="AI215">
        <v>26834590</v>
      </c>
      <c r="AJ215">
        <v>193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ROW(Source!A74)</f>
        <v>74</v>
      </c>
      <c r="B216">
        <v>26834591</v>
      </c>
      <c r="C216">
        <v>26834589</v>
      </c>
      <c r="D216">
        <v>25412928</v>
      </c>
      <c r="E216">
        <v>1</v>
      </c>
      <c r="F216">
        <v>1</v>
      </c>
      <c r="G216">
        <v>1</v>
      </c>
      <c r="H216">
        <v>1</v>
      </c>
      <c r="I216" t="s">
        <v>600</v>
      </c>
      <c r="J216" t="s">
        <v>6</v>
      </c>
      <c r="K216" t="s">
        <v>601</v>
      </c>
      <c r="L216">
        <v>1191</v>
      </c>
      <c r="N216">
        <v>1013</v>
      </c>
      <c r="O216" t="s">
        <v>599</v>
      </c>
      <c r="P216" t="s">
        <v>599</v>
      </c>
      <c r="Q216">
        <v>1</v>
      </c>
      <c r="X216">
        <v>0.17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130</v>
      </c>
      <c r="AG216">
        <v>0.21250000000000002</v>
      </c>
      <c r="AH216">
        <v>2</v>
      </c>
      <c r="AI216">
        <v>26834591</v>
      </c>
      <c r="AJ216">
        <v>194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ROW(Source!A74)</f>
        <v>74</v>
      </c>
      <c r="B217">
        <v>26834592</v>
      </c>
      <c r="C217">
        <v>26834589</v>
      </c>
      <c r="D217">
        <v>25231607</v>
      </c>
      <c r="E217">
        <v>1</v>
      </c>
      <c r="F217">
        <v>1</v>
      </c>
      <c r="G217">
        <v>1</v>
      </c>
      <c r="H217">
        <v>2</v>
      </c>
      <c r="I217" t="s">
        <v>608</v>
      </c>
      <c r="J217" t="s">
        <v>609</v>
      </c>
      <c r="K217" t="s">
        <v>610</v>
      </c>
      <c r="L217">
        <v>1368</v>
      </c>
      <c r="N217">
        <v>1011</v>
      </c>
      <c r="O217" t="s">
        <v>605</v>
      </c>
      <c r="P217" t="s">
        <v>605</v>
      </c>
      <c r="Q217">
        <v>1</v>
      </c>
      <c r="X217">
        <v>0.17</v>
      </c>
      <c r="Y217">
        <v>0</v>
      </c>
      <c r="Z217">
        <v>65.709999999999994</v>
      </c>
      <c r="AA217">
        <v>11.6</v>
      </c>
      <c r="AB217">
        <v>0</v>
      </c>
      <c r="AC217">
        <v>0</v>
      </c>
      <c r="AD217">
        <v>1</v>
      </c>
      <c r="AE217">
        <v>0</v>
      </c>
      <c r="AF217" t="s">
        <v>130</v>
      </c>
      <c r="AG217">
        <v>0.21250000000000002</v>
      </c>
      <c r="AH217">
        <v>2</v>
      </c>
      <c r="AI217">
        <v>26834592</v>
      </c>
      <c r="AJ217">
        <v>195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ROW(Source!A74)</f>
        <v>74</v>
      </c>
      <c r="B218">
        <v>26834593</v>
      </c>
      <c r="C218">
        <v>26834589</v>
      </c>
      <c r="D218">
        <v>25231911</v>
      </c>
      <c r="E218">
        <v>1</v>
      </c>
      <c r="F218">
        <v>1</v>
      </c>
      <c r="G218">
        <v>1</v>
      </c>
      <c r="H218">
        <v>2</v>
      </c>
      <c r="I218" t="s">
        <v>611</v>
      </c>
      <c r="J218" t="s">
        <v>612</v>
      </c>
      <c r="K218" t="s">
        <v>613</v>
      </c>
      <c r="L218">
        <v>1368</v>
      </c>
      <c r="N218">
        <v>1011</v>
      </c>
      <c r="O218" t="s">
        <v>605</v>
      </c>
      <c r="P218" t="s">
        <v>605</v>
      </c>
      <c r="Q218">
        <v>1</v>
      </c>
      <c r="X218">
        <v>0.4</v>
      </c>
      <c r="Y218">
        <v>0</v>
      </c>
      <c r="Z218">
        <v>8.1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130</v>
      </c>
      <c r="AG218">
        <v>0.5</v>
      </c>
      <c r="AH218">
        <v>2</v>
      </c>
      <c r="AI218">
        <v>26834593</v>
      </c>
      <c r="AJ218">
        <v>196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ROW(Source!A74)</f>
        <v>74</v>
      </c>
      <c r="B219">
        <v>26834594</v>
      </c>
      <c r="C219">
        <v>26834589</v>
      </c>
      <c r="D219">
        <v>25145057</v>
      </c>
      <c r="E219">
        <v>17</v>
      </c>
      <c r="F219">
        <v>1</v>
      </c>
      <c r="G219">
        <v>1</v>
      </c>
      <c r="H219">
        <v>3</v>
      </c>
      <c r="I219" t="s">
        <v>928</v>
      </c>
      <c r="J219" t="s">
        <v>6</v>
      </c>
      <c r="K219" t="s">
        <v>929</v>
      </c>
      <c r="L219">
        <v>1035</v>
      </c>
      <c r="N219">
        <v>1013</v>
      </c>
      <c r="O219" t="s">
        <v>136</v>
      </c>
      <c r="P219" t="s">
        <v>136</v>
      </c>
      <c r="Q219">
        <v>1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1</v>
      </c>
      <c r="AD219">
        <v>0</v>
      </c>
      <c r="AE219">
        <v>0</v>
      </c>
      <c r="AF219" t="s">
        <v>6</v>
      </c>
      <c r="AG219">
        <v>0</v>
      </c>
      <c r="AH219">
        <v>3</v>
      </c>
      <c r="AI219">
        <v>-1</v>
      </c>
      <c r="AJ219" t="s">
        <v>6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ROW(Source!A74)</f>
        <v>74</v>
      </c>
      <c r="B220">
        <v>26834595</v>
      </c>
      <c r="C220">
        <v>26834589</v>
      </c>
      <c r="D220">
        <v>25151425</v>
      </c>
      <c r="E220">
        <v>1</v>
      </c>
      <c r="F220">
        <v>1</v>
      </c>
      <c r="G220">
        <v>1</v>
      </c>
      <c r="H220">
        <v>3</v>
      </c>
      <c r="I220" t="s">
        <v>614</v>
      </c>
      <c r="J220" t="s">
        <v>615</v>
      </c>
      <c r="K220" t="s">
        <v>616</v>
      </c>
      <c r="L220">
        <v>1348</v>
      </c>
      <c r="N220">
        <v>1009</v>
      </c>
      <c r="O220" t="s">
        <v>38</v>
      </c>
      <c r="P220" t="s">
        <v>38</v>
      </c>
      <c r="Q220">
        <v>1000</v>
      </c>
      <c r="X220">
        <v>1E-4</v>
      </c>
      <c r="Y220">
        <v>10315.01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1E-4</v>
      </c>
      <c r="AH220">
        <v>2</v>
      </c>
      <c r="AI220">
        <v>26834595</v>
      </c>
      <c r="AJ220">
        <v>200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ROW(Source!A74)</f>
        <v>74</v>
      </c>
      <c r="B221">
        <v>26834596</v>
      </c>
      <c r="C221">
        <v>26834589</v>
      </c>
      <c r="D221">
        <v>25145062</v>
      </c>
      <c r="E221">
        <v>17</v>
      </c>
      <c r="F221">
        <v>1</v>
      </c>
      <c r="G221">
        <v>1</v>
      </c>
      <c r="H221">
        <v>3</v>
      </c>
      <c r="I221" t="s">
        <v>930</v>
      </c>
      <c r="J221" t="s">
        <v>6</v>
      </c>
      <c r="K221" t="s">
        <v>931</v>
      </c>
      <c r="L221">
        <v>1327</v>
      </c>
      <c r="N221">
        <v>1005</v>
      </c>
      <c r="O221" t="s">
        <v>27</v>
      </c>
      <c r="P221" t="s">
        <v>27</v>
      </c>
      <c r="Q221">
        <v>1</v>
      </c>
      <c r="X221">
        <v>1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 t="s">
        <v>6</v>
      </c>
      <c r="AG221">
        <v>1</v>
      </c>
      <c r="AH221">
        <v>3</v>
      </c>
      <c r="AI221">
        <v>-1</v>
      </c>
      <c r="AJ221" t="s">
        <v>6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ROW(Source!A74)</f>
        <v>74</v>
      </c>
      <c r="B222">
        <v>26834597</v>
      </c>
      <c r="C222">
        <v>26834589</v>
      </c>
      <c r="D222">
        <v>25174666</v>
      </c>
      <c r="E222">
        <v>1</v>
      </c>
      <c r="F222">
        <v>1</v>
      </c>
      <c r="G222">
        <v>1</v>
      </c>
      <c r="H222">
        <v>3</v>
      </c>
      <c r="I222" t="s">
        <v>617</v>
      </c>
      <c r="J222" t="s">
        <v>618</v>
      </c>
      <c r="K222" t="s">
        <v>619</v>
      </c>
      <c r="L222">
        <v>1348</v>
      </c>
      <c r="N222">
        <v>1009</v>
      </c>
      <c r="O222" t="s">
        <v>38</v>
      </c>
      <c r="P222" t="s">
        <v>38</v>
      </c>
      <c r="Q222">
        <v>1000</v>
      </c>
      <c r="X222">
        <v>3.0000000000000001E-3</v>
      </c>
      <c r="Y222">
        <v>5804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3.0000000000000001E-3</v>
      </c>
      <c r="AH222">
        <v>2</v>
      </c>
      <c r="AI222">
        <v>26834597</v>
      </c>
      <c r="AJ222">
        <v>203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ROW(Source!A74)</f>
        <v>74</v>
      </c>
      <c r="B223">
        <v>26834598</v>
      </c>
      <c r="C223">
        <v>26834589</v>
      </c>
      <c r="D223">
        <v>25186953</v>
      </c>
      <c r="E223">
        <v>1</v>
      </c>
      <c r="F223">
        <v>1</v>
      </c>
      <c r="G223">
        <v>1</v>
      </c>
      <c r="H223">
        <v>3</v>
      </c>
      <c r="I223" t="s">
        <v>620</v>
      </c>
      <c r="J223" t="s">
        <v>621</v>
      </c>
      <c r="K223" t="s">
        <v>622</v>
      </c>
      <c r="L223">
        <v>1354</v>
      </c>
      <c r="N223">
        <v>1010</v>
      </c>
      <c r="O223" t="s">
        <v>145</v>
      </c>
      <c r="P223" t="s">
        <v>145</v>
      </c>
      <c r="Q223">
        <v>1</v>
      </c>
      <c r="X223">
        <v>0.1</v>
      </c>
      <c r="Y223">
        <v>72.8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0.1</v>
      </c>
      <c r="AH223">
        <v>2</v>
      </c>
      <c r="AI223">
        <v>26834598</v>
      </c>
      <c r="AJ223">
        <v>204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ROW(Source!A75)</f>
        <v>75</v>
      </c>
      <c r="B224">
        <v>26834590</v>
      </c>
      <c r="C224">
        <v>26834589</v>
      </c>
      <c r="D224">
        <v>25428833</v>
      </c>
      <c r="E224">
        <v>1</v>
      </c>
      <c r="F224">
        <v>1</v>
      </c>
      <c r="G224">
        <v>1</v>
      </c>
      <c r="H224">
        <v>1</v>
      </c>
      <c r="I224" t="s">
        <v>606</v>
      </c>
      <c r="J224" t="s">
        <v>6</v>
      </c>
      <c r="K224" t="s">
        <v>607</v>
      </c>
      <c r="L224">
        <v>1191</v>
      </c>
      <c r="N224">
        <v>1013</v>
      </c>
      <c r="O224" t="s">
        <v>599</v>
      </c>
      <c r="P224" t="s">
        <v>599</v>
      </c>
      <c r="Q224">
        <v>1</v>
      </c>
      <c r="X224">
        <v>2.4</v>
      </c>
      <c r="Y224">
        <v>0</v>
      </c>
      <c r="Z224">
        <v>0</v>
      </c>
      <c r="AA224">
        <v>0</v>
      </c>
      <c r="AB224">
        <v>9.92</v>
      </c>
      <c r="AC224">
        <v>0</v>
      </c>
      <c r="AD224">
        <v>1</v>
      </c>
      <c r="AE224">
        <v>1</v>
      </c>
      <c r="AF224" t="s">
        <v>131</v>
      </c>
      <c r="AG224">
        <v>2.76</v>
      </c>
      <c r="AH224">
        <v>2</v>
      </c>
      <c r="AI224">
        <v>26834590</v>
      </c>
      <c r="AJ224">
        <v>205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ROW(Source!A75)</f>
        <v>75</v>
      </c>
      <c r="B225">
        <v>26834591</v>
      </c>
      <c r="C225">
        <v>26834589</v>
      </c>
      <c r="D225">
        <v>25412928</v>
      </c>
      <c r="E225">
        <v>1</v>
      </c>
      <c r="F225">
        <v>1</v>
      </c>
      <c r="G225">
        <v>1</v>
      </c>
      <c r="H225">
        <v>1</v>
      </c>
      <c r="I225" t="s">
        <v>600</v>
      </c>
      <c r="J225" t="s">
        <v>6</v>
      </c>
      <c r="K225" t="s">
        <v>601</v>
      </c>
      <c r="L225">
        <v>1191</v>
      </c>
      <c r="N225">
        <v>1013</v>
      </c>
      <c r="O225" t="s">
        <v>599</v>
      </c>
      <c r="P225" t="s">
        <v>599</v>
      </c>
      <c r="Q225">
        <v>1</v>
      </c>
      <c r="X225">
        <v>0.17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2</v>
      </c>
      <c r="AF225" t="s">
        <v>130</v>
      </c>
      <c r="AG225">
        <v>0.21250000000000002</v>
      </c>
      <c r="AH225">
        <v>2</v>
      </c>
      <c r="AI225">
        <v>26834591</v>
      </c>
      <c r="AJ225">
        <v>206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ROW(Source!A75)</f>
        <v>75</v>
      </c>
      <c r="B226">
        <v>26834592</v>
      </c>
      <c r="C226">
        <v>26834589</v>
      </c>
      <c r="D226">
        <v>25231607</v>
      </c>
      <c r="E226">
        <v>1</v>
      </c>
      <c r="F226">
        <v>1</v>
      </c>
      <c r="G226">
        <v>1</v>
      </c>
      <c r="H226">
        <v>2</v>
      </c>
      <c r="I226" t="s">
        <v>608</v>
      </c>
      <c r="J226" t="s">
        <v>609</v>
      </c>
      <c r="K226" t="s">
        <v>610</v>
      </c>
      <c r="L226">
        <v>1368</v>
      </c>
      <c r="N226">
        <v>1011</v>
      </c>
      <c r="O226" t="s">
        <v>605</v>
      </c>
      <c r="P226" t="s">
        <v>605</v>
      </c>
      <c r="Q226">
        <v>1</v>
      </c>
      <c r="X226">
        <v>0.17</v>
      </c>
      <c r="Y226">
        <v>0</v>
      </c>
      <c r="Z226">
        <v>65.709999999999994</v>
      </c>
      <c r="AA226">
        <v>11.6</v>
      </c>
      <c r="AB226">
        <v>0</v>
      </c>
      <c r="AC226">
        <v>0</v>
      </c>
      <c r="AD226">
        <v>1</v>
      </c>
      <c r="AE226">
        <v>0</v>
      </c>
      <c r="AF226" t="s">
        <v>130</v>
      </c>
      <c r="AG226">
        <v>0.21250000000000002</v>
      </c>
      <c r="AH226">
        <v>2</v>
      </c>
      <c r="AI226">
        <v>26834592</v>
      </c>
      <c r="AJ226">
        <v>207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ROW(Source!A75)</f>
        <v>75</v>
      </c>
      <c r="B227">
        <v>26834593</v>
      </c>
      <c r="C227">
        <v>26834589</v>
      </c>
      <c r="D227">
        <v>25231911</v>
      </c>
      <c r="E227">
        <v>1</v>
      </c>
      <c r="F227">
        <v>1</v>
      </c>
      <c r="G227">
        <v>1</v>
      </c>
      <c r="H227">
        <v>2</v>
      </c>
      <c r="I227" t="s">
        <v>611</v>
      </c>
      <c r="J227" t="s">
        <v>612</v>
      </c>
      <c r="K227" t="s">
        <v>613</v>
      </c>
      <c r="L227">
        <v>1368</v>
      </c>
      <c r="N227">
        <v>1011</v>
      </c>
      <c r="O227" t="s">
        <v>605</v>
      </c>
      <c r="P227" t="s">
        <v>605</v>
      </c>
      <c r="Q227">
        <v>1</v>
      </c>
      <c r="X227">
        <v>0.4</v>
      </c>
      <c r="Y227">
        <v>0</v>
      </c>
      <c r="Z227">
        <v>8.1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130</v>
      </c>
      <c r="AG227">
        <v>0.5</v>
      </c>
      <c r="AH227">
        <v>2</v>
      </c>
      <c r="AI227">
        <v>26834593</v>
      </c>
      <c r="AJ227">
        <v>208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ROW(Source!A75)</f>
        <v>75</v>
      </c>
      <c r="B228">
        <v>26834594</v>
      </c>
      <c r="C228">
        <v>26834589</v>
      </c>
      <c r="D228">
        <v>25145057</v>
      </c>
      <c r="E228">
        <v>17</v>
      </c>
      <c r="F228">
        <v>1</v>
      </c>
      <c r="G228">
        <v>1</v>
      </c>
      <c r="H228">
        <v>3</v>
      </c>
      <c r="I228" t="s">
        <v>928</v>
      </c>
      <c r="J228" t="s">
        <v>6</v>
      </c>
      <c r="K228" t="s">
        <v>929</v>
      </c>
      <c r="L228">
        <v>1035</v>
      </c>
      <c r="N228">
        <v>1013</v>
      </c>
      <c r="O228" t="s">
        <v>136</v>
      </c>
      <c r="P228" t="s">
        <v>136</v>
      </c>
      <c r="Q228">
        <v>1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1</v>
      </c>
      <c r="AD228">
        <v>0</v>
      </c>
      <c r="AE228">
        <v>0</v>
      </c>
      <c r="AF228" t="s">
        <v>6</v>
      </c>
      <c r="AG228">
        <v>0</v>
      </c>
      <c r="AH228">
        <v>3</v>
      </c>
      <c r="AI228">
        <v>-1</v>
      </c>
      <c r="AJ228" t="s">
        <v>6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ROW(Source!A75)</f>
        <v>75</v>
      </c>
      <c r="B229">
        <v>26834595</v>
      </c>
      <c r="C229">
        <v>26834589</v>
      </c>
      <c r="D229">
        <v>25151425</v>
      </c>
      <c r="E229">
        <v>1</v>
      </c>
      <c r="F229">
        <v>1</v>
      </c>
      <c r="G229">
        <v>1</v>
      </c>
      <c r="H229">
        <v>3</v>
      </c>
      <c r="I229" t="s">
        <v>614</v>
      </c>
      <c r="J229" t="s">
        <v>615</v>
      </c>
      <c r="K229" t="s">
        <v>616</v>
      </c>
      <c r="L229">
        <v>1348</v>
      </c>
      <c r="N229">
        <v>1009</v>
      </c>
      <c r="O229" t="s">
        <v>38</v>
      </c>
      <c r="P229" t="s">
        <v>38</v>
      </c>
      <c r="Q229">
        <v>1000</v>
      </c>
      <c r="X229">
        <v>1E-4</v>
      </c>
      <c r="Y229">
        <v>10315.01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1E-4</v>
      </c>
      <c r="AH229">
        <v>2</v>
      </c>
      <c r="AI229">
        <v>26834595</v>
      </c>
      <c r="AJ229">
        <v>212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ROW(Source!A75)</f>
        <v>75</v>
      </c>
      <c r="B230">
        <v>26834596</v>
      </c>
      <c r="C230">
        <v>26834589</v>
      </c>
      <c r="D230">
        <v>25145062</v>
      </c>
      <c r="E230">
        <v>17</v>
      </c>
      <c r="F230">
        <v>1</v>
      </c>
      <c r="G230">
        <v>1</v>
      </c>
      <c r="H230">
        <v>3</v>
      </c>
      <c r="I230" t="s">
        <v>930</v>
      </c>
      <c r="J230" t="s">
        <v>6</v>
      </c>
      <c r="K230" t="s">
        <v>931</v>
      </c>
      <c r="L230">
        <v>1327</v>
      </c>
      <c r="N230">
        <v>1005</v>
      </c>
      <c r="O230" t="s">
        <v>27</v>
      </c>
      <c r="P230" t="s">
        <v>27</v>
      </c>
      <c r="Q230">
        <v>1</v>
      </c>
      <c r="X230">
        <v>1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 t="s">
        <v>6</v>
      </c>
      <c r="AG230">
        <v>1</v>
      </c>
      <c r="AH230">
        <v>3</v>
      </c>
      <c r="AI230">
        <v>-1</v>
      </c>
      <c r="AJ230" t="s">
        <v>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ROW(Source!A75)</f>
        <v>75</v>
      </c>
      <c r="B231">
        <v>26834597</v>
      </c>
      <c r="C231">
        <v>26834589</v>
      </c>
      <c r="D231">
        <v>25174666</v>
      </c>
      <c r="E231">
        <v>1</v>
      </c>
      <c r="F231">
        <v>1</v>
      </c>
      <c r="G231">
        <v>1</v>
      </c>
      <c r="H231">
        <v>3</v>
      </c>
      <c r="I231" t="s">
        <v>617</v>
      </c>
      <c r="J231" t="s">
        <v>618</v>
      </c>
      <c r="K231" t="s">
        <v>619</v>
      </c>
      <c r="L231">
        <v>1348</v>
      </c>
      <c r="N231">
        <v>1009</v>
      </c>
      <c r="O231" t="s">
        <v>38</v>
      </c>
      <c r="P231" t="s">
        <v>38</v>
      </c>
      <c r="Q231">
        <v>1000</v>
      </c>
      <c r="X231">
        <v>3.0000000000000001E-3</v>
      </c>
      <c r="Y231">
        <v>5804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3.0000000000000001E-3</v>
      </c>
      <c r="AH231">
        <v>2</v>
      </c>
      <c r="AI231">
        <v>26834597</v>
      </c>
      <c r="AJ231">
        <v>215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ROW(Source!A75)</f>
        <v>75</v>
      </c>
      <c r="B232">
        <v>26834598</v>
      </c>
      <c r="C232">
        <v>26834589</v>
      </c>
      <c r="D232">
        <v>25186953</v>
      </c>
      <c r="E232">
        <v>1</v>
      </c>
      <c r="F232">
        <v>1</v>
      </c>
      <c r="G232">
        <v>1</v>
      </c>
      <c r="H232">
        <v>3</v>
      </c>
      <c r="I232" t="s">
        <v>620</v>
      </c>
      <c r="J232" t="s">
        <v>621</v>
      </c>
      <c r="K232" t="s">
        <v>622</v>
      </c>
      <c r="L232">
        <v>1354</v>
      </c>
      <c r="N232">
        <v>1010</v>
      </c>
      <c r="O232" t="s">
        <v>145</v>
      </c>
      <c r="P232" t="s">
        <v>145</v>
      </c>
      <c r="Q232">
        <v>1</v>
      </c>
      <c r="X232">
        <v>0.1</v>
      </c>
      <c r="Y232">
        <v>72.8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0.1</v>
      </c>
      <c r="AH232">
        <v>2</v>
      </c>
      <c r="AI232">
        <v>26834598</v>
      </c>
      <c r="AJ232">
        <v>216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ROW(Source!A86)</f>
        <v>86</v>
      </c>
      <c r="B233">
        <v>26834602</v>
      </c>
      <c r="C233">
        <v>26834601</v>
      </c>
      <c r="D233">
        <v>25428833</v>
      </c>
      <c r="E233">
        <v>1</v>
      </c>
      <c r="F233">
        <v>1</v>
      </c>
      <c r="G233">
        <v>1</v>
      </c>
      <c r="H233">
        <v>1</v>
      </c>
      <c r="I233" t="s">
        <v>606</v>
      </c>
      <c r="J233" t="s">
        <v>6</v>
      </c>
      <c r="K233" t="s">
        <v>607</v>
      </c>
      <c r="L233">
        <v>1191</v>
      </c>
      <c r="N233">
        <v>1013</v>
      </c>
      <c r="O233" t="s">
        <v>599</v>
      </c>
      <c r="P233" t="s">
        <v>599</v>
      </c>
      <c r="Q233">
        <v>1</v>
      </c>
      <c r="X233">
        <v>1.1100000000000001</v>
      </c>
      <c r="Y233">
        <v>0</v>
      </c>
      <c r="Z233">
        <v>0</v>
      </c>
      <c r="AA233">
        <v>0</v>
      </c>
      <c r="AB233">
        <v>9.92</v>
      </c>
      <c r="AC233">
        <v>0</v>
      </c>
      <c r="AD233">
        <v>1</v>
      </c>
      <c r="AE233">
        <v>1</v>
      </c>
      <c r="AF233" t="s">
        <v>131</v>
      </c>
      <c r="AG233">
        <v>1.2765</v>
      </c>
      <c r="AH233">
        <v>2</v>
      </c>
      <c r="AI233">
        <v>26834602</v>
      </c>
      <c r="AJ233">
        <v>217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ROW(Source!A86)</f>
        <v>86</v>
      </c>
      <c r="B234">
        <v>26834603</v>
      </c>
      <c r="C234">
        <v>26834601</v>
      </c>
      <c r="D234">
        <v>25231911</v>
      </c>
      <c r="E234">
        <v>1</v>
      </c>
      <c r="F234">
        <v>1</v>
      </c>
      <c r="G234">
        <v>1</v>
      </c>
      <c r="H234">
        <v>2</v>
      </c>
      <c r="I234" t="s">
        <v>611</v>
      </c>
      <c r="J234" t="s">
        <v>612</v>
      </c>
      <c r="K234" t="s">
        <v>613</v>
      </c>
      <c r="L234">
        <v>1368</v>
      </c>
      <c r="N234">
        <v>1011</v>
      </c>
      <c r="O234" t="s">
        <v>605</v>
      </c>
      <c r="P234" t="s">
        <v>605</v>
      </c>
      <c r="Q234">
        <v>1</v>
      </c>
      <c r="X234">
        <v>0.26</v>
      </c>
      <c r="Y234">
        <v>0</v>
      </c>
      <c r="Z234">
        <v>8.1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130</v>
      </c>
      <c r="AG234">
        <v>0.32500000000000001</v>
      </c>
      <c r="AH234">
        <v>2</v>
      </c>
      <c r="AI234">
        <v>26834603</v>
      </c>
      <c r="AJ234">
        <v>218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ROW(Source!A86)</f>
        <v>86</v>
      </c>
      <c r="B235">
        <v>26834604</v>
      </c>
      <c r="C235">
        <v>26834601</v>
      </c>
      <c r="D235">
        <v>25145057</v>
      </c>
      <c r="E235">
        <v>17</v>
      </c>
      <c r="F235">
        <v>1</v>
      </c>
      <c r="G235">
        <v>1</v>
      </c>
      <c r="H235">
        <v>3</v>
      </c>
      <c r="I235" t="s">
        <v>928</v>
      </c>
      <c r="J235" t="s">
        <v>6</v>
      </c>
      <c r="K235" t="s">
        <v>929</v>
      </c>
      <c r="L235">
        <v>1035</v>
      </c>
      <c r="N235">
        <v>1013</v>
      </c>
      <c r="O235" t="s">
        <v>136</v>
      </c>
      <c r="P235" t="s">
        <v>136</v>
      </c>
      <c r="Q235">
        <v>1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1</v>
      </c>
      <c r="AD235">
        <v>0</v>
      </c>
      <c r="AE235">
        <v>0</v>
      </c>
      <c r="AF235" t="s">
        <v>6</v>
      </c>
      <c r="AG235">
        <v>0</v>
      </c>
      <c r="AH235">
        <v>3</v>
      </c>
      <c r="AI235">
        <v>-1</v>
      </c>
      <c r="AJ235" t="s">
        <v>6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ROW(Source!A86)</f>
        <v>86</v>
      </c>
      <c r="B236">
        <v>26834605</v>
      </c>
      <c r="C236">
        <v>26834601</v>
      </c>
      <c r="D236">
        <v>25151425</v>
      </c>
      <c r="E236">
        <v>1</v>
      </c>
      <c r="F236">
        <v>1</v>
      </c>
      <c r="G236">
        <v>1</v>
      </c>
      <c r="H236">
        <v>3</v>
      </c>
      <c r="I236" t="s">
        <v>614</v>
      </c>
      <c r="J236" t="s">
        <v>615</v>
      </c>
      <c r="K236" t="s">
        <v>616</v>
      </c>
      <c r="L236">
        <v>1348</v>
      </c>
      <c r="N236">
        <v>1009</v>
      </c>
      <c r="O236" t="s">
        <v>38</v>
      </c>
      <c r="P236" t="s">
        <v>38</v>
      </c>
      <c r="Q236">
        <v>1000</v>
      </c>
      <c r="X236">
        <v>6.9999999999999994E-5</v>
      </c>
      <c r="Y236">
        <v>10315.01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6.9999999999999994E-5</v>
      </c>
      <c r="AH236">
        <v>2</v>
      </c>
      <c r="AI236">
        <v>26834605</v>
      </c>
      <c r="AJ236">
        <v>220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ROW(Source!A86)</f>
        <v>86</v>
      </c>
      <c r="B237">
        <v>26834606</v>
      </c>
      <c r="C237">
        <v>26834601</v>
      </c>
      <c r="D237">
        <v>25152654</v>
      </c>
      <c r="E237">
        <v>1</v>
      </c>
      <c r="F237">
        <v>1</v>
      </c>
      <c r="G237">
        <v>1</v>
      </c>
      <c r="H237">
        <v>3</v>
      </c>
      <c r="I237" t="s">
        <v>742</v>
      </c>
      <c r="J237" t="s">
        <v>743</v>
      </c>
      <c r="K237" t="s">
        <v>744</v>
      </c>
      <c r="L237">
        <v>1355</v>
      </c>
      <c r="N237">
        <v>1010</v>
      </c>
      <c r="O237" t="s">
        <v>483</v>
      </c>
      <c r="P237" t="s">
        <v>483</v>
      </c>
      <c r="Q237">
        <v>100</v>
      </c>
      <c r="X237">
        <v>8.0000000000000007E-5</v>
      </c>
      <c r="Y237">
        <v>20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8.0000000000000007E-5</v>
      </c>
      <c r="AH237">
        <v>2</v>
      </c>
      <c r="AI237">
        <v>26834606</v>
      </c>
      <c r="AJ237">
        <v>221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ROW(Source!A87)</f>
        <v>87</v>
      </c>
      <c r="B238">
        <v>26834602</v>
      </c>
      <c r="C238">
        <v>26834601</v>
      </c>
      <c r="D238">
        <v>25428833</v>
      </c>
      <c r="E238">
        <v>1</v>
      </c>
      <c r="F238">
        <v>1</v>
      </c>
      <c r="G238">
        <v>1</v>
      </c>
      <c r="H238">
        <v>1</v>
      </c>
      <c r="I238" t="s">
        <v>606</v>
      </c>
      <c r="J238" t="s">
        <v>6</v>
      </c>
      <c r="K238" t="s">
        <v>607</v>
      </c>
      <c r="L238">
        <v>1191</v>
      </c>
      <c r="N238">
        <v>1013</v>
      </c>
      <c r="O238" t="s">
        <v>599</v>
      </c>
      <c r="P238" t="s">
        <v>599</v>
      </c>
      <c r="Q238">
        <v>1</v>
      </c>
      <c r="X238">
        <v>1.1100000000000001</v>
      </c>
      <c r="Y238">
        <v>0</v>
      </c>
      <c r="Z238">
        <v>0</v>
      </c>
      <c r="AA238">
        <v>0</v>
      </c>
      <c r="AB238">
        <v>9.92</v>
      </c>
      <c r="AC238">
        <v>0</v>
      </c>
      <c r="AD238">
        <v>1</v>
      </c>
      <c r="AE238">
        <v>1</v>
      </c>
      <c r="AF238" t="s">
        <v>131</v>
      </c>
      <c r="AG238">
        <v>1.2765</v>
      </c>
      <c r="AH238">
        <v>2</v>
      </c>
      <c r="AI238">
        <v>26834602</v>
      </c>
      <c r="AJ238">
        <v>222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ROW(Source!A87)</f>
        <v>87</v>
      </c>
      <c r="B239">
        <v>26834603</v>
      </c>
      <c r="C239">
        <v>26834601</v>
      </c>
      <c r="D239">
        <v>25231911</v>
      </c>
      <c r="E239">
        <v>1</v>
      </c>
      <c r="F239">
        <v>1</v>
      </c>
      <c r="G239">
        <v>1</v>
      </c>
      <c r="H239">
        <v>2</v>
      </c>
      <c r="I239" t="s">
        <v>611</v>
      </c>
      <c r="J239" t="s">
        <v>612</v>
      </c>
      <c r="K239" t="s">
        <v>613</v>
      </c>
      <c r="L239">
        <v>1368</v>
      </c>
      <c r="N239">
        <v>1011</v>
      </c>
      <c r="O239" t="s">
        <v>605</v>
      </c>
      <c r="P239" t="s">
        <v>605</v>
      </c>
      <c r="Q239">
        <v>1</v>
      </c>
      <c r="X239">
        <v>0.26</v>
      </c>
      <c r="Y239">
        <v>0</v>
      </c>
      <c r="Z239">
        <v>8.1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130</v>
      </c>
      <c r="AG239">
        <v>0.32500000000000001</v>
      </c>
      <c r="AH239">
        <v>2</v>
      </c>
      <c r="AI239">
        <v>26834603</v>
      </c>
      <c r="AJ239">
        <v>223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ROW(Source!A87)</f>
        <v>87</v>
      </c>
      <c r="B240">
        <v>26834604</v>
      </c>
      <c r="C240">
        <v>26834601</v>
      </c>
      <c r="D240">
        <v>25145057</v>
      </c>
      <c r="E240">
        <v>17</v>
      </c>
      <c r="F240">
        <v>1</v>
      </c>
      <c r="G240">
        <v>1</v>
      </c>
      <c r="H240">
        <v>3</v>
      </c>
      <c r="I240" t="s">
        <v>928</v>
      </c>
      <c r="J240" t="s">
        <v>6</v>
      </c>
      <c r="K240" t="s">
        <v>929</v>
      </c>
      <c r="L240">
        <v>1035</v>
      </c>
      <c r="N240">
        <v>1013</v>
      </c>
      <c r="O240" t="s">
        <v>136</v>
      </c>
      <c r="P240" t="s">
        <v>136</v>
      </c>
      <c r="Q240">
        <v>1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1</v>
      </c>
      <c r="AD240">
        <v>0</v>
      </c>
      <c r="AE240">
        <v>0</v>
      </c>
      <c r="AF240" t="s">
        <v>6</v>
      </c>
      <c r="AG240">
        <v>0</v>
      </c>
      <c r="AH240">
        <v>3</v>
      </c>
      <c r="AI240">
        <v>-1</v>
      </c>
      <c r="AJ240" t="s">
        <v>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ROW(Source!A87)</f>
        <v>87</v>
      </c>
      <c r="B241">
        <v>26834605</v>
      </c>
      <c r="C241">
        <v>26834601</v>
      </c>
      <c r="D241">
        <v>25151425</v>
      </c>
      <c r="E241">
        <v>1</v>
      </c>
      <c r="F241">
        <v>1</v>
      </c>
      <c r="G241">
        <v>1</v>
      </c>
      <c r="H241">
        <v>3</v>
      </c>
      <c r="I241" t="s">
        <v>614</v>
      </c>
      <c r="J241" t="s">
        <v>615</v>
      </c>
      <c r="K241" t="s">
        <v>616</v>
      </c>
      <c r="L241">
        <v>1348</v>
      </c>
      <c r="N241">
        <v>1009</v>
      </c>
      <c r="O241" t="s">
        <v>38</v>
      </c>
      <c r="P241" t="s">
        <v>38</v>
      </c>
      <c r="Q241">
        <v>1000</v>
      </c>
      <c r="X241">
        <v>6.9999999999999994E-5</v>
      </c>
      <c r="Y241">
        <v>10315.01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6.9999999999999994E-5</v>
      </c>
      <c r="AH241">
        <v>2</v>
      </c>
      <c r="AI241">
        <v>26834605</v>
      </c>
      <c r="AJ241">
        <v>225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ROW(Source!A87)</f>
        <v>87</v>
      </c>
      <c r="B242">
        <v>26834606</v>
      </c>
      <c r="C242">
        <v>26834601</v>
      </c>
      <c r="D242">
        <v>25152654</v>
      </c>
      <c r="E242">
        <v>1</v>
      </c>
      <c r="F242">
        <v>1</v>
      </c>
      <c r="G242">
        <v>1</v>
      </c>
      <c r="H242">
        <v>3</v>
      </c>
      <c r="I242" t="s">
        <v>742</v>
      </c>
      <c r="J242" t="s">
        <v>743</v>
      </c>
      <c r="K242" t="s">
        <v>744</v>
      </c>
      <c r="L242">
        <v>1355</v>
      </c>
      <c r="N242">
        <v>1010</v>
      </c>
      <c r="O242" t="s">
        <v>483</v>
      </c>
      <c r="P242" t="s">
        <v>483</v>
      </c>
      <c r="Q242">
        <v>100</v>
      </c>
      <c r="X242">
        <v>8.0000000000000007E-5</v>
      </c>
      <c r="Y242">
        <v>20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</v>
      </c>
      <c r="AG242">
        <v>8.0000000000000007E-5</v>
      </c>
      <c r="AH242">
        <v>2</v>
      </c>
      <c r="AI242">
        <v>26834606</v>
      </c>
      <c r="AJ242">
        <v>226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ROW(Source!A90)</f>
        <v>90</v>
      </c>
      <c r="B243">
        <v>26834740</v>
      </c>
      <c r="C243">
        <v>26834739</v>
      </c>
      <c r="D243">
        <v>25414889</v>
      </c>
      <c r="E243">
        <v>1</v>
      </c>
      <c r="F243">
        <v>1</v>
      </c>
      <c r="G243">
        <v>1</v>
      </c>
      <c r="H243">
        <v>1</v>
      </c>
      <c r="I243" t="s">
        <v>745</v>
      </c>
      <c r="J243" t="s">
        <v>6</v>
      </c>
      <c r="K243" t="s">
        <v>746</v>
      </c>
      <c r="L243">
        <v>1191</v>
      </c>
      <c r="N243">
        <v>1013</v>
      </c>
      <c r="O243" t="s">
        <v>599</v>
      </c>
      <c r="P243" t="s">
        <v>599</v>
      </c>
      <c r="Q243">
        <v>1</v>
      </c>
      <c r="X243">
        <v>62.4</v>
      </c>
      <c r="Y243">
        <v>0</v>
      </c>
      <c r="Z243">
        <v>0</v>
      </c>
      <c r="AA243">
        <v>0</v>
      </c>
      <c r="AB243">
        <v>8.31</v>
      </c>
      <c r="AC243">
        <v>0</v>
      </c>
      <c r="AD243">
        <v>1</v>
      </c>
      <c r="AE243">
        <v>1</v>
      </c>
      <c r="AF243" t="s">
        <v>131</v>
      </c>
      <c r="AG243">
        <v>71.759999999999991</v>
      </c>
      <c r="AH243">
        <v>2</v>
      </c>
      <c r="AI243">
        <v>26834740</v>
      </c>
      <c r="AJ243">
        <v>227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ROW(Source!A90)</f>
        <v>90</v>
      </c>
      <c r="B244">
        <v>26834741</v>
      </c>
      <c r="C244">
        <v>26834739</v>
      </c>
      <c r="D244">
        <v>25412928</v>
      </c>
      <c r="E244">
        <v>1</v>
      </c>
      <c r="F244">
        <v>1</v>
      </c>
      <c r="G244">
        <v>1</v>
      </c>
      <c r="H244">
        <v>1</v>
      </c>
      <c r="I244" t="s">
        <v>600</v>
      </c>
      <c r="J244" t="s">
        <v>6</v>
      </c>
      <c r="K244" t="s">
        <v>601</v>
      </c>
      <c r="L244">
        <v>1191</v>
      </c>
      <c r="N244">
        <v>1013</v>
      </c>
      <c r="O244" t="s">
        <v>599</v>
      </c>
      <c r="P244" t="s">
        <v>599</v>
      </c>
      <c r="Q244">
        <v>1</v>
      </c>
      <c r="X244">
        <v>1.26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2</v>
      </c>
      <c r="AF244" t="s">
        <v>130</v>
      </c>
      <c r="AG244">
        <v>1.575</v>
      </c>
      <c r="AH244">
        <v>2</v>
      </c>
      <c r="AI244">
        <v>26834741</v>
      </c>
      <c r="AJ244">
        <v>228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ROW(Source!A90)</f>
        <v>90</v>
      </c>
      <c r="B245">
        <v>26834742</v>
      </c>
      <c r="C245">
        <v>26834739</v>
      </c>
      <c r="D245">
        <v>25230116</v>
      </c>
      <c r="E245">
        <v>1</v>
      </c>
      <c r="F245">
        <v>1</v>
      </c>
      <c r="G245">
        <v>1</v>
      </c>
      <c r="H245">
        <v>2</v>
      </c>
      <c r="I245" t="s">
        <v>747</v>
      </c>
      <c r="J245" t="s">
        <v>748</v>
      </c>
      <c r="K245" t="s">
        <v>749</v>
      </c>
      <c r="L245">
        <v>1368</v>
      </c>
      <c r="N245">
        <v>1011</v>
      </c>
      <c r="O245" t="s">
        <v>605</v>
      </c>
      <c r="P245" t="s">
        <v>605</v>
      </c>
      <c r="Q245">
        <v>1</v>
      </c>
      <c r="X245">
        <v>0.3</v>
      </c>
      <c r="Y245">
        <v>0</v>
      </c>
      <c r="Z245">
        <v>83.43</v>
      </c>
      <c r="AA245">
        <v>13.5</v>
      </c>
      <c r="AB245">
        <v>0</v>
      </c>
      <c r="AC245">
        <v>0</v>
      </c>
      <c r="AD245">
        <v>1</v>
      </c>
      <c r="AE245">
        <v>0</v>
      </c>
      <c r="AF245" t="s">
        <v>130</v>
      </c>
      <c r="AG245">
        <v>0.375</v>
      </c>
      <c r="AH245">
        <v>2</v>
      </c>
      <c r="AI245">
        <v>26834742</v>
      </c>
      <c r="AJ245">
        <v>229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ROW(Source!A90)</f>
        <v>90</v>
      </c>
      <c r="B246">
        <v>26834743</v>
      </c>
      <c r="C246">
        <v>26834739</v>
      </c>
      <c r="D246">
        <v>25230220</v>
      </c>
      <c r="E246">
        <v>1</v>
      </c>
      <c r="F246">
        <v>1</v>
      </c>
      <c r="G246">
        <v>1</v>
      </c>
      <c r="H246">
        <v>2</v>
      </c>
      <c r="I246" t="s">
        <v>628</v>
      </c>
      <c r="J246" t="s">
        <v>629</v>
      </c>
      <c r="K246" t="s">
        <v>630</v>
      </c>
      <c r="L246">
        <v>1368</v>
      </c>
      <c r="N246">
        <v>1011</v>
      </c>
      <c r="O246" t="s">
        <v>605</v>
      </c>
      <c r="P246" t="s">
        <v>605</v>
      </c>
      <c r="Q246">
        <v>1</v>
      </c>
      <c r="X246">
        <v>0.48</v>
      </c>
      <c r="Y246">
        <v>0</v>
      </c>
      <c r="Z246">
        <v>111.99</v>
      </c>
      <c r="AA246">
        <v>13.5</v>
      </c>
      <c r="AB246">
        <v>0</v>
      </c>
      <c r="AC246">
        <v>0</v>
      </c>
      <c r="AD246">
        <v>1</v>
      </c>
      <c r="AE246">
        <v>0</v>
      </c>
      <c r="AF246" t="s">
        <v>130</v>
      </c>
      <c r="AG246">
        <v>0.6</v>
      </c>
      <c r="AH246">
        <v>2</v>
      </c>
      <c r="AI246">
        <v>26834743</v>
      </c>
      <c r="AJ246">
        <v>230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ROW(Source!A90)</f>
        <v>90</v>
      </c>
      <c r="B247">
        <v>26834744</v>
      </c>
      <c r="C247">
        <v>26834739</v>
      </c>
      <c r="D247">
        <v>25231607</v>
      </c>
      <c r="E247">
        <v>1</v>
      </c>
      <c r="F247">
        <v>1</v>
      </c>
      <c r="G247">
        <v>1</v>
      </c>
      <c r="H247">
        <v>2</v>
      </c>
      <c r="I247" t="s">
        <v>608</v>
      </c>
      <c r="J247" t="s">
        <v>609</v>
      </c>
      <c r="K247" t="s">
        <v>610</v>
      </c>
      <c r="L247">
        <v>1368</v>
      </c>
      <c r="N247">
        <v>1011</v>
      </c>
      <c r="O247" t="s">
        <v>605</v>
      </c>
      <c r="P247" t="s">
        <v>605</v>
      </c>
      <c r="Q247">
        <v>1</v>
      </c>
      <c r="X247">
        <v>0.48</v>
      </c>
      <c r="Y247">
        <v>0</v>
      </c>
      <c r="Z247">
        <v>65.709999999999994</v>
      </c>
      <c r="AA247">
        <v>11.6</v>
      </c>
      <c r="AB247">
        <v>0</v>
      </c>
      <c r="AC247">
        <v>0</v>
      </c>
      <c r="AD247">
        <v>1</v>
      </c>
      <c r="AE247">
        <v>0</v>
      </c>
      <c r="AF247" t="s">
        <v>130</v>
      </c>
      <c r="AG247">
        <v>0.6</v>
      </c>
      <c r="AH247">
        <v>2</v>
      </c>
      <c r="AI247">
        <v>26834744</v>
      </c>
      <c r="AJ247">
        <v>231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ROW(Source!A90)</f>
        <v>90</v>
      </c>
      <c r="B248">
        <v>26834745</v>
      </c>
      <c r="C248">
        <v>26834739</v>
      </c>
      <c r="D248">
        <v>25149961</v>
      </c>
      <c r="E248">
        <v>1</v>
      </c>
      <c r="F248">
        <v>1</v>
      </c>
      <c r="G248">
        <v>1</v>
      </c>
      <c r="H248">
        <v>3</v>
      </c>
      <c r="I248" t="s">
        <v>691</v>
      </c>
      <c r="J248" t="s">
        <v>692</v>
      </c>
      <c r="K248" t="s">
        <v>693</v>
      </c>
      <c r="L248">
        <v>1339</v>
      </c>
      <c r="N248">
        <v>1007</v>
      </c>
      <c r="O248" t="s">
        <v>228</v>
      </c>
      <c r="P248" t="s">
        <v>228</v>
      </c>
      <c r="Q248">
        <v>1</v>
      </c>
      <c r="X248">
        <v>4.3700000000000003E-2</v>
      </c>
      <c r="Y248">
        <v>2.44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6</v>
      </c>
      <c r="AG248">
        <v>4.3700000000000003E-2</v>
      </c>
      <c r="AH248">
        <v>2</v>
      </c>
      <c r="AI248">
        <v>26834745</v>
      </c>
      <c r="AJ248">
        <v>232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ROW(Source!A90)</f>
        <v>90</v>
      </c>
      <c r="B249">
        <v>26834746</v>
      </c>
      <c r="C249">
        <v>26834739</v>
      </c>
      <c r="D249">
        <v>25144926</v>
      </c>
      <c r="E249">
        <v>17</v>
      </c>
      <c r="F249">
        <v>1</v>
      </c>
      <c r="G249">
        <v>1</v>
      </c>
      <c r="H249">
        <v>3</v>
      </c>
      <c r="I249" t="s">
        <v>952</v>
      </c>
      <c r="J249" t="s">
        <v>6</v>
      </c>
      <c r="K249" t="s">
        <v>953</v>
      </c>
      <c r="L249">
        <v>1339</v>
      </c>
      <c r="N249">
        <v>1007</v>
      </c>
      <c r="O249" t="s">
        <v>228</v>
      </c>
      <c r="P249" t="s">
        <v>228</v>
      </c>
      <c r="Q249">
        <v>1</v>
      </c>
      <c r="X249">
        <v>10.1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 t="s">
        <v>6</v>
      </c>
      <c r="AG249">
        <v>10.1</v>
      </c>
      <c r="AH249">
        <v>3</v>
      </c>
      <c r="AI249">
        <v>-1</v>
      </c>
      <c r="AJ249" t="s">
        <v>6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ROW(Source!A90)</f>
        <v>90</v>
      </c>
      <c r="B250">
        <v>26834747</v>
      </c>
      <c r="C250">
        <v>26834739</v>
      </c>
      <c r="D250">
        <v>25174773</v>
      </c>
      <c r="E250">
        <v>1</v>
      </c>
      <c r="F250">
        <v>1</v>
      </c>
      <c r="G250">
        <v>1</v>
      </c>
      <c r="H250">
        <v>3</v>
      </c>
      <c r="I250" t="s">
        <v>750</v>
      </c>
      <c r="J250" t="s">
        <v>751</v>
      </c>
      <c r="K250" t="s">
        <v>752</v>
      </c>
      <c r="L250">
        <v>1348</v>
      </c>
      <c r="N250">
        <v>1009</v>
      </c>
      <c r="O250" t="s">
        <v>38</v>
      </c>
      <c r="P250" t="s">
        <v>38</v>
      </c>
      <c r="Q250">
        <v>1000</v>
      </c>
      <c r="X250">
        <v>3.1E-2</v>
      </c>
      <c r="Y250">
        <v>8014.15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3.1E-2</v>
      </c>
      <c r="AH250">
        <v>2</v>
      </c>
      <c r="AI250">
        <v>26834747</v>
      </c>
      <c r="AJ250">
        <v>235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ROW(Source!A90)</f>
        <v>90</v>
      </c>
      <c r="B251">
        <v>26834748</v>
      </c>
      <c r="C251">
        <v>26834739</v>
      </c>
      <c r="D251">
        <v>25144933</v>
      </c>
      <c r="E251">
        <v>17</v>
      </c>
      <c r="F251">
        <v>1</v>
      </c>
      <c r="G251">
        <v>1</v>
      </c>
      <c r="H251">
        <v>3</v>
      </c>
      <c r="I251" t="s">
        <v>954</v>
      </c>
      <c r="J251" t="s">
        <v>6</v>
      </c>
      <c r="K251" t="s">
        <v>955</v>
      </c>
      <c r="L251">
        <v>1346</v>
      </c>
      <c r="N251">
        <v>1009</v>
      </c>
      <c r="O251" t="s">
        <v>182</v>
      </c>
      <c r="P251" t="s">
        <v>182</v>
      </c>
      <c r="Q251">
        <v>1</v>
      </c>
      <c r="X251">
        <v>212.14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 t="s">
        <v>6</v>
      </c>
      <c r="AG251">
        <v>212.14</v>
      </c>
      <c r="AH251">
        <v>3</v>
      </c>
      <c r="AI251">
        <v>-1</v>
      </c>
      <c r="AJ251" t="s">
        <v>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ROW(Source!A90)</f>
        <v>90</v>
      </c>
      <c r="B252">
        <v>26834749</v>
      </c>
      <c r="C252">
        <v>26834739</v>
      </c>
      <c r="D252">
        <v>25186091</v>
      </c>
      <c r="E252">
        <v>1</v>
      </c>
      <c r="F252">
        <v>1</v>
      </c>
      <c r="G252">
        <v>1</v>
      </c>
      <c r="H252">
        <v>3</v>
      </c>
      <c r="I252" t="s">
        <v>676</v>
      </c>
      <c r="J252" t="s">
        <v>677</v>
      </c>
      <c r="K252" t="s">
        <v>678</v>
      </c>
      <c r="L252">
        <v>1348</v>
      </c>
      <c r="N252">
        <v>1009</v>
      </c>
      <c r="O252" t="s">
        <v>38</v>
      </c>
      <c r="P252" t="s">
        <v>38</v>
      </c>
      <c r="Q252">
        <v>1000</v>
      </c>
      <c r="X252">
        <v>6.9999999999999999E-4</v>
      </c>
      <c r="Y252">
        <v>15620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6.9999999999999999E-4</v>
      </c>
      <c r="AH252">
        <v>2</v>
      </c>
      <c r="AI252">
        <v>26834749</v>
      </c>
      <c r="AJ252">
        <v>236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ROW(Source!A91)</f>
        <v>91</v>
      </c>
      <c r="B253">
        <v>26834740</v>
      </c>
      <c r="C253">
        <v>26834739</v>
      </c>
      <c r="D253">
        <v>25414889</v>
      </c>
      <c r="E253">
        <v>1</v>
      </c>
      <c r="F253">
        <v>1</v>
      </c>
      <c r="G253">
        <v>1</v>
      </c>
      <c r="H253">
        <v>1</v>
      </c>
      <c r="I253" t="s">
        <v>745</v>
      </c>
      <c r="J253" t="s">
        <v>6</v>
      </c>
      <c r="K253" t="s">
        <v>746</v>
      </c>
      <c r="L253">
        <v>1191</v>
      </c>
      <c r="N253">
        <v>1013</v>
      </c>
      <c r="O253" t="s">
        <v>599</v>
      </c>
      <c r="P253" t="s">
        <v>599</v>
      </c>
      <c r="Q253">
        <v>1</v>
      </c>
      <c r="X253">
        <v>62.4</v>
      </c>
      <c r="Y253">
        <v>0</v>
      </c>
      <c r="Z253">
        <v>0</v>
      </c>
      <c r="AA253">
        <v>0</v>
      </c>
      <c r="AB253">
        <v>8.31</v>
      </c>
      <c r="AC253">
        <v>0</v>
      </c>
      <c r="AD253">
        <v>1</v>
      </c>
      <c r="AE253">
        <v>1</v>
      </c>
      <c r="AF253" t="s">
        <v>131</v>
      </c>
      <c r="AG253">
        <v>71.759999999999991</v>
      </c>
      <c r="AH253">
        <v>2</v>
      </c>
      <c r="AI253">
        <v>26834740</v>
      </c>
      <c r="AJ253">
        <v>237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ROW(Source!A91)</f>
        <v>91</v>
      </c>
      <c r="B254">
        <v>26834741</v>
      </c>
      <c r="C254">
        <v>26834739</v>
      </c>
      <c r="D254">
        <v>25412928</v>
      </c>
      <c r="E254">
        <v>1</v>
      </c>
      <c r="F254">
        <v>1</v>
      </c>
      <c r="G254">
        <v>1</v>
      </c>
      <c r="H254">
        <v>1</v>
      </c>
      <c r="I254" t="s">
        <v>600</v>
      </c>
      <c r="J254" t="s">
        <v>6</v>
      </c>
      <c r="K254" t="s">
        <v>601</v>
      </c>
      <c r="L254">
        <v>1191</v>
      </c>
      <c r="N254">
        <v>1013</v>
      </c>
      <c r="O254" t="s">
        <v>599</v>
      </c>
      <c r="P254" t="s">
        <v>599</v>
      </c>
      <c r="Q254">
        <v>1</v>
      </c>
      <c r="X254">
        <v>1.26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2</v>
      </c>
      <c r="AF254" t="s">
        <v>130</v>
      </c>
      <c r="AG254">
        <v>1.575</v>
      </c>
      <c r="AH254">
        <v>2</v>
      </c>
      <c r="AI254">
        <v>26834741</v>
      </c>
      <c r="AJ254">
        <v>238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ROW(Source!A91)</f>
        <v>91</v>
      </c>
      <c r="B255">
        <v>26834742</v>
      </c>
      <c r="C255">
        <v>26834739</v>
      </c>
      <c r="D255">
        <v>25230116</v>
      </c>
      <c r="E255">
        <v>1</v>
      </c>
      <c r="F255">
        <v>1</v>
      </c>
      <c r="G255">
        <v>1</v>
      </c>
      <c r="H255">
        <v>2</v>
      </c>
      <c r="I255" t="s">
        <v>747</v>
      </c>
      <c r="J255" t="s">
        <v>748</v>
      </c>
      <c r="K255" t="s">
        <v>749</v>
      </c>
      <c r="L255">
        <v>1368</v>
      </c>
      <c r="N255">
        <v>1011</v>
      </c>
      <c r="O255" t="s">
        <v>605</v>
      </c>
      <c r="P255" t="s">
        <v>605</v>
      </c>
      <c r="Q255">
        <v>1</v>
      </c>
      <c r="X255">
        <v>0.3</v>
      </c>
      <c r="Y255">
        <v>0</v>
      </c>
      <c r="Z255">
        <v>83.43</v>
      </c>
      <c r="AA255">
        <v>13.5</v>
      </c>
      <c r="AB255">
        <v>0</v>
      </c>
      <c r="AC255">
        <v>0</v>
      </c>
      <c r="AD255">
        <v>1</v>
      </c>
      <c r="AE255">
        <v>0</v>
      </c>
      <c r="AF255" t="s">
        <v>130</v>
      </c>
      <c r="AG255">
        <v>0.375</v>
      </c>
      <c r="AH255">
        <v>2</v>
      </c>
      <c r="AI255">
        <v>26834742</v>
      </c>
      <c r="AJ255">
        <v>239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ROW(Source!A91)</f>
        <v>91</v>
      </c>
      <c r="B256">
        <v>26834743</v>
      </c>
      <c r="C256">
        <v>26834739</v>
      </c>
      <c r="D256">
        <v>25230220</v>
      </c>
      <c r="E256">
        <v>1</v>
      </c>
      <c r="F256">
        <v>1</v>
      </c>
      <c r="G256">
        <v>1</v>
      </c>
      <c r="H256">
        <v>2</v>
      </c>
      <c r="I256" t="s">
        <v>628</v>
      </c>
      <c r="J256" t="s">
        <v>629</v>
      </c>
      <c r="K256" t="s">
        <v>630</v>
      </c>
      <c r="L256">
        <v>1368</v>
      </c>
      <c r="N256">
        <v>1011</v>
      </c>
      <c r="O256" t="s">
        <v>605</v>
      </c>
      <c r="P256" t="s">
        <v>605</v>
      </c>
      <c r="Q256">
        <v>1</v>
      </c>
      <c r="X256">
        <v>0.48</v>
      </c>
      <c r="Y256">
        <v>0</v>
      </c>
      <c r="Z256">
        <v>111.99</v>
      </c>
      <c r="AA256">
        <v>13.5</v>
      </c>
      <c r="AB256">
        <v>0</v>
      </c>
      <c r="AC256">
        <v>0</v>
      </c>
      <c r="AD256">
        <v>1</v>
      </c>
      <c r="AE256">
        <v>0</v>
      </c>
      <c r="AF256" t="s">
        <v>130</v>
      </c>
      <c r="AG256">
        <v>0.6</v>
      </c>
      <c r="AH256">
        <v>2</v>
      </c>
      <c r="AI256">
        <v>26834743</v>
      </c>
      <c r="AJ256">
        <v>240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ROW(Source!A91)</f>
        <v>91</v>
      </c>
      <c r="B257">
        <v>26834744</v>
      </c>
      <c r="C257">
        <v>26834739</v>
      </c>
      <c r="D257">
        <v>25231607</v>
      </c>
      <c r="E257">
        <v>1</v>
      </c>
      <c r="F257">
        <v>1</v>
      </c>
      <c r="G257">
        <v>1</v>
      </c>
      <c r="H257">
        <v>2</v>
      </c>
      <c r="I257" t="s">
        <v>608</v>
      </c>
      <c r="J257" t="s">
        <v>609</v>
      </c>
      <c r="K257" t="s">
        <v>610</v>
      </c>
      <c r="L257">
        <v>1368</v>
      </c>
      <c r="N257">
        <v>1011</v>
      </c>
      <c r="O257" t="s">
        <v>605</v>
      </c>
      <c r="P257" t="s">
        <v>605</v>
      </c>
      <c r="Q257">
        <v>1</v>
      </c>
      <c r="X257">
        <v>0.48</v>
      </c>
      <c r="Y257">
        <v>0</v>
      </c>
      <c r="Z257">
        <v>65.709999999999994</v>
      </c>
      <c r="AA257">
        <v>11.6</v>
      </c>
      <c r="AB257">
        <v>0</v>
      </c>
      <c r="AC257">
        <v>0</v>
      </c>
      <c r="AD257">
        <v>1</v>
      </c>
      <c r="AE257">
        <v>0</v>
      </c>
      <c r="AF257" t="s">
        <v>130</v>
      </c>
      <c r="AG257">
        <v>0.6</v>
      </c>
      <c r="AH257">
        <v>2</v>
      </c>
      <c r="AI257">
        <v>26834744</v>
      </c>
      <c r="AJ257">
        <v>241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ROW(Source!A91)</f>
        <v>91</v>
      </c>
      <c r="B258">
        <v>26834745</v>
      </c>
      <c r="C258">
        <v>26834739</v>
      </c>
      <c r="D258">
        <v>25149961</v>
      </c>
      <c r="E258">
        <v>1</v>
      </c>
      <c r="F258">
        <v>1</v>
      </c>
      <c r="G258">
        <v>1</v>
      </c>
      <c r="H258">
        <v>3</v>
      </c>
      <c r="I258" t="s">
        <v>691</v>
      </c>
      <c r="J258" t="s">
        <v>692</v>
      </c>
      <c r="K258" t="s">
        <v>693</v>
      </c>
      <c r="L258">
        <v>1339</v>
      </c>
      <c r="N258">
        <v>1007</v>
      </c>
      <c r="O258" t="s">
        <v>228</v>
      </c>
      <c r="P258" t="s">
        <v>228</v>
      </c>
      <c r="Q258">
        <v>1</v>
      </c>
      <c r="X258">
        <v>4.3700000000000003E-2</v>
      </c>
      <c r="Y258">
        <v>2.44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4.3700000000000003E-2</v>
      </c>
      <c r="AH258">
        <v>2</v>
      </c>
      <c r="AI258">
        <v>26834745</v>
      </c>
      <c r="AJ258">
        <v>242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ROW(Source!A91)</f>
        <v>91</v>
      </c>
      <c r="B259">
        <v>26834746</v>
      </c>
      <c r="C259">
        <v>26834739</v>
      </c>
      <c r="D259">
        <v>25144926</v>
      </c>
      <c r="E259">
        <v>17</v>
      </c>
      <c r="F259">
        <v>1</v>
      </c>
      <c r="G259">
        <v>1</v>
      </c>
      <c r="H259">
        <v>3</v>
      </c>
      <c r="I259" t="s">
        <v>952</v>
      </c>
      <c r="J259" t="s">
        <v>6</v>
      </c>
      <c r="K259" t="s">
        <v>953</v>
      </c>
      <c r="L259">
        <v>1339</v>
      </c>
      <c r="N259">
        <v>1007</v>
      </c>
      <c r="O259" t="s">
        <v>228</v>
      </c>
      <c r="P259" t="s">
        <v>228</v>
      </c>
      <c r="Q259">
        <v>1</v>
      </c>
      <c r="X259">
        <v>10.1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6</v>
      </c>
      <c r="AG259">
        <v>10.1</v>
      </c>
      <c r="AH259">
        <v>3</v>
      </c>
      <c r="AI259">
        <v>-1</v>
      </c>
      <c r="AJ259" t="s">
        <v>6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ROW(Source!A91)</f>
        <v>91</v>
      </c>
      <c r="B260">
        <v>26834747</v>
      </c>
      <c r="C260">
        <v>26834739</v>
      </c>
      <c r="D260">
        <v>25174773</v>
      </c>
      <c r="E260">
        <v>1</v>
      </c>
      <c r="F260">
        <v>1</v>
      </c>
      <c r="G260">
        <v>1</v>
      </c>
      <c r="H260">
        <v>3</v>
      </c>
      <c r="I260" t="s">
        <v>750</v>
      </c>
      <c r="J260" t="s">
        <v>751</v>
      </c>
      <c r="K260" t="s">
        <v>752</v>
      </c>
      <c r="L260">
        <v>1348</v>
      </c>
      <c r="N260">
        <v>1009</v>
      </c>
      <c r="O260" t="s">
        <v>38</v>
      </c>
      <c r="P260" t="s">
        <v>38</v>
      </c>
      <c r="Q260">
        <v>1000</v>
      </c>
      <c r="X260">
        <v>3.1E-2</v>
      </c>
      <c r="Y260">
        <v>8014.15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3.1E-2</v>
      </c>
      <c r="AH260">
        <v>2</v>
      </c>
      <c r="AI260">
        <v>26834747</v>
      </c>
      <c r="AJ260">
        <v>245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ROW(Source!A91)</f>
        <v>91</v>
      </c>
      <c r="B261">
        <v>26834748</v>
      </c>
      <c r="C261">
        <v>26834739</v>
      </c>
      <c r="D261">
        <v>25144933</v>
      </c>
      <c r="E261">
        <v>17</v>
      </c>
      <c r="F261">
        <v>1</v>
      </c>
      <c r="G261">
        <v>1</v>
      </c>
      <c r="H261">
        <v>3</v>
      </c>
      <c r="I261" t="s">
        <v>954</v>
      </c>
      <c r="J261" t="s">
        <v>6</v>
      </c>
      <c r="K261" t="s">
        <v>955</v>
      </c>
      <c r="L261">
        <v>1346</v>
      </c>
      <c r="N261">
        <v>1009</v>
      </c>
      <c r="O261" t="s">
        <v>182</v>
      </c>
      <c r="P261" t="s">
        <v>182</v>
      </c>
      <c r="Q261">
        <v>1</v>
      </c>
      <c r="X261">
        <v>212.14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 t="s">
        <v>6</v>
      </c>
      <c r="AG261">
        <v>212.14</v>
      </c>
      <c r="AH261">
        <v>3</v>
      </c>
      <c r="AI261">
        <v>-1</v>
      </c>
      <c r="AJ261" t="s">
        <v>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ROW(Source!A91)</f>
        <v>91</v>
      </c>
      <c r="B262">
        <v>26834749</v>
      </c>
      <c r="C262">
        <v>26834739</v>
      </c>
      <c r="D262">
        <v>25186091</v>
      </c>
      <c r="E262">
        <v>1</v>
      </c>
      <c r="F262">
        <v>1</v>
      </c>
      <c r="G262">
        <v>1</v>
      </c>
      <c r="H262">
        <v>3</v>
      </c>
      <c r="I262" t="s">
        <v>676</v>
      </c>
      <c r="J262" t="s">
        <v>677</v>
      </c>
      <c r="K262" t="s">
        <v>678</v>
      </c>
      <c r="L262">
        <v>1348</v>
      </c>
      <c r="N262">
        <v>1009</v>
      </c>
      <c r="O262" t="s">
        <v>38</v>
      </c>
      <c r="P262" t="s">
        <v>38</v>
      </c>
      <c r="Q262">
        <v>1000</v>
      </c>
      <c r="X262">
        <v>6.9999999999999999E-4</v>
      </c>
      <c r="Y262">
        <v>15620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6.9999999999999999E-4</v>
      </c>
      <c r="AH262">
        <v>2</v>
      </c>
      <c r="AI262">
        <v>26834749</v>
      </c>
      <c r="AJ262">
        <v>246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ROW(Source!A96)</f>
        <v>96</v>
      </c>
      <c r="B263">
        <v>26837011</v>
      </c>
      <c r="C263">
        <v>26837010</v>
      </c>
      <c r="D263">
        <v>25413300</v>
      </c>
      <c r="E263">
        <v>1</v>
      </c>
      <c r="F263">
        <v>1</v>
      </c>
      <c r="G263">
        <v>1</v>
      </c>
      <c r="H263">
        <v>1</v>
      </c>
      <c r="I263" t="s">
        <v>684</v>
      </c>
      <c r="J263" t="s">
        <v>6</v>
      </c>
      <c r="K263" t="s">
        <v>685</v>
      </c>
      <c r="L263">
        <v>1191</v>
      </c>
      <c r="N263">
        <v>1013</v>
      </c>
      <c r="O263" t="s">
        <v>599</v>
      </c>
      <c r="P263" t="s">
        <v>599</v>
      </c>
      <c r="Q263">
        <v>1</v>
      </c>
      <c r="X263">
        <v>32.49</v>
      </c>
      <c r="Y263">
        <v>0</v>
      </c>
      <c r="Z263">
        <v>0</v>
      </c>
      <c r="AA263">
        <v>0</v>
      </c>
      <c r="AB263">
        <v>8.5299999999999994</v>
      </c>
      <c r="AC263">
        <v>0</v>
      </c>
      <c r="AD263">
        <v>1</v>
      </c>
      <c r="AE263">
        <v>1</v>
      </c>
      <c r="AF263" t="s">
        <v>131</v>
      </c>
      <c r="AG263">
        <v>37.363500000000002</v>
      </c>
      <c r="AH263">
        <v>2</v>
      </c>
      <c r="AI263">
        <v>26837011</v>
      </c>
      <c r="AJ263">
        <v>247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ROW(Source!A96)</f>
        <v>96</v>
      </c>
      <c r="B264">
        <v>26837012</v>
      </c>
      <c r="C264">
        <v>26837010</v>
      </c>
      <c r="D264">
        <v>25412928</v>
      </c>
      <c r="E264">
        <v>1</v>
      </c>
      <c r="F264">
        <v>1</v>
      </c>
      <c r="G264">
        <v>1</v>
      </c>
      <c r="H264">
        <v>1</v>
      </c>
      <c r="I264" t="s">
        <v>600</v>
      </c>
      <c r="J264" t="s">
        <v>6</v>
      </c>
      <c r="K264" t="s">
        <v>601</v>
      </c>
      <c r="L264">
        <v>1191</v>
      </c>
      <c r="N264">
        <v>1013</v>
      </c>
      <c r="O264" t="s">
        <v>599</v>
      </c>
      <c r="P264" t="s">
        <v>599</v>
      </c>
      <c r="Q264">
        <v>1</v>
      </c>
      <c r="X264">
        <v>0.93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2</v>
      </c>
      <c r="AF264" t="s">
        <v>130</v>
      </c>
      <c r="AG264">
        <v>1.1625000000000001</v>
      </c>
      <c r="AH264">
        <v>2</v>
      </c>
      <c r="AI264">
        <v>26837012</v>
      </c>
      <c r="AJ264">
        <v>248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ROW(Source!A96)</f>
        <v>96</v>
      </c>
      <c r="B265">
        <v>26837013</v>
      </c>
      <c r="C265">
        <v>26837010</v>
      </c>
      <c r="D265">
        <v>25230445</v>
      </c>
      <c r="E265">
        <v>1</v>
      </c>
      <c r="F265">
        <v>1</v>
      </c>
      <c r="G265">
        <v>1</v>
      </c>
      <c r="H265">
        <v>2</v>
      </c>
      <c r="I265" t="s">
        <v>753</v>
      </c>
      <c r="J265" t="s">
        <v>754</v>
      </c>
      <c r="K265" t="s">
        <v>755</v>
      </c>
      <c r="L265">
        <v>1368</v>
      </c>
      <c r="N265">
        <v>1011</v>
      </c>
      <c r="O265" t="s">
        <v>605</v>
      </c>
      <c r="P265" t="s">
        <v>605</v>
      </c>
      <c r="Q265">
        <v>1</v>
      </c>
      <c r="X265">
        <v>0.02</v>
      </c>
      <c r="Y265">
        <v>0</v>
      </c>
      <c r="Z265">
        <v>89.99</v>
      </c>
      <c r="AA265">
        <v>10.06</v>
      </c>
      <c r="AB265">
        <v>0</v>
      </c>
      <c r="AC265">
        <v>0</v>
      </c>
      <c r="AD265">
        <v>1</v>
      </c>
      <c r="AE265">
        <v>0</v>
      </c>
      <c r="AF265" t="s">
        <v>130</v>
      </c>
      <c r="AG265">
        <v>2.5000000000000001E-2</v>
      </c>
      <c r="AH265">
        <v>2</v>
      </c>
      <c r="AI265">
        <v>26837013</v>
      </c>
      <c r="AJ265">
        <v>249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ROW(Source!A96)</f>
        <v>96</v>
      </c>
      <c r="B266">
        <v>26837014</v>
      </c>
      <c r="C266">
        <v>26837010</v>
      </c>
      <c r="D266">
        <v>25230514</v>
      </c>
      <c r="E266">
        <v>1</v>
      </c>
      <c r="F266">
        <v>1</v>
      </c>
      <c r="G266">
        <v>1</v>
      </c>
      <c r="H266">
        <v>2</v>
      </c>
      <c r="I266" t="s">
        <v>602</v>
      </c>
      <c r="J266" t="s">
        <v>603</v>
      </c>
      <c r="K266" t="s">
        <v>604</v>
      </c>
      <c r="L266">
        <v>1368</v>
      </c>
      <c r="N266">
        <v>1011</v>
      </c>
      <c r="O266" t="s">
        <v>605</v>
      </c>
      <c r="P266" t="s">
        <v>605</v>
      </c>
      <c r="Q266">
        <v>1</v>
      </c>
      <c r="X266">
        <v>0.21</v>
      </c>
      <c r="Y266">
        <v>0</v>
      </c>
      <c r="Z266">
        <v>31.26</v>
      </c>
      <c r="AA266">
        <v>13.5</v>
      </c>
      <c r="AB266">
        <v>0</v>
      </c>
      <c r="AC266">
        <v>0</v>
      </c>
      <c r="AD266">
        <v>1</v>
      </c>
      <c r="AE266">
        <v>0</v>
      </c>
      <c r="AF266" t="s">
        <v>130</v>
      </c>
      <c r="AG266">
        <v>0.26250000000000001</v>
      </c>
      <c r="AH266">
        <v>2</v>
      </c>
      <c r="AI266">
        <v>26837014</v>
      </c>
      <c r="AJ266">
        <v>250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ROW(Source!A96)</f>
        <v>96</v>
      </c>
      <c r="B267">
        <v>26837015</v>
      </c>
      <c r="C267">
        <v>26837010</v>
      </c>
      <c r="D267">
        <v>25230679</v>
      </c>
      <c r="E267">
        <v>1</v>
      </c>
      <c r="F267">
        <v>1</v>
      </c>
      <c r="G267">
        <v>1</v>
      </c>
      <c r="H267">
        <v>2</v>
      </c>
      <c r="I267" t="s">
        <v>756</v>
      </c>
      <c r="J267" t="s">
        <v>757</v>
      </c>
      <c r="K267" t="s">
        <v>758</v>
      </c>
      <c r="L267">
        <v>1368</v>
      </c>
      <c r="N267">
        <v>1011</v>
      </c>
      <c r="O267" t="s">
        <v>605</v>
      </c>
      <c r="P267" t="s">
        <v>605</v>
      </c>
      <c r="Q267">
        <v>1</v>
      </c>
      <c r="X267">
        <v>0.7</v>
      </c>
      <c r="Y267">
        <v>0</v>
      </c>
      <c r="Z267">
        <v>12.39</v>
      </c>
      <c r="AA267">
        <v>10.06</v>
      </c>
      <c r="AB267">
        <v>0</v>
      </c>
      <c r="AC267">
        <v>0</v>
      </c>
      <c r="AD267">
        <v>1</v>
      </c>
      <c r="AE267">
        <v>0</v>
      </c>
      <c r="AF267" t="s">
        <v>130</v>
      </c>
      <c r="AG267">
        <v>0.875</v>
      </c>
      <c r="AH267">
        <v>2</v>
      </c>
      <c r="AI267">
        <v>26837015</v>
      </c>
      <c r="AJ267">
        <v>251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ROW(Source!A96)</f>
        <v>96</v>
      </c>
      <c r="B268">
        <v>26837016</v>
      </c>
      <c r="C268">
        <v>26837010</v>
      </c>
      <c r="D268">
        <v>25149961</v>
      </c>
      <c r="E268">
        <v>1</v>
      </c>
      <c r="F268">
        <v>1</v>
      </c>
      <c r="G268">
        <v>1</v>
      </c>
      <c r="H268">
        <v>3</v>
      </c>
      <c r="I268" t="s">
        <v>691</v>
      </c>
      <c r="J268" t="s">
        <v>692</v>
      </c>
      <c r="K268" t="s">
        <v>693</v>
      </c>
      <c r="L268">
        <v>1339</v>
      </c>
      <c r="N268">
        <v>1007</v>
      </c>
      <c r="O268" t="s">
        <v>228</v>
      </c>
      <c r="P268" t="s">
        <v>228</v>
      </c>
      <c r="Q268">
        <v>1</v>
      </c>
      <c r="X268">
        <v>0.51</v>
      </c>
      <c r="Y268">
        <v>2.44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0.51</v>
      </c>
      <c r="AH268">
        <v>2</v>
      </c>
      <c r="AI268">
        <v>26837016</v>
      </c>
      <c r="AJ268">
        <v>252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ROW(Source!A96)</f>
        <v>96</v>
      </c>
      <c r="B269">
        <v>26837017</v>
      </c>
      <c r="C269">
        <v>26837010</v>
      </c>
      <c r="D269">
        <v>25145704</v>
      </c>
      <c r="E269">
        <v>17</v>
      </c>
      <c r="F269">
        <v>1</v>
      </c>
      <c r="G269">
        <v>1</v>
      </c>
      <c r="H269">
        <v>3</v>
      </c>
      <c r="I269" t="s">
        <v>956</v>
      </c>
      <c r="J269" t="s">
        <v>6</v>
      </c>
      <c r="K269" t="s">
        <v>957</v>
      </c>
      <c r="L269">
        <v>1348</v>
      </c>
      <c r="N269">
        <v>1009</v>
      </c>
      <c r="O269" t="s">
        <v>38</v>
      </c>
      <c r="P269" t="s">
        <v>38</v>
      </c>
      <c r="Q269">
        <v>1000</v>
      </c>
      <c r="X269">
        <v>0.85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 t="s">
        <v>6</v>
      </c>
      <c r="AG269">
        <v>0.85</v>
      </c>
      <c r="AH269">
        <v>3</v>
      </c>
      <c r="AI269">
        <v>-1</v>
      </c>
      <c r="AJ269" t="s">
        <v>6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ROW(Source!A96)</f>
        <v>96</v>
      </c>
      <c r="B270">
        <v>26837018</v>
      </c>
      <c r="C270">
        <v>26837010</v>
      </c>
      <c r="D270">
        <v>25145248</v>
      </c>
      <c r="E270">
        <v>17</v>
      </c>
      <c r="F270">
        <v>1</v>
      </c>
      <c r="G270">
        <v>1</v>
      </c>
      <c r="H270">
        <v>3</v>
      </c>
      <c r="I270" t="s">
        <v>958</v>
      </c>
      <c r="J270" t="s">
        <v>6</v>
      </c>
      <c r="K270" t="s">
        <v>959</v>
      </c>
      <c r="L270">
        <v>1348</v>
      </c>
      <c r="N270">
        <v>1009</v>
      </c>
      <c r="O270" t="s">
        <v>38</v>
      </c>
      <c r="P270" t="s">
        <v>38</v>
      </c>
      <c r="Q270">
        <v>1000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1</v>
      </c>
      <c r="AD270">
        <v>0</v>
      </c>
      <c r="AE270">
        <v>0</v>
      </c>
      <c r="AF270" t="s">
        <v>6</v>
      </c>
      <c r="AG270">
        <v>0</v>
      </c>
      <c r="AH270">
        <v>3</v>
      </c>
      <c r="AI270">
        <v>-1</v>
      </c>
      <c r="AJ270" t="s">
        <v>6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ROW(Source!A97)</f>
        <v>97</v>
      </c>
      <c r="B271">
        <v>26837011</v>
      </c>
      <c r="C271">
        <v>26837010</v>
      </c>
      <c r="D271">
        <v>25413300</v>
      </c>
      <c r="E271">
        <v>1</v>
      </c>
      <c r="F271">
        <v>1</v>
      </c>
      <c r="G271">
        <v>1</v>
      </c>
      <c r="H271">
        <v>1</v>
      </c>
      <c r="I271" t="s">
        <v>684</v>
      </c>
      <c r="J271" t="s">
        <v>6</v>
      </c>
      <c r="K271" t="s">
        <v>685</v>
      </c>
      <c r="L271">
        <v>1191</v>
      </c>
      <c r="N271">
        <v>1013</v>
      </c>
      <c r="O271" t="s">
        <v>599</v>
      </c>
      <c r="P271" t="s">
        <v>599</v>
      </c>
      <c r="Q271">
        <v>1</v>
      </c>
      <c r="X271">
        <v>32.49</v>
      </c>
      <c r="Y271">
        <v>0</v>
      </c>
      <c r="Z271">
        <v>0</v>
      </c>
      <c r="AA271">
        <v>0</v>
      </c>
      <c r="AB271">
        <v>8.5299999999999994</v>
      </c>
      <c r="AC271">
        <v>0</v>
      </c>
      <c r="AD271">
        <v>1</v>
      </c>
      <c r="AE271">
        <v>1</v>
      </c>
      <c r="AF271" t="s">
        <v>131</v>
      </c>
      <c r="AG271">
        <v>37.363500000000002</v>
      </c>
      <c r="AH271">
        <v>2</v>
      </c>
      <c r="AI271">
        <v>26837011</v>
      </c>
      <c r="AJ271">
        <v>255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ROW(Source!A97)</f>
        <v>97</v>
      </c>
      <c r="B272">
        <v>26837012</v>
      </c>
      <c r="C272">
        <v>26837010</v>
      </c>
      <c r="D272">
        <v>25412928</v>
      </c>
      <c r="E272">
        <v>1</v>
      </c>
      <c r="F272">
        <v>1</v>
      </c>
      <c r="G272">
        <v>1</v>
      </c>
      <c r="H272">
        <v>1</v>
      </c>
      <c r="I272" t="s">
        <v>600</v>
      </c>
      <c r="J272" t="s">
        <v>6</v>
      </c>
      <c r="K272" t="s">
        <v>601</v>
      </c>
      <c r="L272">
        <v>1191</v>
      </c>
      <c r="N272">
        <v>1013</v>
      </c>
      <c r="O272" t="s">
        <v>599</v>
      </c>
      <c r="P272" t="s">
        <v>599</v>
      </c>
      <c r="Q272">
        <v>1</v>
      </c>
      <c r="X272">
        <v>0.93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2</v>
      </c>
      <c r="AF272" t="s">
        <v>130</v>
      </c>
      <c r="AG272">
        <v>1.1625000000000001</v>
      </c>
      <c r="AH272">
        <v>2</v>
      </c>
      <c r="AI272">
        <v>26837012</v>
      </c>
      <c r="AJ272">
        <v>256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ROW(Source!A97)</f>
        <v>97</v>
      </c>
      <c r="B273">
        <v>26837013</v>
      </c>
      <c r="C273">
        <v>26837010</v>
      </c>
      <c r="D273">
        <v>25230445</v>
      </c>
      <c r="E273">
        <v>1</v>
      </c>
      <c r="F273">
        <v>1</v>
      </c>
      <c r="G273">
        <v>1</v>
      </c>
      <c r="H273">
        <v>2</v>
      </c>
      <c r="I273" t="s">
        <v>753</v>
      </c>
      <c r="J273" t="s">
        <v>754</v>
      </c>
      <c r="K273" t="s">
        <v>755</v>
      </c>
      <c r="L273">
        <v>1368</v>
      </c>
      <c r="N273">
        <v>1011</v>
      </c>
      <c r="O273" t="s">
        <v>605</v>
      </c>
      <c r="P273" t="s">
        <v>605</v>
      </c>
      <c r="Q273">
        <v>1</v>
      </c>
      <c r="X273">
        <v>0.02</v>
      </c>
      <c r="Y273">
        <v>0</v>
      </c>
      <c r="Z273">
        <v>89.99</v>
      </c>
      <c r="AA273">
        <v>10.06</v>
      </c>
      <c r="AB273">
        <v>0</v>
      </c>
      <c r="AC273">
        <v>0</v>
      </c>
      <c r="AD273">
        <v>1</v>
      </c>
      <c r="AE273">
        <v>0</v>
      </c>
      <c r="AF273" t="s">
        <v>130</v>
      </c>
      <c r="AG273">
        <v>2.5000000000000001E-2</v>
      </c>
      <c r="AH273">
        <v>2</v>
      </c>
      <c r="AI273">
        <v>26837013</v>
      </c>
      <c r="AJ273">
        <v>257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ROW(Source!A97)</f>
        <v>97</v>
      </c>
      <c r="B274">
        <v>26837014</v>
      </c>
      <c r="C274">
        <v>26837010</v>
      </c>
      <c r="D274">
        <v>25230514</v>
      </c>
      <c r="E274">
        <v>1</v>
      </c>
      <c r="F274">
        <v>1</v>
      </c>
      <c r="G274">
        <v>1</v>
      </c>
      <c r="H274">
        <v>2</v>
      </c>
      <c r="I274" t="s">
        <v>602</v>
      </c>
      <c r="J274" t="s">
        <v>603</v>
      </c>
      <c r="K274" t="s">
        <v>604</v>
      </c>
      <c r="L274">
        <v>1368</v>
      </c>
      <c r="N274">
        <v>1011</v>
      </c>
      <c r="O274" t="s">
        <v>605</v>
      </c>
      <c r="P274" t="s">
        <v>605</v>
      </c>
      <c r="Q274">
        <v>1</v>
      </c>
      <c r="X274">
        <v>0.21</v>
      </c>
      <c r="Y274">
        <v>0</v>
      </c>
      <c r="Z274">
        <v>31.26</v>
      </c>
      <c r="AA274">
        <v>13.5</v>
      </c>
      <c r="AB274">
        <v>0</v>
      </c>
      <c r="AC274">
        <v>0</v>
      </c>
      <c r="AD274">
        <v>1</v>
      </c>
      <c r="AE274">
        <v>0</v>
      </c>
      <c r="AF274" t="s">
        <v>130</v>
      </c>
      <c r="AG274">
        <v>0.26250000000000001</v>
      </c>
      <c r="AH274">
        <v>2</v>
      </c>
      <c r="AI274">
        <v>26837014</v>
      </c>
      <c r="AJ274">
        <v>258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ROW(Source!A97)</f>
        <v>97</v>
      </c>
      <c r="B275">
        <v>26837015</v>
      </c>
      <c r="C275">
        <v>26837010</v>
      </c>
      <c r="D275">
        <v>25230679</v>
      </c>
      <c r="E275">
        <v>1</v>
      </c>
      <c r="F275">
        <v>1</v>
      </c>
      <c r="G275">
        <v>1</v>
      </c>
      <c r="H275">
        <v>2</v>
      </c>
      <c r="I275" t="s">
        <v>756</v>
      </c>
      <c r="J275" t="s">
        <v>757</v>
      </c>
      <c r="K275" t="s">
        <v>758</v>
      </c>
      <c r="L275">
        <v>1368</v>
      </c>
      <c r="N275">
        <v>1011</v>
      </c>
      <c r="O275" t="s">
        <v>605</v>
      </c>
      <c r="P275" t="s">
        <v>605</v>
      </c>
      <c r="Q275">
        <v>1</v>
      </c>
      <c r="X275">
        <v>0.7</v>
      </c>
      <c r="Y275">
        <v>0</v>
      </c>
      <c r="Z275">
        <v>12.39</v>
      </c>
      <c r="AA275">
        <v>10.06</v>
      </c>
      <c r="AB275">
        <v>0</v>
      </c>
      <c r="AC275">
        <v>0</v>
      </c>
      <c r="AD275">
        <v>1</v>
      </c>
      <c r="AE275">
        <v>0</v>
      </c>
      <c r="AF275" t="s">
        <v>130</v>
      </c>
      <c r="AG275">
        <v>0.875</v>
      </c>
      <c r="AH275">
        <v>2</v>
      </c>
      <c r="AI275">
        <v>26837015</v>
      </c>
      <c r="AJ275">
        <v>259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ROW(Source!A97)</f>
        <v>97</v>
      </c>
      <c r="B276">
        <v>26837016</v>
      </c>
      <c r="C276">
        <v>26837010</v>
      </c>
      <c r="D276">
        <v>25149961</v>
      </c>
      <c r="E276">
        <v>1</v>
      </c>
      <c r="F276">
        <v>1</v>
      </c>
      <c r="G276">
        <v>1</v>
      </c>
      <c r="H276">
        <v>3</v>
      </c>
      <c r="I276" t="s">
        <v>691</v>
      </c>
      <c r="J276" t="s">
        <v>692</v>
      </c>
      <c r="K276" t="s">
        <v>693</v>
      </c>
      <c r="L276">
        <v>1339</v>
      </c>
      <c r="N276">
        <v>1007</v>
      </c>
      <c r="O276" t="s">
        <v>228</v>
      </c>
      <c r="P276" t="s">
        <v>228</v>
      </c>
      <c r="Q276">
        <v>1</v>
      </c>
      <c r="X276">
        <v>0.51</v>
      </c>
      <c r="Y276">
        <v>2.44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0.51</v>
      </c>
      <c r="AH276">
        <v>2</v>
      </c>
      <c r="AI276">
        <v>26837016</v>
      </c>
      <c r="AJ276">
        <v>260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ROW(Source!A97)</f>
        <v>97</v>
      </c>
      <c r="B277">
        <v>26837017</v>
      </c>
      <c r="C277">
        <v>26837010</v>
      </c>
      <c r="D277">
        <v>25145704</v>
      </c>
      <c r="E277">
        <v>17</v>
      </c>
      <c r="F277">
        <v>1</v>
      </c>
      <c r="G277">
        <v>1</v>
      </c>
      <c r="H277">
        <v>3</v>
      </c>
      <c r="I277" t="s">
        <v>956</v>
      </c>
      <c r="J277" t="s">
        <v>6</v>
      </c>
      <c r="K277" t="s">
        <v>957</v>
      </c>
      <c r="L277">
        <v>1348</v>
      </c>
      <c r="N277">
        <v>1009</v>
      </c>
      <c r="O277" t="s">
        <v>38</v>
      </c>
      <c r="P277" t="s">
        <v>38</v>
      </c>
      <c r="Q277">
        <v>1000</v>
      </c>
      <c r="X277">
        <v>0.85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 t="s">
        <v>6</v>
      </c>
      <c r="AG277">
        <v>0.85</v>
      </c>
      <c r="AH277">
        <v>3</v>
      </c>
      <c r="AI277">
        <v>-1</v>
      </c>
      <c r="AJ277" t="s">
        <v>6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ROW(Source!A97)</f>
        <v>97</v>
      </c>
      <c r="B278">
        <v>26837018</v>
      </c>
      <c r="C278">
        <v>26837010</v>
      </c>
      <c r="D278">
        <v>25145248</v>
      </c>
      <c r="E278">
        <v>17</v>
      </c>
      <c r="F278">
        <v>1</v>
      </c>
      <c r="G278">
        <v>1</v>
      </c>
      <c r="H278">
        <v>3</v>
      </c>
      <c r="I278" t="s">
        <v>958</v>
      </c>
      <c r="J278" t="s">
        <v>6</v>
      </c>
      <c r="K278" t="s">
        <v>959</v>
      </c>
      <c r="L278">
        <v>1348</v>
      </c>
      <c r="N278">
        <v>1009</v>
      </c>
      <c r="O278" t="s">
        <v>38</v>
      </c>
      <c r="P278" t="s">
        <v>38</v>
      </c>
      <c r="Q278">
        <v>1000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1</v>
      </c>
      <c r="AD278">
        <v>0</v>
      </c>
      <c r="AE278">
        <v>0</v>
      </c>
      <c r="AF278" t="s">
        <v>6</v>
      </c>
      <c r="AG278">
        <v>0</v>
      </c>
      <c r="AH278">
        <v>3</v>
      </c>
      <c r="AI278">
        <v>-1</v>
      </c>
      <c r="AJ278" t="s">
        <v>6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ROW(Source!A102)</f>
        <v>102</v>
      </c>
      <c r="B279">
        <v>26837205</v>
      </c>
      <c r="C279">
        <v>26837204</v>
      </c>
      <c r="D279">
        <v>25413300</v>
      </c>
      <c r="E279">
        <v>1</v>
      </c>
      <c r="F279">
        <v>1</v>
      </c>
      <c r="G279">
        <v>1</v>
      </c>
      <c r="H279">
        <v>1</v>
      </c>
      <c r="I279" t="s">
        <v>684</v>
      </c>
      <c r="J279" t="s">
        <v>6</v>
      </c>
      <c r="K279" t="s">
        <v>685</v>
      </c>
      <c r="L279">
        <v>1191</v>
      </c>
      <c r="N279">
        <v>1013</v>
      </c>
      <c r="O279" t="s">
        <v>599</v>
      </c>
      <c r="P279" t="s">
        <v>599</v>
      </c>
      <c r="Q279">
        <v>1</v>
      </c>
      <c r="X279">
        <v>83.67</v>
      </c>
      <c r="Y279">
        <v>0</v>
      </c>
      <c r="Z279">
        <v>0</v>
      </c>
      <c r="AA279">
        <v>0</v>
      </c>
      <c r="AB279">
        <v>8.5299999999999994</v>
      </c>
      <c r="AC279">
        <v>0</v>
      </c>
      <c r="AD279">
        <v>1</v>
      </c>
      <c r="AE279">
        <v>1</v>
      </c>
      <c r="AF279" t="s">
        <v>131</v>
      </c>
      <c r="AG279">
        <v>96.220500000000001</v>
      </c>
      <c r="AH279">
        <v>2</v>
      </c>
      <c r="AI279">
        <v>26837205</v>
      </c>
      <c r="AJ279">
        <v>263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ROW(Source!A102)</f>
        <v>102</v>
      </c>
      <c r="B280">
        <v>26837206</v>
      </c>
      <c r="C280">
        <v>26837204</v>
      </c>
      <c r="D280">
        <v>25412928</v>
      </c>
      <c r="E280">
        <v>1</v>
      </c>
      <c r="F280">
        <v>1</v>
      </c>
      <c r="G280">
        <v>1</v>
      </c>
      <c r="H280">
        <v>1</v>
      </c>
      <c r="I280" t="s">
        <v>600</v>
      </c>
      <c r="J280" t="s">
        <v>6</v>
      </c>
      <c r="K280" t="s">
        <v>601</v>
      </c>
      <c r="L280">
        <v>1191</v>
      </c>
      <c r="N280">
        <v>1013</v>
      </c>
      <c r="O280" t="s">
        <v>599</v>
      </c>
      <c r="P280" t="s">
        <v>599</v>
      </c>
      <c r="Q280">
        <v>1</v>
      </c>
      <c r="X280">
        <v>1.34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2</v>
      </c>
      <c r="AF280" t="s">
        <v>130</v>
      </c>
      <c r="AG280">
        <v>1.675</v>
      </c>
      <c r="AH280">
        <v>2</v>
      </c>
      <c r="AI280">
        <v>26837206</v>
      </c>
      <c r="AJ280">
        <v>264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ROW(Source!A102)</f>
        <v>102</v>
      </c>
      <c r="B281">
        <v>26837207</v>
      </c>
      <c r="C281">
        <v>26837204</v>
      </c>
      <c r="D281">
        <v>25230445</v>
      </c>
      <c r="E281">
        <v>1</v>
      </c>
      <c r="F281">
        <v>1</v>
      </c>
      <c r="G281">
        <v>1</v>
      </c>
      <c r="H281">
        <v>2</v>
      </c>
      <c r="I281" t="s">
        <v>753</v>
      </c>
      <c r="J281" t="s">
        <v>754</v>
      </c>
      <c r="K281" t="s">
        <v>755</v>
      </c>
      <c r="L281">
        <v>1368</v>
      </c>
      <c r="N281">
        <v>1011</v>
      </c>
      <c r="O281" t="s">
        <v>605</v>
      </c>
      <c r="P281" t="s">
        <v>605</v>
      </c>
      <c r="Q281">
        <v>1</v>
      </c>
      <c r="X281">
        <v>0.02</v>
      </c>
      <c r="Y281">
        <v>0</v>
      </c>
      <c r="Z281">
        <v>89.99</v>
      </c>
      <c r="AA281">
        <v>10.06</v>
      </c>
      <c r="AB281">
        <v>0</v>
      </c>
      <c r="AC281">
        <v>0</v>
      </c>
      <c r="AD281">
        <v>1</v>
      </c>
      <c r="AE281">
        <v>0</v>
      </c>
      <c r="AF281" t="s">
        <v>130</v>
      </c>
      <c r="AG281">
        <v>2.5000000000000001E-2</v>
      </c>
      <c r="AH281">
        <v>2</v>
      </c>
      <c r="AI281">
        <v>26837207</v>
      </c>
      <c r="AJ281">
        <v>265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ROW(Source!A102)</f>
        <v>102</v>
      </c>
      <c r="B282">
        <v>26837208</v>
      </c>
      <c r="C282">
        <v>26837204</v>
      </c>
      <c r="D282">
        <v>25230514</v>
      </c>
      <c r="E282">
        <v>1</v>
      </c>
      <c r="F282">
        <v>1</v>
      </c>
      <c r="G282">
        <v>1</v>
      </c>
      <c r="H282">
        <v>2</v>
      </c>
      <c r="I282" t="s">
        <v>602</v>
      </c>
      <c r="J282" t="s">
        <v>603</v>
      </c>
      <c r="K282" t="s">
        <v>604</v>
      </c>
      <c r="L282">
        <v>1368</v>
      </c>
      <c r="N282">
        <v>1011</v>
      </c>
      <c r="O282" t="s">
        <v>605</v>
      </c>
      <c r="P282" t="s">
        <v>605</v>
      </c>
      <c r="Q282">
        <v>1</v>
      </c>
      <c r="X282">
        <v>0.3</v>
      </c>
      <c r="Y282">
        <v>0</v>
      </c>
      <c r="Z282">
        <v>31.26</v>
      </c>
      <c r="AA282">
        <v>13.5</v>
      </c>
      <c r="AB282">
        <v>0</v>
      </c>
      <c r="AC282">
        <v>0</v>
      </c>
      <c r="AD282">
        <v>1</v>
      </c>
      <c r="AE282">
        <v>0</v>
      </c>
      <c r="AF282" t="s">
        <v>130</v>
      </c>
      <c r="AG282">
        <v>0.375</v>
      </c>
      <c r="AH282">
        <v>2</v>
      </c>
      <c r="AI282">
        <v>26837208</v>
      </c>
      <c r="AJ282">
        <v>266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ROW(Source!A102)</f>
        <v>102</v>
      </c>
      <c r="B283">
        <v>26837209</v>
      </c>
      <c r="C283">
        <v>26837204</v>
      </c>
      <c r="D283">
        <v>25230679</v>
      </c>
      <c r="E283">
        <v>1</v>
      </c>
      <c r="F283">
        <v>1</v>
      </c>
      <c r="G283">
        <v>1</v>
      </c>
      <c r="H283">
        <v>2</v>
      </c>
      <c r="I283" t="s">
        <v>756</v>
      </c>
      <c r="J283" t="s">
        <v>757</v>
      </c>
      <c r="K283" t="s">
        <v>758</v>
      </c>
      <c r="L283">
        <v>1368</v>
      </c>
      <c r="N283">
        <v>1011</v>
      </c>
      <c r="O283" t="s">
        <v>605</v>
      </c>
      <c r="P283" t="s">
        <v>605</v>
      </c>
      <c r="Q283">
        <v>1</v>
      </c>
      <c r="X283">
        <v>1.02</v>
      </c>
      <c r="Y283">
        <v>0</v>
      </c>
      <c r="Z283">
        <v>12.39</v>
      </c>
      <c r="AA283">
        <v>10.06</v>
      </c>
      <c r="AB283">
        <v>0</v>
      </c>
      <c r="AC283">
        <v>0</v>
      </c>
      <c r="AD283">
        <v>1</v>
      </c>
      <c r="AE283">
        <v>0</v>
      </c>
      <c r="AF283" t="s">
        <v>130</v>
      </c>
      <c r="AG283">
        <v>1.2749999999999999</v>
      </c>
      <c r="AH283">
        <v>2</v>
      </c>
      <c r="AI283">
        <v>26837209</v>
      </c>
      <c r="AJ283">
        <v>267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ROW(Source!A102)</f>
        <v>102</v>
      </c>
      <c r="B284">
        <v>26837210</v>
      </c>
      <c r="C284">
        <v>26837204</v>
      </c>
      <c r="D284">
        <v>25149961</v>
      </c>
      <c r="E284">
        <v>1</v>
      </c>
      <c r="F284">
        <v>1</v>
      </c>
      <c r="G284">
        <v>1</v>
      </c>
      <c r="H284">
        <v>3</v>
      </c>
      <c r="I284" t="s">
        <v>691</v>
      </c>
      <c r="J284" t="s">
        <v>692</v>
      </c>
      <c r="K284" t="s">
        <v>693</v>
      </c>
      <c r="L284">
        <v>1339</v>
      </c>
      <c r="N284">
        <v>1007</v>
      </c>
      <c r="O284" t="s">
        <v>228</v>
      </c>
      <c r="P284" t="s">
        <v>228</v>
      </c>
      <c r="Q284">
        <v>1</v>
      </c>
      <c r="X284">
        <v>0.74</v>
      </c>
      <c r="Y284">
        <v>2.44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6</v>
      </c>
      <c r="AG284">
        <v>0.74</v>
      </c>
      <c r="AH284">
        <v>2</v>
      </c>
      <c r="AI284">
        <v>26837210</v>
      </c>
      <c r="AJ284">
        <v>268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ROW(Source!A102)</f>
        <v>102</v>
      </c>
      <c r="B285">
        <v>26837211</v>
      </c>
      <c r="C285">
        <v>26837204</v>
      </c>
      <c r="D285">
        <v>25145704</v>
      </c>
      <c r="E285">
        <v>17</v>
      </c>
      <c r="F285">
        <v>1</v>
      </c>
      <c r="G285">
        <v>1</v>
      </c>
      <c r="H285">
        <v>3</v>
      </c>
      <c r="I285" t="s">
        <v>956</v>
      </c>
      <c r="J285" t="s">
        <v>6</v>
      </c>
      <c r="K285" t="s">
        <v>957</v>
      </c>
      <c r="L285">
        <v>1348</v>
      </c>
      <c r="N285">
        <v>1009</v>
      </c>
      <c r="O285" t="s">
        <v>38</v>
      </c>
      <c r="P285" t="s">
        <v>38</v>
      </c>
      <c r="Q285">
        <v>1000</v>
      </c>
      <c r="X285">
        <v>1.23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 t="s">
        <v>6</v>
      </c>
      <c r="AG285">
        <v>1.23</v>
      </c>
      <c r="AH285">
        <v>3</v>
      </c>
      <c r="AI285">
        <v>-1</v>
      </c>
      <c r="AJ285" t="s">
        <v>6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ROW(Source!A102)</f>
        <v>102</v>
      </c>
      <c r="B286">
        <v>26837212</v>
      </c>
      <c r="C286">
        <v>26837204</v>
      </c>
      <c r="D286">
        <v>25145248</v>
      </c>
      <c r="E286">
        <v>17</v>
      </c>
      <c r="F286">
        <v>1</v>
      </c>
      <c r="G286">
        <v>1</v>
      </c>
      <c r="H286">
        <v>3</v>
      </c>
      <c r="I286" t="s">
        <v>958</v>
      </c>
      <c r="J286" t="s">
        <v>6</v>
      </c>
      <c r="K286" t="s">
        <v>959</v>
      </c>
      <c r="L286">
        <v>1348</v>
      </c>
      <c r="N286">
        <v>1009</v>
      </c>
      <c r="O286" t="s">
        <v>38</v>
      </c>
      <c r="P286" t="s">
        <v>38</v>
      </c>
      <c r="Q286">
        <v>1000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1</v>
      </c>
      <c r="AD286">
        <v>0</v>
      </c>
      <c r="AE286">
        <v>0</v>
      </c>
      <c r="AF286" t="s">
        <v>6</v>
      </c>
      <c r="AG286">
        <v>0</v>
      </c>
      <c r="AH286">
        <v>3</v>
      </c>
      <c r="AI286">
        <v>-1</v>
      </c>
      <c r="AJ286" t="s">
        <v>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ROW(Source!A103)</f>
        <v>103</v>
      </c>
      <c r="B287">
        <v>26837205</v>
      </c>
      <c r="C287">
        <v>26837204</v>
      </c>
      <c r="D287">
        <v>25413300</v>
      </c>
      <c r="E287">
        <v>1</v>
      </c>
      <c r="F287">
        <v>1</v>
      </c>
      <c r="G287">
        <v>1</v>
      </c>
      <c r="H287">
        <v>1</v>
      </c>
      <c r="I287" t="s">
        <v>684</v>
      </c>
      <c r="J287" t="s">
        <v>6</v>
      </c>
      <c r="K287" t="s">
        <v>685</v>
      </c>
      <c r="L287">
        <v>1191</v>
      </c>
      <c r="N287">
        <v>1013</v>
      </c>
      <c r="O287" t="s">
        <v>599</v>
      </c>
      <c r="P287" t="s">
        <v>599</v>
      </c>
      <c r="Q287">
        <v>1</v>
      </c>
      <c r="X287">
        <v>83.67</v>
      </c>
      <c r="Y287">
        <v>0</v>
      </c>
      <c r="Z287">
        <v>0</v>
      </c>
      <c r="AA287">
        <v>0</v>
      </c>
      <c r="AB287">
        <v>8.5299999999999994</v>
      </c>
      <c r="AC287">
        <v>0</v>
      </c>
      <c r="AD287">
        <v>1</v>
      </c>
      <c r="AE287">
        <v>1</v>
      </c>
      <c r="AF287" t="s">
        <v>131</v>
      </c>
      <c r="AG287">
        <v>96.220500000000001</v>
      </c>
      <c r="AH287">
        <v>2</v>
      </c>
      <c r="AI287">
        <v>26837205</v>
      </c>
      <c r="AJ287">
        <v>271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ROW(Source!A103)</f>
        <v>103</v>
      </c>
      <c r="B288">
        <v>26837206</v>
      </c>
      <c r="C288">
        <v>26837204</v>
      </c>
      <c r="D288">
        <v>25412928</v>
      </c>
      <c r="E288">
        <v>1</v>
      </c>
      <c r="F288">
        <v>1</v>
      </c>
      <c r="G288">
        <v>1</v>
      </c>
      <c r="H288">
        <v>1</v>
      </c>
      <c r="I288" t="s">
        <v>600</v>
      </c>
      <c r="J288" t="s">
        <v>6</v>
      </c>
      <c r="K288" t="s">
        <v>601</v>
      </c>
      <c r="L288">
        <v>1191</v>
      </c>
      <c r="N288">
        <v>1013</v>
      </c>
      <c r="O288" t="s">
        <v>599</v>
      </c>
      <c r="P288" t="s">
        <v>599</v>
      </c>
      <c r="Q288">
        <v>1</v>
      </c>
      <c r="X288">
        <v>1.34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130</v>
      </c>
      <c r="AG288">
        <v>1.675</v>
      </c>
      <c r="AH288">
        <v>2</v>
      </c>
      <c r="AI288">
        <v>26837206</v>
      </c>
      <c r="AJ288">
        <v>272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ROW(Source!A103)</f>
        <v>103</v>
      </c>
      <c r="B289">
        <v>26837207</v>
      </c>
      <c r="C289">
        <v>26837204</v>
      </c>
      <c r="D289">
        <v>25230445</v>
      </c>
      <c r="E289">
        <v>1</v>
      </c>
      <c r="F289">
        <v>1</v>
      </c>
      <c r="G289">
        <v>1</v>
      </c>
      <c r="H289">
        <v>2</v>
      </c>
      <c r="I289" t="s">
        <v>753</v>
      </c>
      <c r="J289" t="s">
        <v>754</v>
      </c>
      <c r="K289" t="s">
        <v>755</v>
      </c>
      <c r="L289">
        <v>1368</v>
      </c>
      <c r="N289">
        <v>1011</v>
      </c>
      <c r="O289" t="s">
        <v>605</v>
      </c>
      <c r="P289" t="s">
        <v>605</v>
      </c>
      <c r="Q289">
        <v>1</v>
      </c>
      <c r="X289">
        <v>0.02</v>
      </c>
      <c r="Y289">
        <v>0</v>
      </c>
      <c r="Z289">
        <v>89.99</v>
      </c>
      <c r="AA289">
        <v>10.06</v>
      </c>
      <c r="AB289">
        <v>0</v>
      </c>
      <c r="AC289">
        <v>0</v>
      </c>
      <c r="AD289">
        <v>1</v>
      </c>
      <c r="AE289">
        <v>0</v>
      </c>
      <c r="AF289" t="s">
        <v>130</v>
      </c>
      <c r="AG289">
        <v>2.5000000000000001E-2</v>
      </c>
      <c r="AH289">
        <v>2</v>
      </c>
      <c r="AI289">
        <v>26837207</v>
      </c>
      <c r="AJ289">
        <v>273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ROW(Source!A103)</f>
        <v>103</v>
      </c>
      <c r="B290">
        <v>26837208</v>
      </c>
      <c r="C290">
        <v>26837204</v>
      </c>
      <c r="D290">
        <v>25230514</v>
      </c>
      <c r="E290">
        <v>1</v>
      </c>
      <c r="F290">
        <v>1</v>
      </c>
      <c r="G290">
        <v>1</v>
      </c>
      <c r="H290">
        <v>2</v>
      </c>
      <c r="I290" t="s">
        <v>602</v>
      </c>
      <c r="J290" t="s">
        <v>603</v>
      </c>
      <c r="K290" t="s">
        <v>604</v>
      </c>
      <c r="L290">
        <v>1368</v>
      </c>
      <c r="N290">
        <v>1011</v>
      </c>
      <c r="O290" t="s">
        <v>605</v>
      </c>
      <c r="P290" t="s">
        <v>605</v>
      </c>
      <c r="Q290">
        <v>1</v>
      </c>
      <c r="X290">
        <v>0.3</v>
      </c>
      <c r="Y290">
        <v>0</v>
      </c>
      <c r="Z290">
        <v>31.26</v>
      </c>
      <c r="AA290">
        <v>13.5</v>
      </c>
      <c r="AB290">
        <v>0</v>
      </c>
      <c r="AC290">
        <v>0</v>
      </c>
      <c r="AD290">
        <v>1</v>
      </c>
      <c r="AE290">
        <v>0</v>
      </c>
      <c r="AF290" t="s">
        <v>130</v>
      </c>
      <c r="AG290">
        <v>0.375</v>
      </c>
      <c r="AH290">
        <v>2</v>
      </c>
      <c r="AI290">
        <v>26837208</v>
      </c>
      <c r="AJ290">
        <v>274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ROW(Source!A103)</f>
        <v>103</v>
      </c>
      <c r="B291">
        <v>26837209</v>
      </c>
      <c r="C291">
        <v>26837204</v>
      </c>
      <c r="D291">
        <v>25230679</v>
      </c>
      <c r="E291">
        <v>1</v>
      </c>
      <c r="F291">
        <v>1</v>
      </c>
      <c r="G291">
        <v>1</v>
      </c>
      <c r="H291">
        <v>2</v>
      </c>
      <c r="I291" t="s">
        <v>756</v>
      </c>
      <c r="J291" t="s">
        <v>757</v>
      </c>
      <c r="K291" t="s">
        <v>758</v>
      </c>
      <c r="L291">
        <v>1368</v>
      </c>
      <c r="N291">
        <v>1011</v>
      </c>
      <c r="O291" t="s">
        <v>605</v>
      </c>
      <c r="P291" t="s">
        <v>605</v>
      </c>
      <c r="Q291">
        <v>1</v>
      </c>
      <c r="X291">
        <v>1.02</v>
      </c>
      <c r="Y291">
        <v>0</v>
      </c>
      <c r="Z291">
        <v>12.39</v>
      </c>
      <c r="AA291">
        <v>10.06</v>
      </c>
      <c r="AB291">
        <v>0</v>
      </c>
      <c r="AC291">
        <v>0</v>
      </c>
      <c r="AD291">
        <v>1</v>
      </c>
      <c r="AE291">
        <v>0</v>
      </c>
      <c r="AF291" t="s">
        <v>130</v>
      </c>
      <c r="AG291">
        <v>1.2749999999999999</v>
      </c>
      <c r="AH291">
        <v>2</v>
      </c>
      <c r="AI291">
        <v>26837209</v>
      </c>
      <c r="AJ291">
        <v>275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ROW(Source!A103)</f>
        <v>103</v>
      </c>
      <c r="B292">
        <v>26837210</v>
      </c>
      <c r="C292">
        <v>26837204</v>
      </c>
      <c r="D292">
        <v>25149961</v>
      </c>
      <c r="E292">
        <v>1</v>
      </c>
      <c r="F292">
        <v>1</v>
      </c>
      <c r="G292">
        <v>1</v>
      </c>
      <c r="H292">
        <v>3</v>
      </c>
      <c r="I292" t="s">
        <v>691</v>
      </c>
      <c r="J292" t="s">
        <v>692</v>
      </c>
      <c r="K292" t="s">
        <v>693</v>
      </c>
      <c r="L292">
        <v>1339</v>
      </c>
      <c r="N292">
        <v>1007</v>
      </c>
      <c r="O292" t="s">
        <v>228</v>
      </c>
      <c r="P292" t="s">
        <v>228</v>
      </c>
      <c r="Q292">
        <v>1</v>
      </c>
      <c r="X292">
        <v>0.74</v>
      </c>
      <c r="Y292">
        <v>2.44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0.74</v>
      </c>
      <c r="AH292">
        <v>2</v>
      </c>
      <c r="AI292">
        <v>26837210</v>
      </c>
      <c r="AJ292">
        <v>276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ROW(Source!A103)</f>
        <v>103</v>
      </c>
      <c r="B293">
        <v>26837211</v>
      </c>
      <c r="C293">
        <v>26837204</v>
      </c>
      <c r="D293">
        <v>25145704</v>
      </c>
      <c r="E293">
        <v>17</v>
      </c>
      <c r="F293">
        <v>1</v>
      </c>
      <c r="G293">
        <v>1</v>
      </c>
      <c r="H293">
        <v>3</v>
      </c>
      <c r="I293" t="s">
        <v>956</v>
      </c>
      <c r="J293" t="s">
        <v>6</v>
      </c>
      <c r="K293" t="s">
        <v>957</v>
      </c>
      <c r="L293">
        <v>1348</v>
      </c>
      <c r="N293">
        <v>1009</v>
      </c>
      <c r="O293" t="s">
        <v>38</v>
      </c>
      <c r="P293" t="s">
        <v>38</v>
      </c>
      <c r="Q293">
        <v>1000</v>
      </c>
      <c r="X293">
        <v>1.23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 t="s">
        <v>6</v>
      </c>
      <c r="AG293">
        <v>1.23</v>
      </c>
      <c r="AH293">
        <v>3</v>
      </c>
      <c r="AI293">
        <v>-1</v>
      </c>
      <c r="AJ293" t="s">
        <v>6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ROW(Source!A103)</f>
        <v>103</v>
      </c>
      <c r="B294">
        <v>26837212</v>
      </c>
      <c r="C294">
        <v>26837204</v>
      </c>
      <c r="D294">
        <v>25145248</v>
      </c>
      <c r="E294">
        <v>17</v>
      </c>
      <c r="F294">
        <v>1</v>
      </c>
      <c r="G294">
        <v>1</v>
      </c>
      <c r="H294">
        <v>3</v>
      </c>
      <c r="I294" t="s">
        <v>958</v>
      </c>
      <c r="J294" t="s">
        <v>6</v>
      </c>
      <c r="K294" t="s">
        <v>959</v>
      </c>
      <c r="L294">
        <v>1348</v>
      </c>
      <c r="N294">
        <v>1009</v>
      </c>
      <c r="O294" t="s">
        <v>38</v>
      </c>
      <c r="P294" t="s">
        <v>38</v>
      </c>
      <c r="Q294">
        <v>1000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1</v>
      </c>
      <c r="AD294">
        <v>0</v>
      </c>
      <c r="AE294">
        <v>0</v>
      </c>
      <c r="AF294" t="s">
        <v>6</v>
      </c>
      <c r="AG294">
        <v>0</v>
      </c>
      <c r="AH294">
        <v>3</v>
      </c>
      <c r="AI294">
        <v>-1</v>
      </c>
      <c r="AJ294" t="s">
        <v>6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ROW(Source!A108)</f>
        <v>108</v>
      </c>
      <c r="B295">
        <v>26837220</v>
      </c>
      <c r="C295">
        <v>26837219</v>
      </c>
      <c r="D295">
        <v>25413300</v>
      </c>
      <c r="E295">
        <v>1</v>
      </c>
      <c r="F295">
        <v>1</v>
      </c>
      <c r="G295">
        <v>1</v>
      </c>
      <c r="H295">
        <v>1</v>
      </c>
      <c r="I295" t="s">
        <v>684</v>
      </c>
      <c r="J295" t="s">
        <v>6</v>
      </c>
      <c r="K295" t="s">
        <v>685</v>
      </c>
      <c r="L295">
        <v>1191</v>
      </c>
      <c r="N295">
        <v>1013</v>
      </c>
      <c r="O295" t="s">
        <v>599</v>
      </c>
      <c r="P295" t="s">
        <v>599</v>
      </c>
      <c r="Q295">
        <v>1</v>
      </c>
      <c r="X295">
        <v>37.67</v>
      </c>
      <c r="Y295">
        <v>0</v>
      </c>
      <c r="Z295">
        <v>0</v>
      </c>
      <c r="AA295">
        <v>0</v>
      </c>
      <c r="AB295">
        <v>8.5299999999999994</v>
      </c>
      <c r="AC295">
        <v>0</v>
      </c>
      <c r="AD295">
        <v>1</v>
      </c>
      <c r="AE295">
        <v>1</v>
      </c>
      <c r="AF295" t="s">
        <v>131</v>
      </c>
      <c r="AG295">
        <v>43.320499999999996</v>
      </c>
      <c r="AH295">
        <v>2</v>
      </c>
      <c r="AI295">
        <v>26837220</v>
      </c>
      <c r="AJ295">
        <v>279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ROW(Source!A108)</f>
        <v>108</v>
      </c>
      <c r="B296">
        <v>26837221</v>
      </c>
      <c r="C296">
        <v>26837219</v>
      </c>
      <c r="D296">
        <v>25412928</v>
      </c>
      <c r="E296">
        <v>1</v>
      </c>
      <c r="F296">
        <v>1</v>
      </c>
      <c r="G296">
        <v>1</v>
      </c>
      <c r="H296">
        <v>1</v>
      </c>
      <c r="I296" t="s">
        <v>600</v>
      </c>
      <c r="J296" t="s">
        <v>6</v>
      </c>
      <c r="K296" t="s">
        <v>601</v>
      </c>
      <c r="L296">
        <v>1191</v>
      </c>
      <c r="N296">
        <v>1013</v>
      </c>
      <c r="O296" t="s">
        <v>599</v>
      </c>
      <c r="P296" t="s">
        <v>599</v>
      </c>
      <c r="Q296">
        <v>1</v>
      </c>
      <c r="X296">
        <v>0.17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2</v>
      </c>
      <c r="AF296" t="s">
        <v>130</v>
      </c>
      <c r="AG296">
        <v>0.21250000000000002</v>
      </c>
      <c r="AH296">
        <v>2</v>
      </c>
      <c r="AI296">
        <v>26837221</v>
      </c>
      <c r="AJ296">
        <v>280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ROW(Source!A108)</f>
        <v>108</v>
      </c>
      <c r="B297">
        <v>26837222</v>
      </c>
      <c r="C297">
        <v>26837219</v>
      </c>
      <c r="D297">
        <v>25230510</v>
      </c>
      <c r="E297">
        <v>1</v>
      </c>
      <c r="F297">
        <v>1</v>
      </c>
      <c r="G297">
        <v>1</v>
      </c>
      <c r="H297">
        <v>2</v>
      </c>
      <c r="I297" t="s">
        <v>759</v>
      </c>
      <c r="J297" t="s">
        <v>760</v>
      </c>
      <c r="K297" t="s">
        <v>761</v>
      </c>
      <c r="L297">
        <v>1368</v>
      </c>
      <c r="N297">
        <v>1011</v>
      </c>
      <c r="O297" t="s">
        <v>605</v>
      </c>
      <c r="P297" t="s">
        <v>605</v>
      </c>
      <c r="Q297">
        <v>1</v>
      </c>
      <c r="X297">
        <v>0.13</v>
      </c>
      <c r="Y297">
        <v>0</v>
      </c>
      <c r="Z297">
        <v>27.66</v>
      </c>
      <c r="AA297">
        <v>11.6</v>
      </c>
      <c r="AB297">
        <v>0</v>
      </c>
      <c r="AC297">
        <v>0</v>
      </c>
      <c r="AD297">
        <v>1</v>
      </c>
      <c r="AE297">
        <v>0</v>
      </c>
      <c r="AF297" t="s">
        <v>130</v>
      </c>
      <c r="AG297">
        <v>0.16250000000000001</v>
      </c>
      <c r="AH297">
        <v>2</v>
      </c>
      <c r="AI297">
        <v>26837222</v>
      </c>
      <c r="AJ297">
        <v>281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ROW(Source!A108)</f>
        <v>108</v>
      </c>
      <c r="B298">
        <v>26837223</v>
      </c>
      <c r="C298">
        <v>26837219</v>
      </c>
      <c r="D298">
        <v>25231607</v>
      </c>
      <c r="E298">
        <v>1</v>
      </c>
      <c r="F298">
        <v>1</v>
      </c>
      <c r="G298">
        <v>1</v>
      </c>
      <c r="H298">
        <v>2</v>
      </c>
      <c r="I298" t="s">
        <v>608</v>
      </c>
      <c r="J298" t="s">
        <v>609</v>
      </c>
      <c r="K298" t="s">
        <v>610</v>
      </c>
      <c r="L298">
        <v>1368</v>
      </c>
      <c r="N298">
        <v>1011</v>
      </c>
      <c r="O298" t="s">
        <v>605</v>
      </c>
      <c r="P298" t="s">
        <v>605</v>
      </c>
      <c r="Q298">
        <v>1</v>
      </c>
      <c r="X298">
        <v>0.04</v>
      </c>
      <c r="Y298">
        <v>0</v>
      </c>
      <c r="Z298">
        <v>65.709999999999994</v>
      </c>
      <c r="AA298">
        <v>11.6</v>
      </c>
      <c r="AB298">
        <v>0</v>
      </c>
      <c r="AC298">
        <v>0</v>
      </c>
      <c r="AD298">
        <v>1</v>
      </c>
      <c r="AE298">
        <v>0</v>
      </c>
      <c r="AF298" t="s">
        <v>130</v>
      </c>
      <c r="AG298">
        <v>0.05</v>
      </c>
      <c r="AH298">
        <v>2</v>
      </c>
      <c r="AI298">
        <v>26837223</v>
      </c>
      <c r="AJ298">
        <v>282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ROW(Source!A108)</f>
        <v>108</v>
      </c>
      <c r="B299">
        <v>26837224</v>
      </c>
      <c r="C299">
        <v>26837219</v>
      </c>
      <c r="D299">
        <v>25149961</v>
      </c>
      <c r="E299">
        <v>1</v>
      </c>
      <c r="F299">
        <v>1</v>
      </c>
      <c r="G299">
        <v>1</v>
      </c>
      <c r="H299">
        <v>3</v>
      </c>
      <c r="I299" t="s">
        <v>691</v>
      </c>
      <c r="J299" t="s">
        <v>692</v>
      </c>
      <c r="K299" t="s">
        <v>693</v>
      </c>
      <c r="L299">
        <v>1339</v>
      </c>
      <c r="N299">
        <v>1007</v>
      </c>
      <c r="O299" t="s">
        <v>228</v>
      </c>
      <c r="P299" t="s">
        <v>228</v>
      </c>
      <c r="Q299">
        <v>1</v>
      </c>
      <c r="X299">
        <v>0.17399999999999999</v>
      </c>
      <c r="Y299">
        <v>2.44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6</v>
      </c>
      <c r="AG299">
        <v>0.17399999999999999</v>
      </c>
      <c r="AH299">
        <v>2</v>
      </c>
      <c r="AI299">
        <v>26837224</v>
      </c>
      <c r="AJ299">
        <v>283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ROW(Source!A108)</f>
        <v>108</v>
      </c>
      <c r="B300">
        <v>26837225</v>
      </c>
      <c r="C300">
        <v>26837219</v>
      </c>
      <c r="D300">
        <v>25155574</v>
      </c>
      <c r="E300">
        <v>1</v>
      </c>
      <c r="F300">
        <v>1</v>
      </c>
      <c r="G300">
        <v>1</v>
      </c>
      <c r="H300">
        <v>3</v>
      </c>
      <c r="I300" t="s">
        <v>762</v>
      </c>
      <c r="J300" t="s">
        <v>763</v>
      </c>
      <c r="K300" t="s">
        <v>764</v>
      </c>
      <c r="L300">
        <v>1348</v>
      </c>
      <c r="N300">
        <v>1009</v>
      </c>
      <c r="O300" t="s">
        <v>38</v>
      </c>
      <c r="P300" t="s">
        <v>38</v>
      </c>
      <c r="Q300">
        <v>1000</v>
      </c>
      <c r="X300">
        <v>0.9</v>
      </c>
      <c r="Y300">
        <v>11381.57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0.9</v>
      </c>
      <c r="AH300">
        <v>2</v>
      </c>
      <c r="AI300">
        <v>26837225</v>
      </c>
      <c r="AJ300">
        <v>284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ROW(Source!A108)</f>
        <v>108</v>
      </c>
      <c r="B301">
        <v>26837226</v>
      </c>
      <c r="C301">
        <v>26837219</v>
      </c>
      <c r="D301">
        <v>25186115</v>
      </c>
      <c r="E301">
        <v>1</v>
      </c>
      <c r="F301">
        <v>1</v>
      </c>
      <c r="G301">
        <v>1</v>
      </c>
      <c r="H301">
        <v>3</v>
      </c>
      <c r="I301" t="s">
        <v>765</v>
      </c>
      <c r="J301" t="s">
        <v>766</v>
      </c>
      <c r="K301" t="s">
        <v>767</v>
      </c>
      <c r="L301">
        <v>1346</v>
      </c>
      <c r="N301">
        <v>1009</v>
      </c>
      <c r="O301" t="s">
        <v>182</v>
      </c>
      <c r="P301" t="s">
        <v>182</v>
      </c>
      <c r="Q301">
        <v>1</v>
      </c>
      <c r="X301">
        <v>30</v>
      </c>
      <c r="Y301">
        <v>15.25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30</v>
      </c>
      <c r="AH301">
        <v>2</v>
      </c>
      <c r="AI301">
        <v>26837226</v>
      </c>
      <c r="AJ301">
        <v>285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ROW(Source!A109)</f>
        <v>109</v>
      </c>
      <c r="B302">
        <v>26837220</v>
      </c>
      <c r="C302">
        <v>26837219</v>
      </c>
      <c r="D302">
        <v>25413300</v>
      </c>
      <c r="E302">
        <v>1</v>
      </c>
      <c r="F302">
        <v>1</v>
      </c>
      <c r="G302">
        <v>1</v>
      </c>
      <c r="H302">
        <v>1</v>
      </c>
      <c r="I302" t="s">
        <v>684</v>
      </c>
      <c r="J302" t="s">
        <v>6</v>
      </c>
      <c r="K302" t="s">
        <v>685</v>
      </c>
      <c r="L302">
        <v>1191</v>
      </c>
      <c r="N302">
        <v>1013</v>
      </c>
      <c r="O302" t="s">
        <v>599</v>
      </c>
      <c r="P302" t="s">
        <v>599</v>
      </c>
      <c r="Q302">
        <v>1</v>
      </c>
      <c r="X302">
        <v>37.67</v>
      </c>
      <c r="Y302">
        <v>0</v>
      </c>
      <c r="Z302">
        <v>0</v>
      </c>
      <c r="AA302">
        <v>0</v>
      </c>
      <c r="AB302">
        <v>8.5299999999999994</v>
      </c>
      <c r="AC302">
        <v>0</v>
      </c>
      <c r="AD302">
        <v>1</v>
      </c>
      <c r="AE302">
        <v>1</v>
      </c>
      <c r="AF302" t="s">
        <v>131</v>
      </c>
      <c r="AG302">
        <v>43.320499999999996</v>
      </c>
      <c r="AH302">
        <v>2</v>
      </c>
      <c r="AI302">
        <v>26837220</v>
      </c>
      <c r="AJ302">
        <v>286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ROW(Source!A109)</f>
        <v>109</v>
      </c>
      <c r="B303">
        <v>26837221</v>
      </c>
      <c r="C303">
        <v>26837219</v>
      </c>
      <c r="D303">
        <v>25412928</v>
      </c>
      <c r="E303">
        <v>1</v>
      </c>
      <c r="F303">
        <v>1</v>
      </c>
      <c r="G303">
        <v>1</v>
      </c>
      <c r="H303">
        <v>1</v>
      </c>
      <c r="I303" t="s">
        <v>600</v>
      </c>
      <c r="J303" t="s">
        <v>6</v>
      </c>
      <c r="K303" t="s">
        <v>601</v>
      </c>
      <c r="L303">
        <v>1191</v>
      </c>
      <c r="N303">
        <v>1013</v>
      </c>
      <c r="O303" t="s">
        <v>599</v>
      </c>
      <c r="P303" t="s">
        <v>599</v>
      </c>
      <c r="Q303">
        <v>1</v>
      </c>
      <c r="X303">
        <v>0.17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2</v>
      </c>
      <c r="AF303" t="s">
        <v>130</v>
      </c>
      <c r="AG303">
        <v>0.21250000000000002</v>
      </c>
      <c r="AH303">
        <v>2</v>
      </c>
      <c r="AI303">
        <v>26837221</v>
      </c>
      <c r="AJ303">
        <v>287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ROW(Source!A109)</f>
        <v>109</v>
      </c>
      <c r="B304">
        <v>26837222</v>
      </c>
      <c r="C304">
        <v>26837219</v>
      </c>
      <c r="D304">
        <v>25230510</v>
      </c>
      <c r="E304">
        <v>1</v>
      </c>
      <c r="F304">
        <v>1</v>
      </c>
      <c r="G304">
        <v>1</v>
      </c>
      <c r="H304">
        <v>2</v>
      </c>
      <c r="I304" t="s">
        <v>759</v>
      </c>
      <c r="J304" t="s">
        <v>760</v>
      </c>
      <c r="K304" t="s">
        <v>761</v>
      </c>
      <c r="L304">
        <v>1368</v>
      </c>
      <c r="N304">
        <v>1011</v>
      </c>
      <c r="O304" t="s">
        <v>605</v>
      </c>
      <c r="P304" t="s">
        <v>605</v>
      </c>
      <c r="Q304">
        <v>1</v>
      </c>
      <c r="X304">
        <v>0.13</v>
      </c>
      <c r="Y304">
        <v>0</v>
      </c>
      <c r="Z304">
        <v>27.66</v>
      </c>
      <c r="AA304">
        <v>11.6</v>
      </c>
      <c r="AB304">
        <v>0</v>
      </c>
      <c r="AC304">
        <v>0</v>
      </c>
      <c r="AD304">
        <v>1</v>
      </c>
      <c r="AE304">
        <v>0</v>
      </c>
      <c r="AF304" t="s">
        <v>130</v>
      </c>
      <c r="AG304">
        <v>0.16250000000000001</v>
      </c>
      <c r="AH304">
        <v>2</v>
      </c>
      <c r="AI304">
        <v>26837222</v>
      </c>
      <c r="AJ304">
        <v>288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ROW(Source!A109)</f>
        <v>109</v>
      </c>
      <c r="B305">
        <v>26837223</v>
      </c>
      <c r="C305">
        <v>26837219</v>
      </c>
      <c r="D305">
        <v>25231607</v>
      </c>
      <c r="E305">
        <v>1</v>
      </c>
      <c r="F305">
        <v>1</v>
      </c>
      <c r="G305">
        <v>1</v>
      </c>
      <c r="H305">
        <v>2</v>
      </c>
      <c r="I305" t="s">
        <v>608</v>
      </c>
      <c r="J305" t="s">
        <v>609</v>
      </c>
      <c r="K305" t="s">
        <v>610</v>
      </c>
      <c r="L305">
        <v>1368</v>
      </c>
      <c r="N305">
        <v>1011</v>
      </c>
      <c r="O305" t="s">
        <v>605</v>
      </c>
      <c r="P305" t="s">
        <v>605</v>
      </c>
      <c r="Q305">
        <v>1</v>
      </c>
      <c r="X305">
        <v>0.04</v>
      </c>
      <c r="Y305">
        <v>0</v>
      </c>
      <c r="Z305">
        <v>65.709999999999994</v>
      </c>
      <c r="AA305">
        <v>11.6</v>
      </c>
      <c r="AB305">
        <v>0</v>
      </c>
      <c r="AC305">
        <v>0</v>
      </c>
      <c r="AD305">
        <v>1</v>
      </c>
      <c r="AE305">
        <v>0</v>
      </c>
      <c r="AF305" t="s">
        <v>130</v>
      </c>
      <c r="AG305">
        <v>0.05</v>
      </c>
      <c r="AH305">
        <v>2</v>
      </c>
      <c r="AI305">
        <v>26837223</v>
      </c>
      <c r="AJ305">
        <v>289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ROW(Source!A109)</f>
        <v>109</v>
      </c>
      <c r="B306">
        <v>26837224</v>
      </c>
      <c r="C306">
        <v>26837219</v>
      </c>
      <c r="D306">
        <v>25149961</v>
      </c>
      <c r="E306">
        <v>1</v>
      </c>
      <c r="F306">
        <v>1</v>
      </c>
      <c r="G306">
        <v>1</v>
      </c>
      <c r="H306">
        <v>3</v>
      </c>
      <c r="I306" t="s">
        <v>691</v>
      </c>
      <c r="J306" t="s">
        <v>692</v>
      </c>
      <c r="K306" t="s">
        <v>693</v>
      </c>
      <c r="L306">
        <v>1339</v>
      </c>
      <c r="N306">
        <v>1007</v>
      </c>
      <c r="O306" t="s">
        <v>228</v>
      </c>
      <c r="P306" t="s">
        <v>228</v>
      </c>
      <c r="Q306">
        <v>1</v>
      </c>
      <c r="X306">
        <v>0.17399999999999999</v>
      </c>
      <c r="Y306">
        <v>2.44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0.17399999999999999</v>
      </c>
      <c r="AH306">
        <v>2</v>
      </c>
      <c r="AI306">
        <v>26837224</v>
      </c>
      <c r="AJ306">
        <v>290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ROW(Source!A109)</f>
        <v>109</v>
      </c>
      <c r="B307">
        <v>26837225</v>
      </c>
      <c r="C307">
        <v>26837219</v>
      </c>
      <c r="D307">
        <v>25155574</v>
      </c>
      <c r="E307">
        <v>1</v>
      </c>
      <c r="F307">
        <v>1</v>
      </c>
      <c r="G307">
        <v>1</v>
      </c>
      <c r="H307">
        <v>3</v>
      </c>
      <c r="I307" t="s">
        <v>762</v>
      </c>
      <c r="J307" t="s">
        <v>763</v>
      </c>
      <c r="K307" t="s">
        <v>764</v>
      </c>
      <c r="L307">
        <v>1348</v>
      </c>
      <c r="N307">
        <v>1009</v>
      </c>
      <c r="O307" t="s">
        <v>38</v>
      </c>
      <c r="P307" t="s">
        <v>38</v>
      </c>
      <c r="Q307">
        <v>1000</v>
      </c>
      <c r="X307">
        <v>0.9</v>
      </c>
      <c r="Y307">
        <v>11381.57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0.9</v>
      </c>
      <c r="AH307">
        <v>2</v>
      </c>
      <c r="AI307">
        <v>26837225</v>
      </c>
      <c r="AJ307">
        <v>291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ROW(Source!A109)</f>
        <v>109</v>
      </c>
      <c r="B308">
        <v>26837226</v>
      </c>
      <c r="C308">
        <v>26837219</v>
      </c>
      <c r="D308">
        <v>25186115</v>
      </c>
      <c r="E308">
        <v>1</v>
      </c>
      <c r="F308">
        <v>1</v>
      </c>
      <c r="G308">
        <v>1</v>
      </c>
      <c r="H308">
        <v>3</v>
      </c>
      <c r="I308" t="s">
        <v>765</v>
      </c>
      <c r="J308" t="s">
        <v>766</v>
      </c>
      <c r="K308" t="s">
        <v>767</v>
      </c>
      <c r="L308">
        <v>1346</v>
      </c>
      <c r="N308">
        <v>1009</v>
      </c>
      <c r="O308" t="s">
        <v>182</v>
      </c>
      <c r="P308" t="s">
        <v>182</v>
      </c>
      <c r="Q308">
        <v>1</v>
      </c>
      <c r="X308">
        <v>30</v>
      </c>
      <c r="Y308">
        <v>15.25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30</v>
      </c>
      <c r="AH308">
        <v>2</v>
      </c>
      <c r="AI308">
        <v>26837226</v>
      </c>
      <c r="AJ308">
        <v>292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ROW(Source!A110)</f>
        <v>110</v>
      </c>
      <c r="B309">
        <v>26837228</v>
      </c>
      <c r="C309">
        <v>26837227</v>
      </c>
      <c r="D309">
        <v>25413300</v>
      </c>
      <c r="E309">
        <v>1</v>
      </c>
      <c r="F309">
        <v>1</v>
      </c>
      <c r="G309">
        <v>1</v>
      </c>
      <c r="H309">
        <v>1</v>
      </c>
      <c r="I309" t="s">
        <v>684</v>
      </c>
      <c r="J309" t="s">
        <v>6</v>
      </c>
      <c r="K309" t="s">
        <v>685</v>
      </c>
      <c r="L309">
        <v>1191</v>
      </c>
      <c r="N309">
        <v>1013</v>
      </c>
      <c r="O309" t="s">
        <v>599</v>
      </c>
      <c r="P309" t="s">
        <v>599</v>
      </c>
      <c r="Q309">
        <v>1</v>
      </c>
      <c r="X309">
        <v>2.42</v>
      </c>
      <c r="Y309">
        <v>0</v>
      </c>
      <c r="Z309">
        <v>0</v>
      </c>
      <c r="AA309">
        <v>0</v>
      </c>
      <c r="AB309">
        <v>8.5299999999999994</v>
      </c>
      <c r="AC309">
        <v>0</v>
      </c>
      <c r="AD309">
        <v>1</v>
      </c>
      <c r="AE309">
        <v>1</v>
      </c>
      <c r="AF309" t="s">
        <v>204</v>
      </c>
      <c r="AG309">
        <v>41.744999999999997</v>
      </c>
      <c r="AH309">
        <v>2</v>
      </c>
      <c r="AI309">
        <v>26837228</v>
      </c>
      <c r="AJ309">
        <v>293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ROW(Source!A110)</f>
        <v>110</v>
      </c>
      <c r="B310">
        <v>26837229</v>
      </c>
      <c r="C310">
        <v>26837227</v>
      </c>
      <c r="D310">
        <v>25412928</v>
      </c>
      <c r="E310">
        <v>1</v>
      </c>
      <c r="F310">
        <v>1</v>
      </c>
      <c r="G310">
        <v>1</v>
      </c>
      <c r="H310">
        <v>1</v>
      </c>
      <c r="I310" t="s">
        <v>600</v>
      </c>
      <c r="J310" t="s">
        <v>6</v>
      </c>
      <c r="K310" t="s">
        <v>601</v>
      </c>
      <c r="L310">
        <v>1191</v>
      </c>
      <c r="N310">
        <v>1013</v>
      </c>
      <c r="O310" t="s">
        <v>599</v>
      </c>
      <c r="P310" t="s">
        <v>599</v>
      </c>
      <c r="Q310">
        <v>1</v>
      </c>
      <c r="X310">
        <v>0.03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203</v>
      </c>
      <c r="AG310">
        <v>0.5625</v>
      </c>
      <c r="AH310">
        <v>2</v>
      </c>
      <c r="AI310">
        <v>26837229</v>
      </c>
      <c r="AJ310">
        <v>294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ROW(Source!A110)</f>
        <v>110</v>
      </c>
      <c r="B311">
        <v>26837230</v>
      </c>
      <c r="C311">
        <v>26837227</v>
      </c>
      <c r="D311">
        <v>25230510</v>
      </c>
      <c r="E311">
        <v>1</v>
      </c>
      <c r="F311">
        <v>1</v>
      </c>
      <c r="G311">
        <v>1</v>
      </c>
      <c r="H311">
        <v>2</v>
      </c>
      <c r="I311" t="s">
        <v>759</v>
      </c>
      <c r="J311" t="s">
        <v>760</v>
      </c>
      <c r="K311" t="s">
        <v>761</v>
      </c>
      <c r="L311">
        <v>1368</v>
      </c>
      <c r="N311">
        <v>1011</v>
      </c>
      <c r="O311" t="s">
        <v>605</v>
      </c>
      <c r="P311" t="s">
        <v>605</v>
      </c>
      <c r="Q311">
        <v>1</v>
      </c>
      <c r="X311">
        <v>0.02</v>
      </c>
      <c r="Y311">
        <v>0</v>
      </c>
      <c r="Z311">
        <v>27.66</v>
      </c>
      <c r="AA311">
        <v>11.6</v>
      </c>
      <c r="AB311">
        <v>0</v>
      </c>
      <c r="AC311">
        <v>0</v>
      </c>
      <c r="AD311">
        <v>1</v>
      </c>
      <c r="AE311">
        <v>0</v>
      </c>
      <c r="AF311" t="s">
        <v>203</v>
      </c>
      <c r="AG311">
        <v>0.375</v>
      </c>
      <c r="AH311">
        <v>2</v>
      </c>
      <c r="AI311">
        <v>26837230</v>
      </c>
      <c r="AJ311">
        <v>295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ROW(Source!A110)</f>
        <v>110</v>
      </c>
      <c r="B312">
        <v>26837231</v>
      </c>
      <c r="C312">
        <v>26837227</v>
      </c>
      <c r="D312">
        <v>25231607</v>
      </c>
      <c r="E312">
        <v>1</v>
      </c>
      <c r="F312">
        <v>1</v>
      </c>
      <c r="G312">
        <v>1</v>
      </c>
      <c r="H312">
        <v>2</v>
      </c>
      <c r="I312" t="s">
        <v>608</v>
      </c>
      <c r="J312" t="s">
        <v>609</v>
      </c>
      <c r="K312" t="s">
        <v>610</v>
      </c>
      <c r="L312">
        <v>1368</v>
      </c>
      <c r="N312">
        <v>1011</v>
      </c>
      <c r="O312" t="s">
        <v>605</v>
      </c>
      <c r="P312" t="s">
        <v>605</v>
      </c>
      <c r="Q312">
        <v>1</v>
      </c>
      <c r="X312">
        <v>0.01</v>
      </c>
      <c r="Y312">
        <v>0</v>
      </c>
      <c r="Z312">
        <v>65.709999999999994</v>
      </c>
      <c r="AA312">
        <v>11.6</v>
      </c>
      <c r="AB312">
        <v>0</v>
      </c>
      <c r="AC312">
        <v>0</v>
      </c>
      <c r="AD312">
        <v>1</v>
      </c>
      <c r="AE312">
        <v>0</v>
      </c>
      <c r="AF312" t="s">
        <v>203</v>
      </c>
      <c r="AG312">
        <v>0.1875</v>
      </c>
      <c r="AH312">
        <v>2</v>
      </c>
      <c r="AI312">
        <v>26837231</v>
      </c>
      <c r="AJ312">
        <v>296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ROW(Source!A110)</f>
        <v>110</v>
      </c>
      <c r="B313">
        <v>26837232</v>
      </c>
      <c r="C313">
        <v>26837227</v>
      </c>
      <c r="D313">
        <v>25149961</v>
      </c>
      <c r="E313">
        <v>1</v>
      </c>
      <c r="F313">
        <v>1</v>
      </c>
      <c r="G313">
        <v>1</v>
      </c>
      <c r="H313">
        <v>3</v>
      </c>
      <c r="I313" t="s">
        <v>691</v>
      </c>
      <c r="J313" t="s">
        <v>692</v>
      </c>
      <c r="K313" t="s">
        <v>693</v>
      </c>
      <c r="L313">
        <v>1339</v>
      </c>
      <c r="N313">
        <v>1007</v>
      </c>
      <c r="O313" t="s">
        <v>228</v>
      </c>
      <c r="P313" t="s">
        <v>228</v>
      </c>
      <c r="Q313">
        <v>1</v>
      </c>
      <c r="X313">
        <v>0.03</v>
      </c>
      <c r="Y313">
        <v>2.44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202</v>
      </c>
      <c r="AG313">
        <v>0.44999999999999996</v>
      </c>
      <c r="AH313">
        <v>2</v>
      </c>
      <c r="AI313">
        <v>26837232</v>
      </c>
      <c r="AJ313">
        <v>297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ROW(Source!A110)</f>
        <v>110</v>
      </c>
      <c r="B314">
        <v>26837233</v>
      </c>
      <c r="C314">
        <v>26837227</v>
      </c>
      <c r="D314">
        <v>25155574</v>
      </c>
      <c r="E314">
        <v>1</v>
      </c>
      <c r="F314">
        <v>1</v>
      </c>
      <c r="G314">
        <v>1</v>
      </c>
      <c r="H314">
        <v>3</v>
      </c>
      <c r="I314" t="s">
        <v>762</v>
      </c>
      <c r="J314" t="s">
        <v>763</v>
      </c>
      <c r="K314" t="s">
        <v>764</v>
      </c>
      <c r="L314">
        <v>1348</v>
      </c>
      <c r="N314">
        <v>1009</v>
      </c>
      <c r="O314" t="s">
        <v>38</v>
      </c>
      <c r="P314" t="s">
        <v>38</v>
      </c>
      <c r="Q314">
        <v>1000</v>
      </c>
      <c r="X314">
        <v>0.18</v>
      </c>
      <c r="Y314">
        <v>11381.57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202</v>
      </c>
      <c r="AG314">
        <v>2.6999999999999997</v>
      </c>
      <c r="AH314">
        <v>2</v>
      </c>
      <c r="AI314">
        <v>26837233</v>
      </c>
      <c r="AJ314">
        <v>298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ROW(Source!A111)</f>
        <v>111</v>
      </c>
      <c r="B315">
        <v>26837228</v>
      </c>
      <c r="C315">
        <v>26837227</v>
      </c>
      <c r="D315">
        <v>25413300</v>
      </c>
      <c r="E315">
        <v>1</v>
      </c>
      <c r="F315">
        <v>1</v>
      </c>
      <c r="G315">
        <v>1</v>
      </c>
      <c r="H315">
        <v>1</v>
      </c>
      <c r="I315" t="s">
        <v>684</v>
      </c>
      <c r="J315" t="s">
        <v>6</v>
      </c>
      <c r="K315" t="s">
        <v>685</v>
      </c>
      <c r="L315">
        <v>1191</v>
      </c>
      <c r="N315">
        <v>1013</v>
      </c>
      <c r="O315" t="s">
        <v>599</v>
      </c>
      <c r="P315" t="s">
        <v>599</v>
      </c>
      <c r="Q315">
        <v>1</v>
      </c>
      <c r="X315">
        <v>2.42</v>
      </c>
      <c r="Y315">
        <v>0</v>
      </c>
      <c r="Z315">
        <v>0</v>
      </c>
      <c r="AA315">
        <v>0</v>
      </c>
      <c r="AB315">
        <v>8.5299999999999994</v>
      </c>
      <c r="AC315">
        <v>0</v>
      </c>
      <c r="AD315">
        <v>1</v>
      </c>
      <c r="AE315">
        <v>1</v>
      </c>
      <c r="AF315" t="s">
        <v>204</v>
      </c>
      <c r="AG315">
        <v>41.744999999999997</v>
      </c>
      <c r="AH315">
        <v>2</v>
      </c>
      <c r="AI315">
        <v>26837228</v>
      </c>
      <c r="AJ315">
        <v>299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ROW(Source!A111)</f>
        <v>111</v>
      </c>
      <c r="B316">
        <v>26837229</v>
      </c>
      <c r="C316">
        <v>26837227</v>
      </c>
      <c r="D316">
        <v>25412928</v>
      </c>
      <c r="E316">
        <v>1</v>
      </c>
      <c r="F316">
        <v>1</v>
      </c>
      <c r="G316">
        <v>1</v>
      </c>
      <c r="H316">
        <v>1</v>
      </c>
      <c r="I316" t="s">
        <v>600</v>
      </c>
      <c r="J316" t="s">
        <v>6</v>
      </c>
      <c r="K316" t="s">
        <v>601</v>
      </c>
      <c r="L316">
        <v>1191</v>
      </c>
      <c r="N316">
        <v>1013</v>
      </c>
      <c r="O316" t="s">
        <v>599</v>
      </c>
      <c r="P316" t="s">
        <v>599</v>
      </c>
      <c r="Q316">
        <v>1</v>
      </c>
      <c r="X316">
        <v>0.03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203</v>
      </c>
      <c r="AG316">
        <v>0.5625</v>
      </c>
      <c r="AH316">
        <v>2</v>
      </c>
      <c r="AI316">
        <v>26837229</v>
      </c>
      <c r="AJ316">
        <v>300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ROW(Source!A111)</f>
        <v>111</v>
      </c>
      <c r="B317">
        <v>26837230</v>
      </c>
      <c r="C317">
        <v>26837227</v>
      </c>
      <c r="D317">
        <v>25230510</v>
      </c>
      <c r="E317">
        <v>1</v>
      </c>
      <c r="F317">
        <v>1</v>
      </c>
      <c r="G317">
        <v>1</v>
      </c>
      <c r="H317">
        <v>2</v>
      </c>
      <c r="I317" t="s">
        <v>759</v>
      </c>
      <c r="J317" t="s">
        <v>760</v>
      </c>
      <c r="K317" t="s">
        <v>761</v>
      </c>
      <c r="L317">
        <v>1368</v>
      </c>
      <c r="N317">
        <v>1011</v>
      </c>
      <c r="O317" t="s">
        <v>605</v>
      </c>
      <c r="P317" t="s">
        <v>605</v>
      </c>
      <c r="Q317">
        <v>1</v>
      </c>
      <c r="X317">
        <v>0.02</v>
      </c>
      <c r="Y317">
        <v>0</v>
      </c>
      <c r="Z317">
        <v>27.66</v>
      </c>
      <c r="AA317">
        <v>11.6</v>
      </c>
      <c r="AB317">
        <v>0</v>
      </c>
      <c r="AC317">
        <v>0</v>
      </c>
      <c r="AD317">
        <v>1</v>
      </c>
      <c r="AE317">
        <v>0</v>
      </c>
      <c r="AF317" t="s">
        <v>203</v>
      </c>
      <c r="AG317">
        <v>0.375</v>
      </c>
      <c r="AH317">
        <v>2</v>
      </c>
      <c r="AI317">
        <v>26837230</v>
      </c>
      <c r="AJ317">
        <v>301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ROW(Source!A111)</f>
        <v>111</v>
      </c>
      <c r="B318">
        <v>26837231</v>
      </c>
      <c r="C318">
        <v>26837227</v>
      </c>
      <c r="D318">
        <v>25231607</v>
      </c>
      <c r="E318">
        <v>1</v>
      </c>
      <c r="F318">
        <v>1</v>
      </c>
      <c r="G318">
        <v>1</v>
      </c>
      <c r="H318">
        <v>2</v>
      </c>
      <c r="I318" t="s">
        <v>608</v>
      </c>
      <c r="J318" t="s">
        <v>609</v>
      </c>
      <c r="K318" t="s">
        <v>610</v>
      </c>
      <c r="L318">
        <v>1368</v>
      </c>
      <c r="N318">
        <v>1011</v>
      </c>
      <c r="O318" t="s">
        <v>605</v>
      </c>
      <c r="P318" t="s">
        <v>605</v>
      </c>
      <c r="Q318">
        <v>1</v>
      </c>
      <c r="X318">
        <v>0.01</v>
      </c>
      <c r="Y318">
        <v>0</v>
      </c>
      <c r="Z318">
        <v>65.709999999999994</v>
      </c>
      <c r="AA318">
        <v>11.6</v>
      </c>
      <c r="AB318">
        <v>0</v>
      </c>
      <c r="AC318">
        <v>0</v>
      </c>
      <c r="AD318">
        <v>1</v>
      </c>
      <c r="AE318">
        <v>0</v>
      </c>
      <c r="AF318" t="s">
        <v>203</v>
      </c>
      <c r="AG318">
        <v>0.1875</v>
      </c>
      <c r="AH318">
        <v>2</v>
      </c>
      <c r="AI318">
        <v>26837231</v>
      </c>
      <c r="AJ318">
        <v>302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ROW(Source!A111)</f>
        <v>111</v>
      </c>
      <c r="B319">
        <v>26837232</v>
      </c>
      <c r="C319">
        <v>26837227</v>
      </c>
      <c r="D319">
        <v>25149961</v>
      </c>
      <c r="E319">
        <v>1</v>
      </c>
      <c r="F319">
        <v>1</v>
      </c>
      <c r="G319">
        <v>1</v>
      </c>
      <c r="H319">
        <v>3</v>
      </c>
      <c r="I319" t="s">
        <v>691</v>
      </c>
      <c r="J319" t="s">
        <v>692</v>
      </c>
      <c r="K319" t="s">
        <v>693</v>
      </c>
      <c r="L319">
        <v>1339</v>
      </c>
      <c r="N319">
        <v>1007</v>
      </c>
      <c r="O319" t="s">
        <v>228</v>
      </c>
      <c r="P319" t="s">
        <v>228</v>
      </c>
      <c r="Q319">
        <v>1</v>
      </c>
      <c r="X319">
        <v>0.03</v>
      </c>
      <c r="Y319">
        <v>2.44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202</v>
      </c>
      <c r="AG319">
        <v>0.44999999999999996</v>
      </c>
      <c r="AH319">
        <v>2</v>
      </c>
      <c r="AI319">
        <v>26837232</v>
      </c>
      <c r="AJ319">
        <v>303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ROW(Source!A111)</f>
        <v>111</v>
      </c>
      <c r="B320">
        <v>26837233</v>
      </c>
      <c r="C320">
        <v>26837227</v>
      </c>
      <c r="D320">
        <v>25155574</v>
      </c>
      <c r="E320">
        <v>1</v>
      </c>
      <c r="F320">
        <v>1</v>
      </c>
      <c r="G320">
        <v>1</v>
      </c>
      <c r="H320">
        <v>3</v>
      </c>
      <c r="I320" t="s">
        <v>762</v>
      </c>
      <c r="J320" t="s">
        <v>763</v>
      </c>
      <c r="K320" t="s">
        <v>764</v>
      </c>
      <c r="L320">
        <v>1348</v>
      </c>
      <c r="N320">
        <v>1009</v>
      </c>
      <c r="O320" t="s">
        <v>38</v>
      </c>
      <c r="P320" t="s">
        <v>38</v>
      </c>
      <c r="Q320">
        <v>1000</v>
      </c>
      <c r="X320">
        <v>0.18</v>
      </c>
      <c r="Y320">
        <v>11381.57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202</v>
      </c>
      <c r="AG320">
        <v>2.6999999999999997</v>
      </c>
      <c r="AH320">
        <v>2</v>
      </c>
      <c r="AI320">
        <v>26837233</v>
      </c>
      <c r="AJ320">
        <v>304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ROW(Source!A112)</f>
        <v>112</v>
      </c>
      <c r="B321">
        <v>26837235</v>
      </c>
      <c r="C321">
        <v>26837234</v>
      </c>
      <c r="D321">
        <v>25418547</v>
      </c>
      <c r="E321">
        <v>1</v>
      </c>
      <c r="F321">
        <v>1</v>
      </c>
      <c r="G321">
        <v>1</v>
      </c>
      <c r="H321">
        <v>1</v>
      </c>
      <c r="I321" t="s">
        <v>715</v>
      </c>
      <c r="J321" t="s">
        <v>6</v>
      </c>
      <c r="K321" t="s">
        <v>716</v>
      </c>
      <c r="L321">
        <v>1191</v>
      </c>
      <c r="N321">
        <v>1013</v>
      </c>
      <c r="O321" t="s">
        <v>599</v>
      </c>
      <c r="P321" t="s">
        <v>599</v>
      </c>
      <c r="Q321">
        <v>1</v>
      </c>
      <c r="X321">
        <v>310.42</v>
      </c>
      <c r="Y321">
        <v>0</v>
      </c>
      <c r="Z321">
        <v>0</v>
      </c>
      <c r="AA321">
        <v>0</v>
      </c>
      <c r="AB321">
        <v>8.74</v>
      </c>
      <c r="AC321">
        <v>0</v>
      </c>
      <c r="AD321">
        <v>1</v>
      </c>
      <c r="AE321">
        <v>1</v>
      </c>
      <c r="AF321" t="s">
        <v>131</v>
      </c>
      <c r="AG321">
        <v>356.983</v>
      </c>
      <c r="AH321">
        <v>2</v>
      </c>
      <c r="AI321">
        <v>26837235</v>
      </c>
      <c r="AJ321">
        <v>305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ROW(Source!A112)</f>
        <v>112</v>
      </c>
      <c r="B322">
        <v>26837236</v>
      </c>
      <c r="C322">
        <v>26837234</v>
      </c>
      <c r="D322">
        <v>25412928</v>
      </c>
      <c r="E322">
        <v>1</v>
      </c>
      <c r="F322">
        <v>1</v>
      </c>
      <c r="G322">
        <v>1</v>
      </c>
      <c r="H322">
        <v>1</v>
      </c>
      <c r="I322" t="s">
        <v>600</v>
      </c>
      <c r="J322" t="s">
        <v>6</v>
      </c>
      <c r="K322" t="s">
        <v>601</v>
      </c>
      <c r="L322">
        <v>1191</v>
      </c>
      <c r="N322">
        <v>1013</v>
      </c>
      <c r="O322" t="s">
        <v>599</v>
      </c>
      <c r="P322" t="s">
        <v>599</v>
      </c>
      <c r="Q322">
        <v>1</v>
      </c>
      <c r="X322">
        <v>1.73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130</v>
      </c>
      <c r="AG322">
        <v>2.1625000000000001</v>
      </c>
      <c r="AH322">
        <v>2</v>
      </c>
      <c r="AI322">
        <v>26837236</v>
      </c>
      <c r="AJ322">
        <v>306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ROW(Source!A112)</f>
        <v>112</v>
      </c>
      <c r="B323">
        <v>26837237</v>
      </c>
      <c r="C323">
        <v>26837234</v>
      </c>
      <c r="D323">
        <v>25230116</v>
      </c>
      <c r="E323">
        <v>1</v>
      </c>
      <c r="F323">
        <v>1</v>
      </c>
      <c r="G323">
        <v>1</v>
      </c>
      <c r="H323">
        <v>2</v>
      </c>
      <c r="I323" t="s">
        <v>747</v>
      </c>
      <c r="J323" t="s">
        <v>748</v>
      </c>
      <c r="K323" t="s">
        <v>749</v>
      </c>
      <c r="L323">
        <v>1368</v>
      </c>
      <c r="N323">
        <v>1011</v>
      </c>
      <c r="O323" t="s">
        <v>605</v>
      </c>
      <c r="P323" t="s">
        <v>605</v>
      </c>
      <c r="Q323">
        <v>1</v>
      </c>
      <c r="X323">
        <v>0.02</v>
      </c>
      <c r="Y323">
        <v>0</v>
      </c>
      <c r="Z323">
        <v>83.43</v>
      </c>
      <c r="AA323">
        <v>13.5</v>
      </c>
      <c r="AB323">
        <v>0</v>
      </c>
      <c r="AC323">
        <v>0</v>
      </c>
      <c r="AD323">
        <v>1</v>
      </c>
      <c r="AE323">
        <v>0</v>
      </c>
      <c r="AF323" t="s">
        <v>130</v>
      </c>
      <c r="AG323">
        <v>2.5000000000000001E-2</v>
      </c>
      <c r="AH323">
        <v>2</v>
      </c>
      <c r="AI323">
        <v>26837237</v>
      </c>
      <c r="AJ323">
        <v>307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ROW(Source!A112)</f>
        <v>112</v>
      </c>
      <c r="B324">
        <v>26837238</v>
      </c>
      <c r="C324">
        <v>26837234</v>
      </c>
      <c r="D324">
        <v>25230218</v>
      </c>
      <c r="E324">
        <v>1</v>
      </c>
      <c r="F324">
        <v>1</v>
      </c>
      <c r="G324">
        <v>1</v>
      </c>
      <c r="H324">
        <v>2</v>
      </c>
      <c r="I324" t="s">
        <v>768</v>
      </c>
      <c r="J324" t="s">
        <v>769</v>
      </c>
      <c r="K324" t="s">
        <v>770</v>
      </c>
      <c r="L324">
        <v>1368</v>
      </c>
      <c r="N324">
        <v>1011</v>
      </c>
      <c r="O324" t="s">
        <v>605</v>
      </c>
      <c r="P324" t="s">
        <v>605</v>
      </c>
      <c r="Q324">
        <v>1</v>
      </c>
      <c r="X324">
        <v>0.01</v>
      </c>
      <c r="Y324">
        <v>0</v>
      </c>
      <c r="Z324">
        <v>88.01</v>
      </c>
      <c r="AA324">
        <v>11.6</v>
      </c>
      <c r="AB324">
        <v>0</v>
      </c>
      <c r="AC324">
        <v>0</v>
      </c>
      <c r="AD324">
        <v>1</v>
      </c>
      <c r="AE324">
        <v>0</v>
      </c>
      <c r="AF324" t="s">
        <v>130</v>
      </c>
      <c r="AG324">
        <v>1.2500000000000001E-2</v>
      </c>
      <c r="AH324">
        <v>2</v>
      </c>
      <c r="AI324">
        <v>26837238</v>
      </c>
      <c r="AJ324">
        <v>308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ROW(Source!A112)</f>
        <v>112</v>
      </c>
      <c r="B325">
        <v>26837239</v>
      </c>
      <c r="C325">
        <v>26837234</v>
      </c>
      <c r="D325">
        <v>25230679</v>
      </c>
      <c r="E325">
        <v>1</v>
      </c>
      <c r="F325">
        <v>1</v>
      </c>
      <c r="G325">
        <v>1</v>
      </c>
      <c r="H325">
        <v>2</v>
      </c>
      <c r="I325" t="s">
        <v>756</v>
      </c>
      <c r="J325" t="s">
        <v>757</v>
      </c>
      <c r="K325" t="s">
        <v>758</v>
      </c>
      <c r="L325">
        <v>1368</v>
      </c>
      <c r="N325">
        <v>1011</v>
      </c>
      <c r="O325" t="s">
        <v>605</v>
      </c>
      <c r="P325" t="s">
        <v>605</v>
      </c>
      <c r="Q325">
        <v>1</v>
      </c>
      <c r="X325">
        <v>1.69</v>
      </c>
      <c r="Y325">
        <v>0</v>
      </c>
      <c r="Z325">
        <v>12.39</v>
      </c>
      <c r="AA325">
        <v>10.06</v>
      </c>
      <c r="AB325">
        <v>0</v>
      </c>
      <c r="AC325">
        <v>0</v>
      </c>
      <c r="AD325">
        <v>1</v>
      </c>
      <c r="AE325">
        <v>0</v>
      </c>
      <c r="AF325" t="s">
        <v>130</v>
      </c>
      <c r="AG325">
        <v>2.1124999999999998</v>
      </c>
      <c r="AH325">
        <v>2</v>
      </c>
      <c r="AI325">
        <v>26837239</v>
      </c>
      <c r="AJ325">
        <v>309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ROW(Source!A112)</f>
        <v>112</v>
      </c>
      <c r="B326">
        <v>26837240</v>
      </c>
      <c r="C326">
        <v>26837234</v>
      </c>
      <c r="D326">
        <v>25231607</v>
      </c>
      <c r="E326">
        <v>1</v>
      </c>
      <c r="F326">
        <v>1</v>
      </c>
      <c r="G326">
        <v>1</v>
      </c>
      <c r="H326">
        <v>2</v>
      </c>
      <c r="I326" t="s">
        <v>608</v>
      </c>
      <c r="J326" t="s">
        <v>609</v>
      </c>
      <c r="K326" t="s">
        <v>610</v>
      </c>
      <c r="L326">
        <v>1368</v>
      </c>
      <c r="N326">
        <v>1011</v>
      </c>
      <c r="O326" t="s">
        <v>605</v>
      </c>
      <c r="P326" t="s">
        <v>605</v>
      </c>
      <c r="Q326">
        <v>1</v>
      </c>
      <c r="X326">
        <v>0.01</v>
      </c>
      <c r="Y326">
        <v>0</v>
      </c>
      <c r="Z326">
        <v>65.709999999999994</v>
      </c>
      <c r="AA326">
        <v>11.6</v>
      </c>
      <c r="AB326">
        <v>0</v>
      </c>
      <c r="AC326">
        <v>0</v>
      </c>
      <c r="AD326">
        <v>1</v>
      </c>
      <c r="AE326">
        <v>0</v>
      </c>
      <c r="AF326" t="s">
        <v>130</v>
      </c>
      <c r="AG326">
        <v>1.2500000000000001E-2</v>
      </c>
      <c r="AH326">
        <v>2</v>
      </c>
      <c r="AI326">
        <v>26837240</v>
      </c>
      <c r="AJ326">
        <v>310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ROW(Source!A112)</f>
        <v>112</v>
      </c>
      <c r="B327">
        <v>26837241</v>
      </c>
      <c r="C327">
        <v>26837234</v>
      </c>
      <c r="D327">
        <v>25149961</v>
      </c>
      <c r="E327">
        <v>1</v>
      </c>
      <c r="F327">
        <v>1</v>
      </c>
      <c r="G327">
        <v>1</v>
      </c>
      <c r="H327">
        <v>3</v>
      </c>
      <c r="I327" t="s">
        <v>691</v>
      </c>
      <c r="J327" t="s">
        <v>692</v>
      </c>
      <c r="K327" t="s">
        <v>693</v>
      </c>
      <c r="L327">
        <v>1339</v>
      </c>
      <c r="N327">
        <v>1007</v>
      </c>
      <c r="O327" t="s">
        <v>228</v>
      </c>
      <c r="P327" t="s">
        <v>228</v>
      </c>
      <c r="Q327">
        <v>1</v>
      </c>
      <c r="X327">
        <v>0.44</v>
      </c>
      <c r="Y327">
        <v>2.44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6</v>
      </c>
      <c r="AG327">
        <v>0.44</v>
      </c>
      <c r="AH327">
        <v>2</v>
      </c>
      <c r="AI327">
        <v>26837241</v>
      </c>
      <c r="AJ327">
        <v>311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ROW(Source!A112)</f>
        <v>112</v>
      </c>
      <c r="B328">
        <v>26837242</v>
      </c>
      <c r="C328">
        <v>26837234</v>
      </c>
      <c r="D328">
        <v>25155711</v>
      </c>
      <c r="E328">
        <v>1</v>
      </c>
      <c r="F328">
        <v>1</v>
      </c>
      <c r="G328">
        <v>1</v>
      </c>
      <c r="H328">
        <v>3</v>
      </c>
      <c r="I328" t="s">
        <v>771</v>
      </c>
      <c r="J328" t="s">
        <v>772</v>
      </c>
      <c r="K328" t="s">
        <v>773</v>
      </c>
      <c r="L328">
        <v>1348</v>
      </c>
      <c r="N328">
        <v>1009</v>
      </c>
      <c r="O328" t="s">
        <v>38</v>
      </c>
      <c r="P328" t="s">
        <v>38</v>
      </c>
      <c r="Q328">
        <v>1000</v>
      </c>
      <c r="X328">
        <v>1.2999999999999999E-2</v>
      </c>
      <c r="Y328">
        <v>6513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1.2999999999999999E-2</v>
      </c>
      <c r="AH328">
        <v>2</v>
      </c>
      <c r="AI328">
        <v>26837242</v>
      </c>
      <c r="AJ328">
        <v>312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ROW(Source!A112)</f>
        <v>112</v>
      </c>
      <c r="B329">
        <v>26837243</v>
      </c>
      <c r="C329">
        <v>26837234</v>
      </c>
      <c r="D329">
        <v>25169756</v>
      </c>
      <c r="E329">
        <v>1</v>
      </c>
      <c r="F329">
        <v>1</v>
      </c>
      <c r="G329">
        <v>1</v>
      </c>
      <c r="H329">
        <v>3</v>
      </c>
      <c r="I329" t="s">
        <v>214</v>
      </c>
      <c r="J329" t="s">
        <v>216</v>
      </c>
      <c r="K329" t="s">
        <v>215</v>
      </c>
      <c r="L329">
        <v>1327</v>
      </c>
      <c r="N329">
        <v>1005</v>
      </c>
      <c r="O329" t="s">
        <v>27</v>
      </c>
      <c r="P329" t="s">
        <v>27</v>
      </c>
      <c r="Q329">
        <v>1</v>
      </c>
      <c r="X329">
        <v>102</v>
      </c>
      <c r="Y329">
        <v>140.44999999999999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102</v>
      </c>
      <c r="AH329">
        <v>2</v>
      </c>
      <c r="AI329">
        <v>26837243</v>
      </c>
      <c r="AJ329">
        <v>313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ROW(Source!A112)</f>
        <v>112</v>
      </c>
      <c r="B330">
        <v>26837244</v>
      </c>
      <c r="C330">
        <v>26837234</v>
      </c>
      <c r="D330">
        <v>25145444</v>
      </c>
      <c r="E330">
        <v>17</v>
      </c>
      <c r="F330">
        <v>1</v>
      </c>
      <c r="G330">
        <v>1</v>
      </c>
      <c r="H330">
        <v>3</v>
      </c>
      <c r="I330" t="s">
        <v>960</v>
      </c>
      <c r="J330" t="s">
        <v>6</v>
      </c>
      <c r="K330" t="s">
        <v>961</v>
      </c>
      <c r="L330">
        <v>1339</v>
      </c>
      <c r="N330">
        <v>1007</v>
      </c>
      <c r="O330" t="s">
        <v>228</v>
      </c>
      <c r="P330" t="s">
        <v>228</v>
      </c>
      <c r="Q330">
        <v>1</v>
      </c>
      <c r="X330">
        <v>0.01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 t="s">
        <v>6</v>
      </c>
      <c r="AG330">
        <v>0.01</v>
      </c>
      <c r="AH330">
        <v>3</v>
      </c>
      <c r="AI330">
        <v>-1</v>
      </c>
      <c r="AJ330" t="s">
        <v>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ROW(Source!A112)</f>
        <v>112</v>
      </c>
      <c r="B331">
        <v>26837245</v>
      </c>
      <c r="C331">
        <v>26837234</v>
      </c>
      <c r="D331">
        <v>25185231</v>
      </c>
      <c r="E331">
        <v>1</v>
      </c>
      <c r="F331">
        <v>1</v>
      </c>
      <c r="G331">
        <v>1</v>
      </c>
      <c r="H331">
        <v>3</v>
      </c>
      <c r="I331" t="s">
        <v>774</v>
      </c>
      <c r="J331" t="s">
        <v>775</v>
      </c>
      <c r="K331" t="s">
        <v>776</v>
      </c>
      <c r="L331">
        <v>1346</v>
      </c>
      <c r="N331">
        <v>1009</v>
      </c>
      <c r="O331" t="s">
        <v>182</v>
      </c>
      <c r="P331" t="s">
        <v>182</v>
      </c>
      <c r="Q331">
        <v>1</v>
      </c>
      <c r="X331">
        <v>1200</v>
      </c>
      <c r="Y331">
        <v>3.69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1200</v>
      </c>
      <c r="AH331">
        <v>2</v>
      </c>
      <c r="AI331">
        <v>26837245</v>
      </c>
      <c r="AJ331">
        <v>315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ROW(Source!A112)</f>
        <v>112</v>
      </c>
      <c r="B332">
        <v>26837246</v>
      </c>
      <c r="C332">
        <v>26837234</v>
      </c>
      <c r="D332">
        <v>25145248</v>
      </c>
      <c r="E332">
        <v>17</v>
      </c>
      <c r="F332">
        <v>1</v>
      </c>
      <c r="G332">
        <v>1</v>
      </c>
      <c r="H332">
        <v>3</v>
      </c>
      <c r="I332" t="s">
        <v>958</v>
      </c>
      <c r="J332" t="s">
        <v>6</v>
      </c>
      <c r="K332" t="s">
        <v>959</v>
      </c>
      <c r="L332">
        <v>1348</v>
      </c>
      <c r="N332">
        <v>1009</v>
      </c>
      <c r="O332" t="s">
        <v>38</v>
      </c>
      <c r="P332" t="s">
        <v>38</v>
      </c>
      <c r="Q332">
        <v>1000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1</v>
      </c>
      <c r="AD332">
        <v>0</v>
      </c>
      <c r="AE332">
        <v>0</v>
      </c>
      <c r="AF332" t="s">
        <v>6</v>
      </c>
      <c r="AG332">
        <v>0</v>
      </c>
      <c r="AH332">
        <v>3</v>
      </c>
      <c r="AI332">
        <v>-1</v>
      </c>
      <c r="AJ332" t="s">
        <v>6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ROW(Source!A113)</f>
        <v>113</v>
      </c>
      <c r="B333">
        <v>26837235</v>
      </c>
      <c r="C333">
        <v>26837234</v>
      </c>
      <c r="D333">
        <v>25418547</v>
      </c>
      <c r="E333">
        <v>1</v>
      </c>
      <c r="F333">
        <v>1</v>
      </c>
      <c r="G333">
        <v>1</v>
      </c>
      <c r="H333">
        <v>1</v>
      </c>
      <c r="I333" t="s">
        <v>715</v>
      </c>
      <c r="J333" t="s">
        <v>6</v>
      </c>
      <c r="K333" t="s">
        <v>716</v>
      </c>
      <c r="L333">
        <v>1191</v>
      </c>
      <c r="N333">
        <v>1013</v>
      </c>
      <c r="O333" t="s">
        <v>599</v>
      </c>
      <c r="P333" t="s">
        <v>599</v>
      </c>
      <c r="Q333">
        <v>1</v>
      </c>
      <c r="X333">
        <v>310.42</v>
      </c>
      <c r="Y333">
        <v>0</v>
      </c>
      <c r="Z333">
        <v>0</v>
      </c>
      <c r="AA333">
        <v>0</v>
      </c>
      <c r="AB333">
        <v>8.74</v>
      </c>
      <c r="AC333">
        <v>0</v>
      </c>
      <c r="AD333">
        <v>1</v>
      </c>
      <c r="AE333">
        <v>1</v>
      </c>
      <c r="AF333" t="s">
        <v>131</v>
      </c>
      <c r="AG333">
        <v>356.983</v>
      </c>
      <c r="AH333">
        <v>2</v>
      </c>
      <c r="AI333">
        <v>26837235</v>
      </c>
      <c r="AJ333">
        <v>317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ROW(Source!A113)</f>
        <v>113</v>
      </c>
      <c r="B334">
        <v>26837236</v>
      </c>
      <c r="C334">
        <v>26837234</v>
      </c>
      <c r="D334">
        <v>25412928</v>
      </c>
      <c r="E334">
        <v>1</v>
      </c>
      <c r="F334">
        <v>1</v>
      </c>
      <c r="G334">
        <v>1</v>
      </c>
      <c r="H334">
        <v>1</v>
      </c>
      <c r="I334" t="s">
        <v>600</v>
      </c>
      <c r="J334" t="s">
        <v>6</v>
      </c>
      <c r="K334" t="s">
        <v>601</v>
      </c>
      <c r="L334">
        <v>1191</v>
      </c>
      <c r="N334">
        <v>1013</v>
      </c>
      <c r="O334" t="s">
        <v>599</v>
      </c>
      <c r="P334" t="s">
        <v>599</v>
      </c>
      <c r="Q334">
        <v>1</v>
      </c>
      <c r="X334">
        <v>1.73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2</v>
      </c>
      <c r="AF334" t="s">
        <v>130</v>
      </c>
      <c r="AG334">
        <v>2.1625000000000001</v>
      </c>
      <c r="AH334">
        <v>2</v>
      </c>
      <c r="AI334">
        <v>26837236</v>
      </c>
      <c r="AJ334">
        <v>318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ROW(Source!A113)</f>
        <v>113</v>
      </c>
      <c r="B335">
        <v>26837237</v>
      </c>
      <c r="C335">
        <v>26837234</v>
      </c>
      <c r="D335">
        <v>25230116</v>
      </c>
      <c r="E335">
        <v>1</v>
      </c>
      <c r="F335">
        <v>1</v>
      </c>
      <c r="G335">
        <v>1</v>
      </c>
      <c r="H335">
        <v>2</v>
      </c>
      <c r="I335" t="s">
        <v>747</v>
      </c>
      <c r="J335" t="s">
        <v>748</v>
      </c>
      <c r="K335" t="s">
        <v>749</v>
      </c>
      <c r="L335">
        <v>1368</v>
      </c>
      <c r="N335">
        <v>1011</v>
      </c>
      <c r="O335" t="s">
        <v>605</v>
      </c>
      <c r="P335" t="s">
        <v>605</v>
      </c>
      <c r="Q335">
        <v>1</v>
      </c>
      <c r="X335">
        <v>0.02</v>
      </c>
      <c r="Y335">
        <v>0</v>
      </c>
      <c r="Z335">
        <v>83.43</v>
      </c>
      <c r="AA335">
        <v>13.5</v>
      </c>
      <c r="AB335">
        <v>0</v>
      </c>
      <c r="AC335">
        <v>0</v>
      </c>
      <c r="AD335">
        <v>1</v>
      </c>
      <c r="AE335">
        <v>0</v>
      </c>
      <c r="AF335" t="s">
        <v>130</v>
      </c>
      <c r="AG335">
        <v>2.5000000000000001E-2</v>
      </c>
      <c r="AH335">
        <v>2</v>
      </c>
      <c r="AI335">
        <v>26837237</v>
      </c>
      <c r="AJ335">
        <v>319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ROW(Source!A113)</f>
        <v>113</v>
      </c>
      <c r="B336">
        <v>26837238</v>
      </c>
      <c r="C336">
        <v>26837234</v>
      </c>
      <c r="D336">
        <v>25230218</v>
      </c>
      <c r="E336">
        <v>1</v>
      </c>
      <c r="F336">
        <v>1</v>
      </c>
      <c r="G336">
        <v>1</v>
      </c>
      <c r="H336">
        <v>2</v>
      </c>
      <c r="I336" t="s">
        <v>768</v>
      </c>
      <c r="J336" t="s">
        <v>769</v>
      </c>
      <c r="K336" t="s">
        <v>770</v>
      </c>
      <c r="L336">
        <v>1368</v>
      </c>
      <c r="N336">
        <v>1011</v>
      </c>
      <c r="O336" t="s">
        <v>605</v>
      </c>
      <c r="P336" t="s">
        <v>605</v>
      </c>
      <c r="Q336">
        <v>1</v>
      </c>
      <c r="X336">
        <v>0.01</v>
      </c>
      <c r="Y336">
        <v>0</v>
      </c>
      <c r="Z336">
        <v>88.01</v>
      </c>
      <c r="AA336">
        <v>11.6</v>
      </c>
      <c r="AB336">
        <v>0</v>
      </c>
      <c r="AC336">
        <v>0</v>
      </c>
      <c r="AD336">
        <v>1</v>
      </c>
      <c r="AE336">
        <v>0</v>
      </c>
      <c r="AF336" t="s">
        <v>130</v>
      </c>
      <c r="AG336">
        <v>1.2500000000000001E-2</v>
      </c>
      <c r="AH336">
        <v>2</v>
      </c>
      <c r="AI336">
        <v>26837238</v>
      </c>
      <c r="AJ336">
        <v>320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ROW(Source!A113)</f>
        <v>113</v>
      </c>
      <c r="B337">
        <v>26837239</v>
      </c>
      <c r="C337">
        <v>26837234</v>
      </c>
      <c r="D337">
        <v>25230679</v>
      </c>
      <c r="E337">
        <v>1</v>
      </c>
      <c r="F337">
        <v>1</v>
      </c>
      <c r="G337">
        <v>1</v>
      </c>
      <c r="H337">
        <v>2</v>
      </c>
      <c r="I337" t="s">
        <v>756</v>
      </c>
      <c r="J337" t="s">
        <v>757</v>
      </c>
      <c r="K337" t="s">
        <v>758</v>
      </c>
      <c r="L337">
        <v>1368</v>
      </c>
      <c r="N337">
        <v>1011</v>
      </c>
      <c r="O337" t="s">
        <v>605</v>
      </c>
      <c r="P337" t="s">
        <v>605</v>
      </c>
      <c r="Q337">
        <v>1</v>
      </c>
      <c r="X337">
        <v>1.69</v>
      </c>
      <c r="Y337">
        <v>0</v>
      </c>
      <c r="Z337">
        <v>12.39</v>
      </c>
      <c r="AA337">
        <v>10.06</v>
      </c>
      <c r="AB337">
        <v>0</v>
      </c>
      <c r="AC337">
        <v>0</v>
      </c>
      <c r="AD337">
        <v>1</v>
      </c>
      <c r="AE337">
        <v>0</v>
      </c>
      <c r="AF337" t="s">
        <v>130</v>
      </c>
      <c r="AG337">
        <v>2.1124999999999998</v>
      </c>
      <c r="AH337">
        <v>2</v>
      </c>
      <c r="AI337">
        <v>26837239</v>
      </c>
      <c r="AJ337">
        <v>321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ROW(Source!A113)</f>
        <v>113</v>
      </c>
      <c r="B338">
        <v>26837240</v>
      </c>
      <c r="C338">
        <v>26837234</v>
      </c>
      <c r="D338">
        <v>25231607</v>
      </c>
      <c r="E338">
        <v>1</v>
      </c>
      <c r="F338">
        <v>1</v>
      </c>
      <c r="G338">
        <v>1</v>
      </c>
      <c r="H338">
        <v>2</v>
      </c>
      <c r="I338" t="s">
        <v>608</v>
      </c>
      <c r="J338" t="s">
        <v>609</v>
      </c>
      <c r="K338" t="s">
        <v>610</v>
      </c>
      <c r="L338">
        <v>1368</v>
      </c>
      <c r="N338">
        <v>1011</v>
      </c>
      <c r="O338" t="s">
        <v>605</v>
      </c>
      <c r="P338" t="s">
        <v>605</v>
      </c>
      <c r="Q338">
        <v>1</v>
      </c>
      <c r="X338">
        <v>0.01</v>
      </c>
      <c r="Y338">
        <v>0</v>
      </c>
      <c r="Z338">
        <v>65.709999999999994</v>
      </c>
      <c r="AA338">
        <v>11.6</v>
      </c>
      <c r="AB338">
        <v>0</v>
      </c>
      <c r="AC338">
        <v>0</v>
      </c>
      <c r="AD338">
        <v>1</v>
      </c>
      <c r="AE338">
        <v>0</v>
      </c>
      <c r="AF338" t="s">
        <v>130</v>
      </c>
      <c r="AG338">
        <v>1.2500000000000001E-2</v>
      </c>
      <c r="AH338">
        <v>2</v>
      </c>
      <c r="AI338">
        <v>26837240</v>
      </c>
      <c r="AJ338">
        <v>322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ROW(Source!A113)</f>
        <v>113</v>
      </c>
      <c r="B339">
        <v>26837241</v>
      </c>
      <c r="C339">
        <v>26837234</v>
      </c>
      <c r="D339">
        <v>25149961</v>
      </c>
      <c r="E339">
        <v>1</v>
      </c>
      <c r="F339">
        <v>1</v>
      </c>
      <c r="G339">
        <v>1</v>
      </c>
      <c r="H339">
        <v>3</v>
      </c>
      <c r="I339" t="s">
        <v>691</v>
      </c>
      <c r="J339" t="s">
        <v>692</v>
      </c>
      <c r="K339" t="s">
        <v>693</v>
      </c>
      <c r="L339">
        <v>1339</v>
      </c>
      <c r="N339">
        <v>1007</v>
      </c>
      <c r="O339" t="s">
        <v>228</v>
      </c>
      <c r="P339" t="s">
        <v>228</v>
      </c>
      <c r="Q339">
        <v>1</v>
      </c>
      <c r="X339">
        <v>0.44</v>
      </c>
      <c r="Y339">
        <v>2.44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0.44</v>
      </c>
      <c r="AH339">
        <v>2</v>
      </c>
      <c r="AI339">
        <v>26837241</v>
      </c>
      <c r="AJ339">
        <v>323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ROW(Source!A113)</f>
        <v>113</v>
      </c>
      <c r="B340">
        <v>26837242</v>
      </c>
      <c r="C340">
        <v>26837234</v>
      </c>
      <c r="D340">
        <v>25155711</v>
      </c>
      <c r="E340">
        <v>1</v>
      </c>
      <c r="F340">
        <v>1</v>
      </c>
      <c r="G340">
        <v>1</v>
      </c>
      <c r="H340">
        <v>3</v>
      </c>
      <c r="I340" t="s">
        <v>771</v>
      </c>
      <c r="J340" t="s">
        <v>772</v>
      </c>
      <c r="K340" t="s">
        <v>773</v>
      </c>
      <c r="L340">
        <v>1348</v>
      </c>
      <c r="N340">
        <v>1009</v>
      </c>
      <c r="O340" t="s">
        <v>38</v>
      </c>
      <c r="P340" t="s">
        <v>38</v>
      </c>
      <c r="Q340">
        <v>1000</v>
      </c>
      <c r="X340">
        <v>1.2999999999999999E-2</v>
      </c>
      <c r="Y340">
        <v>6513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1.2999999999999999E-2</v>
      </c>
      <c r="AH340">
        <v>2</v>
      </c>
      <c r="AI340">
        <v>26837242</v>
      </c>
      <c r="AJ340">
        <v>324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ROW(Source!A113)</f>
        <v>113</v>
      </c>
      <c r="B341">
        <v>26837243</v>
      </c>
      <c r="C341">
        <v>26837234</v>
      </c>
      <c r="D341">
        <v>25169756</v>
      </c>
      <c r="E341">
        <v>1</v>
      </c>
      <c r="F341">
        <v>1</v>
      </c>
      <c r="G341">
        <v>1</v>
      </c>
      <c r="H341">
        <v>3</v>
      </c>
      <c r="I341" t="s">
        <v>214</v>
      </c>
      <c r="J341" t="s">
        <v>216</v>
      </c>
      <c r="K341" t="s">
        <v>215</v>
      </c>
      <c r="L341">
        <v>1327</v>
      </c>
      <c r="N341">
        <v>1005</v>
      </c>
      <c r="O341" t="s">
        <v>27</v>
      </c>
      <c r="P341" t="s">
        <v>27</v>
      </c>
      <c r="Q341">
        <v>1</v>
      </c>
      <c r="X341">
        <v>102</v>
      </c>
      <c r="Y341">
        <v>140.44999999999999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102</v>
      </c>
      <c r="AH341">
        <v>2</v>
      </c>
      <c r="AI341">
        <v>26837243</v>
      </c>
      <c r="AJ341">
        <v>325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ROW(Source!A113)</f>
        <v>113</v>
      </c>
      <c r="B342">
        <v>26837244</v>
      </c>
      <c r="C342">
        <v>26837234</v>
      </c>
      <c r="D342">
        <v>25145444</v>
      </c>
      <c r="E342">
        <v>17</v>
      </c>
      <c r="F342">
        <v>1</v>
      </c>
      <c r="G342">
        <v>1</v>
      </c>
      <c r="H342">
        <v>3</v>
      </c>
      <c r="I342" t="s">
        <v>960</v>
      </c>
      <c r="J342" t="s">
        <v>6</v>
      </c>
      <c r="K342" t="s">
        <v>961</v>
      </c>
      <c r="L342">
        <v>1339</v>
      </c>
      <c r="N342">
        <v>1007</v>
      </c>
      <c r="O342" t="s">
        <v>228</v>
      </c>
      <c r="P342" t="s">
        <v>228</v>
      </c>
      <c r="Q342">
        <v>1</v>
      </c>
      <c r="X342">
        <v>0.01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 t="s">
        <v>6</v>
      </c>
      <c r="AG342">
        <v>0.01</v>
      </c>
      <c r="AH342">
        <v>3</v>
      </c>
      <c r="AI342">
        <v>-1</v>
      </c>
      <c r="AJ342" t="s">
        <v>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ROW(Source!A113)</f>
        <v>113</v>
      </c>
      <c r="B343">
        <v>26837245</v>
      </c>
      <c r="C343">
        <v>26837234</v>
      </c>
      <c r="D343">
        <v>25185231</v>
      </c>
      <c r="E343">
        <v>1</v>
      </c>
      <c r="F343">
        <v>1</v>
      </c>
      <c r="G343">
        <v>1</v>
      </c>
      <c r="H343">
        <v>3</v>
      </c>
      <c r="I343" t="s">
        <v>774</v>
      </c>
      <c r="J343" t="s">
        <v>775</v>
      </c>
      <c r="K343" t="s">
        <v>776</v>
      </c>
      <c r="L343">
        <v>1346</v>
      </c>
      <c r="N343">
        <v>1009</v>
      </c>
      <c r="O343" t="s">
        <v>182</v>
      </c>
      <c r="P343" t="s">
        <v>182</v>
      </c>
      <c r="Q343">
        <v>1</v>
      </c>
      <c r="X343">
        <v>1200</v>
      </c>
      <c r="Y343">
        <v>3.69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1200</v>
      </c>
      <c r="AH343">
        <v>2</v>
      </c>
      <c r="AI343">
        <v>26837245</v>
      </c>
      <c r="AJ343">
        <v>327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ROW(Source!A113)</f>
        <v>113</v>
      </c>
      <c r="B344">
        <v>26837246</v>
      </c>
      <c r="C344">
        <v>26837234</v>
      </c>
      <c r="D344">
        <v>25145248</v>
      </c>
      <c r="E344">
        <v>17</v>
      </c>
      <c r="F344">
        <v>1</v>
      </c>
      <c r="G344">
        <v>1</v>
      </c>
      <c r="H344">
        <v>3</v>
      </c>
      <c r="I344" t="s">
        <v>958</v>
      </c>
      <c r="J344" t="s">
        <v>6</v>
      </c>
      <c r="K344" t="s">
        <v>959</v>
      </c>
      <c r="L344">
        <v>1348</v>
      </c>
      <c r="N344">
        <v>1009</v>
      </c>
      <c r="O344" t="s">
        <v>38</v>
      </c>
      <c r="P344" t="s">
        <v>38</v>
      </c>
      <c r="Q344">
        <v>1000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1</v>
      </c>
      <c r="AD344">
        <v>0</v>
      </c>
      <c r="AE344">
        <v>0</v>
      </c>
      <c r="AF344" t="s">
        <v>6</v>
      </c>
      <c r="AG344">
        <v>0</v>
      </c>
      <c r="AH344">
        <v>3</v>
      </c>
      <c r="AI344">
        <v>-1</v>
      </c>
      <c r="AJ344" t="s">
        <v>6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ROW(Source!A120)</f>
        <v>120</v>
      </c>
      <c r="B345">
        <v>26837250</v>
      </c>
      <c r="C345">
        <v>26837249</v>
      </c>
      <c r="D345">
        <v>25418254</v>
      </c>
      <c r="E345">
        <v>1</v>
      </c>
      <c r="F345">
        <v>1</v>
      </c>
      <c r="G345">
        <v>1</v>
      </c>
      <c r="H345">
        <v>1</v>
      </c>
      <c r="I345" t="s">
        <v>777</v>
      </c>
      <c r="J345" t="s">
        <v>6</v>
      </c>
      <c r="K345" t="s">
        <v>778</v>
      </c>
      <c r="L345">
        <v>1191</v>
      </c>
      <c r="N345">
        <v>1013</v>
      </c>
      <c r="O345" t="s">
        <v>599</v>
      </c>
      <c r="P345" t="s">
        <v>599</v>
      </c>
      <c r="Q345">
        <v>1</v>
      </c>
      <c r="X345">
        <v>23.82</v>
      </c>
      <c r="Y345">
        <v>0</v>
      </c>
      <c r="Z345">
        <v>0</v>
      </c>
      <c r="AA345">
        <v>0</v>
      </c>
      <c r="AB345">
        <v>9.51</v>
      </c>
      <c r="AC345">
        <v>0</v>
      </c>
      <c r="AD345">
        <v>1</v>
      </c>
      <c r="AE345">
        <v>1</v>
      </c>
      <c r="AF345" t="s">
        <v>131</v>
      </c>
      <c r="AG345">
        <v>27.392999999999997</v>
      </c>
      <c r="AH345">
        <v>2</v>
      </c>
      <c r="AI345">
        <v>26837250</v>
      </c>
      <c r="AJ345">
        <v>329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ROW(Source!A120)</f>
        <v>120</v>
      </c>
      <c r="B346">
        <v>26837251</v>
      </c>
      <c r="C346">
        <v>26837249</v>
      </c>
      <c r="D346">
        <v>25412928</v>
      </c>
      <c r="E346">
        <v>1</v>
      </c>
      <c r="F346">
        <v>1</v>
      </c>
      <c r="G346">
        <v>1</v>
      </c>
      <c r="H346">
        <v>1</v>
      </c>
      <c r="I346" t="s">
        <v>600</v>
      </c>
      <c r="J346" t="s">
        <v>6</v>
      </c>
      <c r="K346" t="s">
        <v>601</v>
      </c>
      <c r="L346">
        <v>1191</v>
      </c>
      <c r="N346">
        <v>1013</v>
      </c>
      <c r="O346" t="s">
        <v>599</v>
      </c>
      <c r="P346" t="s">
        <v>599</v>
      </c>
      <c r="Q346">
        <v>1</v>
      </c>
      <c r="X346">
        <v>0.11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2</v>
      </c>
      <c r="AF346" t="s">
        <v>130</v>
      </c>
      <c r="AG346">
        <v>0.13750000000000001</v>
      </c>
      <c r="AH346">
        <v>2</v>
      </c>
      <c r="AI346">
        <v>26837251</v>
      </c>
      <c r="AJ346">
        <v>330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ROW(Source!A120)</f>
        <v>120</v>
      </c>
      <c r="B347">
        <v>26837252</v>
      </c>
      <c r="C347">
        <v>26837249</v>
      </c>
      <c r="D347">
        <v>25230514</v>
      </c>
      <c r="E347">
        <v>1</v>
      </c>
      <c r="F347">
        <v>1</v>
      </c>
      <c r="G347">
        <v>1</v>
      </c>
      <c r="H347">
        <v>2</v>
      </c>
      <c r="I347" t="s">
        <v>602</v>
      </c>
      <c r="J347" t="s">
        <v>603</v>
      </c>
      <c r="K347" t="s">
        <v>604</v>
      </c>
      <c r="L347">
        <v>1368</v>
      </c>
      <c r="N347">
        <v>1011</v>
      </c>
      <c r="O347" t="s">
        <v>605</v>
      </c>
      <c r="P347" t="s">
        <v>605</v>
      </c>
      <c r="Q347">
        <v>1</v>
      </c>
      <c r="X347">
        <v>0.05</v>
      </c>
      <c r="Y347">
        <v>0</v>
      </c>
      <c r="Z347">
        <v>31.26</v>
      </c>
      <c r="AA347">
        <v>13.5</v>
      </c>
      <c r="AB347">
        <v>0</v>
      </c>
      <c r="AC347">
        <v>0</v>
      </c>
      <c r="AD347">
        <v>1</v>
      </c>
      <c r="AE347">
        <v>0</v>
      </c>
      <c r="AF347" t="s">
        <v>130</v>
      </c>
      <c r="AG347">
        <v>6.25E-2</v>
      </c>
      <c r="AH347">
        <v>2</v>
      </c>
      <c r="AI347">
        <v>26837252</v>
      </c>
      <c r="AJ347">
        <v>331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ROW(Source!A120)</f>
        <v>120</v>
      </c>
      <c r="B348">
        <v>26837253</v>
      </c>
      <c r="C348">
        <v>26837249</v>
      </c>
      <c r="D348">
        <v>25231607</v>
      </c>
      <c r="E348">
        <v>1</v>
      </c>
      <c r="F348">
        <v>1</v>
      </c>
      <c r="G348">
        <v>1</v>
      </c>
      <c r="H348">
        <v>2</v>
      </c>
      <c r="I348" t="s">
        <v>608</v>
      </c>
      <c r="J348" t="s">
        <v>609</v>
      </c>
      <c r="K348" t="s">
        <v>610</v>
      </c>
      <c r="L348">
        <v>1368</v>
      </c>
      <c r="N348">
        <v>1011</v>
      </c>
      <c r="O348" t="s">
        <v>605</v>
      </c>
      <c r="P348" t="s">
        <v>605</v>
      </c>
      <c r="Q348">
        <v>1</v>
      </c>
      <c r="X348">
        <v>0.06</v>
      </c>
      <c r="Y348">
        <v>0</v>
      </c>
      <c r="Z348">
        <v>65.709999999999994</v>
      </c>
      <c r="AA348">
        <v>11.6</v>
      </c>
      <c r="AB348">
        <v>0</v>
      </c>
      <c r="AC348">
        <v>0</v>
      </c>
      <c r="AD348">
        <v>1</v>
      </c>
      <c r="AE348">
        <v>0</v>
      </c>
      <c r="AF348" t="s">
        <v>130</v>
      </c>
      <c r="AG348">
        <v>7.4999999999999997E-2</v>
      </c>
      <c r="AH348">
        <v>2</v>
      </c>
      <c r="AI348">
        <v>26837253</v>
      </c>
      <c r="AJ348">
        <v>332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ROW(Source!A120)</f>
        <v>120</v>
      </c>
      <c r="B349">
        <v>26837254</v>
      </c>
      <c r="C349">
        <v>26837249</v>
      </c>
      <c r="D349">
        <v>25145315</v>
      </c>
      <c r="E349">
        <v>17</v>
      </c>
      <c r="F349">
        <v>1</v>
      </c>
      <c r="G349">
        <v>1</v>
      </c>
      <c r="H349">
        <v>3</v>
      </c>
      <c r="I349" t="s">
        <v>934</v>
      </c>
      <c r="J349" t="s">
        <v>6</v>
      </c>
      <c r="K349" t="s">
        <v>227</v>
      </c>
      <c r="L349">
        <v>1339</v>
      </c>
      <c r="N349">
        <v>1007</v>
      </c>
      <c r="O349" t="s">
        <v>228</v>
      </c>
      <c r="P349" t="s">
        <v>228</v>
      </c>
      <c r="Q349">
        <v>1</v>
      </c>
      <c r="X349">
        <v>0.16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6</v>
      </c>
      <c r="AG349">
        <v>0.16</v>
      </c>
      <c r="AH349">
        <v>3</v>
      </c>
      <c r="AI349">
        <v>-1</v>
      </c>
      <c r="AJ349" t="s">
        <v>6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ROW(Source!A120)</f>
        <v>120</v>
      </c>
      <c r="B350">
        <v>26837255</v>
      </c>
      <c r="C350">
        <v>26837249</v>
      </c>
      <c r="D350">
        <v>25145429</v>
      </c>
      <c r="E350">
        <v>17</v>
      </c>
      <c r="F350">
        <v>1</v>
      </c>
      <c r="G350">
        <v>1</v>
      </c>
      <c r="H350">
        <v>3</v>
      </c>
      <c r="I350" t="s">
        <v>962</v>
      </c>
      <c r="J350" t="s">
        <v>6</v>
      </c>
      <c r="K350" t="s">
        <v>963</v>
      </c>
      <c r="L350">
        <v>1301</v>
      </c>
      <c r="N350">
        <v>1003</v>
      </c>
      <c r="O350" t="s">
        <v>233</v>
      </c>
      <c r="P350" t="s">
        <v>233</v>
      </c>
      <c r="Q350">
        <v>1</v>
      </c>
      <c r="X350">
        <v>101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 t="s">
        <v>6</v>
      </c>
      <c r="AG350">
        <v>101</v>
      </c>
      <c r="AH350">
        <v>3</v>
      </c>
      <c r="AI350">
        <v>-1</v>
      </c>
      <c r="AJ350" t="s">
        <v>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ROW(Source!A121)</f>
        <v>121</v>
      </c>
      <c r="B351">
        <v>26837250</v>
      </c>
      <c r="C351">
        <v>26837249</v>
      </c>
      <c r="D351">
        <v>25418254</v>
      </c>
      <c r="E351">
        <v>1</v>
      </c>
      <c r="F351">
        <v>1</v>
      </c>
      <c r="G351">
        <v>1</v>
      </c>
      <c r="H351">
        <v>1</v>
      </c>
      <c r="I351" t="s">
        <v>777</v>
      </c>
      <c r="J351" t="s">
        <v>6</v>
      </c>
      <c r="K351" t="s">
        <v>778</v>
      </c>
      <c r="L351">
        <v>1191</v>
      </c>
      <c r="N351">
        <v>1013</v>
      </c>
      <c r="O351" t="s">
        <v>599</v>
      </c>
      <c r="P351" t="s">
        <v>599</v>
      </c>
      <c r="Q351">
        <v>1</v>
      </c>
      <c r="X351">
        <v>23.82</v>
      </c>
      <c r="Y351">
        <v>0</v>
      </c>
      <c r="Z351">
        <v>0</v>
      </c>
      <c r="AA351">
        <v>0</v>
      </c>
      <c r="AB351">
        <v>9.51</v>
      </c>
      <c r="AC351">
        <v>0</v>
      </c>
      <c r="AD351">
        <v>1</v>
      </c>
      <c r="AE351">
        <v>1</v>
      </c>
      <c r="AF351" t="s">
        <v>131</v>
      </c>
      <c r="AG351">
        <v>27.392999999999997</v>
      </c>
      <c r="AH351">
        <v>2</v>
      </c>
      <c r="AI351">
        <v>26837250</v>
      </c>
      <c r="AJ351">
        <v>335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ROW(Source!A121)</f>
        <v>121</v>
      </c>
      <c r="B352">
        <v>26837251</v>
      </c>
      <c r="C352">
        <v>26837249</v>
      </c>
      <c r="D352">
        <v>25412928</v>
      </c>
      <c r="E352">
        <v>1</v>
      </c>
      <c r="F352">
        <v>1</v>
      </c>
      <c r="G352">
        <v>1</v>
      </c>
      <c r="H352">
        <v>1</v>
      </c>
      <c r="I352" t="s">
        <v>600</v>
      </c>
      <c r="J352" t="s">
        <v>6</v>
      </c>
      <c r="K352" t="s">
        <v>601</v>
      </c>
      <c r="L352">
        <v>1191</v>
      </c>
      <c r="N352">
        <v>1013</v>
      </c>
      <c r="O352" t="s">
        <v>599</v>
      </c>
      <c r="P352" t="s">
        <v>599</v>
      </c>
      <c r="Q352">
        <v>1</v>
      </c>
      <c r="X352">
        <v>0.11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2</v>
      </c>
      <c r="AF352" t="s">
        <v>130</v>
      </c>
      <c r="AG352">
        <v>0.13750000000000001</v>
      </c>
      <c r="AH352">
        <v>2</v>
      </c>
      <c r="AI352">
        <v>26837251</v>
      </c>
      <c r="AJ352">
        <v>336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ROW(Source!A121)</f>
        <v>121</v>
      </c>
      <c r="B353">
        <v>26837252</v>
      </c>
      <c r="C353">
        <v>26837249</v>
      </c>
      <c r="D353">
        <v>25230514</v>
      </c>
      <c r="E353">
        <v>1</v>
      </c>
      <c r="F353">
        <v>1</v>
      </c>
      <c r="G353">
        <v>1</v>
      </c>
      <c r="H353">
        <v>2</v>
      </c>
      <c r="I353" t="s">
        <v>602</v>
      </c>
      <c r="J353" t="s">
        <v>603</v>
      </c>
      <c r="K353" t="s">
        <v>604</v>
      </c>
      <c r="L353">
        <v>1368</v>
      </c>
      <c r="N353">
        <v>1011</v>
      </c>
      <c r="O353" t="s">
        <v>605</v>
      </c>
      <c r="P353" t="s">
        <v>605</v>
      </c>
      <c r="Q353">
        <v>1</v>
      </c>
      <c r="X353">
        <v>0.05</v>
      </c>
      <c r="Y353">
        <v>0</v>
      </c>
      <c r="Z353">
        <v>31.26</v>
      </c>
      <c r="AA353">
        <v>13.5</v>
      </c>
      <c r="AB353">
        <v>0</v>
      </c>
      <c r="AC353">
        <v>0</v>
      </c>
      <c r="AD353">
        <v>1</v>
      </c>
      <c r="AE353">
        <v>0</v>
      </c>
      <c r="AF353" t="s">
        <v>130</v>
      </c>
      <c r="AG353">
        <v>6.25E-2</v>
      </c>
      <c r="AH353">
        <v>2</v>
      </c>
      <c r="AI353">
        <v>26837252</v>
      </c>
      <c r="AJ353">
        <v>337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ROW(Source!A121)</f>
        <v>121</v>
      </c>
      <c r="B354">
        <v>26837253</v>
      </c>
      <c r="C354">
        <v>26837249</v>
      </c>
      <c r="D354">
        <v>25231607</v>
      </c>
      <c r="E354">
        <v>1</v>
      </c>
      <c r="F354">
        <v>1</v>
      </c>
      <c r="G354">
        <v>1</v>
      </c>
      <c r="H354">
        <v>2</v>
      </c>
      <c r="I354" t="s">
        <v>608</v>
      </c>
      <c r="J354" t="s">
        <v>609</v>
      </c>
      <c r="K354" t="s">
        <v>610</v>
      </c>
      <c r="L354">
        <v>1368</v>
      </c>
      <c r="N354">
        <v>1011</v>
      </c>
      <c r="O354" t="s">
        <v>605</v>
      </c>
      <c r="P354" t="s">
        <v>605</v>
      </c>
      <c r="Q354">
        <v>1</v>
      </c>
      <c r="X354">
        <v>0.06</v>
      </c>
      <c r="Y354">
        <v>0</v>
      </c>
      <c r="Z354">
        <v>65.709999999999994</v>
      </c>
      <c r="AA354">
        <v>11.6</v>
      </c>
      <c r="AB354">
        <v>0</v>
      </c>
      <c r="AC354">
        <v>0</v>
      </c>
      <c r="AD354">
        <v>1</v>
      </c>
      <c r="AE354">
        <v>0</v>
      </c>
      <c r="AF354" t="s">
        <v>130</v>
      </c>
      <c r="AG354">
        <v>7.4999999999999997E-2</v>
      </c>
      <c r="AH354">
        <v>2</v>
      </c>
      <c r="AI354">
        <v>26837253</v>
      </c>
      <c r="AJ354">
        <v>338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ROW(Source!A121)</f>
        <v>121</v>
      </c>
      <c r="B355">
        <v>26837254</v>
      </c>
      <c r="C355">
        <v>26837249</v>
      </c>
      <c r="D355">
        <v>25145315</v>
      </c>
      <c r="E355">
        <v>17</v>
      </c>
      <c r="F355">
        <v>1</v>
      </c>
      <c r="G355">
        <v>1</v>
      </c>
      <c r="H355">
        <v>3</v>
      </c>
      <c r="I355" t="s">
        <v>934</v>
      </c>
      <c r="J355" t="s">
        <v>6</v>
      </c>
      <c r="K355" t="s">
        <v>227</v>
      </c>
      <c r="L355">
        <v>1339</v>
      </c>
      <c r="N355">
        <v>1007</v>
      </c>
      <c r="O355" t="s">
        <v>228</v>
      </c>
      <c r="P355" t="s">
        <v>228</v>
      </c>
      <c r="Q355">
        <v>1</v>
      </c>
      <c r="X355">
        <v>0.16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 t="s">
        <v>6</v>
      </c>
      <c r="AG355">
        <v>0.16</v>
      </c>
      <c r="AH355">
        <v>3</v>
      </c>
      <c r="AI355">
        <v>-1</v>
      </c>
      <c r="AJ355" t="s">
        <v>6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ROW(Source!A121)</f>
        <v>121</v>
      </c>
      <c r="B356">
        <v>26837255</v>
      </c>
      <c r="C356">
        <v>26837249</v>
      </c>
      <c r="D356">
        <v>25145429</v>
      </c>
      <c r="E356">
        <v>17</v>
      </c>
      <c r="F356">
        <v>1</v>
      </c>
      <c r="G356">
        <v>1</v>
      </c>
      <c r="H356">
        <v>3</v>
      </c>
      <c r="I356" t="s">
        <v>962</v>
      </c>
      <c r="J356" t="s">
        <v>6</v>
      </c>
      <c r="K356" t="s">
        <v>963</v>
      </c>
      <c r="L356">
        <v>1301</v>
      </c>
      <c r="N356">
        <v>1003</v>
      </c>
      <c r="O356" t="s">
        <v>233</v>
      </c>
      <c r="P356" t="s">
        <v>233</v>
      </c>
      <c r="Q356">
        <v>1</v>
      </c>
      <c r="X356">
        <v>101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 t="s">
        <v>6</v>
      </c>
      <c r="AG356">
        <v>101</v>
      </c>
      <c r="AH356">
        <v>3</v>
      </c>
      <c r="AI356">
        <v>-1</v>
      </c>
      <c r="AJ356" t="s">
        <v>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ROW(Source!A126)</f>
        <v>126</v>
      </c>
      <c r="B357">
        <v>26837528</v>
      </c>
      <c r="C357">
        <v>26837527</v>
      </c>
      <c r="D357">
        <v>25420819</v>
      </c>
      <c r="E357">
        <v>1</v>
      </c>
      <c r="F357">
        <v>1</v>
      </c>
      <c r="G357">
        <v>1</v>
      </c>
      <c r="H357">
        <v>1</v>
      </c>
      <c r="I357" t="s">
        <v>780</v>
      </c>
      <c r="J357" t="s">
        <v>6</v>
      </c>
      <c r="K357" t="s">
        <v>781</v>
      </c>
      <c r="L357">
        <v>1191</v>
      </c>
      <c r="N357">
        <v>1013</v>
      </c>
      <c r="O357" t="s">
        <v>599</v>
      </c>
      <c r="P357" t="s">
        <v>599</v>
      </c>
      <c r="Q357">
        <v>1</v>
      </c>
      <c r="X357">
        <v>159.66999999999999</v>
      </c>
      <c r="Y357">
        <v>0</v>
      </c>
      <c r="Z357">
        <v>0</v>
      </c>
      <c r="AA357">
        <v>0</v>
      </c>
      <c r="AB357">
        <v>9.18</v>
      </c>
      <c r="AC357">
        <v>0</v>
      </c>
      <c r="AD357">
        <v>1</v>
      </c>
      <c r="AE357">
        <v>1</v>
      </c>
      <c r="AF357" t="s">
        <v>131</v>
      </c>
      <c r="AG357">
        <v>183.62049999999996</v>
      </c>
      <c r="AH357">
        <v>2</v>
      </c>
      <c r="AI357">
        <v>26837528</v>
      </c>
      <c r="AJ357">
        <v>341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ROW(Source!A126)</f>
        <v>126</v>
      </c>
      <c r="B358">
        <v>26837529</v>
      </c>
      <c r="C358">
        <v>26837527</v>
      </c>
      <c r="D358">
        <v>25412928</v>
      </c>
      <c r="E358">
        <v>1</v>
      </c>
      <c r="F358">
        <v>1</v>
      </c>
      <c r="G358">
        <v>1</v>
      </c>
      <c r="H358">
        <v>1</v>
      </c>
      <c r="I358" t="s">
        <v>600</v>
      </c>
      <c r="J358" t="s">
        <v>6</v>
      </c>
      <c r="K358" t="s">
        <v>601</v>
      </c>
      <c r="L358">
        <v>1191</v>
      </c>
      <c r="N358">
        <v>1013</v>
      </c>
      <c r="O358" t="s">
        <v>599</v>
      </c>
      <c r="P358" t="s">
        <v>599</v>
      </c>
      <c r="Q358">
        <v>1</v>
      </c>
      <c r="X358">
        <v>1.65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2</v>
      </c>
      <c r="AF358" t="s">
        <v>130</v>
      </c>
      <c r="AG358">
        <v>2.0625</v>
      </c>
      <c r="AH358">
        <v>2</v>
      </c>
      <c r="AI358">
        <v>26837529</v>
      </c>
      <c r="AJ358">
        <v>342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ROW(Source!A126)</f>
        <v>126</v>
      </c>
      <c r="B359">
        <v>26837530</v>
      </c>
      <c r="C359">
        <v>26837527</v>
      </c>
      <c r="D359">
        <v>25230445</v>
      </c>
      <c r="E359">
        <v>1</v>
      </c>
      <c r="F359">
        <v>1</v>
      </c>
      <c r="G359">
        <v>1</v>
      </c>
      <c r="H359">
        <v>2</v>
      </c>
      <c r="I359" t="s">
        <v>753</v>
      </c>
      <c r="J359" t="s">
        <v>754</v>
      </c>
      <c r="K359" t="s">
        <v>755</v>
      </c>
      <c r="L359">
        <v>1368</v>
      </c>
      <c r="N359">
        <v>1011</v>
      </c>
      <c r="O359" t="s">
        <v>605</v>
      </c>
      <c r="P359" t="s">
        <v>605</v>
      </c>
      <c r="Q359">
        <v>1</v>
      </c>
      <c r="X359">
        <v>0.08</v>
      </c>
      <c r="Y359">
        <v>0</v>
      </c>
      <c r="Z359">
        <v>89.99</v>
      </c>
      <c r="AA359">
        <v>10.06</v>
      </c>
      <c r="AB359">
        <v>0</v>
      </c>
      <c r="AC359">
        <v>0</v>
      </c>
      <c r="AD359">
        <v>1</v>
      </c>
      <c r="AE359">
        <v>0</v>
      </c>
      <c r="AF359" t="s">
        <v>130</v>
      </c>
      <c r="AG359">
        <v>0.1</v>
      </c>
      <c r="AH359">
        <v>2</v>
      </c>
      <c r="AI359">
        <v>26837530</v>
      </c>
      <c r="AJ359">
        <v>343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ROW(Source!A126)</f>
        <v>126</v>
      </c>
      <c r="B360">
        <v>26837531</v>
      </c>
      <c r="C360">
        <v>26837527</v>
      </c>
      <c r="D360">
        <v>25230514</v>
      </c>
      <c r="E360">
        <v>1</v>
      </c>
      <c r="F360">
        <v>1</v>
      </c>
      <c r="G360">
        <v>1</v>
      </c>
      <c r="H360">
        <v>2</v>
      </c>
      <c r="I360" t="s">
        <v>602</v>
      </c>
      <c r="J360" t="s">
        <v>603</v>
      </c>
      <c r="K360" t="s">
        <v>604</v>
      </c>
      <c r="L360">
        <v>1368</v>
      </c>
      <c r="N360">
        <v>1011</v>
      </c>
      <c r="O360" t="s">
        <v>605</v>
      </c>
      <c r="P360" t="s">
        <v>605</v>
      </c>
      <c r="Q360">
        <v>1</v>
      </c>
      <c r="X360">
        <v>0.27</v>
      </c>
      <c r="Y360">
        <v>0</v>
      </c>
      <c r="Z360">
        <v>31.26</v>
      </c>
      <c r="AA360">
        <v>13.5</v>
      </c>
      <c r="AB360">
        <v>0</v>
      </c>
      <c r="AC360">
        <v>0</v>
      </c>
      <c r="AD360">
        <v>1</v>
      </c>
      <c r="AE360">
        <v>0</v>
      </c>
      <c r="AF360" t="s">
        <v>130</v>
      </c>
      <c r="AG360">
        <v>0.33750000000000002</v>
      </c>
      <c r="AH360">
        <v>2</v>
      </c>
      <c r="AI360">
        <v>26837531</v>
      </c>
      <c r="AJ360">
        <v>344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ROW(Source!A126)</f>
        <v>126</v>
      </c>
      <c r="B361">
        <v>26837532</v>
      </c>
      <c r="C361">
        <v>26837527</v>
      </c>
      <c r="D361">
        <v>25230679</v>
      </c>
      <c r="E361">
        <v>1</v>
      </c>
      <c r="F361">
        <v>1</v>
      </c>
      <c r="G361">
        <v>1</v>
      </c>
      <c r="H361">
        <v>2</v>
      </c>
      <c r="I361" t="s">
        <v>756</v>
      </c>
      <c r="J361" t="s">
        <v>757</v>
      </c>
      <c r="K361" t="s">
        <v>758</v>
      </c>
      <c r="L361">
        <v>1368</v>
      </c>
      <c r="N361">
        <v>1011</v>
      </c>
      <c r="O361" t="s">
        <v>605</v>
      </c>
      <c r="P361" t="s">
        <v>605</v>
      </c>
      <c r="Q361">
        <v>1</v>
      </c>
      <c r="X361">
        <v>1.3</v>
      </c>
      <c r="Y361">
        <v>0</v>
      </c>
      <c r="Z361">
        <v>12.39</v>
      </c>
      <c r="AA361">
        <v>10.06</v>
      </c>
      <c r="AB361">
        <v>0</v>
      </c>
      <c r="AC361">
        <v>0</v>
      </c>
      <c r="AD361">
        <v>1</v>
      </c>
      <c r="AE361">
        <v>0</v>
      </c>
      <c r="AF361" t="s">
        <v>130</v>
      </c>
      <c r="AG361">
        <v>1.625</v>
      </c>
      <c r="AH361">
        <v>2</v>
      </c>
      <c r="AI361">
        <v>26837532</v>
      </c>
      <c r="AJ361">
        <v>345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ROW(Source!A126)</f>
        <v>126</v>
      </c>
      <c r="B362">
        <v>26837533</v>
      </c>
      <c r="C362">
        <v>26837527</v>
      </c>
      <c r="D362">
        <v>25149961</v>
      </c>
      <c r="E362">
        <v>1</v>
      </c>
      <c r="F362">
        <v>1</v>
      </c>
      <c r="G362">
        <v>1</v>
      </c>
      <c r="H362">
        <v>3</v>
      </c>
      <c r="I362" t="s">
        <v>691</v>
      </c>
      <c r="J362" t="s">
        <v>692</v>
      </c>
      <c r="K362" t="s">
        <v>693</v>
      </c>
      <c r="L362">
        <v>1339</v>
      </c>
      <c r="N362">
        <v>1007</v>
      </c>
      <c r="O362" t="s">
        <v>228</v>
      </c>
      <c r="P362" t="s">
        <v>228</v>
      </c>
      <c r="Q362">
        <v>1</v>
      </c>
      <c r="X362">
        <v>0.93</v>
      </c>
      <c r="Y362">
        <v>2.44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0.93</v>
      </c>
      <c r="AH362">
        <v>2</v>
      </c>
      <c r="AI362">
        <v>26837533</v>
      </c>
      <c r="AJ362">
        <v>346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ROW(Source!A126)</f>
        <v>126</v>
      </c>
      <c r="B363">
        <v>26837534</v>
      </c>
      <c r="C363">
        <v>26837527</v>
      </c>
      <c r="D363">
        <v>25153690</v>
      </c>
      <c r="E363">
        <v>1</v>
      </c>
      <c r="F363">
        <v>1</v>
      </c>
      <c r="G363">
        <v>1</v>
      </c>
      <c r="H363">
        <v>3</v>
      </c>
      <c r="I363" t="s">
        <v>782</v>
      </c>
      <c r="J363" t="s">
        <v>783</v>
      </c>
      <c r="K363" t="s">
        <v>784</v>
      </c>
      <c r="L363">
        <v>1346</v>
      </c>
      <c r="N363">
        <v>1009</v>
      </c>
      <c r="O363" t="s">
        <v>182</v>
      </c>
      <c r="P363" t="s">
        <v>182</v>
      </c>
      <c r="Q363">
        <v>1</v>
      </c>
      <c r="X363">
        <v>0.5</v>
      </c>
      <c r="Y363">
        <v>1.82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0.5</v>
      </c>
      <c r="AH363">
        <v>2</v>
      </c>
      <c r="AI363">
        <v>26837534</v>
      </c>
      <c r="AJ363">
        <v>347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ROW(Source!A126)</f>
        <v>126</v>
      </c>
      <c r="B364">
        <v>26837535</v>
      </c>
      <c r="C364">
        <v>26837527</v>
      </c>
      <c r="D364">
        <v>25145625</v>
      </c>
      <c r="E364">
        <v>17</v>
      </c>
      <c r="F364">
        <v>1</v>
      </c>
      <c r="G364">
        <v>1</v>
      </c>
      <c r="H364">
        <v>3</v>
      </c>
      <c r="I364" t="s">
        <v>956</v>
      </c>
      <c r="J364" t="s">
        <v>6</v>
      </c>
      <c r="K364" t="s">
        <v>964</v>
      </c>
      <c r="L364">
        <v>1348</v>
      </c>
      <c r="N364">
        <v>1009</v>
      </c>
      <c r="O364" t="s">
        <v>38</v>
      </c>
      <c r="P364" t="s">
        <v>38</v>
      </c>
      <c r="Q364">
        <v>1000</v>
      </c>
      <c r="X364">
        <v>0.05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 t="s">
        <v>6</v>
      </c>
      <c r="AG364">
        <v>0.05</v>
      </c>
      <c r="AH364">
        <v>3</v>
      </c>
      <c r="AI364">
        <v>-1</v>
      </c>
      <c r="AJ364" t="s">
        <v>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ROW(Source!A126)</f>
        <v>126</v>
      </c>
      <c r="B365">
        <v>26837536</v>
      </c>
      <c r="C365">
        <v>26837527</v>
      </c>
      <c r="D365">
        <v>25145622</v>
      </c>
      <c r="E365">
        <v>17</v>
      </c>
      <c r="F365">
        <v>1</v>
      </c>
      <c r="G365">
        <v>1</v>
      </c>
      <c r="H365">
        <v>3</v>
      </c>
      <c r="I365" t="s">
        <v>965</v>
      </c>
      <c r="J365" t="s">
        <v>6</v>
      </c>
      <c r="K365" t="s">
        <v>966</v>
      </c>
      <c r="L365">
        <v>1327</v>
      </c>
      <c r="N365">
        <v>1005</v>
      </c>
      <c r="O365" t="s">
        <v>27</v>
      </c>
      <c r="P365" t="s">
        <v>27</v>
      </c>
      <c r="Q365">
        <v>1</v>
      </c>
      <c r="X365">
        <v>100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 t="s">
        <v>6</v>
      </c>
      <c r="AG365">
        <v>100</v>
      </c>
      <c r="AH365">
        <v>3</v>
      </c>
      <c r="AI365">
        <v>-1</v>
      </c>
      <c r="AJ365" t="s">
        <v>6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ROW(Source!A126)</f>
        <v>126</v>
      </c>
      <c r="B366">
        <v>26837537</v>
      </c>
      <c r="C366">
        <v>26837527</v>
      </c>
      <c r="D366">
        <v>25145628</v>
      </c>
      <c r="E366">
        <v>17</v>
      </c>
      <c r="F366">
        <v>1</v>
      </c>
      <c r="G366">
        <v>1</v>
      </c>
      <c r="H366">
        <v>3</v>
      </c>
      <c r="I366" t="s">
        <v>967</v>
      </c>
      <c r="J366" t="s">
        <v>6</v>
      </c>
      <c r="K366" t="s">
        <v>968</v>
      </c>
      <c r="L366">
        <v>1348</v>
      </c>
      <c r="N366">
        <v>1009</v>
      </c>
      <c r="O366" t="s">
        <v>38</v>
      </c>
      <c r="P366" t="s">
        <v>38</v>
      </c>
      <c r="Q366">
        <v>1000</v>
      </c>
      <c r="X366">
        <v>0.375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 t="s">
        <v>6</v>
      </c>
      <c r="AG366">
        <v>0.375</v>
      </c>
      <c r="AH366">
        <v>3</v>
      </c>
      <c r="AI366">
        <v>-1</v>
      </c>
      <c r="AJ366" t="s">
        <v>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ROW(Source!A127)</f>
        <v>127</v>
      </c>
      <c r="B367">
        <v>26837528</v>
      </c>
      <c r="C367">
        <v>26837527</v>
      </c>
      <c r="D367">
        <v>25420819</v>
      </c>
      <c r="E367">
        <v>1</v>
      </c>
      <c r="F367">
        <v>1</v>
      </c>
      <c r="G367">
        <v>1</v>
      </c>
      <c r="H367">
        <v>1</v>
      </c>
      <c r="I367" t="s">
        <v>780</v>
      </c>
      <c r="J367" t="s">
        <v>6</v>
      </c>
      <c r="K367" t="s">
        <v>781</v>
      </c>
      <c r="L367">
        <v>1191</v>
      </c>
      <c r="N367">
        <v>1013</v>
      </c>
      <c r="O367" t="s">
        <v>599</v>
      </c>
      <c r="P367" t="s">
        <v>599</v>
      </c>
      <c r="Q367">
        <v>1</v>
      </c>
      <c r="X367">
        <v>159.66999999999999</v>
      </c>
      <c r="Y367">
        <v>0</v>
      </c>
      <c r="Z367">
        <v>0</v>
      </c>
      <c r="AA367">
        <v>0</v>
      </c>
      <c r="AB367">
        <v>9.18</v>
      </c>
      <c r="AC367">
        <v>0</v>
      </c>
      <c r="AD367">
        <v>1</v>
      </c>
      <c r="AE367">
        <v>1</v>
      </c>
      <c r="AF367" t="s">
        <v>131</v>
      </c>
      <c r="AG367">
        <v>183.62049999999996</v>
      </c>
      <c r="AH367">
        <v>2</v>
      </c>
      <c r="AI367">
        <v>26837528</v>
      </c>
      <c r="AJ367">
        <v>351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ROW(Source!A127)</f>
        <v>127</v>
      </c>
      <c r="B368">
        <v>26837529</v>
      </c>
      <c r="C368">
        <v>26837527</v>
      </c>
      <c r="D368">
        <v>25412928</v>
      </c>
      <c r="E368">
        <v>1</v>
      </c>
      <c r="F368">
        <v>1</v>
      </c>
      <c r="G368">
        <v>1</v>
      </c>
      <c r="H368">
        <v>1</v>
      </c>
      <c r="I368" t="s">
        <v>600</v>
      </c>
      <c r="J368" t="s">
        <v>6</v>
      </c>
      <c r="K368" t="s">
        <v>601</v>
      </c>
      <c r="L368">
        <v>1191</v>
      </c>
      <c r="N368">
        <v>1013</v>
      </c>
      <c r="O368" t="s">
        <v>599</v>
      </c>
      <c r="P368" t="s">
        <v>599</v>
      </c>
      <c r="Q368">
        <v>1</v>
      </c>
      <c r="X368">
        <v>1.65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2</v>
      </c>
      <c r="AF368" t="s">
        <v>130</v>
      </c>
      <c r="AG368">
        <v>2.0625</v>
      </c>
      <c r="AH368">
        <v>2</v>
      </c>
      <c r="AI368">
        <v>26837529</v>
      </c>
      <c r="AJ368">
        <v>352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ROW(Source!A127)</f>
        <v>127</v>
      </c>
      <c r="B369">
        <v>26837530</v>
      </c>
      <c r="C369">
        <v>26837527</v>
      </c>
      <c r="D369">
        <v>25230445</v>
      </c>
      <c r="E369">
        <v>1</v>
      </c>
      <c r="F369">
        <v>1</v>
      </c>
      <c r="G369">
        <v>1</v>
      </c>
      <c r="H369">
        <v>2</v>
      </c>
      <c r="I369" t="s">
        <v>753</v>
      </c>
      <c r="J369" t="s">
        <v>754</v>
      </c>
      <c r="K369" t="s">
        <v>755</v>
      </c>
      <c r="L369">
        <v>1368</v>
      </c>
      <c r="N369">
        <v>1011</v>
      </c>
      <c r="O369" t="s">
        <v>605</v>
      </c>
      <c r="P369" t="s">
        <v>605</v>
      </c>
      <c r="Q369">
        <v>1</v>
      </c>
      <c r="X369">
        <v>0.08</v>
      </c>
      <c r="Y369">
        <v>0</v>
      </c>
      <c r="Z369">
        <v>89.99</v>
      </c>
      <c r="AA369">
        <v>10.06</v>
      </c>
      <c r="AB369">
        <v>0</v>
      </c>
      <c r="AC369">
        <v>0</v>
      </c>
      <c r="AD369">
        <v>1</v>
      </c>
      <c r="AE369">
        <v>0</v>
      </c>
      <c r="AF369" t="s">
        <v>130</v>
      </c>
      <c r="AG369">
        <v>0.1</v>
      </c>
      <c r="AH369">
        <v>2</v>
      </c>
      <c r="AI369">
        <v>26837530</v>
      </c>
      <c r="AJ369">
        <v>353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ROW(Source!A127)</f>
        <v>127</v>
      </c>
      <c r="B370">
        <v>26837531</v>
      </c>
      <c r="C370">
        <v>26837527</v>
      </c>
      <c r="D370">
        <v>25230514</v>
      </c>
      <c r="E370">
        <v>1</v>
      </c>
      <c r="F370">
        <v>1</v>
      </c>
      <c r="G370">
        <v>1</v>
      </c>
      <c r="H370">
        <v>2</v>
      </c>
      <c r="I370" t="s">
        <v>602</v>
      </c>
      <c r="J370" t="s">
        <v>603</v>
      </c>
      <c r="K370" t="s">
        <v>604</v>
      </c>
      <c r="L370">
        <v>1368</v>
      </c>
      <c r="N370">
        <v>1011</v>
      </c>
      <c r="O370" t="s">
        <v>605</v>
      </c>
      <c r="P370" t="s">
        <v>605</v>
      </c>
      <c r="Q370">
        <v>1</v>
      </c>
      <c r="X370">
        <v>0.27</v>
      </c>
      <c r="Y370">
        <v>0</v>
      </c>
      <c r="Z370">
        <v>31.26</v>
      </c>
      <c r="AA370">
        <v>13.5</v>
      </c>
      <c r="AB370">
        <v>0</v>
      </c>
      <c r="AC370">
        <v>0</v>
      </c>
      <c r="AD370">
        <v>1</v>
      </c>
      <c r="AE370">
        <v>0</v>
      </c>
      <c r="AF370" t="s">
        <v>130</v>
      </c>
      <c r="AG370">
        <v>0.33750000000000002</v>
      </c>
      <c r="AH370">
        <v>2</v>
      </c>
      <c r="AI370">
        <v>26837531</v>
      </c>
      <c r="AJ370">
        <v>354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ROW(Source!A127)</f>
        <v>127</v>
      </c>
      <c r="B371">
        <v>26837532</v>
      </c>
      <c r="C371">
        <v>26837527</v>
      </c>
      <c r="D371">
        <v>25230679</v>
      </c>
      <c r="E371">
        <v>1</v>
      </c>
      <c r="F371">
        <v>1</v>
      </c>
      <c r="G371">
        <v>1</v>
      </c>
      <c r="H371">
        <v>2</v>
      </c>
      <c r="I371" t="s">
        <v>756</v>
      </c>
      <c r="J371" t="s">
        <v>757</v>
      </c>
      <c r="K371" t="s">
        <v>758</v>
      </c>
      <c r="L371">
        <v>1368</v>
      </c>
      <c r="N371">
        <v>1011</v>
      </c>
      <c r="O371" t="s">
        <v>605</v>
      </c>
      <c r="P371" t="s">
        <v>605</v>
      </c>
      <c r="Q371">
        <v>1</v>
      </c>
      <c r="X371">
        <v>1.3</v>
      </c>
      <c r="Y371">
        <v>0</v>
      </c>
      <c r="Z371">
        <v>12.39</v>
      </c>
      <c r="AA371">
        <v>10.06</v>
      </c>
      <c r="AB371">
        <v>0</v>
      </c>
      <c r="AC371">
        <v>0</v>
      </c>
      <c r="AD371">
        <v>1</v>
      </c>
      <c r="AE371">
        <v>0</v>
      </c>
      <c r="AF371" t="s">
        <v>130</v>
      </c>
      <c r="AG371">
        <v>1.625</v>
      </c>
      <c r="AH371">
        <v>2</v>
      </c>
      <c r="AI371">
        <v>26837532</v>
      </c>
      <c r="AJ371">
        <v>355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ROW(Source!A127)</f>
        <v>127</v>
      </c>
      <c r="B372">
        <v>26837533</v>
      </c>
      <c r="C372">
        <v>26837527</v>
      </c>
      <c r="D372">
        <v>25149961</v>
      </c>
      <c r="E372">
        <v>1</v>
      </c>
      <c r="F372">
        <v>1</v>
      </c>
      <c r="G372">
        <v>1</v>
      </c>
      <c r="H372">
        <v>3</v>
      </c>
      <c r="I372" t="s">
        <v>691</v>
      </c>
      <c r="J372" t="s">
        <v>692</v>
      </c>
      <c r="K372" t="s">
        <v>693</v>
      </c>
      <c r="L372">
        <v>1339</v>
      </c>
      <c r="N372">
        <v>1007</v>
      </c>
      <c r="O372" t="s">
        <v>228</v>
      </c>
      <c r="P372" t="s">
        <v>228</v>
      </c>
      <c r="Q372">
        <v>1</v>
      </c>
      <c r="X372">
        <v>0.93</v>
      </c>
      <c r="Y372">
        <v>2.44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0.93</v>
      </c>
      <c r="AH372">
        <v>2</v>
      </c>
      <c r="AI372">
        <v>26837533</v>
      </c>
      <c r="AJ372">
        <v>356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ROW(Source!A127)</f>
        <v>127</v>
      </c>
      <c r="B373">
        <v>26837534</v>
      </c>
      <c r="C373">
        <v>26837527</v>
      </c>
      <c r="D373">
        <v>25153690</v>
      </c>
      <c r="E373">
        <v>1</v>
      </c>
      <c r="F373">
        <v>1</v>
      </c>
      <c r="G373">
        <v>1</v>
      </c>
      <c r="H373">
        <v>3</v>
      </c>
      <c r="I373" t="s">
        <v>782</v>
      </c>
      <c r="J373" t="s">
        <v>783</v>
      </c>
      <c r="K373" t="s">
        <v>784</v>
      </c>
      <c r="L373">
        <v>1346</v>
      </c>
      <c r="N373">
        <v>1009</v>
      </c>
      <c r="O373" t="s">
        <v>182</v>
      </c>
      <c r="P373" t="s">
        <v>182</v>
      </c>
      <c r="Q373">
        <v>1</v>
      </c>
      <c r="X373">
        <v>0.5</v>
      </c>
      <c r="Y373">
        <v>1.82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0.5</v>
      </c>
      <c r="AH373">
        <v>2</v>
      </c>
      <c r="AI373">
        <v>26837534</v>
      </c>
      <c r="AJ373">
        <v>357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ROW(Source!A127)</f>
        <v>127</v>
      </c>
      <c r="B374">
        <v>26837535</v>
      </c>
      <c r="C374">
        <v>26837527</v>
      </c>
      <c r="D374">
        <v>25145625</v>
      </c>
      <c r="E374">
        <v>17</v>
      </c>
      <c r="F374">
        <v>1</v>
      </c>
      <c r="G374">
        <v>1</v>
      </c>
      <c r="H374">
        <v>3</v>
      </c>
      <c r="I374" t="s">
        <v>956</v>
      </c>
      <c r="J374" t="s">
        <v>6</v>
      </c>
      <c r="K374" t="s">
        <v>964</v>
      </c>
      <c r="L374">
        <v>1348</v>
      </c>
      <c r="N374">
        <v>1009</v>
      </c>
      <c r="O374" t="s">
        <v>38</v>
      </c>
      <c r="P374" t="s">
        <v>38</v>
      </c>
      <c r="Q374">
        <v>1000</v>
      </c>
      <c r="X374">
        <v>0.05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 t="s">
        <v>6</v>
      </c>
      <c r="AG374">
        <v>0.05</v>
      </c>
      <c r="AH374">
        <v>3</v>
      </c>
      <c r="AI374">
        <v>-1</v>
      </c>
      <c r="AJ374" t="s">
        <v>6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ROW(Source!A127)</f>
        <v>127</v>
      </c>
      <c r="B375">
        <v>26837536</v>
      </c>
      <c r="C375">
        <v>26837527</v>
      </c>
      <c r="D375">
        <v>25145622</v>
      </c>
      <c r="E375">
        <v>17</v>
      </c>
      <c r="F375">
        <v>1</v>
      </c>
      <c r="G375">
        <v>1</v>
      </c>
      <c r="H375">
        <v>3</v>
      </c>
      <c r="I375" t="s">
        <v>965</v>
      </c>
      <c r="J375" t="s">
        <v>6</v>
      </c>
      <c r="K375" t="s">
        <v>966</v>
      </c>
      <c r="L375">
        <v>1327</v>
      </c>
      <c r="N375">
        <v>1005</v>
      </c>
      <c r="O375" t="s">
        <v>27</v>
      </c>
      <c r="P375" t="s">
        <v>27</v>
      </c>
      <c r="Q375">
        <v>1</v>
      </c>
      <c r="X375">
        <v>100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 t="s">
        <v>6</v>
      </c>
      <c r="AG375">
        <v>100</v>
      </c>
      <c r="AH375">
        <v>3</v>
      </c>
      <c r="AI375">
        <v>-1</v>
      </c>
      <c r="AJ375" t="s">
        <v>6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ROW(Source!A127)</f>
        <v>127</v>
      </c>
      <c r="B376">
        <v>26837537</v>
      </c>
      <c r="C376">
        <v>26837527</v>
      </c>
      <c r="D376">
        <v>25145628</v>
      </c>
      <c r="E376">
        <v>17</v>
      </c>
      <c r="F376">
        <v>1</v>
      </c>
      <c r="G376">
        <v>1</v>
      </c>
      <c r="H376">
        <v>3</v>
      </c>
      <c r="I376" t="s">
        <v>967</v>
      </c>
      <c r="J376" t="s">
        <v>6</v>
      </c>
      <c r="K376" t="s">
        <v>968</v>
      </c>
      <c r="L376">
        <v>1348</v>
      </c>
      <c r="N376">
        <v>1009</v>
      </c>
      <c r="O376" t="s">
        <v>38</v>
      </c>
      <c r="P376" t="s">
        <v>38</v>
      </c>
      <c r="Q376">
        <v>1000</v>
      </c>
      <c r="X376">
        <v>0.375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 t="s">
        <v>6</v>
      </c>
      <c r="AG376">
        <v>0.375</v>
      </c>
      <c r="AH376">
        <v>3</v>
      </c>
      <c r="AI376">
        <v>-1</v>
      </c>
      <c r="AJ376" t="s">
        <v>6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ROW(Source!A134)</f>
        <v>134</v>
      </c>
      <c r="B377">
        <v>26837694</v>
      </c>
      <c r="C377">
        <v>26837693</v>
      </c>
      <c r="D377">
        <v>25413030</v>
      </c>
      <c r="E377">
        <v>1</v>
      </c>
      <c r="F377">
        <v>1</v>
      </c>
      <c r="G377">
        <v>1</v>
      </c>
      <c r="H377">
        <v>1</v>
      </c>
      <c r="I377" t="s">
        <v>785</v>
      </c>
      <c r="J377" t="s">
        <v>6</v>
      </c>
      <c r="K377" t="s">
        <v>786</v>
      </c>
      <c r="L377">
        <v>1191</v>
      </c>
      <c r="N377">
        <v>1013</v>
      </c>
      <c r="O377" t="s">
        <v>599</v>
      </c>
      <c r="P377" t="s">
        <v>599</v>
      </c>
      <c r="Q377">
        <v>1</v>
      </c>
      <c r="X377">
        <v>228.35</v>
      </c>
      <c r="Y377">
        <v>0</v>
      </c>
      <c r="Z377">
        <v>0</v>
      </c>
      <c r="AA377">
        <v>0</v>
      </c>
      <c r="AB377">
        <v>8.86</v>
      </c>
      <c r="AC377">
        <v>0</v>
      </c>
      <c r="AD377">
        <v>1</v>
      </c>
      <c r="AE377">
        <v>1</v>
      </c>
      <c r="AF377" t="s">
        <v>6</v>
      </c>
      <c r="AG377">
        <v>228.35</v>
      </c>
      <c r="AH377">
        <v>2</v>
      </c>
      <c r="AI377">
        <v>26837694</v>
      </c>
      <c r="AJ377">
        <v>361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ROW(Source!A134)</f>
        <v>134</v>
      </c>
      <c r="B378">
        <v>26837695</v>
      </c>
      <c r="C378">
        <v>26837693</v>
      </c>
      <c r="D378">
        <v>25412928</v>
      </c>
      <c r="E378">
        <v>1</v>
      </c>
      <c r="F378">
        <v>1</v>
      </c>
      <c r="G378">
        <v>1</v>
      </c>
      <c r="H378">
        <v>1</v>
      </c>
      <c r="I378" t="s">
        <v>600</v>
      </c>
      <c r="J378" t="s">
        <v>6</v>
      </c>
      <c r="K378" t="s">
        <v>601</v>
      </c>
      <c r="L378">
        <v>1191</v>
      </c>
      <c r="N378">
        <v>1013</v>
      </c>
      <c r="O378" t="s">
        <v>599</v>
      </c>
      <c r="P378" t="s">
        <v>599</v>
      </c>
      <c r="Q378">
        <v>1</v>
      </c>
      <c r="X378">
        <v>0.67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6</v>
      </c>
      <c r="AG378">
        <v>0.67</v>
      </c>
      <c r="AH378">
        <v>2</v>
      </c>
      <c r="AI378">
        <v>26837695</v>
      </c>
      <c r="AJ378">
        <v>362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ROW(Source!A134)</f>
        <v>134</v>
      </c>
      <c r="B379">
        <v>26837696</v>
      </c>
      <c r="C379">
        <v>26837693</v>
      </c>
      <c r="D379">
        <v>25230514</v>
      </c>
      <c r="E379">
        <v>1</v>
      </c>
      <c r="F379">
        <v>1</v>
      </c>
      <c r="G379">
        <v>1</v>
      </c>
      <c r="H379">
        <v>2</v>
      </c>
      <c r="I379" t="s">
        <v>602</v>
      </c>
      <c r="J379" t="s">
        <v>603</v>
      </c>
      <c r="K379" t="s">
        <v>604</v>
      </c>
      <c r="L379">
        <v>1368</v>
      </c>
      <c r="N379">
        <v>1011</v>
      </c>
      <c r="O379" t="s">
        <v>605</v>
      </c>
      <c r="P379" t="s">
        <v>605</v>
      </c>
      <c r="Q379">
        <v>1</v>
      </c>
      <c r="X379">
        <v>0.67</v>
      </c>
      <c r="Y379">
        <v>0</v>
      </c>
      <c r="Z379">
        <v>31.26</v>
      </c>
      <c r="AA379">
        <v>13.5</v>
      </c>
      <c r="AB379">
        <v>0</v>
      </c>
      <c r="AC379">
        <v>0</v>
      </c>
      <c r="AD379">
        <v>1</v>
      </c>
      <c r="AE379">
        <v>0</v>
      </c>
      <c r="AF379" t="s">
        <v>6</v>
      </c>
      <c r="AG379">
        <v>0.67</v>
      </c>
      <c r="AH379">
        <v>2</v>
      </c>
      <c r="AI379">
        <v>26837696</v>
      </c>
      <c r="AJ379">
        <v>363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ROW(Source!A134)</f>
        <v>134</v>
      </c>
      <c r="B380">
        <v>26837697</v>
      </c>
      <c r="C380">
        <v>26837693</v>
      </c>
      <c r="D380">
        <v>25149961</v>
      </c>
      <c r="E380">
        <v>1</v>
      </c>
      <c r="F380">
        <v>1</v>
      </c>
      <c r="G380">
        <v>1</v>
      </c>
      <c r="H380">
        <v>3</v>
      </c>
      <c r="I380" t="s">
        <v>691</v>
      </c>
      <c r="J380" t="s">
        <v>692</v>
      </c>
      <c r="K380" t="s">
        <v>693</v>
      </c>
      <c r="L380">
        <v>1339</v>
      </c>
      <c r="N380">
        <v>1007</v>
      </c>
      <c r="O380" t="s">
        <v>228</v>
      </c>
      <c r="P380" t="s">
        <v>228</v>
      </c>
      <c r="Q380">
        <v>1</v>
      </c>
      <c r="X380">
        <v>0.35</v>
      </c>
      <c r="Y380">
        <v>2.44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6</v>
      </c>
      <c r="AG380">
        <v>0.35</v>
      </c>
      <c r="AH380">
        <v>2</v>
      </c>
      <c r="AI380">
        <v>26837697</v>
      </c>
      <c r="AJ380">
        <v>364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ROW(Source!A134)</f>
        <v>134</v>
      </c>
      <c r="B381">
        <v>26837698</v>
      </c>
      <c r="C381">
        <v>26837693</v>
      </c>
      <c r="D381">
        <v>25147242</v>
      </c>
      <c r="E381">
        <v>17</v>
      </c>
      <c r="F381">
        <v>1</v>
      </c>
      <c r="G381">
        <v>1</v>
      </c>
      <c r="H381">
        <v>3</v>
      </c>
      <c r="I381" t="s">
        <v>48</v>
      </c>
      <c r="J381" t="s">
        <v>6</v>
      </c>
      <c r="K381" t="s">
        <v>49</v>
      </c>
      <c r="L381">
        <v>1348</v>
      </c>
      <c r="N381">
        <v>1009</v>
      </c>
      <c r="O381" t="s">
        <v>38</v>
      </c>
      <c r="P381" t="s">
        <v>38</v>
      </c>
      <c r="Q381">
        <v>1000</v>
      </c>
      <c r="X381">
        <v>3.38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 t="s">
        <v>6</v>
      </c>
      <c r="AG381">
        <v>3.38</v>
      </c>
      <c r="AH381">
        <v>2</v>
      </c>
      <c r="AI381">
        <v>26837698</v>
      </c>
      <c r="AJ381">
        <v>365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ROW(Source!A134)</f>
        <v>134</v>
      </c>
      <c r="B382">
        <v>26837699</v>
      </c>
      <c r="C382">
        <v>26837693</v>
      </c>
      <c r="D382">
        <v>25155543</v>
      </c>
      <c r="E382">
        <v>1</v>
      </c>
      <c r="F382">
        <v>1</v>
      </c>
      <c r="G382">
        <v>1</v>
      </c>
      <c r="H382">
        <v>3</v>
      </c>
      <c r="I382" t="s">
        <v>787</v>
      </c>
      <c r="J382" t="s">
        <v>788</v>
      </c>
      <c r="K382" t="s">
        <v>789</v>
      </c>
      <c r="L382">
        <v>1339</v>
      </c>
      <c r="N382">
        <v>1007</v>
      </c>
      <c r="O382" t="s">
        <v>228</v>
      </c>
      <c r="P382" t="s">
        <v>228</v>
      </c>
      <c r="Q382">
        <v>1</v>
      </c>
      <c r="X382">
        <v>2.2000000000000002</v>
      </c>
      <c r="Y382">
        <v>517.91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2.2000000000000002</v>
      </c>
      <c r="AH382">
        <v>2</v>
      </c>
      <c r="AI382">
        <v>26837699</v>
      </c>
      <c r="AJ382">
        <v>366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ROW(Source!A135)</f>
        <v>135</v>
      </c>
      <c r="B383">
        <v>26837694</v>
      </c>
      <c r="C383">
        <v>26837693</v>
      </c>
      <c r="D383">
        <v>25413030</v>
      </c>
      <c r="E383">
        <v>1</v>
      </c>
      <c r="F383">
        <v>1</v>
      </c>
      <c r="G383">
        <v>1</v>
      </c>
      <c r="H383">
        <v>1</v>
      </c>
      <c r="I383" t="s">
        <v>785</v>
      </c>
      <c r="J383" t="s">
        <v>6</v>
      </c>
      <c r="K383" t="s">
        <v>786</v>
      </c>
      <c r="L383">
        <v>1191</v>
      </c>
      <c r="N383">
        <v>1013</v>
      </c>
      <c r="O383" t="s">
        <v>599</v>
      </c>
      <c r="P383" t="s">
        <v>599</v>
      </c>
      <c r="Q383">
        <v>1</v>
      </c>
      <c r="X383">
        <v>228.35</v>
      </c>
      <c r="Y383">
        <v>0</v>
      </c>
      <c r="Z383">
        <v>0</v>
      </c>
      <c r="AA383">
        <v>0</v>
      </c>
      <c r="AB383">
        <v>8.86</v>
      </c>
      <c r="AC383">
        <v>0</v>
      </c>
      <c r="AD383">
        <v>1</v>
      </c>
      <c r="AE383">
        <v>1</v>
      </c>
      <c r="AF383" t="s">
        <v>6</v>
      </c>
      <c r="AG383">
        <v>228.35</v>
      </c>
      <c r="AH383">
        <v>2</v>
      </c>
      <c r="AI383">
        <v>26837694</v>
      </c>
      <c r="AJ383">
        <v>367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ROW(Source!A135)</f>
        <v>135</v>
      </c>
      <c r="B384">
        <v>26837695</v>
      </c>
      <c r="C384">
        <v>26837693</v>
      </c>
      <c r="D384">
        <v>25412928</v>
      </c>
      <c r="E384">
        <v>1</v>
      </c>
      <c r="F384">
        <v>1</v>
      </c>
      <c r="G384">
        <v>1</v>
      </c>
      <c r="H384">
        <v>1</v>
      </c>
      <c r="I384" t="s">
        <v>600</v>
      </c>
      <c r="J384" t="s">
        <v>6</v>
      </c>
      <c r="K384" t="s">
        <v>601</v>
      </c>
      <c r="L384">
        <v>1191</v>
      </c>
      <c r="N384">
        <v>1013</v>
      </c>
      <c r="O384" t="s">
        <v>599</v>
      </c>
      <c r="P384" t="s">
        <v>599</v>
      </c>
      <c r="Q384">
        <v>1</v>
      </c>
      <c r="X384">
        <v>0.67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2</v>
      </c>
      <c r="AF384" t="s">
        <v>6</v>
      </c>
      <c r="AG384">
        <v>0.67</v>
      </c>
      <c r="AH384">
        <v>2</v>
      </c>
      <c r="AI384">
        <v>26837695</v>
      </c>
      <c r="AJ384">
        <v>368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ROW(Source!A135)</f>
        <v>135</v>
      </c>
      <c r="B385">
        <v>26837696</v>
      </c>
      <c r="C385">
        <v>26837693</v>
      </c>
      <c r="D385">
        <v>25230514</v>
      </c>
      <c r="E385">
        <v>1</v>
      </c>
      <c r="F385">
        <v>1</v>
      </c>
      <c r="G385">
        <v>1</v>
      </c>
      <c r="H385">
        <v>2</v>
      </c>
      <c r="I385" t="s">
        <v>602</v>
      </c>
      <c r="J385" t="s">
        <v>603</v>
      </c>
      <c r="K385" t="s">
        <v>604</v>
      </c>
      <c r="L385">
        <v>1368</v>
      </c>
      <c r="N385">
        <v>1011</v>
      </c>
      <c r="O385" t="s">
        <v>605</v>
      </c>
      <c r="P385" t="s">
        <v>605</v>
      </c>
      <c r="Q385">
        <v>1</v>
      </c>
      <c r="X385">
        <v>0.67</v>
      </c>
      <c r="Y385">
        <v>0</v>
      </c>
      <c r="Z385">
        <v>31.26</v>
      </c>
      <c r="AA385">
        <v>13.5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0.67</v>
      </c>
      <c r="AH385">
        <v>2</v>
      </c>
      <c r="AI385">
        <v>26837696</v>
      </c>
      <c r="AJ385">
        <v>369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ROW(Source!A135)</f>
        <v>135</v>
      </c>
      <c r="B386">
        <v>26837697</v>
      </c>
      <c r="C386">
        <v>26837693</v>
      </c>
      <c r="D386">
        <v>25149961</v>
      </c>
      <c r="E386">
        <v>1</v>
      </c>
      <c r="F386">
        <v>1</v>
      </c>
      <c r="G386">
        <v>1</v>
      </c>
      <c r="H386">
        <v>3</v>
      </c>
      <c r="I386" t="s">
        <v>691</v>
      </c>
      <c r="J386" t="s">
        <v>692</v>
      </c>
      <c r="K386" t="s">
        <v>693</v>
      </c>
      <c r="L386">
        <v>1339</v>
      </c>
      <c r="N386">
        <v>1007</v>
      </c>
      <c r="O386" t="s">
        <v>228</v>
      </c>
      <c r="P386" t="s">
        <v>228</v>
      </c>
      <c r="Q386">
        <v>1</v>
      </c>
      <c r="X386">
        <v>0.35</v>
      </c>
      <c r="Y386">
        <v>2.44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6</v>
      </c>
      <c r="AG386">
        <v>0.35</v>
      </c>
      <c r="AH386">
        <v>2</v>
      </c>
      <c r="AI386">
        <v>26837697</v>
      </c>
      <c r="AJ386">
        <v>370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ROW(Source!A135)</f>
        <v>135</v>
      </c>
      <c r="B387">
        <v>26837698</v>
      </c>
      <c r="C387">
        <v>26837693</v>
      </c>
      <c r="D387">
        <v>25147242</v>
      </c>
      <c r="E387">
        <v>17</v>
      </c>
      <c r="F387">
        <v>1</v>
      </c>
      <c r="G387">
        <v>1</v>
      </c>
      <c r="H387">
        <v>3</v>
      </c>
      <c r="I387" t="s">
        <v>48</v>
      </c>
      <c r="J387" t="s">
        <v>6</v>
      </c>
      <c r="K387" t="s">
        <v>49</v>
      </c>
      <c r="L387">
        <v>1348</v>
      </c>
      <c r="N387">
        <v>1009</v>
      </c>
      <c r="O387" t="s">
        <v>38</v>
      </c>
      <c r="P387" t="s">
        <v>38</v>
      </c>
      <c r="Q387">
        <v>1000</v>
      </c>
      <c r="X387">
        <v>3.38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 t="s">
        <v>6</v>
      </c>
      <c r="AG387">
        <v>3.38</v>
      </c>
      <c r="AH387">
        <v>2</v>
      </c>
      <c r="AI387">
        <v>26837698</v>
      </c>
      <c r="AJ387">
        <v>371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ROW(Source!A135)</f>
        <v>135</v>
      </c>
      <c r="B388">
        <v>26837699</v>
      </c>
      <c r="C388">
        <v>26837693</v>
      </c>
      <c r="D388">
        <v>25155543</v>
      </c>
      <c r="E388">
        <v>1</v>
      </c>
      <c r="F388">
        <v>1</v>
      </c>
      <c r="G388">
        <v>1</v>
      </c>
      <c r="H388">
        <v>3</v>
      </c>
      <c r="I388" t="s">
        <v>787</v>
      </c>
      <c r="J388" t="s">
        <v>788</v>
      </c>
      <c r="K388" t="s">
        <v>789</v>
      </c>
      <c r="L388">
        <v>1339</v>
      </c>
      <c r="N388">
        <v>1007</v>
      </c>
      <c r="O388" t="s">
        <v>228</v>
      </c>
      <c r="P388" t="s">
        <v>228</v>
      </c>
      <c r="Q388">
        <v>1</v>
      </c>
      <c r="X388">
        <v>2.2000000000000002</v>
      </c>
      <c r="Y388">
        <v>517.91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6</v>
      </c>
      <c r="AG388">
        <v>2.2000000000000002</v>
      </c>
      <c r="AH388">
        <v>2</v>
      </c>
      <c r="AI388">
        <v>26837699</v>
      </c>
      <c r="AJ388">
        <v>372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ROW(Source!A138)</f>
        <v>138</v>
      </c>
      <c r="B389">
        <v>26837702</v>
      </c>
      <c r="C389">
        <v>26837701</v>
      </c>
      <c r="D389">
        <v>25418547</v>
      </c>
      <c r="E389">
        <v>1</v>
      </c>
      <c r="F389">
        <v>1</v>
      </c>
      <c r="G389">
        <v>1</v>
      </c>
      <c r="H389">
        <v>1</v>
      </c>
      <c r="I389" t="s">
        <v>715</v>
      </c>
      <c r="J389" t="s">
        <v>6</v>
      </c>
      <c r="K389" t="s">
        <v>716</v>
      </c>
      <c r="L389">
        <v>1191</v>
      </c>
      <c r="N389">
        <v>1013</v>
      </c>
      <c r="O389" t="s">
        <v>599</v>
      </c>
      <c r="P389" t="s">
        <v>599</v>
      </c>
      <c r="Q389">
        <v>1</v>
      </c>
      <c r="X389">
        <v>43.56</v>
      </c>
      <c r="Y389">
        <v>0</v>
      </c>
      <c r="Z389">
        <v>0</v>
      </c>
      <c r="AA389">
        <v>0</v>
      </c>
      <c r="AB389">
        <v>8.74</v>
      </c>
      <c r="AC389">
        <v>0</v>
      </c>
      <c r="AD389">
        <v>1</v>
      </c>
      <c r="AE389">
        <v>1</v>
      </c>
      <c r="AF389" t="s">
        <v>131</v>
      </c>
      <c r="AG389">
        <v>50.094000000000001</v>
      </c>
      <c r="AH389">
        <v>2</v>
      </c>
      <c r="AI389">
        <v>26837702</v>
      </c>
      <c r="AJ389">
        <v>373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ROW(Source!A138)</f>
        <v>138</v>
      </c>
      <c r="B390">
        <v>26837703</v>
      </c>
      <c r="C390">
        <v>26837701</v>
      </c>
      <c r="D390">
        <v>25412928</v>
      </c>
      <c r="E390">
        <v>1</v>
      </c>
      <c r="F390">
        <v>1</v>
      </c>
      <c r="G390">
        <v>1</v>
      </c>
      <c r="H390">
        <v>1</v>
      </c>
      <c r="I390" t="s">
        <v>600</v>
      </c>
      <c r="J390" t="s">
        <v>6</v>
      </c>
      <c r="K390" t="s">
        <v>601</v>
      </c>
      <c r="L390">
        <v>1191</v>
      </c>
      <c r="N390">
        <v>1013</v>
      </c>
      <c r="O390" t="s">
        <v>599</v>
      </c>
      <c r="P390" t="s">
        <v>599</v>
      </c>
      <c r="Q390">
        <v>1</v>
      </c>
      <c r="X390">
        <v>0.17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2</v>
      </c>
      <c r="AF390" t="s">
        <v>130</v>
      </c>
      <c r="AG390">
        <v>0.21250000000000002</v>
      </c>
      <c r="AH390">
        <v>2</v>
      </c>
      <c r="AI390">
        <v>26837703</v>
      </c>
      <c r="AJ390">
        <v>374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ROW(Source!A138)</f>
        <v>138</v>
      </c>
      <c r="B391">
        <v>26837704</v>
      </c>
      <c r="C391">
        <v>26837701</v>
      </c>
      <c r="D391">
        <v>25230510</v>
      </c>
      <c r="E391">
        <v>1</v>
      </c>
      <c r="F391">
        <v>1</v>
      </c>
      <c r="G391">
        <v>1</v>
      </c>
      <c r="H391">
        <v>2</v>
      </c>
      <c r="I391" t="s">
        <v>759</v>
      </c>
      <c r="J391" t="s">
        <v>760</v>
      </c>
      <c r="K391" t="s">
        <v>761</v>
      </c>
      <c r="L391">
        <v>1368</v>
      </c>
      <c r="N391">
        <v>1011</v>
      </c>
      <c r="O391" t="s">
        <v>605</v>
      </c>
      <c r="P391" t="s">
        <v>605</v>
      </c>
      <c r="Q391">
        <v>1</v>
      </c>
      <c r="X391">
        <v>0.02</v>
      </c>
      <c r="Y391">
        <v>0</v>
      </c>
      <c r="Z391">
        <v>27.66</v>
      </c>
      <c r="AA391">
        <v>11.6</v>
      </c>
      <c r="AB391">
        <v>0</v>
      </c>
      <c r="AC391">
        <v>0</v>
      </c>
      <c r="AD391">
        <v>1</v>
      </c>
      <c r="AE391">
        <v>0</v>
      </c>
      <c r="AF391" t="s">
        <v>130</v>
      </c>
      <c r="AG391">
        <v>2.5000000000000001E-2</v>
      </c>
      <c r="AH391">
        <v>2</v>
      </c>
      <c r="AI391">
        <v>26837704</v>
      </c>
      <c r="AJ391">
        <v>375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ROW(Source!A138)</f>
        <v>138</v>
      </c>
      <c r="B392">
        <v>26837705</v>
      </c>
      <c r="C392">
        <v>26837701</v>
      </c>
      <c r="D392">
        <v>25231607</v>
      </c>
      <c r="E392">
        <v>1</v>
      </c>
      <c r="F392">
        <v>1</v>
      </c>
      <c r="G392">
        <v>1</v>
      </c>
      <c r="H392">
        <v>2</v>
      </c>
      <c r="I392" t="s">
        <v>608</v>
      </c>
      <c r="J392" t="s">
        <v>609</v>
      </c>
      <c r="K392" t="s">
        <v>610</v>
      </c>
      <c r="L392">
        <v>1368</v>
      </c>
      <c r="N392">
        <v>1011</v>
      </c>
      <c r="O392" t="s">
        <v>605</v>
      </c>
      <c r="P392" t="s">
        <v>605</v>
      </c>
      <c r="Q392">
        <v>1</v>
      </c>
      <c r="X392">
        <v>0.15</v>
      </c>
      <c r="Y392">
        <v>0</v>
      </c>
      <c r="Z392">
        <v>65.709999999999994</v>
      </c>
      <c r="AA392">
        <v>11.6</v>
      </c>
      <c r="AB392">
        <v>0</v>
      </c>
      <c r="AC392">
        <v>0</v>
      </c>
      <c r="AD392">
        <v>1</v>
      </c>
      <c r="AE392">
        <v>0</v>
      </c>
      <c r="AF392" t="s">
        <v>130</v>
      </c>
      <c r="AG392">
        <v>0.1875</v>
      </c>
      <c r="AH392">
        <v>2</v>
      </c>
      <c r="AI392">
        <v>26837705</v>
      </c>
      <c r="AJ392">
        <v>376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ROW(Source!A138)</f>
        <v>138</v>
      </c>
      <c r="B393">
        <v>26837706</v>
      </c>
      <c r="C393">
        <v>26837701</v>
      </c>
      <c r="D393">
        <v>25153356</v>
      </c>
      <c r="E393">
        <v>1</v>
      </c>
      <c r="F393">
        <v>1</v>
      </c>
      <c r="G393">
        <v>1</v>
      </c>
      <c r="H393">
        <v>3</v>
      </c>
      <c r="I393" t="s">
        <v>790</v>
      </c>
      <c r="J393" t="s">
        <v>791</v>
      </c>
      <c r="K393" t="s">
        <v>792</v>
      </c>
      <c r="L393">
        <v>1327</v>
      </c>
      <c r="N393">
        <v>1005</v>
      </c>
      <c r="O393" t="s">
        <v>27</v>
      </c>
      <c r="P393" t="s">
        <v>27</v>
      </c>
      <c r="Q393">
        <v>1</v>
      </c>
      <c r="X393">
        <v>0.84</v>
      </c>
      <c r="Y393">
        <v>72.319999999999993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0.84</v>
      </c>
      <c r="AH393">
        <v>2</v>
      </c>
      <c r="AI393">
        <v>26837706</v>
      </c>
      <c r="AJ393">
        <v>377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ROW(Source!A138)</f>
        <v>138</v>
      </c>
      <c r="B394">
        <v>26837707</v>
      </c>
      <c r="C394">
        <v>26837701</v>
      </c>
      <c r="D394">
        <v>25153690</v>
      </c>
      <c r="E394">
        <v>1</v>
      </c>
      <c r="F394">
        <v>1</v>
      </c>
      <c r="G394">
        <v>1</v>
      </c>
      <c r="H394">
        <v>3</v>
      </c>
      <c r="I394" t="s">
        <v>782</v>
      </c>
      <c r="J394" t="s">
        <v>783</v>
      </c>
      <c r="K394" t="s">
        <v>784</v>
      </c>
      <c r="L394">
        <v>1346</v>
      </c>
      <c r="N394">
        <v>1009</v>
      </c>
      <c r="O394" t="s">
        <v>182</v>
      </c>
      <c r="P394" t="s">
        <v>182</v>
      </c>
      <c r="Q394">
        <v>1</v>
      </c>
      <c r="X394">
        <v>0.31</v>
      </c>
      <c r="Y394">
        <v>1.82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0.31</v>
      </c>
      <c r="AH394">
        <v>2</v>
      </c>
      <c r="AI394">
        <v>26837707</v>
      </c>
      <c r="AJ394">
        <v>378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ROW(Source!A138)</f>
        <v>138</v>
      </c>
      <c r="B395">
        <v>26837708</v>
      </c>
      <c r="C395">
        <v>26837701</v>
      </c>
      <c r="D395">
        <v>25145731</v>
      </c>
      <c r="E395">
        <v>17</v>
      </c>
      <c r="F395">
        <v>1</v>
      </c>
      <c r="G395">
        <v>1</v>
      </c>
      <c r="H395">
        <v>3</v>
      </c>
      <c r="I395" t="s">
        <v>969</v>
      </c>
      <c r="J395" t="s">
        <v>6</v>
      </c>
      <c r="K395" t="s">
        <v>970</v>
      </c>
      <c r="L395">
        <v>1348</v>
      </c>
      <c r="N395">
        <v>1009</v>
      </c>
      <c r="O395" t="s">
        <v>38</v>
      </c>
      <c r="P395" t="s">
        <v>38</v>
      </c>
      <c r="Q395">
        <v>1000</v>
      </c>
      <c r="X395">
        <v>0.03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 t="s">
        <v>6</v>
      </c>
      <c r="AG395">
        <v>0.03</v>
      </c>
      <c r="AH395">
        <v>3</v>
      </c>
      <c r="AI395">
        <v>-1</v>
      </c>
      <c r="AJ395" t="s">
        <v>6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ROW(Source!A138)</f>
        <v>138</v>
      </c>
      <c r="B396">
        <v>26837709</v>
      </c>
      <c r="C396">
        <v>26837701</v>
      </c>
      <c r="D396">
        <v>25145248</v>
      </c>
      <c r="E396">
        <v>17</v>
      </c>
      <c r="F396">
        <v>1</v>
      </c>
      <c r="G396">
        <v>1</v>
      </c>
      <c r="H396">
        <v>3</v>
      </c>
      <c r="I396" t="s">
        <v>958</v>
      </c>
      <c r="J396" t="s">
        <v>6</v>
      </c>
      <c r="K396" t="s">
        <v>959</v>
      </c>
      <c r="L396">
        <v>1348</v>
      </c>
      <c r="N396">
        <v>1009</v>
      </c>
      <c r="O396" t="s">
        <v>38</v>
      </c>
      <c r="P396" t="s">
        <v>38</v>
      </c>
      <c r="Q396">
        <v>1000</v>
      </c>
      <c r="X396">
        <v>0.02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 t="s">
        <v>6</v>
      </c>
      <c r="AG396">
        <v>0.02</v>
      </c>
      <c r="AH396">
        <v>3</v>
      </c>
      <c r="AI396">
        <v>-1</v>
      </c>
      <c r="AJ396" t="s">
        <v>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ROW(Source!A138)</f>
        <v>138</v>
      </c>
      <c r="B397">
        <v>26837710</v>
      </c>
      <c r="C397">
        <v>26837701</v>
      </c>
      <c r="D397">
        <v>25187360</v>
      </c>
      <c r="E397">
        <v>1</v>
      </c>
      <c r="F397">
        <v>1</v>
      </c>
      <c r="G397">
        <v>1</v>
      </c>
      <c r="H397">
        <v>3</v>
      </c>
      <c r="I397" t="s">
        <v>793</v>
      </c>
      <c r="J397" t="s">
        <v>794</v>
      </c>
      <c r="K397" t="s">
        <v>795</v>
      </c>
      <c r="L397">
        <v>1348</v>
      </c>
      <c r="N397">
        <v>1009</v>
      </c>
      <c r="O397" t="s">
        <v>38</v>
      </c>
      <c r="P397" t="s">
        <v>38</v>
      </c>
      <c r="Q397">
        <v>1000</v>
      </c>
      <c r="X397">
        <v>5.0999999999999997E-2</v>
      </c>
      <c r="Y397">
        <v>11397.1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5.0999999999999997E-2</v>
      </c>
      <c r="AH397">
        <v>2</v>
      </c>
      <c r="AI397">
        <v>26837710</v>
      </c>
      <c r="AJ397">
        <v>381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ROW(Source!A139)</f>
        <v>139</v>
      </c>
      <c r="B398">
        <v>26837702</v>
      </c>
      <c r="C398">
        <v>26837701</v>
      </c>
      <c r="D398">
        <v>25418547</v>
      </c>
      <c r="E398">
        <v>1</v>
      </c>
      <c r="F398">
        <v>1</v>
      </c>
      <c r="G398">
        <v>1</v>
      </c>
      <c r="H398">
        <v>1</v>
      </c>
      <c r="I398" t="s">
        <v>715</v>
      </c>
      <c r="J398" t="s">
        <v>6</v>
      </c>
      <c r="K398" t="s">
        <v>716</v>
      </c>
      <c r="L398">
        <v>1191</v>
      </c>
      <c r="N398">
        <v>1013</v>
      </c>
      <c r="O398" t="s">
        <v>599</v>
      </c>
      <c r="P398" t="s">
        <v>599</v>
      </c>
      <c r="Q398">
        <v>1</v>
      </c>
      <c r="X398">
        <v>43.56</v>
      </c>
      <c r="Y398">
        <v>0</v>
      </c>
      <c r="Z398">
        <v>0</v>
      </c>
      <c r="AA398">
        <v>0</v>
      </c>
      <c r="AB398">
        <v>8.74</v>
      </c>
      <c r="AC398">
        <v>0</v>
      </c>
      <c r="AD398">
        <v>1</v>
      </c>
      <c r="AE398">
        <v>1</v>
      </c>
      <c r="AF398" t="s">
        <v>131</v>
      </c>
      <c r="AG398">
        <v>50.094000000000001</v>
      </c>
      <c r="AH398">
        <v>2</v>
      </c>
      <c r="AI398">
        <v>26837702</v>
      </c>
      <c r="AJ398">
        <v>382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ROW(Source!A139)</f>
        <v>139</v>
      </c>
      <c r="B399">
        <v>26837703</v>
      </c>
      <c r="C399">
        <v>26837701</v>
      </c>
      <c r="D399">
        <v>25412928</v>
      </c>
      <c r="E399">
        <v>1</v>
      </c>
      <c r="F399">
        <v>1</v>
      </c>
      <c r="G399">
        <v>1</v>
      </c>
      <c r="H399">
        <v>1</v>
      </c>
      <c r="I399" t="s">
        <v>600</v>
      </c>
      <c r="J399" t="s">
        <v>6</v>
      </c>
      <c r="K399" t="s">
        <v>601</v>
      </c>
      <c r="L399">
        <v>1191</v>
      </c>
      <c r="N399">
        <v>1013</v>
      </c>
      <c r="O399" t="s">
        <v>599</v>
      </c>
      <c r="P399" t="s">
        <v>599</v>
      </c>
      <c r="Q399">
        <v>1</v>
      </c>
      <c r="X399">
        <v>0.17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2</v>
      </c>
      <c r="AF399" t="s">
        <v>130</v>
      </c>
      <c r="AG399">
        <v>0.21250000000000002</v>
      </c>
      <c r="AH399">
        <v>2</v>
      </c>
      <c r="AI399">
        <v>26837703</v>
      </c>
      <c r="AJ399">
        <v>383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ROW(Source!A139)</f>
        <v>139</v>
      </c>
      <c r="B400">
        <v>26837704</v>
      </c>
      <c r="C400">
        <v>26837701</v>
      </c>
      <c r="D400">
        <v>25230510</v>
      </c>
      <c r="E400">
        <v>1</v>
      </c>
      <c r="F400">
        <v>1</v>
      </c>
      <c r="G400">
        <v>1</v>
      </c>
      <c r="H400">
        <v>2</v>
      </c>
      <c r="I400" t="s">
        <v>759</v>
      </c>
      <c r="J400" t="s">
        <v>760</v>
      </c>
      <c r="K400" t="s">
        <v>761</v>
      </c>
      <c r="L400">
        <v>1368</v>
      </c>
      <c r="N400">
        <v>1011</v>
      </c>
      <c r="O400" t="s">
        <v>605</v>
      </c>
      <c r="P400" t="s">
        <v>605</v>
      </c>
      <c r="Q400">
        <v>1</v>
      </c>
      <c r="X400">
        <v>0.02</v>
      </c>
      <c r="Y400">
        <v>0</v>
      </c>
      <c r="Z400">
        <v>27.66</v>
      </c>
      <c r="AA400">
        <v>11.6</v>
      </c>
      <c r="AB400">
        <v>0</v>
      </c>
      <c r="AC400">
        <v>0</v>
      </c>
      <c r="AD400">
        <v>1</v>
      </c>
      <c r="AE400">
        <v>0</v>
      </c>
      <c r="AF400" t="s">
        <v>130</v>
      </c>
      <c r="AG400">
        <v>2.5000000000000001E-2</v>
      </c>
      <c r="AH400">
        <v>2</v>
      </c>
      <c r="AI400">
        <v>26837704</v>
      </c>
      <c r="AJ400">
        <v>384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ROW(Source!A139)</f>
        <v>139</v>
      </c>
      <c r="B401">
        <v>26837705</v>
      </c>
      <c r="C401">
        <v>26837701</v>
      </c>
      <c r="D401">
        <v>25231607</v>
      </c>
      <c r="E401">
        <v>1</v>
      </c>
      <c r="F401">
        <v>1</v>
      </c>
      <c r="G401">
        <v>1</v>
      </c>
      <c r="H401">
        <v>2</v>
      </c>
      <c r="I401" t="s">
        <v>608</v>
      </c>
      <c r="J401" t="s">
        <v>609</v>
      </c>
      <c r="K401" t="s">
        <v>610</v>
      </c>
      <c r="L401">
        <v>1368</v>
      </c>
      <c r="N401">
        <v>1011</v>
      </c>
      <c r="O401" t="s">
        <v>605</v>
      </c>
      <c r="P401" t="s">
        <v>605</v>
      </c>
      <c r="Q401">
        <v>1</v>
      </c>
      <c r="X401">
        <v>0.15</v>
      </c>
      <c r="Y401">
        <v>0</v>
      </c>
      <c r="Z401">
        <v>65.709999999999994</v>
      </c>
      <c r="AA401">
        <v>11.6</v>
      </c>
      <c r="AB401">
        <v>0</v>
      </c>
      <c r="AC401">
        <v>0</v>
      </c>
      <c r="AD401">
        <v>1</v>
      </c>
      <c r="AE401">
        <v>0</v>
      </c>
      <c r="AF401" t="s">
        <v>130</v>
      </c>
      <c r="AG401">
        <v>0.1875</v>
      </c>
      <c r="AH401">
        <v>2</v>
      </c>
      <c r="AI401">
        <v>26837705</v>
      </c>
      <c r="AJ401">
        <v>385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ROW(Source!A139)</f>
        <v>139</v>
      </c>
      <c r="B402">
        <v>26837706</v>
      </c>
      <c r="C402">
        <v>26837701</v>
      </c>
      <c r="D402">
        <v>25153356</v>
      </c>
      <c r="E402">
        <v>1</v>
      </c>
      <c r="F402">
        <v>1</v>
      </c>
      <c r="G402">
        <v>1</v>
      </c>
      <c r="H402">
        <v>3</v>
      </c>
      <c r="I402" t="s">
        <v>790</v>
      </c>
      <c r="J402" t="s">
        <v>791</v>
      </c>
      <c r="K402" t="s">
        <v>792</v>
      </c>
      <c r="L402">
        <v>1327</v>
      </c>
      <c r="N402">
        <v>1005</v>
      </c>
      <c r="O402" t="s">
        <v>27</v>
      </c>
      <c r="P402" t="s">
        <v>27</v>
      </c>
      <c r="Q402">
        <v>1</v>
      </c>
      <c r="X402">
        <v>0.84</v>
      </c>
      <c r="Y402">
        <v>72.319999999999993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0.84</v>
      </c>
      <c r="AH402">
        <v>2</v>
      </c>
      <c r="AI402">
        <v>26837706</v>
      </c>
      <c r="AJ402">
        <v>386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ROW(Source!A139)</f>
        <v>139</v>
      </c>
      <c r="B403">
        <v>26837707</v>
      </c>
      <c r="C403">
        <v>26837701</v>
      </c>
      <c r="D403">
        <v>25153690</v>
      </c>
      <c r="E403">
        <v>1</v>
      </c>
      <c r="F403">
        <v>1</v>
      </c>
      <c r="G403">
        <v>1</v>
      </c>
      <c r="H403">
        <v>3</v>
      </c>
      <c r="I403" t="s">
        <v>782</v>
      </c>
      <c r="J403" t="s">
        <v>783</v>
      </c>
      <c r="K403" t="s">
        <v>784</v>
      </c>
      <c r="L403">
        <v>1346</v>
      </c>
      <c r="N403">
        <v>1009</v>
      </c>
      <c r="O403" t="s">
        <v>182</v>
      </c>
      <c r="P403" t="s">
        <v>182</v>
      </c>
      <c r="Q403">
        <v>1</v>
      </c>
      <c r="X403">
        <v>0.31</v>
      </c>
      <c r="Y403">
        <v>1.82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0.31</v>
      </c>
      <c r="AH403">
        <v>2</v>
      </c>
      <c r="AI403">
        <v>26837707</v>
      </c>
      <c r="AJ403">
        <v>387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ROW(Source!A139)</f>
        <v>139</v>
      </c>
      <c r="B404">
        <v>26837708</v>
      </c>
      <c r="C404">
        <v>26837701</v>
      </c>
      <c r="D404">
        <v>25145731</v>
      </c>
      <c r="E404">
        <v>17</v>
      </c>
      <c r="F404">
        <v>1</v>
      </c>
      <c r="G404">
        <v>1</v>
      </c>
      <c r="H404">
        <v>3</v>
      </c>
      <c r="I404" t="s">
        <v>969</v>
      </c>
      <c r="J404" t="s">
        <v>6</v>
      </c>
      <c r="K404" t="s">
        <v>970</v>
      </c>
      <c r="L404">
        <v>1348</v>
      </c>
      <c r="N404">
        <v>1009</v>
      </c>
      <c r="O404" t="s">
        <v>38</v>
      </c>
      <c r="P404" t="s">
        <v>38</v>
      </c>
      <c r="Q404">
        <v>1000</v>
      </c>
      <c r="X404">
        <v>0.03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 t="s">
        <v>6</v>
      </c>
      <c r="AG404">
        <v>0.03</v>
      </c>
      <c r="AH404">
        <v>3</v>
      </c>
      <c r="AI404">
        <v>-1</v>
      </c>
      <c r="AJ404" t="s">
        <v>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ROW(Source!A139)</f>
        <v>139</v>
      </c>
      <c r="B405">
        <v>26837709</v>
      </c>
      <c r="C405">
        <v>26837701</v>
      </c>
      <c r="D405">
        <v>25145248</v>
      </c>
      <c r="E405">
        <v>17</v>
      </c>
      <c r="F405">
        <v>1</v>
      </c>
      <c r="G405">
        <v>1</v>
      </c>
      <c r="H405">
        <v>3</v>
      </c>
      <c r="I405" t="s">
        <v>958</v>
      </c>
      <c r="J405" t="s">
        <v>6</v>
      </c>
      <c r="K405" t="s">
        <v>959</v>
      </c>
      <c r="L405">
        <v>1348</v>
      </c>
      <c r="N405">
        <v>1009</v>
      </c>
      <c r="O405" t="s">
        <v>38</v>
      </c>
      <c r="P405" t="s">
        <v>38</v>
      </c>
      <c r="Q405">
        <v>1000</v>
      </c>
      <c r="X405">
        <v>0.02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 t="s">
        <v>6</v>
      </c>
      <c r="AG405">
        <v>0.02</v>
      </c>
      <c r="AH405">
        <v>3</v>
      </c>
      <c r="AI405">
        <v>-1</v>
      </c>
      <c r="AJ405" t="s">
        <v>6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ROW(Source!A139)</f>
        <v>139</v>
      </c>
      <c r="B406">
        <v>26837710</v>
      </c>
      <c r="C406">
        <v>26837701</v>
      </c>
      <c r="D406">
        <v>25187360</v>
      </c>
      <c r="E406">
        <v>1</v>
      </c>
      <c r="F406">
        <v>1</v>
      </c>
      <c r="G406">
        <v>1</v>
      </c>
      <c r="H406">
        <v>3</v>
      </c>
      <c r="I406" t="s">
        <v>793</v>
      </c>
      <c r="J406" t="s">
        <v>794</v>
      </c>
      <c r="K406" t="s">
        <v>795</v>
      </c>
      <c r="L406">
        <v>1348</v>
      </c>
      <c r="N406">
        <v>1009</v>
      </c>
      <c r="O406" t="s">
        <v>38</v>
      </c>
      <c r="P406" t="s">
        <v>38</v>
      </c>
      <c r="Q406">
        <v>1000</v>
      </c>
      <c r="X406">
        <v>5.0999999999999997E-2</v>
      </c>
      <c r="Y406">
        <v>11397.1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</v>
      </c>
      <c r="AG406">
        <v>5.0999999999999997E-2</v>
      </c>
      <c r="AH406">
        <v>2</v>
      </c>
      <c r="AI406">
        <v>26837710</v>
      </c>
      <c r="AJ406">
        <v>390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ROW(Source!A144)</f>
        <v>144</v>
      </c>
      <c r="B407">
        <v>26837760</v>
      </c>
      <c r="C407">
        <v>26837753</v>
      </c>
      <c r="D407">
        <v>25419089</v>
      </c>
      <c r="E407">
        <v>1</v>
      </c>
      <c r="F407">
        <v>1</v>
      </c>
      <c r="G407">
        <v>1</v>
      </c>
      <c r="H407">
        <v>1</v>
      </c>
      <c r="I407" t="s">
        <v>796</v>
      </c>
      <c r="J407" t="s">
        <v>6</v>
      </c>
      <c r="K407" t="s">
        <v>797</v>
      </c>
      <c r="L407">
        <v>1191</v>
      </c>
      <c r="N407">
        <v>1013</v>
      </c>
      <c r="O407" t="s">
        <v>599</v>
      </c>
      <c r="P407" t="s">
        <v>599</v>
      </c>
      <c r="Q407">
        <v>1</v>
      </c>
      <c r="X407">
        <v>8.1</v>
      </c>
      <c r="Y407">
        <v>0</v>
      </c>
      <c r="Z407">
        <v>0</v>
      </c>
      <c r="AA407">
        <v>0</v>
      </c>
      <c r="AB407">
        <v>9.6199999999999992</v>
      </c>
      <c r="AC407">
        <v>0</v>
      </c>
      <c r="AD407">
        <v>1</v>
      </c>
      <c r="AE407">
        <v>1</v>
      </c>
      <c r="AF407" t="s">
        <v>131</v>
      </c>
      <c r="AG407">
        <v>9.3149999999999995</v>
      </c>
      <c r="AH407">
        <v>2</v>
      </c>
      <c r="AI407">
        <v>26837754</v>
      </c>
      <c r="AJ407">
        <v>391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ROW(Source!A144)</f>
        <v>144</v>
      </c>
      <c r="B408">
        <v>26837761</v>
      </c>
      <c r="C408">
        <v>26837753</v>
      </c>
      <c r="D408">
        <v>25412928</v>
      </c>
      <c r="E408">
        <v>1</v>
      </c>
      <c r="F408">
        <v>1</v>
      </c>
      <c r="G408">
        <v>1</v>
      </c>
      <c r="H408">
        <v>1</v>
      </c>
      <c r="I408" t="s">
        <v>600</v>
      </c>
      <c r="J408" t="s">
        <v>6</v>
      </c>
      <c r="K408" t="s">
        <v>601</v>
      </c>
      <c r="L408">
        <v>1191</v>
      </c>
      <c r="N408">
        <v>1013</v>
      </c>
      <c r="O408" t="s">
        <v>599</v>
      </c>
      <c r="P408" t="s">
        <v>599</v>
      </c>
      <c r="Q408">
        <v>1</v>
      </c>
      <c r="X408">
        <v>0.02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2</v>
      </c>
      <c r="AF408" t="s">
        <v>130</v>
      </c>
      <c r="AG408">
        <v>2.5000000000000001E-2</v>
      </c>
      <c r="AH408">
        <v>2</v>
      </c>
      <c r="AI408">
        <v>26837755</v>
      </c>
      <c r="AJ408">
        <v>392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ROW(Source!A144)</f>
        <v>144</v>
      </c>
      <c r="B409">
        <v>26837762</v>
      </c>
      <c r="C409">
        <v>26837753</v>
      </c>
      <c r="D409">
        <v>25230514</v>
      </c>
      <c r="E409">
        <v>1</v>
      </c>
      <c r="F409">
        <v>1</v>
      </c>
      <c r="G409">
        <v>1</v>
      </c>
      <c r="H409">
        <v>2</v>
      </c>
      <c r="I409" t="s">
        <v>602</v>
      </c>
      <c r="J409" t="s">
        <v>603</v>
      </c>
      <c r="K409" t="s">
        <v>604</v>
      </c>
      <c r="L409">
        <v>1368</v>
      </c>
      <c r="N409">
        <v>1011</v>
      </c>
      <c r="O409" t="s">
        <v>605</v>
      </c>
      <c r="P409" t="s">
        <v>605</v>
      </c>
      <c r="Q409">
        <v>1</v>
      </c>
      <c r="X409">
        <v>0.01</v>
      </c>
      <c r="Y409">
        <v>0</v>
      </c>
      <c r="Z409">
        <v>31.26</v>
      </c>
      <c r="AA409">
        <v>13.5</v>
      </c>
      <c r="AB409">
        <v>0</v>
      </c>
      <c r="AC409">
        <v>0</v>
      </c>
      <c r="AD409">
        <v>1</v>
      </c>
      <c r="AE409">
        <v>0</v>
      </c>
      <c r="AF409" t="s">
        <v>130</v>
      </c>
      <c r="AG409">
        <v>1.2500000000000001E-2</v>
      </c>
      <c r="AH409">
        <v>2</v>
      </c>
      <c r="AI409">
        <v>26837756</v>
      </c>
      <c r="AJ409">
        <v>393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ROW(Source!A144)</f>
        <v>144</v>
      </c>
      <c r="B410">
        <v>26837763</v>
      </c>
      <c r="C410">
        <v>26837753</v>
      </c>
      <c r="D410">
        <v>25231607</v>
      </c>
      <c r="E410">
        <v>1</v>
      </c>
      <c r="F410">
        <v>1</v>
      </c>
      <c r="G410">
        <v>1</v>
      </c>
      <c r="H410">
        <v>2</v>
      </c>
      <c r="I410" t="s">
        <v>608</v>
      </c>
      <c r="J410" t="s">
        <v>609</v>
      </c>
      <c r="K410" t="s">
        <v>610</v>
      </c>
      <c r="L410">
        <v>1368</v>
      </c>
      <c r="N410">
        <v>1011</v>
      </c>
      <c r="O410" t="s">
        <v>605</v>
      </c>
      <c r="P410" t="s">
        <v>605</v>
      </c>
      <c r="Q410">
        <v>1</v>
      </c>
      <c r="X410">
        <v>0.01</v>
      </c>
      <c r="Y410">
        <v>0</v>
      </c>
      <c r="Z410">
        <v>65.709999999999994</v>
      </c>
      <c r="AA410">
        <v>11.6</v>
      </c>
      <c r="AB410">
        <v>0</v>
      </c>
      <c r="AC410">
        <v>0</v>
      </c>
      <c r="AD410">
        <v>1</v>
      </c>
      <c r="AE410">
        <v>0</v>
      </c>
      <c r="AF410" t="s">
        <v>130</v>
      </c>
      <c r="AG410">
        <v>1.2500000000000001E-2</v>
      </c>
      <c r="AH410">
        <v>2</v>
      </c>
      <c r="AI410">
        <v>26837757</v>
      </c>
      <c r="AJ410">
        <v>394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ROW(Source!A144)</f>
        <v>144</v>
      </c>
      <c r="B411">
        <v>26837764</v>
      </c>
      <c r="C411">
        <v>26837753</v>
      </c>
      <c r="D411">
        <v>25153690</v>
      </c>
      <c r="E411">
        <v>1</v>
      </c>
      <c r="F411">
        <v>1</v>
      </c>
      <c r="G411">
        <v>1</v>
      </c>
      <c r="H411">
        <v>3</v>
      </c>
      <c r="I411" t="s">
        <v>782</v>
      </c>
      <c r="J411" t="s">
        <v>783</v>
      </c>
      <c r="K411" t="s">
        <v>784</v>
      </c>
      <c r="L411">
        <v>1346</v>
      </c>
      <c r="N411">
        <v>1009</v>
      </c>
      <c r="O411" t="s">
        <v>182</v>
      </c>
      <c r="P411" t="s">
        <v>182</v>
      </c>
      <c r="Q411">
        <v>1</v>
      </c>
      <c r="X411">
        <v>0.1</v>
      </c>
      <c r="Y411">
        <v>1.82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0.1</v>
      </c>
      <c r="AH411">
        <v>2</v>
      </c>
      <c r="AI411">
        <v>26837758</v>
      </c>
      <c r="AJ411">
        <v>395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ROW(Source!A144)</f>
        <v>144</v>
      </c>
      <c r="B412">
        <v>26837765</v>
      </c>
      <c r="C412">
        <v>26837753</v>
      </c>
      <c r="D412">
        <v>25145248</v>
      </c>
      <c r="E412">
        <v>17</v>
      </c>
      <c r="F412">
        <v>1</v>
      </c>
      <c r="G412">
        <v>1</v>
      </c>
      <c r="H412">
        <v>3</v>
      </c>
      <c r="I412" t="s">
        <v>958</v>
      </c>
      <c r="J412" t="s">
        <v>6</v>
      </c>
      <c r="K412" t="s">
        <v>959</v>
      </c>
      <c r="L412">
        <v>1348</v>
      </c>
      <c r="N412">
        <v>1009</v>
      </c>
      <c r="O412" t="s">
        <v>38</v>
      </c>
      <c r="P412" t="s">
        <v>38</v>
      </c>
      <c r="Q412">
        <v>1000</v>
      </c>
      <c r="X412">
        <v>1.2999999999999999E-2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 t="s">
        <v>6</v>
      </c>
      <c r="AG412">
        <v>1.2999999999999999E-2</v>
      </c>
      <c r="AH412">
        <v>3</v>
      </c>
      <c r="AI412">
        <v>-1</v>
      </c>
      <c r="AJ412" t="s">
        <v>6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ROW(Source!A145)</f>
        <v>145</v>
      </c>
      <c r="B413">
        <v>26837760</v>
      </c>
      <c r="C413">
        <v>26837753</v>
      </c>
      <c r="D413">
        <v>25419089</v>
      </c>
      <c r="E413">
        <v>1</v>
      </c>
      <c r="F413">
        <v>1</v>
      </c>
      <c r="G413">
        <v>1</v>
      </c>
      <c r="H413">
        <v>1</v>
      </c>
      <c r="I413" t="s">
        <v>796</v>
      </c>
      <c r="J413" t="s">
        <v>6</v>
      </c>
      <c r="K413" t="s">
        <v>797</v>
      </c>
      <c r="L413">
        <v>1191</v>
      </c>
      <c r="N413">
        <v>1013</v>
      </c>
      <c r="O413" t="s">
        <v>599</v>
      </c>
      <c r="P413" t="s">
        <v>599</v>
      </c>
      <c r="Q413">
        <v>1</v>
      </c>
      <c r="X413">
        <v>8.1</v>
      </c>
      <c r="Y413">
        <v>0</v>
      </c>
      <c r="Z413">
        <v>0</v>
      </c>
      <c r="AA413">
        <v>0</v>
      </c>
      <c r="AB413">
        <v>9.6199999999999992</v>
      </c>
      <c r="AC413">
        <v>0</v>
      </c>
      <c r="AD413">
        <v>1</v>
      </c>
      <c r="AE413">
        <v>1</v>
      </c>
      <c r="AF413" t="s">
        <v>131</v>
      </c>
      <c r="AG413">
        <v>9.3149999999999995</v>
      </c>
      <c r="AH413">
        <v>2</v>
      </c>
      <c r="AI413">
        <v>26837754</v>
      </c>
      <c r="AJ413">
        <v>397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ROW(Source!A145)</f>
        <v>145</v>
      </c>
      <c r="B414">
        <v>26837761</v>
      </c>
      <c r="C414">
        <v>26837753</v>
      </c>
      <c r="D414">
        <v>25412928</v>
      </c>
      <c r="E414">
        <v>1</v>
      </c>
      <c r="F414">
        <v>1</v>
      </c>
      <c r="G414">
        <v>1</v>
      </c>
      <c r="H414">
        <v>1</v>
      </c>
      <c r="I414" t="s">
        <v>600</v>
      </c>
      <c r="J414" t="s">
        <v>6</v>
      </c>
      <c r="K414" t="s">
        <v>601</v>
      </c>
      <c r="L414">
        <v>1191</v>
      </c>
      <c r="N414">
        <v>1013</v>
      </c>
      <c r="O414" t="s">
        <v>599</v>
      </c>
      <c r="P414" t="s">
        <v>599</v>
      </c>
      <c r="Q414">
        <v>1</v>
      </c>
      <c r="X414">
        <v>0.02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2</v>
      </c>
      <c r="AF414" t="s">
        <v>130</v>
      </c>
      <c r="AG414">
        <v>2.5000000000000001E-2</v>
      </c>
      <c r="AH414">
        <v>2</v>
      </c>
      <c r="AI414">
        <v>26837755</v>
      </c>
      <c r="AJ414">
        <v>398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ROW(Source!A145)</f>
        <v>145</v>
      </c>
      <c r="B415">
        <v>26837762</v>
      </c>
      <c r="C415">
        <v>26837753</v>
      </c>
      <c r="D415">
        <v>25230514</v>
      </c>
      <c r="E415">
        <v>1</v>
      </c>
      <c r="F415">
        <v>1</v>
      </c>
      <c r="G415">
        <v>1</v>
      </c>
      <c r="H415">
        <v>2</v>
      </c>
      <c r="I415" t="s">
        <v>602</v>
      </c>
      <c r="J415" t="s">
        <v>603</v>
      </c>
      <c r="K415" t="s">
        <v>604</v>
      </c>
      <c r="L415">
        <v>1368</v>
      </c>
      <c r="N415">
        <v>1011</v>
      </c>
      <c r="O415" t="s">
        <v>605</v>
      </c>
      <c r="P415" t="s">
        <v>605</v>
      </c>
      <c r="Q415">
        <v>1</v>
      </c>
      <c r="X415">
        <v>0.01</v>
      </c>
      <c r="Y415">
        <v>0</v>
      </c>
      <c r="Z415">
        <v>31.26</v>
      </c>
      <c r="AA415">
        <v>13.5</v>
      </c>
      <c r="AB415">
        <v>0</v>
      </c>
      <c r="AC415">
        <v>0</v>
      </c>
      <c r="AD415">
        <v>1</v>
      </c>
      <c r="AE415">
        <v>0</v>
      </c>
      <c r="AF415" t="s">
        <v>130</v>
      </c>
      <c r="AG415">
        <v>1.2500000000000001E-2</v>
      </c>
      <c r="AH415">
        <v>2</v>
      </c>
      <c r="AI415">
        <v>26837756</v>
      </c>
      <c r="AJ415">
        <v>399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ROW(Source!A145)</f>
        <v>145</v>
      </c>
      <c r="B416">
        <v>26837763</v>
      </c>
      <c r="C416">
        <v>26837753</v>
      </c>
      <c r="D416">
        <v>25231607</v>
      </c>
      <c r="E416">
        <v>1</v>
      </c>
      <c r="F416">
        <v>1</v>
      </c>
      <c r="G416">
        <v>1</v>
      </c>
      <c r="H416">
        <v>2</v>
      </c>
      <c r="I416" t="s">
        <v>608</v>
      </c>
      <c r="J416" t="s">
        <v>609</v>
      </c>
      <c r="K416" t="s">
        <v>610</v>
      </c>
      <c r="L416">
        <v>1368</v>
      </c>
      <c r="N416">
        <v>1011</v>
      </c>
      <c r="O416" t="s">
        <v>605</v>
      </c>
      <c r="P416" t="s">
        <v>605</v>
      </c>
      <c r="Q416">
        <v>1</v>
      </c>
      <c r="X416">
        <v>0.01</v>
      </c>
      <c r="Y416">
        <v>0</v>
      </c>
      <c r="Z416">
        <v>65.709999999999994</v>
      </c>
      <c r="AA416">
        <v>11.6</v>
      </c>
      <c r="AB416">
        <v>0</v>
      </c>
      <c r="AC416">
        <v>0</v>
      </c>
      <c r="AD416">
        <v>1</v>
      </c>
      <c r="AE416">
        <v>0</v>
      </c>
      <c r="AF416" t="s">
        <v>130</v>
      </c>
      <c r="AG416">
        <v>1.2500000000000001E-2</v>
      </c>
      <c r="AH416">
        <v>2</v>
      </c>
      <c r="AI416">
        <v>26837757</v>
      </c>
      <c r="AJ416">
        <v>400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ROW(Source!A145)</f>
        <v>145</v>
      </c>
      <c r="B417">
        <v>26837764</v>
      </c>
      <c r="C417">
        <v>26837753</v>
      </c>
      <c r="D417">
        <v>25153690</v>
      </c>
      <c r="E417">
        <v>1</v>
      </c>
      <c r="F417">
        <v>1</v>
      </c>
      <c r="G417">
        <v>1</v>
      </c>
      <c r="H417">
        <v>3</v>
      </c>
      <c r="I417" t="s">
        <v>782</v>
      </c>
      <c r="J417" t="s">
        <v>783</v>
      </c>
      <c r="K417" t="s">
        <v>784</v>
      </c>
      <c r="L417">
        <v>1346</v>
      </c>
      <c r="N417">
        <v>1009</v>
      </c>
      <c r="O417" t="s">
        <v>182</v>
      </c>
      <c r="P417" t="s">
        <v>182</v>
      </c>
      <c r="Q417">
        <v>1</v>
      </c>
      <c r="X417">
        <v>0.1</v>
      </c>
      <c r="Y417">
        <v>1.82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0.1</v>
      </c>
      <c r="AH417">
        <v>2</v>
      </c>
      <c r="AI417">
        <v>26837758</v>
      </c>
      <c r="AJ417">
        <v>401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ROW(Source!A145)</f>
        <v>145</v>
      </c>
      <c r="B418">
        <v>26837765</v>
      </c>
      <c r="C418">
        <v>26837753</v>
      </c>
      <c r="D418">
        <v>25145248</v>
      </c>
      <c r="E418">
        <v>17</v>
      </c>
      <c r="F418">
        <v>1</v>
      </c>
      <c r="G418">
        <v>1</v>
      </c>
      <c r="H418">
        <v>3</v>
      </c>
      <c r="I418" t="s">
        <v>958</v>
      </c>
      <c r="J418" t="s">
        <v>6</v>
      </c>
      <c r="K418" t="s">
        <v>959</v>
      </c>
      <c r="L418">
        <v>1348</v>
      </c>
      <c r="N418">
        <v>1009</v>
      </c>
      <c r="O418" t="s">
        <v>38</v>
      </c>
      <c r="P418" t="s">
        <v>38</v>
      </c>
      <c r="Q418">
        <v>1000</v>
      </c>
      <c r="X418">
        <v>1.2999999999999999E-2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 t="s">
        <v>6</v>
      </c>
      <c r="AG418">
        <v>1.2999999999999999E-2</v>
      </c>
      <c r="AH418">
        <v>3</v>
      </c>
      <c r="AI418">
        <v>-1</v>
      </c>
      <c r="AJ418" t="s">
        <v>6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ROW(Source!A148)</f>
        <v>148</v>
      </c>
      <c r="B419">
        <v>26837740</v>
      </c>
      <c r="C419">
        <v>26837727</v>
      </c>
      <c r="D419">
        <v>25417632</v>
      </c>
      <c r="E419">
        <v>1</v>
      </c>
      <c r="F419">
        <v>1</v>
      </c>
      <c r="G419">
        <v>1</v>
      </c>
      <c r="H419">
        <v>1</v>
      </c>
      <c r="I419" t="s">
        <v>723</v>
      </c>
      <c r="J419" t="s">
        <v>6</v>
      </c>
      <c r="K419" t="s">
        <v>724</v>
      </c>
      <c r="L419">
        <v>1191</v>
      </c>
      <c r="N419">
        <v>1013</v>
      </c>
      <c r="O419" t="s">
        <v>599</v>
      </c>
      <c r="P419" t="s">
        <v>599</v>
      </c>
      <c r="Q419">
        <v>1</v>
      </c>
      <c r="X419">
        <v>34.020000000000003</v>
      </c>
      <c r="Y419">
        <v>0</v>
      </c>
      <c r="Z419">
        <v>0</v>
      </c>
      <c r="AA419">
        <v>0</v>
      </c>
      <c r="AB419">
        <v>8.64</v>
      </c>
      <c r="AC419">
        <v>0</v>
      </c>
      <c r="AD419">
        <v>1</v>
      </c>
      <c r="AE419">
        <v>1</v>
      </c>
      <c r="AF419" t="s">
        <v>6</v>
      </c>
      <c r="AG419">
        <v>34.020000000000003</v>
      </c>
      <c r="AH419">
        <v>2</v>
      </c>
      <c r="AI419">
        <v>26837728</v>
      </c>
      <c r="AJ419">
        <v>403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ROW(Source!A148)</f>
        <v>148</v>
      </c>
      <c r="B420">
        <v>26837741</v>
      </c>
      <c r="C420">
        <v>26837727</v>
      </c>
      <c r="D420">
        <v>25412928</v>
      </c>
      <c r="E420">
        <v>1</v>
      </c>
      <c r="F420">
        <v>1</v>
      </c>
      <c r="G420">
        <v>1</v>
      </c>
      <c r="H420">
        <v>1</v>
      </c>
      <c r="I420" t="s">
        <v>600</v>
      </c>
      <c r="J420" t="s">
        <v>6</v>
      </c>
      <c r="K420" t="s">
        <v>601</v>
      </c>
      <c r="L420">
        <v>1191</v>
      </c>
      <c r="N420">
        <v>1013</v>
      </c>
      <c r="O420" t="s">
        <v>599</v>
      </c>
      <c r="P420" t="s">
        <v>599</v>
      </c>
      <c r="Q420">
        <v>1</v>
      </c>
      <c r="X420">
        <v>0.16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2</v>
      </c>
      <c r="AF420" t="s">
        <v>6</v>
      </c>
      <c r="AG420">
        <v>0.16</v>
      </c>
      <c r="AH420">
        <v>2</v>
      </c>
      <c r="AI420">
        <v>26837729</v>
      </c>
      <c r="AJ420">
        <v>404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ROW(Source!A148)</f>
        <v>148</v>
      </c>
      <c r="B421">
        <v>26837742</v>
      </c>
      <c r="C421">
        <v>26837727</v>
      </c>
      <c r="D421">
        <v>25230514</v>
      </c>
      <c r="E421">
        <v>1</v>
      </c>
      <c r="F421">
        <v>1</v>
      </c>
      <c r="G421">
        <v>1</v>
      </c>
      <c r="H421">
        <v>2</v>
      </c>
      <c r="I421" t="s">
        <v>602</v>
      </c>
      <c r="J421" t="s">
        <v>603</v>
      </c>
      <c r="K421" t="s">
        <v>604</v>
      </c>
      <c r="L421">
        <v>1368</v>
      </c>
      <c r="N421">
        <v>1011</v>
      </c>
      <c r="O421" t="s">
        <v>605</v>
      </c>
      <c r="P421" t="s">
        <v>605</v>
      </c>
      <c r="Q421">
        <v>1</v>
      </c>
      <c r="X421">
        <v>0.1</v>
      </c>
      <c r="Y421">
        <v>0</v>
      </c>
      <c r="Z421">
        <v>31.26</v>
      </c>
      <c r="AA421">
        <v>13.5</v>
      </c>
      <c r="AB421">
        <v>0</v>
      </c>
      <c r="AC421">
        <v>0</v>
      </c>
      <c r="AD421">
        <v>1</v>
      </c>
      <c r="AE421">
        <v>0</v>
      </c>
      <c r="AF421" t="s">
        <v>6</v>
      </c>
      <c r="AG421">
        <v>0.1</v>
      </c>
      <c r="AH421">
        <v>2</v>
      </c>
      <c r="AI421">
        <v>26837730</v>
      </c>
      <c r="AJ421">
        <v>405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ROW(Source!A148)</f>
        <v>148</v>
      </c>
      <c r="B422">
        <v>26837743</v>
      </c>
      <c r="C422">
        <v>26837727</v>
      </c>
      <c r="D422">
        <v>25231607</v>
      </c>
      <c r="E422">
        <v>1</v>
      </c>
      <c r="F422">
        <v>1</v>
      </c>
      <c r="G422">
        <v>1</v>
      </c>
      <c r="H422">
        <v>2</v>
      </c>
      <c r="I422" t="s">
        <v>608</v>
      </c>
      <c r="J422" t="s">
        <v>609</v>
      </c>
      <c r="K422" t="s">
        <v>610</v>
      </c>
      <c r="L422">
        <v>1368</v>
      </c>
      <c r="N422">
        <v>1011</v>
      </c>
      <c r="O422" t="s">
        <v>605</v>
      </c>
      <c r="P422" t="s">
        <v>605</v>
      </c>
      <c r="Q422">
        <v>1</v>
      </c>
      <c r="X422">
        <v>0.06</v>
      </c>
      <c r="Y422">
        <v>0</v>
      </c>
      <c r="Z422">
        <v>65.709999999999994</v>
      </c>
      <c r="AA422">
        <v>11.6</v>
      </c>
      <c r="AB422">
        <v>0</v>
      </c>
      <c r="AC422">
        <v>0</v>
      </c>
      <c r="AD422">
        <v>1</v>
      </c>
      <c r="AE422">
        <v>0</v>
      </c>
      <c r="AF422" t="s">
        <v>6</v>
      </c>
      <c r="AG422">
        <v>0.06</v>
      </c>
      <c r="AH422">
        <v>2</v>
      </c>
      <c r="AI422">
        <v>26837731</v>
      </c>
      <c r="AJ422">
        <v>406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ROW(Source!A148)</f>
        <v>148</v>
      </c>
      <c r="B423">
        <v>26837744</v>
      </c>
      <c r="C423">
        <v>26837727</v>
      </c>
      <c r="D423">
        <v>25149961</v>
      </c>
      <c r="E423">
        <v>1</v>
      </c>
      <c r="F423">
        <v>1</v>
      </c>
      <c r="G423">
        <v>1</v>
      </c>
      <c r="H423">
        <v>3</v>
      </c>
      <c r="I423" t="s">
        <v>691</v>
      </c>
      <c r="J423" t="s">
        <v>692</v>
      </c>
      <c r="K423" t="s">
        <v>693</v>
      </c>
      <c r="L423">
        <v>1339</v>
      </c>
      <c r="N423">
        <v>1007</v>
      </c>
      <c r="O423" t="s">
        <v>228</v>
      </c>
      <c r="P423" t="s">
        <v>228</v>
      </c>
      <c r="Q423">
        <v>1</v>
      </c>
      <c r="X423">
        <v>0.24</v>
      </c>
      <c r="Y423">
        <v>2.44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6</v>
      </c>
      <c r="AG423">
        <v>0.24</v>
      </c>
      <c r="AH423">
        <v>2</v>
      </c>
      <c r="AI423">
        <v>26837732</v>
      </c>
      <c r="AJ423">
        <v>407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ROW(Source!A148)</f>
        <v>148</v>
      </c>
      <c r="B424">
        <v>26837745</v>
      </c>
      <c r="C424">
        <v>26837727</v>
      </c>
      <c r="D424">
        <v>25150441</v>
      </c>
      <c r="E424">
        <v>1</v>
      </c>
      <c r="F424">
        <v>1</v>
      </c>
      <c r="G424">
        <v>1</v>
      </c>
      <c r="H424">
        <v>3</v>
      </c>
      <c r="I424" t="s">
        <v>798</v>
      </c>
      <c r="J424" t="s">
        <v>799</v>
      </c>
      <c r="K424" t="s">
        <v>800</v>
      </c>
      <c r="L424">
        <v>1354</v>
      </c>
      <c r="N424">
        <v>1010</v>
      </c>
      <c r="O424" t="s">
        <v>145</v>
      </c>
      <c r="P424" t="s">
        <v>145</v>
      </c>
      <c r="Q424">
        <v>1</v>
      </c>
      <c r="X424">
        <v>5.0999999999999996</v>
      </c>
      <c r="Y424">
        <v>4.5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5.0999999999999996</v>
      </c>
      <c r="AH424">
        <v>2</v>
      </c>
      <c r="AI424">
        <v>26837733</v>
      </c>
      <c r="AJ424">
        <v>408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ROW(Source!A148)</f>
        <v>148</v>
      </c>
      <c r="B425">
        <v>26837746</v>
      </c>
      <c r="C425">
        <v>26837727</v>
      </c>
      <c r="D425">
        <v>25150690</v>
      </c>
      <c r="E425">
        <v>1</v>
      </c>
      <c r="F425">
        <v>1</v>
      </c>
      <c r="G425">
        <v>1</v>
      </c>
      <c r="H425">
        <v>3</v>
      </c>
      <c r="I425" t="s">
        <v>801</v>
      </c>
      <c r="J425" t="s">
        <v>802</v>
      </c>
      <c r="K425" t="s">
        <v>803</v>
      </c>
      <c r="L425">
        <v>1348</v>
      </c>
      <c r="N425">
        <v>1009</v>
      </c>
      <c r="O425" t="s">
        <v>38</v>
      </c>
      <c r="P425" t="s">
        <v>38</v>
      </c>
      <c r="Q425">
        <v>1000</v>
      </c>
      <c r="X425">
        <v>2.5499999999999998E-2</v>
      </c>
      <c r="Y425">
        <v>586.47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6</v>
      </c>
      <c r="AG425">
        <v>2.5499999999999998E-2</v>
      </c>
      <c r="AH425">
        <v>2</v>
      </c>
      <c r="AI425">
        <v>26837734</v>
      </c>
      <c r="AJ425">
        <v>409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ROW(Source!A148)</f>
        <v>148</v>
      </c>
      <c r="B426">
        <v>26837747</v>
      </c>
      <c r="C426">
        <v>26837727</v>
      </c>
      <c r="D426">
        <v>25153356</v>
      </c>
      <c r="E426">
        <v>1</v>
      </c>
      <c r="F426">
        <v>1</v>
      </c>
      <c r="G426">
        <v>1</v>
      </c>
      <c r="H426">
        <v>3</v>
      </c>
      <c r="I426" t="s">
        <v>790</v>
      </c>
      <c r="J426" t="s">
        <v>791</v>
      </c>
      <c r="K426" t="s">
        <v>792</v>
      </c>
      <c r="L426">
        <v>1327</v>
      </c>
      <c r="N426">
        <v>1005</v>
      </c>
      <c r="O426" t="s">
        <v>27</v>
      </c>
      <c r="P426" t="s">
        <v>27</v>
      </c>
      <c r="Q426">
        <v>1</v>
      </c>
      <c r="X426">
        <v>1.6</v>
      </c>
      <c r="Y426">
        <v>72.319999999999993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6</v>
      </c>
      <c r="AG426">
        <v>1.6</v>
      </c>
      <c r="AH426">
        <v>2</v>
      </c>
      <c r="AI426">
        <v>26837735</v>
      </c>
      <c r="AJ426">
        <v>410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ROW(Source!A148)</f>
        <v>148</v>
      </c>
      <c r="B427">
        <v>26837748</v>
      </c>
      <c r="C427">
        <v>26837727</v>
      </c>
      <c r="D427">
        <v>25154578</v>
      </c>
      <c r="E427">
        <v>1</v>
      </c>
      <c r="F427">
        <v>1</v>
      </c>
      <c r="G427">
        <v>1</v>
      </c>
      <c r="H427">
        <v>3</v>
      </c>
      <c r="I427" t="s">
        <v>804</v>
      </c>
      <c r="J427" t="s">
        <v>805</v>
      </c>
      <c r="K427" t="s">
        <v>806</v>
      </c>
      <c r="L427">
        <v>1339</v>
      </c>
      <c r="N427">
        <v>1007</v>
      </c>
      <c r="O427" t="s">
        <v>228</v>
      </c>
      <c r="P427" t="s">
        <v>228</v>
      </c>
      <c r="Q427">
        <v>1</v>
      </c>
      <c r="X427">
        <v>4.4000000000000003E-3</v>
      </c>
      <c r="Y427">
        <v>74.58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6</v>
      </c>
      <c r="AG427">
        <v>4.4000000000000003E-3</v>
      </c>
      <c r="AH427">
        <v>2</v>
      </c>
      <c r="AI427">
        <v>26837736</v>
      </c>
      <c r="AJ427">
        <v>411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ROW(Source!A148)</f>
        <v>148</v>
      </c>
      <c r="B428">
        <v>26837749</v>
      </c>
      <c r="C428">
        <v>26837727</v>
      </c>
      <c r="D428">
        <v>25185124</v>
      </c>
      <c r="E428">
        <v>1</v>
      </c>
      <c r="F428">
        <v>1</v>
      </c>
      <c r="G428">
        <v>1</v>
      </c>
      <c r="H428">
        <v>3</v>
      </c>
      <c r="I428" t="s">
        <v>807</v>
      </c>
      <c r="J428" t="s">
        <v>808</v>
      </c>
      <c r="K428" t="s">
        <v>809</v>
      </c>
      <c r="L428">
        <v>1346</v>
      </c>
      <c r="N428">
        <v>1009</v>
      </c>
      <c r="O428" t="s">
        <v>182</v>
      </c>
      <c r="P428" t="s">
        <v>182</v>
      </c>
      <c r="Q428">
        <v>1</v>
      </c>
      <c r="X428">
        <v>4.0199999999999996</v>
      </c>
      <c r="Y428">
        <v>8.09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6</v>
      </c>
      <c r="AG428">
        <v>4.0199999999999996</v>
      </c>
      <c r="AH428">
        <v>2</v>
      </c>
      <c r="AI428">
        <v>26837737</v>
      </c>
      <c r="AJ428">
        <v>412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ROW(Source!A148)</f>
        <v>148</v>
      </c>
      <c r="B429">
        <v>26837750</v>
      </c>
      <c r="C429">
        <v>26837727</v>
      </c>
      <c r="D429">
        <v>25145730</v>
      </c>
      <c r="E429">
        <v>17</v>
      </c>
      <c r="F429">
        <v>1</v>
      </c>
      <c r="G429">
        <v>1</v>
      </c>
      <c r="H429">
        <v>3</v>
      </c>
      <c r="I429" t="s">
        <v>969</v>
      </c>
      <c r="J429" t="s">
        <v>6</v>
      </c>
      <c r="K429" t="s">
        <v>971</v>
      </c>
      <c r="L429">
        <v>1348</v>
      </c>
      <c r="N429">
        <v>1009</v>
      </c>
      <c r="O429" t="s">
        <v>38</v>
      </c>
      <c r="P429" t="s">
        <v>38</v>
      </c>
      <c r="Q429">
        <v>1000</v>
      </c>
      <c r="X429">
        <v>7.0999999999999994E-2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 t="s">
        <v>6</v>
      </c>
      <c r="AG429">
        <v>7.0999999999999994E-2</v>
      </c>
      <c r="AH429">
        <v>3</v>
      </c>
      <c r="AI429">
        <v>-1</v>
      </c>
      <c r="AJ429" t="s">
        <v>6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ROW(Source!A148)</f>
        <v>148</v>
      </c>
      <c r="B430">
        <v>26837751</v>
      </c>
      <c r="C430">
        <v>26837727</v>
      </c>
      <c r="D430">
        <v>25187352</v>
      </c>
      <c r="E430">
        <v>1</v>
      </c>
      <c r="F430">
        <v>1</v>
      </c>
      <c r="G430">
        <v>1</v>
      </c>
      <c r="H430">
        <v>3</v>
      </c>
      <c r="I430" t="s">
        <v>810</v>
      </c>
      <c r="J430" t="s">
        <v>811</v>
      </c>
      <c r="K430" t="s">
        <v>812</v>
      </c>
      <c r="L430">
        <v>1348</v>
      </c>
      <c r="N430">
        <v>1009</v>
      </c>
      <c r="O430" t="s">
        <v>38</v>
      </c>
      <c r="P430" t="s">
        <v>38</v>
      </c>
      <c r="Q430">
        <v>1000</v>
      </c>
      <c r="X430">
        <v>7.5999999999999998E-2</v>
      </c>
      <c r="Y430">
        <v>4294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7.5999999999999998E-2</v>
      </c>
      <c r="AH430">
        <v>2</v>
      </c>
      <c r="AI430">
        <v>26837739</v>
      </c>
      <c r="AJ430">
        <v>414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ROW(Source!A149)</f>
        <v>149</v>
      </c>
      <c r="B431">
        <v>26837740</v>
      </c>
      <c r="C431">
        <v>26837727</v>
      </c>
      <c r="D431">
        <v>25417632</v>
      </c>
      <c r="E431">
        <v>1</v>
      </c>
      <c r="F431">
        <v>1</v>
      </c>
      <c r="G431">
        <v>1</v>
      </c>
      <c r="H431">
        <v>1</v>
      </c>
      <c r="I431" t="s">
        <v>723</v>
      </c>
      <c r="J431" t="s">
        <v>6</v>
      </c>
      <c r="K431" t="s">
        <v>724</v>
      </c>
      <c r="L431">
        <v>1191</v>
      </c>
      <c r="N431">
        <v>1013</v>
      </c>
      <c r="O431" t="s">
        <v>599</v>
      </c>
      <c r="P431" t="s">
        <v>599</v>
      </c>
      <c r="Q431">
        <v>1</v>
      </c>
      <c r="X431">
        <v>34.020000000000003</v>
      </c>
      <c r="Y431">
        <v>0</v>
      </c>
      <c r="Z431">
        <v>0</v>
      </c>
      <c r="AA431">
        <v>0</v>
      </c>
      <c r="AB431">
        <v>8.64</v>
      </c>
      <c r="AC431">
        <v>0</v>
      </c>
      <c r="AD431">
        <v>1</v>
      </c>
      <c r="AE431">
        <v>1</v>
      </c>
      <c r="AF431" t="s">
        <v>6</v>
      </c>
      <c r="AG431">
        <v>34.020000000000003</v>
      </c>
      <c r="AH431">
        <v>2</v>
      </c>
      <c r="AI431">
        <v>26837728</v>
      </c>
      <c r="AJ431">
        <v>415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ROW(Source!A149)</f>
        <v>149</v>
      </c>
      <c r="B432">
        <v>26837741</v>
      </c>
      <c r="C432">
        <v>26837727</v>
      </c>
      <c r="D432">
        <v>25412928</v>
      </c>
      <c r="E432">
        <v>1</v>
      </c>
      <c r="F432">
        <v>1</v>
      </c>
      <c r="G432">
        <v>1</v>
      </c>
      <c r="H432">
        <v>1</v>
      </c>
      <c r="I432" t="s">
        <v>600</v>
      </c>
      <c r="J432" t="s">
        <v>6</v>
      </c>
      <c r="K432" t="s">
        <v>601</v>
      </c>
      <c r="L432">
        <v>1191</v>
      </c>
      <c r="N432">
        <v>1013</v>
      </c>
      <c r="O432" t="s">
        <v>599</v>
      </c>
      <c r="P432" t="s">
        <v>599</v>
      </c>
      <c r="Q432">
        <v>1</v>
      </c>
      <c r="X432">
        <v>0.16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2</v>
      </c>
      <c r="AF432" t="s">
        <v>6</v>
      </c>
      <c r="AG432">
        <v>0.16</v>
      </c>
      <c r="AH432">
        <v>2</v>
      </c>
      <c r="AI432">
        <v>26837729</v>
      </c>
      <c r="AJ432">
        <v>416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ROW(Source!A149)</f>
        <v>149</v>
      </c>
      <c r="B433">
        <v>26837742</v>
      </c>
      <c r="C433">
        <v>26837727</v>
      </c>
      <c r="D433">
        <v>25230514</v>
      </c>
      <c r="E433">
        <v>1</v>
      </c>
      <c r="F433">
        <v>1</v>
      </c>
      <c r="G433">
        <v>1</v>
      </c>
      <c r="H433">
        <v>2</v>
      </c>
      <c r="I433" t="s">
        <v>602</v>
      </c>
      <c r="J433" t="s">
        <v>603</v>
      </c>
      <c r="K433" t="s">
        <v>604</v>
      </c>
      <c r="L433">
        <v>1368</v>
      </c>
      <c r="N433">
        <v>1011</v>
      </c>
      <c r="O433" t="s">
        <v>605</v>
      </c>
      <c r="P433" t="s">
        <v>605</v>
      </c>
      <c r="Q433">
        <v>1</v>
      </c>
      <c r="X433">
        <v>0.1</v>
      </c>
      <c r="Y433">
        <v>0</v>
      </c>
      <c r="Z433">
        <v>31.26</v>
      </c>
      <c r="AA433">
        <v>13.5</v>
      </c>
      <c r="AB433">
        <v>0</v>
      </c>
      <c r="AC433">
        <v>0</v>
      </c>
      <c r="AD433">
        <v>1</v>
      </c>
      <c r="AE433">
        <v>0</v>
      </c>
      <c r="AF433" t="s">
        <v>6</v>
      </c>
      <c r="AG433">
        <v>0.1</v>
      </c>
      <c r="AH433">
        <v>2</v>
      </c>
      <c r="AI433">
        <v>26837730</v>
      </c>
      <c r="AJ433">
        <v>417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ROW(Source!A149)</f>
        <v>149</v>
      </c>
      <c r="B434">
        <v>26837743</v>
      </c>
      <c r="C434">
        <v>26837727</v>
      </c>
      <c r="D434">
        <v>25231607</v>
      </c>
      <c r="E434">
        <v>1</v>
      </c>
      <c r="F434">
        <v>1</v>
      </c>
      <c r="G434">
        <v>1</v>
      </c>
      <c r="H434">
        <v>2</v>
      </c>
      <c r="I434" t="s">
        <v>608</v>
      </c>
      <c r="J434" t="s">
        <v>609</v>
      </c>
      <c r="K434" t="s">
        <v>610</v>
      </c>
      <c r="L434">
        <v>1368</v>
      </c>
      <c r="N434">
        <v>1011</v>
      </c>
      <c r="O434" t="s">
        <v>605</v>
      </c>
      <c r="P434" t="s">
        <v>605</v>
      </c>
      <c r="Q434">
        <v>1</v>
      </c>
      <c r="X434">
        <v>0.06</v>
      </c>
      <c r="Y434">
        <v>0</v>
      </c>
      <c r="Z434">
        <v>65.709999999999994</v>
      </c>
      <c r="AA434">
        <v>11.6</v>
      </c>
      <c r="AB434">
        <v>0</v>
      </c>
      <c r="AC434">
        <v>0</v>
      </c>
      <c r="AD434">
        <v>1</v>
      </c>
      <c r="AE434">
        <v>0</v>
      </c>
      <c r="AF434" t="s">
        <v>6</v>
      </c>
      <c r="AG434">
        <v>0.06</v>
      </c>
      <c r="AH434">
        <v>2</v>
      </c>
      <c r="AI434">
        <v>26837731</v>
      </c>
      <c r="AJ434">
        <v>418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ROW(Source!A149)</f>
        <v>149</v>
      </c>
      <c r="B435">
        <v>26837744</v>
      </c>
      <c r="C435">
        <v>26837727</v>
      </c>
      <c r="D435">
        <v>25149961</v>
      </c>
      <c r="E435">
        <v>1</v>
      </c>
      <c r="F435">
        <v>1</v>
      </c>
      <c r="G435">
        <v>1</v>
      </c>
      <c r="H435">
        <v>3</v>
      </c>
      <c r="I435" t="s">
        <v>691</v>
      </c>
      <c r="J435" t="s">
        <v>692</v>
      </c>
      <c r="K435" t="s">
        <v>693</v>
      </c>
      <c r="L435">
        <v>1339</v>
      </c>
      <c r="N435">
        <v>1007</v>
      </c>
      <c r="O435" t="s">
        <v>228</v>
      </c>
      <c r="P435" t="s">
        <v>228</v>
      </c>
      <c r="Q435">
        <v>1</v>
      </c>
      <c r="X435">
        <v>0.24</v>
      </c>
      <c r="Y435">
        <v>2.44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6</v>
      </c>
      <c r="AG435">
        <v>0.24</v>
      </c>
      <c r="AH435">
        <v>2</v>
      </c>
      <c r="AI435">
        <v>26837732</v>
      </c>
      <c r="AJ435">
        <v>419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ROW(Source!A149)</f>
        <v>149</v>
      </c>
      <c r="B436">
        <v>26837745</v>
      </c>
      <c r="C436">
        <v>26837727</v>
      </c>
      <c r="D436">
        <v>25150441</v>
      </c>
      <c r="E436">
        <v>1</v>
      </c>
      <c r="F436">
        <v>1</v>
      </c>
      <c r="G436">
        <v>1</v>
      </c>
      <c r="H436">
        <v>3</v>
      </c>
      <c r="I436" t="s">
        <v>798</v>
      </c>
      <c r="J436" t="s">
        <v>799</v>
      </c>
      <c r="K436" t="s">
        <v>800</v>
      </c>
      <c r="L436">
        <v>1354</v>
      </c>
      <c r="N436">
        <v>1010</v>
      </c>
      <c r="O436" t="s">
        <v>145</v>
      </c>
      <c r="P436" t="s">
        <v>145</v>
      </c>
      <c r="Q436">
        <v>1</v>
      </c>
      <c r="X436">
        <v>5.0999999999999996</v>
      </c>
      <c r="Y436">
        <v>4.5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6</v>
      </c>
      <c r="AG436">
        <v>5.0999999999999996</v>
      </c>
      <c r="AH436">
        <v>2</v>
      </c>
      <c r="AI436">
        <v>26837733</v>
      </c>
      <c r="AJ436">
        <v>420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ROW(Source!A149)</f>
        <v>149</v>
      </c>
      <c r="B437">
        <v>26837746</v>
      </c>
      <c r="C437">
        <v>26837727</v>
      </c>
      <c r="D437">
        <v>25150690</v>
      </c>
      <c r="E437">
        <v>1</v>
      </c>
      <c r="F437">
        <v>1</v>
      </c>
      <c r="G437">
        <v>1</v>
      </c>
      <c r="H437">
        <v>3</v>
      </c>
      <c r="I437" t="s">
        <v>801</v>
      </c>
      <c r="J437" t="s">
        <v>802</v>
      </c>
      <c r="K437" t="s">
        <v>803</v>
      </c>
      <c r="L437">
        <v>1348</v>
      </c>
      <c r="N437">
        <v>1009</v>
      </c>
      <c r="O437" t="s">
        <v>38</v>
      </c>
      <c r="P437" t="s">
        <v>38</v>
      </c>
      <c r="Q437">
        <v>1000</v>
      </c>
      <c r="X437">
        <v>2.5499999999999998E-2</v>
      </c>
      <c r="Y437">
        <v>586.47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2.5499999999999998E-2</v>
      </c>
      <c r="AH437">
        <v>2</v>
      </c>
      <c r="AI437">
        <v>26837734</v>
      </c>
      <c r="AJ437">
        <v>421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ROW(Source!A149)</f>
        <v>149</v>
      </c>
      <c r="B438">
        <v>26837747</v>
      </c>
      <c r="C438">
        <v>26837727</v>
      </c>
      <c r="D438">
        <v>25153356</v>
      </c>
      <c r="E438">
        <v>1</v>
      </c>
      <c r="F438">
        <v>1</v>
      </c>
      <c r="G438">
        <v>1</v>
      </c>
      <c r="H438">
        <v>3</v>
      </c>
      <c r="I438" t="s">
        <v>790</v>
      </c>
      <c r="J438" t="s">
        <v>791</v>
      </c>
      <c r="K438" t="s">
        <v>792</v>
      </c>
      <c r="L438">
        <v>1327</v>
      </c>
      <c r="N438">
        <v>1005</v>
      </c>
      <c r="O438" t="s">
        <v>27</v>
      </c>
      <c r="P438" t="s">
        <v>27</v>
      </c>
      <c r="Q438">
        <v>1</v>
      </c>
      <c r="X438">
        <v>1.6</v>
      </c>
      <c r="Y438">
        <v>72.319999999999993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1.6</v>
      </c>
      <c r="AH438">
        <v>2</v>
      </c>
      <c r="AI438">
        <v>26837735</v>
      </c>
      <c r="AJ438">
        <v>422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ROW(Source!A149)</f>
        <v>149</v>
      </c>
      <c r="B439">
        <v>26837748</v>
      </c>
      <c r="C439">
        <v>26837727</v>
      </c>
      <c r="D439">
        <v>25154578</v>
      </c>
      <c r="E439">
        <v>1</v>
      </c>
      <c r="F439">
        <v>1</v>
      </c>
      <c r="G439">
        <v>1</v>
      </c>
      <c r="H439">
        <v>3</v>
      </c>
      <c r="I439" t="s">
        <v>804</v>
      </c>
      <c r="J439" t="s">
        <v>805</v>
      </c>
      <c r="K439" t="s">
        <v>806</v>
      </c>
      <c r="L439">
        <v>1339</v>
      </c>
      <c r="N439">
        <v>1007</v>
      </c>
      <c r="O439" t="s">
        <v>228</v>
      </c>
      <c r="P439" t="s">
        <v>228</v>
      </c>
      <c r="Q439">
        <v>1</v>
      </c>
      <c r="X439">
        <v>4.4000000000000003E-3</v>
      </c>
      <c r="Y439">
        <v>74.58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4.4000000000000003E-3</v>
      </c>
      <c r="AH439">
        <v>2</v>
      </c>
      <c r="AI439">
        <v>26837736</v>
      </c>
      <c r="AJ439">
        <v>423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ROW(Source!A149)</f>
        <v>149</v>
      </c>
      <c r="B440">
        <v>26837749</v>
      </c>
      <c r="C440">
        <v>26837727</v>
      </c>
      <c r="D440">
        <v>25185124</v>
      </c>
      <c r="E440">
        <v>1</v>
      </c>
      <c r="F440">
        <v>1</v>
      </c>
      <c r="G440">
        <v>1</v>
      </c>
      <c r="H440">
        <v>3</v>
      </c>
      <c r="I440" t="s">
        <v>807</v>
      </c>
      <c r="J440" t="s">
        <v>808</v>
      </c>
      <c r="K440" t="s">
        <v>809</v>
      </c>
      <c r="L440">
        <v>1346</v>
      </c>
      <c r="N440">
        <v>1009</v>
      </c>
      <c r="O440" t="s">
        <v>182</v>
      </c>
      <c r="P440" t="s">
        <v>182</v>
      </c>
      <c r="Q440">
        <v>1</v>
      </c>
      <c r="X440">
        <v>4.0199999999999996</v>
      </c>
      <c r="Y440">
        <v>8.09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4.0199999999999996</v>
      </c>
      <c r="AH440">
        <v>2</v>
      </c>
      <c r="AI440">
        <v>26837737</v>
      </c>
      <c r="AJ440">
        <v>424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ROW(Source!A149)</f>
        <v>149</v>
      </c>
      <c r="B441">
        <v>26837750</v>
      </c>
      <c r="C441">
        <v>26837727</v>
      </c>
      <c r="D441">
        <v>25145730</v>
      </c>
      <c r="E441">
        <v>17</v>
      </c>
      <c r="F441">
        <v>1</v>
      </c>
      <c r="G441">
        <v>1</v>
      </c>
      <c r="H441">
        <v>3</v>
      </c>
      <c r="I441" t="s">
        <v>969</v>
      </c>
      <c r="J441" t="s">
        <v>6</v>
      </c>
      <c r="K441" t="s">
        <v>971</v>
      </c>
      <c r="L441">
        <v>1348</v>
      </c>
      <c r="N441">
        <v>1009</v>
      </c>
      <c r="O441" t="s">
        <v>38</v>
      </c>
      <c r="P441" t="s">
        <v>38</v>
      </c>
      <c r="Q441">
        <v>1000</v>
      </c>
      <c r="X441">
        <v>7.0999999999999994E-2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 t="s">
        <v>6</v>
      </c>
      <c r="AG441">
        <v>7.0999999999999994E-2</v>
      </c>
      <c r="AH441">
        <v>3</v>
      </c>
      <c r="AI441">
        <v>-1</v>
      </c>
      <c r="AJ441" t="s">
        <v>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ROW(Source!A149)</f>
        <v>149</v>
      </c>
      <c r="B442">
        <v>26837751</v>
      </c>
      <c r="C442">
        <v>26837727</v>
      </c>
      <c r="D442">
        <v>25187352</v>
      </c>
      <c r="E442">
        <v>1</v>
      </c>
      <c r="F442">
        <v>1</v>
      </c>
      <c r="G442">
        <v>1</v>
      </c>
      <c r="H442">
        <v>3</v>
      </c>
      <c r="I442" t="s">
        <v>810</v>
      </c>
      <c r="J442" t="s">
        <v>811</v>
      </c>
      <c r="K442" t="s">
        <v>812</v>
      </c>
      <c r="L442">
        <v>1348</v>
      </c>
      <c r="N442">
        <v>1009</v>
      </c>
      <c r="O442" t="s">
        <v>38</v>
      </c>
      <c r="P442" t="s">
        <v>38</v>
      </c>
      <c r="Q442">
        <v>1000</v>
      </c>
      <c r="X442">
        <v>7.5999999999999998E-2</v>
      </c>
      <c r="Y442">
        <v>4294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6</v>
      </c>
      <c r="AG442">
        <v>7.5999999999999998E-2</v>
      </c>
      <c r="AH442">
        <v>2</v>
      </c>
      <c r="AI442">
        <v>26837739</v>
      </c>
      <c r="AJ442">
        <v>426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ROW(Source!A152)</f>
        <v>152</v>
      </c>
      <c r="B443">
        <v>26837807</v>
      </c>
      <c r="C443">
        <v>26837793</v>
      </c>
      <c r="D443">
        <v>25419089</v>
      </c>
      <c r="E443">
        <v>1</v>
      </c>
      <c r="F443">
        <v>1</v>
      </c>
      <c r="G443">
        <v>1</v>
      </c>
      <c r="H443">
        <v>1</v>
      </c>
      <c r="I443" t="s">
        <v>796</v>
      </c>
      <c r="J443" t="s">
        <v>6</v>
      </c>
      <c r="K443" t="s">
        <v>797</v>
      </c>
      <c r="L443">
        <v>1191</v>
      </c>
      <c r="N443">
        <v>1013</v>
      </c>
      <c r="O443" t="s">
        <v>599</v>
      </c>
      <c r="P443" t="s">
        <v>599</v>
      </c>
      <c r="Q443">
        <v>1</v>
      </c>
      <c r="X443">
        <v>6.55</v>
      </c>
      <c r="Y443">
        <v>0</v>
      </c>
      <c r="Z443">
        <v>0</v>
      </c>
      <c r="AA443">
        <v>0</v>
      </c>
      <c r="AB443">
        <v>9.6199999999999992</v>
      </c>
      <c r="AC443">
        <v>0</v>
      </c>
      <c r="AD443">
        <v>1</v>
      </c>
      <c r="AE443">
        <v>1</v>
      </c>
      <c r="AF443" t="s">
        <v>131</v>
      </c>
      <c r="AG443">
        <v>7.5324999999999989</v>
      </c>
      <c r="AH443">
        <v>2</v>
      </c>
      <c r="AI443">
        <v>26837807</v>
      </c>
      <c r="AJ443">
        <v>427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ROW(Source!A152)</f>
        <v>152</v>
      </c>
      <c r="B444">
        <v>26837808</v>
      </c>
      <c r="C444">
        <v>26837793</v>
      </c>
      <c r="D444">
        <v>25412928</v>
      </c>
      <c r="E444">
        <v>1</v>
      </c>
      <c r="F444">
        <v>1</v>
      </c>
      <c r="G444">
        <v>1</v>
      </c>
      <c r="H444">
        <v>1</v>
      </c>
      <c r="I444" t="s">
        <v>600</v>
      </c>
      <c r="J444" t="s">
        <v>6</v>
      </c>
      <c r="K444" t="s">
        <v>601</v>
      </c>
      <c r="L444">
        <v>1191</v>
      </c>
      <c r="N444">
        <v>1013</v>
      </c>
      <c r="O444" t="s">
        <v>599</v>
      </c>
      <c r="P444" t="s">
        <v>599</v>
      </c>
      <c r="Q444">
        <v>1</v>
      </c>
      <c r="X444">
        <v>0.02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2</v>
      </c>
      <c r="AF444" t="s">
        <v>130</v>
      </c>
      <c r="AG444">
        <v>2.5000000000000001E-2</v>
      </c>
      <c r="AH444">
        <v>2</v>
      </c>
      <c r="AI444">
        <v>26837808</v>
      </c>
      <c r="AJ444">
        <v>428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ROW(Source!A152)</f>
        <v>152</v>
      </c>
      <c r="B445">
        <v>26837809</v>
      </c>
      <c r="C445">
        <v>26837793</v>
      </c>
      <c r="D445">
        <v>25230514</v>
      </c>
      <c r="E445">
        <v>1</v>
      </c>
      <c r="F445">
        <v>1</v>
      </c>
      <c r="G445">
        <v>1</v>
      </c>
      <c r="H445">
        <v>2</v>
      </c>
      <c r="I445" t="s">
        <v>602</v>
      </c>
      <c r="J445" t="s">
        <v>603</v>
      </c>
      <c r="K445" t="s">
        <v>604</v>
      </c>
      <c r="L445">
        <v>1368</v>
      </c>
      <c r="N445">
        <v>1011</v>
      </c>
      <c r="O445" t="s">
        <v>605</v>
      </c>
      <c r="P445" t="s">
        <v>605</v>
      </c>
      <c r="Q445">
        <v>1</v>
      </c>
      <c r="X445">
        <v>0.01</v>
      </c>
      <c r="Y445">
        <v>0</v>
      </c>
      <c r="Z445">
        <v>31.26</v>
      </c>
      <c r="AA445">
        <v>13.5</v>
      </c>
      <c r="AB445">
        <v>0</v>
      </c>
      <c r="AC445">
        <v>0</v>
      </c>
      <c r="AD445">
        <v>1</v>
      </c>
      <c r="AE445">
        <v>0</v>
      </c>
      <c r="AF445" t="s">
        <v>130</v>
      </c>
      <c r="AG445">
        <v>1.2500000000000001E-2</v>
      </c>
      <c r="AH445">
        <v>2</v>
      </c>
      <c r="AI445">
        <v>26837809</v>
      </c>
      <c r="AJ445">
        <v>429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ROW(Source!A152)</f>
        <v>152</v>
      </c>
      <c r="B446">
        <v>26837810</v>
      </c>
      <c r="C446">
        <v>26837793</v>
      </c>
      <c r="D446">
        <v>25231607</v>
      </c>
      <c r="E446">
        <v>1</v>
      </c>
      <c r="F446">
        <v>1</v>
      </c>
      <c r="G446">
        <v>1</v>
      </c>
      <c r="H446">
        <v>2</v>
      </c>
      <c r="I446" t="s">
        <v>608</v>
      </c>
      <c r="J446" t="s">
        <v>609</v>
      </c>
      <c r="K446" t="s">
        <v>610</v>
      </c>
      <c r="L446">
        <v>1368</v>
      </c>
      <c r="N446">
        <v>1011</v>
      </c>
      <c r="O446" t="s">
        <v>605</v>
      </c>
      <c r="P446" t="s">
        <v>605</v>
      </c>
      <c r="Q446">
        <v>1</v>
      </c>
      <c r="X446">
        <v>0.01</v>
      </c>
      <c r="Y446">
        <v>0</v>
      </c>
      <c r="Z446">
        <v>65.709999999999994</v>
      </c>
      <c r="AA446">
        <v>11.6</v>
      </c>
      <c r="AB446">
        <v>0</v>
      </c>
      <c r="AC446">
        <v>0</v>
      </c>
      <c r="AD446">
        <v>1</v>
      </c>
      <c r="AE446">
        <v>0</v>
      </c>
      <c r="AF446" t="s">
        <v>130</v>
      </c>
      <c r="AG446">
        <v>1.2500000000000001E-2</v>
      </c>
      <c r="AH446">
        <v>2</v>
      </c>
      <c r="AI446">
        <v>26837810</v>
      </c>
      <c r="AJ446">
        <v>430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ROW(Source!A152)</f>
        <v>152</v>
      </c>
      <c r="B447">
        <v>26837811</v>
      </c>
      <c r="C447">
        <v>26837793</v>
      </c>
      <c r="D447">
        <v>25153690</v>
      </c>
      <c r="E447">
        <v>1</v>
      </c>
      <c r="F447">
        <v>1</v>
      </c>
      <c r="G447">
        <v>1</v>
      </c>
      <c r="H447">
        <v>3</v>
      </c>
      <c r="I447" t="s">
        <v>782</v>
      </c>
      <c r="J447" t="s">
        <v>783</v>
      </c>
      <c r="K447" t="s">
        <v>784</v>
      </c>
      <c r="L447">
        <v>1346</v>
      </c>
      <c r="N447">
        <v>1009</v>
      </c>
      <c r="O447" t="s">
        <v>182</v>
      </c>
      <c r="P447" t="s">
        <v>182</v>
      </c>
      <c r="Q447">
        <v>1</v>
      </c>
      <c r="X447">
        <v>0.1</v>
      </c>
      <c r="Y447">
        <v>1.82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0.1</v>
      </c>
      <c r="AH447">
        <v>2</v>
      </c>
      <c r="AI447">
        <v>26837811</v>
      </c>
      <c r="AJ447">
        <v>431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ROW(Source!A152)</f>
        <v>152</v>
      </c>
      <c r="B448">
        <v>26837812</v>
      </c>
      <c r="C448">
        <v>26837793</v>
      </c>
      <c r="D448">
        <v>25145248</v>
      </c>
      <c r="E448">
        <v>17</v>
      </c>
      <c r="F448">
        <v>1</v>
      </c>
      <c r="G448">
        <v>1</v>
      </c>
      <c r="H448">
        <v>3</v>
      </c>
      <c r="I448" t="s">
        <v>958</v>
      </c>
      <c r="J448" t="s">
        <v>6</v>
      </c>
      <c r="K448" t="s">
        <v>959</v>
      </c>
      <c r="L448">
        <v>1348</v>
      </c>
      <c r="N448">
        <v>1009</v>
      </c>
      <c r="O448" t="s">
        <v>38</v>
      </c>
      <c r="P448" t="s">
        <v>38</v>
      </c>
      <c r="Q448">
        <v>1000</v>
      </c>
      <c r="X448">
        <v>1.2999999999999999E-2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 t="s">
        <v>6</v>
      </c>
      <c r="AG448">
        <v>1.2999999999999999E-2</v>
      </c>
      <c r="AH448">
        <v>3</v>
      </c>
      <c r="AI448">
        <v>-1</v>
      </c>
      <c r="AJ448" t="s">
        <v>6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ROW(Source!A153)</f>
        <v>153</v>
      </c>
      <c r="B449">
        <v>26837807</v>
      </c>
      <c r="C449">
        <v>26837793</v>
      </c>
      <c r="D449">
        <v>25419089</v>
      </c>
      <c r="E449">
        <v>1</v>
      </c>
      <c r="F449">
        <v>1</v>
      </c>
      <c r="G449">
        <v>1</v>
      </c>
      <c r="H449">
        <v>1</v>
      </c>
      <c r="I449" t="s">
        <v>796</v>
      </c>
      <c r="J449" t="s">
        <v>6</v>
      </c>
      <c r="K449" t="s">
        <v>797</v>
      </c>
      <c r="L449">
        <v>1191</v>
      </c>
      <c r="N449">
        <v>1013</v>
      </c>
      <c r="O449" t="s">
        <v>599</v>
      </c>
      <c r="P449" t="s">
        <v>599</v>
      </c>
      <c r="Q449">
        <v>1</v>
      </c>
      <c r="X449">
        <v>6.55</v>
      </c>
      <c r="Y449">
        <v>0</v>
      </c>
      <c r="Z449">
        <v>0</v>
      </c>
      <c r="AA449">
        <v>0</v>
      </c>
      <c r="AB449">
        <v>9.6199999999999992</v>
      </c>
      <c r="AC449">
        <v>0</v>
      </c>
      <c r="AD449">
        <v>1</v>
      </c>
      <c r="AE449">
        <v>1</v>
      </c>
      <c r="AF449" t="s">
        <v>131</v>
      </c>
      <c r="AG449">
        <v>7.5324999999999989</v>
      </c>
      <c r="AH449">
        <v>2</v>
      </c>
      <c r="AI449">
        <v>26837807</v>
      </c>
      <c r="AJ449">
        <v>433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ROW(Source!A153)</f>
        <v>153</v>
      </c>
      <c r="B450">
        <v>26837808</v>
      </c>
      <c r="C450">
        <v>26837793</v>
      </c>
      <c r="D450">
        <v>25412928</v>
      </c>
      <c r="E450">
        <v>1</v>
      </c>
      <c r="F450">
        <v>1</v>
      </c>
      <c r="G450">
        <v>1</v>
      </c>
      <c r="H450">
        <v>1</v>
      </c>
      <c r="I450" t="s">
        <v>600</v>
      </c>
      <c r="J450" t="s">
        <v>6</v>
      </c>
      <c r="K450" t="s">
        <v>601</v>
      </c>
      <c r="L450">
        <v>1191</v>
      </c>
      <c r="N450">
        <v>1013</v>
      </c>
      <c r="O450" t="s">
        <v>599</v>
      </c>
      <c r="P450" t="s">
        <v>599</v>
      </c>
      <c r="Q450">
        <v>1</v>
      </c>
      <c r="X450">
        <v>0.02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2</v>
      </c>
      <c r="AF450" t="s">
        <v>130</v>
      </c>
      <c r="AG450">
        <v>2.5000000000000001E-2</v>
      </c>
      <c r="AH450">
        <v>2</v>
      </c>
      <c r="AI450">
        <v>26837808</v>
      </c>
      <c r="AJ450">
        <v>434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ROW(Source!A153)</f>
        <v>153</v>
      </c>
      <c r="B451">
        <v>26837809</v>
      </c>
      <c r="C451">
        <v>26837793</v>
      </c>
      <c r="D451">
        <v>25230514</v>
      </c>
      <c r="E451">
        <v>1</v>
      </c>
      <c r="F451">
        <v>1</v>
      </c>
      <c r="G451">
        <v>1</v>
      </c>
      <c r="H451">
        <v>2</v>
      </c>
      <c r="I451" t="s">
        <v>602</v>
      </c>
      <c r="J451" t="s">
        <v>603</v>
      </c>
      <c r="K451" t="s">
        <v>604</v>
      </c>
      <c r="L451">
        <v>1368</v>
      </c>
      <c r="N451">
        <v>1011</v>
      </c>
      <c r="O451" t="s">
        <v>605</v>
      </c>
      <c r="P451" t="s">
        <v>605</v>
      </c>
      <c r="Q451">
        <v>1</v>
      </c>
      <c r="X451">
        <v>0.01</v>
      </c>
      <c r="Y451">
        <v>0</v>
      </c>
      <c r="Z451">
        <v>31.26</v>
      </c>
      <c r="AA451">
        <v>13.5</v>
      </c>
      <c r="AB451">
        <v>0</v>
      </c>
      <c r="AC451">
        <v>0</v>
      </c>
      <c r="AD451">
        <v>1</v>
      </c>
      <c r="AE451">
        <v>0</v>
      </c>
      <c r="AF451" t="s">
        <v>130</v>
      </c>
      <c r="AG451">
        <v>1.2500000000000001E-2</v>
      </c>
      <c r="AH451">
        <v>2</v>
      </c>
      <c r="AI451">
        <v>26837809</v>
      </c>
      <c r="AJ451">
        <v>435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ROW(Source!A153)</f>
        <v>153</v>
      </c>
      <c r="B452">
        <v>26837810</v>
      </c>
      <c r="C452">
        <v>26837793</v>
      </c>
      <c r="D452">
        <v>25231607</v>
      </c>
      <c r="E452">
        <v>1</v>
      </c>
      <c r="F452">
        <v>1</v>
      </c>
      <c r="G452">
        <v>1</v>
      </c>
      <c r="H452">
        <v>2</v>
      </c>
      <c r="I452" t="s">
        <v>608</v>
      </c>
      <c r="J452" t="s">
        <v>609</v>
      </c>
      <c r="K452" t="s">
        <v>610</v>
      </c>
      <c r="L452">
        <v>1368</v>
      </c>
      <c r="N452">
        <v>1011</v>
      </c>
      <c r="O452" t="s">
        <v>605</v>
      </c>
      <c r="P452" t="s">
        <v>605</v>
      </c>
      <c r="Q452">
        <v>1</v>
      </c>
      <c r="X452">
        <v>0.01</v>
      </c>
      <c r="Y452">
        <v>0</v>
      </c>
      <c r="Z452">
        <v>65.709999999999994</v>
      </c>
      <c r="AA452">
        <v>11.6</v>
      </c>
      <c r="AB452">
        <v>0</v>
      </c>
      <c r="AC452">
        <v>0</v>
      </c>
      <c r="AD452">
        <v>1</v>
      </c>
      <c r="AE452">
        <v>0</v>
      </c>
      <c r="AF452" t="s">
        <v>130</v>
      </c>
      <c r="AG452">
        <v>1.2500000000000001E-2</v>
      </c>
      <c r="AH452">
        <v>2</v>
      </c>
      <c r="AI452">
        <v>26837810</v>
      </c>
      <c r="AJ452">
        <v>436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ROW(Source!A153)</f>
        <v>153</v>
      </c>
      <c r="B453">
        <v>26837811</v>
      </c>
      <c r="C453">
        <v>26837793</v>
      </c>
      <c r="D453">
        <v>25153690</v>
      </c>
      <c r="E453">
        <v>1</v>
      </c>
      <c r="F453">
        <v>1</v>
      </c>
      <c r="G453">
        <v>1</v>
      </c>
      <c r="H453">
        <v>3</v>
      </c>
      <c r="I453" t="s">
        <v>782</v>
      </c>
      <c r="J453" t="s">
        <v>783</v>
      </c>
      <c r="K453" t="s">
        <v>784</v>
      </c>
      <c r="L453">
        <v>1346</v>
      </c>
      <c r="N453">
        <v>1009</v>
      </c>
      <c r="O453" t="s">
        <v>182</v>
      </c>
      <c r="P453" t="s">
        <v>182</v>
      </c>
      <c r="Q453">
        <v>1</v>
      </c>
      <c r="X453">
        <v>0.1</v>
      </c>
      <c r="Y453">
        <v>1.82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0.1</v>
      </c>
      <c r="AH453">
        <v>2</v>
      </c>
      <c r="AI453">
        <v>26837811</v>
      </c>
      <c r="AJ453">
        <v>437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ROW(Source!A153)</f>
        <v>153</v>
      </c>
      <c r="B454">
        <v>26837812</v>
      </c>
      <c r="C454">
        <v>26837793</v>
      </c>
      <c r="D454">
        <v>25145248</v>
      </c>
      <c r="E454">
        <v>17</v>
      </c>
      <c r="F454">
        <v>1</v>
      </c>
      <c r="G454">
        <v>1</v>
      </c>
      <c r="H454">
        <v>3</v>
      </c>
      <c r="I454" t="s">
        <v>958</v>
      </c>
      <c r="J454" t="s">
        <v>6</v>
      </c>
      <c r="K454" t="s">
        <v>959</v>
      </c>
      <c r="L454">
        <v>1348</v>
      </c>
      <c r="N454">
        <v>1009</v>
      </c>
      <c r="O454" t="s">
        <v>38</v>
      </c>
      <c r="P454" t="s">
        <v>38</v>
      </c>
      <c r="Q454">
        <v>1000</v>
      </c>
      <c r="X454">
        <v>1.2999999999999999E-2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 t="s">
        <v>6</v>
      </c>
      <c r="AG454">
        <v>1.2999999999999999E-2</v>
      </c>
      <c r="AH454">
        <v>3</v>
      </c>
      <c r="AI454">
        <v>-1</v>
      </c>
      <c r="AJ454" t="s">
        <v>6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ROW(Source!A156)</f>
        <v>156</v>
      </c>
      <c r="B455">
        <v>26837780</v>
      </c>
      <c r="C455">
        <v>26837767</v>
      </c>
      <c r="D455">
        <v>25417632</v>
      </c>
      <c r="E455">
        <v>1</v>
      </c>
      <c r="F455">
        <v>1</v>
      </c>
      <c r="G455">
        <v>1</v>
      </c>
      <c r="H455">
        <v>1</v>
      </c>
      <c r="I455" t="s">
        <v>723</v>
      </c>
      <c r="J455" t="s">
        <v>6</v>
      </c>
      <c r="K455" t="s">
        <v>724</v>
      </c>
      <c r="L455">
        <v>1191</v>
      </c>
      <c r="N455">
        <v>1013</v>
      </c>
      <c r="O455" t="s">
        <v>599</v>
      </c>
      <c r="P455" t="s">
        <v>599</v>
      </c>
      <c r="Q455">
        <v>1</v>
      </c>
      <c r="X455">
        <v>33.89</v>
      </c>
      <c r="Y455">
        <v>0</v>
      </c>
      <c r="Z455">
        <v>0</v>
      </c>
      <c r="AA455">
        <v>0</v>
      </c>
      <c r="AB455">
        <v>8.64</v>
      </c>
      <c r="AC455">
        <v>0</v>
      </c>
      <c r="AD455">
        <v>1</v>
      </c>
      <c r="AE455">
        <v>1</v>
      </c>
      <c r="AF455" t="s">
        <v>6</v>
      </c>
      <c r="AG455">
        <v>33.89</v>
      </c>
      <c r="AH455">
        <v>2</v>
      </c>
      <c r="AI455">
        <v>26837768</v>
      </c>
      <c r="AJ455">
        <v>439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ROW(Source!A156)</f>
        <v>156</v>
      </c>
      <c r="B456">
        <v>26837781</v>
      </c>
      <c r="C456">
        <v>26837767</v>
      </c>
      <c r="D456">
        <v>25412928</v>
      </c>
      <c r="E456">
        <v>1</v>
      </c>
      <c r="F456">
        <v>1</v>
      </c>
      <c r="G456">
        <v>1</v>
      </c>
      <c r="H456">
        <v>1</v>
      </c>
      <c r="I456" t="s">
        <v>600</v>
      </c>
      <c r="J456" t="s">
        <v>6</v>
      </c>
      <c r="K456" t="s">
        <v>601</v>
      </c>
      <c r="L456">
        <v>1191</v>
      </c>
      <c r="N456">
        <v>1013</v>
      </c>
      <c r="O456" t="s">
        <v>599</v>
      </c>
      <c r="P456" t="s">
        <v>599</v>
      </c>
      <c r="Q456">
        <v>1</v>
      </c>
      <c r="X456">
        <v>0.16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2</v>
      </c>
      <c r="AF456" t="s">
        <v>6</v>
      </c>
      <c r="AG456">
        <v>0.16</v>
      </c>
      <c r="AH456">
        <v>2</v>
      </c>
      <c r="AI456">
        <v>26837769</v>
      </c>
      <c r="AJ456">
        <v>440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ROW(Source!A156)</f>
        <v>156</v>
      </c>
      <c r="B457">
        <v>26837782</v>
      </c>
      <c r="C457">
        <v>26837767</v>
      </c>
      <c r="D457">
        <v>25230514</v>
      </c>
      <c r="E457">
        <v>1</v>
      </c>
      <c r="F457">
        <v>1</v>
      </c>
      <c r="G457">
        <v>1</v>
      </c>
      <c r="H457">
        <v>2</v>
      </c>
      <c r="I457" t="s">
        <v>602</v>
      </c>
      <c r="J457" t="s">
        <v>603</v>
      </c>
      <c r="K457" t="s">
        <v>604</v>
      </c>
      <c r="L457">
        <v>1368</v>
      </c>
      <c r="N457">
        <v>1011</v>
      </c>
      <c r="O457" t="s">
        <v>605</v>
      </c>
      <c r="P457" t="s">
        <v>605</v>
      </c>
      <c r="Q457">
        <v>1</v>
      </c>
      <c r="X457">
        <v>0.1</v>
      </c>
      <c r="Y457">
        <v>0</v>
      </c>
      <c r="Z457">
        <v>31.26</v>
      </c>
      <c r="AA457">
        <v>13.5</v>
      </c>
      <c r="AB457">
        <v>0</v>
      </c>
      <c r="AC457">
        <v>0</v>
      </c>
      <c r="AD457">
        <v>1</v>
      </c>
      <c r="AE457">
        <v>0</v>
      </c>
      <c r="AF457" t="s">
        <v>6</v>
      </c>
      <c r="AG457">
        <v>0.1</v>
      </c>
      <c r="AH457">
        <v>2</v>
      </c>
      <c r="AI457">
        <v>26837770</v>
      </c>
      <c r="AJ457">
        <v>441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ROW(Source!A156)</f>
        <v>156</v>
      </c>
      <c r="B458">
        <v>26837783</v>
      </c>
      <c r="C458">
        <v>26837767</v>
      </c>
      <c r="D458">
        <v>25231607</v>
      </c>
      <c r="E458">
        <v>1</v>
      </c>
      <c r="F458">
        <v>1</v>
      </c>
      <c r="G458">
        <v>1</v>
      </c>
      <c r="H458">
        <v>2</v>
      </c>
      <c r="I458" t="s">
        <v>608</v>
      </c>
      <c r="J458" t="s">
        <v>609</v>
      </c>
      <c r="K458" t="s">
        <v>610</v>
      </c>
      <c r="L458">
        <v>1368</v>
      </c>
      <c r="N458">
        <v>1011</v>
      </c>
      <c r="O458" t="s">
        <v>605</v>
      </c>
      <c r="P458" t="s">
        <v>605</v>
      </c>
      <c r="Q458">
        <v>1</v>
      </c>
      <c r="X458">
        <v>0.06</v>
      </c>
      <c r="Y458">
        <v>0</v>
      </c>
      <c r="Z458">
        <v>65.709999999999994</v>
      </c>
      <c r="AA458">
        <v>11.6</v>
      </c>
      <c r="AB458">
        <v>0</v>
      </c>
      <c r="AC458">
        <v>0</v>
      </c>
      <c r="AD458">
        <v>1</v>
      </c>
      <c r="AE458">
        <v>0</v>
      </c>
      <c r="AF458" t="s">
        <v>6</v>
      </c>
      <c r="AG458">
        <v>0.06</v>
      </c>
      <c r="AH458">
        <v>2</v>
      </c>
      <c r="AI458">
        <v>26837771</v>
      </c>
      <c r="AJ458">
        <v>442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ROW(Source!A156)</f>
        <v>156</v>
      </c>
      <c r="B459">
        <v>26837784</v>
      </c>
      <c r="C459">
        <v>26837767</v>
      </c>
      <c r="D459">
        <v>25149961</v>
      </c>
      <c r="E459">
        <v>1</v>
      </c>
      <c r="F459">
        <v>1</v>
      </c>
      <c r="G459">
        <v>1</v>
      </c>
      <c r="H459">
        <v>3</v>
      </c>
      <c r="I459" t="s">
        <v>691</v>
      </c>
      <c r="J459" t="s">
        <v>692</v>
      </c>
      <c r="K459" t="s">
        <v>693</v>
      </c>
      <c r="L459">
        <v>1339</v>
      </c>
      <c r="N459">
        <v>1007</v>
      </c>
      <c r="O459" t="s">
        <v>228</v>
      </c>
      <c r="P459" t="s">
        <v>228</v>
      </c>
      <c r="Q459">
        <v>1</v>
      </c>
      <c r="X459">
        <v>0.24</v>
      </c>
      <c r="Y459">
        <v>2.44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6</v>
      </c>
      <c r="AG459">
        <v>0.24</v>
      </c>
      <c r="AH459">
        <v>2</v>
      </c>
      <c r="AI459">
        <v>26837772</v>
      </c>
      <c r="AJ459">
        <v>443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ROW(Source!A156)</f>
        <v>156</v>
      </c>
      <c r="B460">
        <v>26837785</v>
      </c>
      <c r="C460">
        <v>26837767</v>
      </c>
      <c r="D460">
        <v>25150441</v>
      </c>
      <c r="E460">
        <v>1</v>
      </c>
      <c r="F460">
        <v>1</v>
      </c>
      <c r="G460">
        <v>1</v>
      </c>
      <c r="H460">
        <v>3</v>
      </c>
      <c r="I460" t="s">
        <v>798</v>
      </c>
      <c r="J460" t="s">
        <v>799</v>
      </c>
      <c r="K460" t="s">
        <v>800</v>
      </c>
      <c r="L460">
        <v>1354</v>
      </c>
      <c r="N460">
        <v>1010</v>
      </c>
      <c r="O460" t="s">
        <v>145</v>
      </c>
      <c r="P460" t="s">
        <v>145</v>
      </c>
      <c r="Q460">
        <v>1</v>
      </c>
      <c r="X460">
        <v>5.0999999999999996</v>
      </c>
      <c r="Y460">
        <v>4.5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6</v>
      </c>
      <c r="AG460">
        <v>5.0999999999999996</v>
      </c>
      <c r="AH460">
        <v>2</v>
      </c>
      <c r="AI460">
        <v>26837773</v>
      </c>
      <c r="AJ460">
        <v>444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ROW(Source!A156)</f>
        <v>156</v>
      </c>
      <c r="B461">
        <v>26837786</v>
      </c>
      <c r="C461">
        <v>26837767</v>
      </c>
      <c r="D461">
        <v>25150690</v>
      </c>
      <c r="E461">
        <v>1</v>
      </c>
      <c r="F461">
        <v>1</v>
      </c>
      <c r="G461">
        <v>1</v>
      </c>
      <c r="H461">
        <v>3</v>
      </c>
      <c r="I461" t="s">
        <v>801</v>
      </c>
      <c r="J461" t="s">
        <v>802</v>
      </c>
      <c r="K461" t="s">
        <v>803</v>
      </c>
      <c r="L461">
        <v>1348</v>
      </c>
      <c r="N461">
        <v>1009</v>
      </c>
      <c r="O461" t="s">
        <v>38</v>
      </c>
      <c r="P461" t="s">
        <v>38</v>
      </c>
      <c r="Q461">
        <v>1000</v>
      </c>
      <c r="X461">
        <v>2.5499999999999998E-2</v>
      </c>
      <c r="Y461">
        <v>586.47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6</v>
      </c>
      <c r="AG461">
        <v>2.5499999999999998E-2</v>
      </c>
      <c r="AH461">
        <v>2</v>
      </c>
      <c r="AI461">
        <v>26837774</v>
      </c>
      <c r="AJ461">
        <v>445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ROW(Source!A156)</f>
        <v>156</v>
      </c>
      <c r="B462">
        <v>26837787</v>
      </c>
      <c r="C462">
        <v>26837767</v>
      </c>
      <c r="D462">
        <v>25153356</v>
      </c>
      <c r="E462">
        <v>1</v>
      </c>
      <c r="F462">
        <v>1</v>
      </c>
      <c r="G462">
        <v>1</v>
      </c>
      <c r="H462">
        <v>3</v>
      </c>
      <c r="I462" t="s">
        <v>790</v>
      </c>
      <c r="J462" t="s">
        <v>791</v>
      </c>
      <c r="K462" t="s">
        <v>792</v>
      </c>
      <c r="L462">
        <v>1327</v>
      </c>
      <c r="N462">
        <v>1005</v>
      </c>
      <c r="O462" t="s">
        <v>27</v>
      </c>
      <c r="P462" t="s">
        <v>27</v>
      </c>
      <c r="Q462">
        <v>1</v>
      </c>
      <c r="X462">
        <v>1.6</v>
      </c>
      <c r="Y462">
        <v>72.319999999999993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1.6</v>
      </c>
      <c r="AH462">
        <v>2</v>
      </c>
      <c r="AI462">
        <v>26837775</v>
      </c>
      <c r="AJ462">
        <v>446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ROW(Source!A156)</f>
        <v>156</v>
      </c>
      <c r="B463">
        <v>26837788</v>
      </c>
      <c r="C463">
        <v>26837767</v>
      </c>
      <c r="D463">
        <v>25154578</v>
      </c>
      <c r="E463">
        <v>1</v>
      </c>
      <c r="F463">
        <v>1</v>
      </c>
      <c r="G463">
        <v>1</v>
      </c>
      <c r="H463">
        <v>3</v>
      </c>
      <c r="I463" t="s">
        <v>804</v>
      </c>
      <c r="J463" t="s">
        <v>805</v>
      </c>
      <c r="K463" t="s">
        <v>806</v>
      </c>
      <c r="L463">
        <v>1339</v>
      </c>
      <c r="N463">
        <v>1007</v>
      </c>
      <c r="O463" t="s">
        <v>228</v>
      </c>
      <c r="P463" t="s">
        <v>228</v>
      </c>
      <c r="Q463">
        <v>1</v>
      </c>
      <c r="X463">
        <v>4.4000000000000003E-3</v>
      </c>
      <c r="Y463">
        <v>74.58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6</v>
      </c>
      <c r="AG463">
        <v>4.4000000000000003E-3</v>
      </c>
      <c r="AH463">
        <v>2</v>
      </c>
      <c r="AI463">
        <v>26837776</v>
      </c>
      <c r="AJ463">
        <v>447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ROW(Source!A156)</f>
        <v>156</v>
      </c>
      <c r="B464">
        <v>26837789</v>
      </c>
      <c r="C464">
        <v>26837767</v>
      </c>
      <c r="D464">
        <v>25185124</v>
      </c>
      <c r="E464">
        <v>1</v>
      </c>
      <c r="F464">
        <v>1</v>
      </c>
      <c r="G464">
        <v>1</v>
      </c>
      <c r="H464">
        <v>3</v>
      </c>
      <c r="I464" t="s">
        <v>807</v>
      </c>
      <c r="J464" t="s">
        <v>808</v>
      </c>
      <c r="K464" t="s">
        <v>809</v>
      </c>
      <c r="L464">
        <v>1346</v>
      </c>
      <c r="N464">
        <v>1009</v>
      </c>
      <c r="O464" t="s">
        <v>182</v>
      </c>
      <c r="P464" t="s">
        <v>182</v>
      </c>
      <c r="Q464">
        <v>1</v>
      </c>
      <c r="X464">
        <v>4.0199999999999996</v>
      </c>
      <c r="Y464">
        <v>8.09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6</v>
      </c>
      <c r="AG464">
        <v>4.0199999999999996</v>
      </c>
      <c r="AH464">
        <v>2</v>
      </c>
      <c r="AI464">
        <v>26837777</v>
      </c>
      <c r="AJ464">
        <v>448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ROW(Source!A156)</f>
        <v>156</v>
      </c>
      <c r="B465">
        <v>26837790</v>
      </c>
      <c r="C465">
        <v>26837767</v>
      </c>
      <c r="D465">
        <v>25145730</v>
      </c>
      <c r="E465">
        <v>17</v>
      </c>
      <c r="F465">
        <v>1</v>
      </c>
      <c r="G465">
        <v>1</v>
      </c>
      <c r="H465">
        <v>3</v>
      </c>
      <c r="I465" t="s">
        <v>969</v>
      </c>
      <c r="J465" t="s">
        <v>6</v>
      </c>
      <c r="K465" t="s">
        <v>971</v>
      </c>
      <c r="L465">
        <v>1348</v>
      </c>
      <c r="N465">
        <v>1009</v>
      </c>
      <c r="O465" t="s">
        <v>38</v>
      </c>
      <c r="P465" t="s">
        <v>38</v>
      </c>
      <c r="Q465">
        <v>1000</v>
      </c>
      <c r="X465">
        <v>7.0999999999999994E-2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 t="s">
        <v>6</v>
      </c>
      <c r="AG465">
        <v>7.0999999999999994E-2</v>
      </c>
      <c r="AH465">
        <v>3</v>
      </c>
      <c r="AI465">
        <v>-1</v>
      </c>
      <c r="AJ465" t="s">
        <v>6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ROW(Source!A156)</f>
        <v>156</v>
      </c>
      <c r="B466">
        <v>26837791</v>
      </c>
      <c r="C466">
        <v>26837767</v>
      </c>
      <c r="D466">
        <v>25187352</v>
      </c>
      <c r="E466">
        <v>1</v>
      </c>
      <c r="F466">
        <v>1</v>
      </c>
      <c r="G466">
        <v>1</v>
      </c>
      <c r="H466">
        <v>3</v>
      </c>
      <c r="I466" t="s">
        <v>810</v>
      </c>
      <c r="J466" t="s">
        <v>811</v>
      </c>
      <c r="K466" t="s">
        <v>812</v>
      </c>
      <c r="L466">
        <v>1348</v>
      </c>
      <c r="N466">
        <v>1009</v>
      </c>
      <c r="O466" t="s">
        <v>38</v>
      </c>
      <c r="P466" t="s">
        <v>38</v>
      </c>
      <c r="Q466">
        <v>1000</v>
      </c>
      <c r="X466">
        <v>7.1999999999999995E-2</v>
      </c>
      <c r="Y466">
        <v>4294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6</v>
      </c>
      <c r="AG466">
        <v>7.1999999999999995E-2</v>
      </c>
      <c r="AH466">
        <v>2</v>
      </c>
      <c r="AI466">
        <v>26837779</v>
      </c>
      <c r="AJ466">
        <v>450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ROW(Source!A157)</f>
        <v>157</v>
      </c>
      <c r="B467">
        <v>26837780</v>
      </c>
      <c r="C467">
        <v>26837767</v>
      </c>
      <c r="D467">
        <v>25417632</v>
      </c>
      <c r="E467">
        <v>1</v>
      </c>
      <c r="F467">
        <v>1</v>
      </c>
      <c r="G467">
        <v>1</v>
      </c>
      <c r="H467">
        <v>1</v>
      </c>
      <c r="I467" t="s">
        <v>723</v>
      </c>
      <c r="J467" t="s">
        <v>6</v>
      </c>
      <c r="K467" t="s">
        <v>724</v>
      </c>
      <c r="L467">
        <v>1191</v>
      </c>
      <c r="N467">
        <v>1013</v>
      </c>
      <c r="O467" t="s">
        <v>599</v>
      </c>
      <c r="P467" t="s">
        <v>599</v>
      </c>
      <c r="Q467">
        <v>1</v>
      </c>
      <c r="X467">
        <v>33.89</v>
      </c>
      <c r="Y467">
        <v>0</v>
      </c>
      <c r="Z467">
        <v>0</v>
      </c>
      <c r="AA467">
        <v>0</v>
      </c>
      <c r="AB467">
        <v>8.64</v>
      </c>
      <c r="AC467">
        <v>0</v>
      </c>
      <c r="AD467">
        <v>1</v>
      </c>
      <c r="AE467">
        <v>1</v>
      </c>
      <c r="AF467" t="s">
        <v>6</v>
      </c>
      <c r="AG467">
        <v>33.89</v>
      </c>
      <c r="AH467">
        <v>2</v>
      </c>
      <c r="AI467">
        <v>26837768</v>
      </c>
      <c r="AJ467">
        <v>451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ROW(Source!A157)</f>
        <v>157</v>
      </c>
      <c r="B468">
        <v>26837781</v>
      </c>
      <c r="C468">
        <v>26837767</v>
      </c>
      <c r="D468">
        <v>25412928</v>
      </c>
      <c r="E468">
        <v>1</v>
      </c>
      <c r="F468">
        <v>1</v>
      </c>
      <c r="G468">
        <v>1</v>
      </c>
      <c r="H468">
        <v>1</v>
      </c>
      <c r="I468" t="s">
        <v>600</v>
      </c>
      <c r="J468" t="s">
        <v>6</v>
      </c>
      <c r="K468" t="s">
        <v>601</v>
      </c>
      <c r="L468">
        <v>1191</v>
      </c>
      <c r="N468">
        <v>1013</v>
      </c>
      <c r="O468" t="s">
        <v>599</v>
      </c>
      <c r="P468" t="s">
        <v>599</v>
      </c>
      <c r="Q468">
        <v>1</v>
      </c>
      <c r="X468">
        <v>0.16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2</v>
      </c>
      <c r="AF468" t="s">
        <v>6</v>
      </c>
      <c r="AG468">
        <v>0.16</v>
      </c>
      <c r="AH468">
        <v>2</v>
      </c>
      <c r="AI468">
        <v>26837769</v>
      </c>
      <c r="AJ468">
        <v>452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ROW(Source!A157)</f>
        <v>157</v>
      </c>
      <c r="B469">
        <v>26837782</v>
      </c>
      <c r="C469">
        <v>26837767</v>
      </c>
      <c r="D469">
        <v>25230514</v>
      </c>
      <c r="E469">
        <v>1</v>
      </c>
      <c r="F469">
        <v>1</v>
      </c>
      <c r="G469">
        <v>1</v>
      </c>
      <c r="H469">
        <v>2</v>
      </c>
      <c r="I469" t="s">
        <v>602</v>
      </c>
      <c r="J469" t="s">
        <v>603</v>
      </c>
      <c r="K469" t="s">
        <v>604</v>
      </c>
      <c r="L469">
        <v>1368</v>
      </c>
      <c r="N469">
        <v>1011</v>
      </c>
      <c r="O469" t="s">
        <v>605</v>
      </c>
      <c r="P469" t="s">
        <v>605</v>
      </c>
      <c r="Q469">
        <v>1</v>
      </c>
      <c r="X469">
        <v>0.1</v>
      </c>
      <c r="Y469">
        <v>0</v>
      </c>
      <c r="Z469">
        <v>31.26</v>
      </c>
      <c r="AA469">
        <v>13.5</v>
      </c>
      <c r="AB469">
        <v>0</v>
      </c>
      <c r="AC469">
        <v>0</v>
      </c>
      <c r="AD469">
        <v>1</v>
      </c>
      <c r="AE469">
        <v>0</v>
      </c>
      <c r="AF469" t="s">
        <v>6</v>
      </c>
      <c r="AG469">
        <v>0.1</v>
      </c>
      <c r="AH469">
        <v>2</v>
      </c>
      <c r="AI469">
        <v>26837770</v>
      </c>
      <c r="AJ469">
        <v>453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ROW(Source!A157)</f>
        <v>157</v>
      </c>
      <c r="B470">
        <v>26837783</v>
      </c>
      <c r="C470">
        <v>26837767</v>
      </c>
      <c r="D470">
        <v>25231607</v>
      </c>
      <c r="E470">
        <v>1</v>
      </c>
      <c r="F470">
        <v>1</v>
      </c>
      <c r="G470">
        <v>1</v>
      </c>
      <c r="H470">
        <v>2</v>
      </c>
      <c r="I470" t="s">
        <v>608</v>
      </c>
      <c r="J470" t="s">
        <v>609</v>
      </c>
      <c r="K470" t="s">
        <v>610</v>
      </c>
      <c r="L470">
        <v>1368</v>
      </c>
      <c r="N470">
        <v>1011</v>
      </c>
      <c r="O470" t="s">
        <v>605</v>
      </c>
      <c r="P470" t="s">
        <v>605</v>
      </c>
      <c r="Q470">
        <v>1</v>
      </c>
      <c r="X470">
        <v>0.06</v>
      </c>
      <c r="Y470">
        <v>0</v>
      </c>
      <c r="Z470">
        <v>65.709999999999994</v>
      </c>
      <c r="AA470">
        <v>11.6</v>
      </c>
      <c r="AB470">
        <v>0</v>
      </c>
      <c r="AC470">
        <v>0</v>
      </c>
      <c r="AD470">
        <v>1</v>
      </c>
      <c r="AE470">
        <v>0</v>
      </c>
      <c r="AF470" t="s">
        <v>6</v>
      </c>
      <c r="AG470">
        <v>0.06</v>
      </c>
      <c r="AH470">
        <v>2</v>
      </c>
      <c r="AI470">
        <v>26837771</v>
      </c>
      <c r="AJ470">
        <v>454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ROW(Source!A157)</f>
        <v>157</v>
      </c>
      <c r="B471">
        <v>26837784</v>
      </c>
      <c r="C471">
        <v>26837767</v>
      </c>
      <c r="D471">
        <v>25149961</v>
      </c>
      <c r="E471">
        <v>1</v>
      </c>
      <c r="F471">
        <v>1</v>
      </c>
      <c r="G471">
        <v>1</v>
      </c>
      <c r="H471">
        <v>3</v>
      </c>
      <c r="I471" t="s">
        <v>691</v>
      </c>
      <c r="J471" t="s">
        <v>692</v>
      </c>
      <c r="K471" t="s">
        <v>693</v>
      </c>
      <c r="L471">
        <v>1339</v>
      </c>
      <c r="N471">
        <v>1007</v>
      </c>
      <c r="O471" t="s">
        <v>228</v>
      </c>
      <c r="P471" t="s">
        <v>228</v>
      </c>
      <c r="Q471">
        <v>1</v>
      </c>
      <c r="X471">
        <v>0.24</v>
      </c>
      <c r="Y471">
        <v>2.44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6</v>
      </c>
      <c r="AG471">
        <v>0.24</v>
      </c>
      <c r="AH471">
        <v>2</v>
      </c>
      <c r="AI471">
        <v>26837772</v>
      </c>
      <c r="AJ471">
        <v>455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ROW(Source!A157)</f>
        <v>157</v>
      </c>
      <c r="B472">
        <v>26837785</v>
      </c>
      <c r="C472">
        <v>26837767</v>
      </c>
      <c r="D472">
        <v>25150441</v>
      </c>
      <c r="E472">
        <v>1</v>
      </c>
      <c r="F472">
        <v>1</v>
      </c>
      <c r="G472">
        <v>1</v>
      </c>
      <c r="H472">
        <v>3</v>
      </c>
      <c r="I472" t="s">
        <v>798</v>
      </c>
      <c r="J472" t="s">
        <v>799</v>
      </c>
      <c r="K472" t="s">
        <v>800</v>
      </c>
      <c r="L472">
        <v>1354</v>
      </c>
      <c r="N472">
        <v>1010</v>
      </c>
      <c r="O472" t="s">
        <v>145</v>
      </c>
      <c r="P472" t="s">
        <v>145</v>
      </c>
      <c r="Q472">
        <v>1</v>
      </c>
      <c r="X472">
        <v>5.0999999999999996</v>
      </c>
      <c r="Y472">
        <v>4.5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5.0999999999999996</v>
      </c>
      <c r="AH472">
        <v>2</v>
      </c>
      <c r="AI472">
        <v>26837773</v>
      </c>
      <c r="AJ472">
        <v>456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ROW(Source!A157)</f>
        <v>157</v>
      </c>
      <c r="B473">
        <v>26837786</v>
      </c>
      <c r="C473">
        <v>26837767</v>
      </c>
      <c r="D473">
        <v>25150690</v>
      </c>
      <c r="E473">
        <v>1</v>
      </c>
      <c r="F473">
        <v>1</v>
      </c>
      <c r="G473">
        <v>1</v>
      </c>
      <c r="H473">
        <v>3</v>
      </c>
      <c r="I473" t="s">
        <v>801</v>
      </c>
      <c r="J473" t="s">
        <v>802</v>
      </c>
      <c r="K473" t="s">
        <v>803</v>
      </c>
      <c r="L473">
        <v>1348</v>
      </c>
      <c r="N473">
        <v>1009</v>
      </c>
      <c r="O473" t="s">
        <v>38</v>
      </c>
      <c r="P473" t="s">
        <v>38</v>
      </c>
      <c r="Q473">
        <v>1000</v>
      </c>
      <c r="X473">
        <v>2.5499999999999998E-2</v>
      </c>
      <c r="Y473">
        <v>586.47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</v>
      </c>
      <c r="AG473">
        <v>2.5499999999999998E-2</v>
      </c>
      <c r="AH473">
        <v>2</v>
      </c>
      <c r="AI473">
        <v>26837774</v>
      </c>
      <c r="AJ473">
        <v>457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ROW(Source!A157)</f>
        <v>157</v>
      </c>
      <c r="B474">
        <v>26837787</v>
      </c>
      <c r="C474">
        <v>26837767</v>
      </c>
      <c r="D474">
        <v>25153356</v>
      </c>
      <c r="E474">
        <v>1</v>
      </c>
      <c r="F474">
        <v>1</v>
      </c>
      <c r="G474">
        <v>1</v>
      </c>
      <c r="H474">
        <v>3</v>
      </c>
      <c r="I474" t="s">
        <v>790</v>
      </c>
      <c r="J474" t="s">
        <v>791</v>
      </c>
      <c r="K474" t="s">
        <v>792</v>
      </c>
      <c r="L474">
        <v>1327</v>
      </c>
      <c r="N474">
        <v>1005</v>
      </c>
      <c r="O474" t="s">
        <v>27</v>
      </c>
      <c r="P474" t="s">
        <v>27</v>
      </c>
      <c r="Q474">
        <v>1</v>
      </c>
      <c r="X474">
        <v>1.6</v>
      </c>
      <c r="Y474">
        <v>72.319999999999993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6</v>
      </c>
      <c r="AG474">
        <v>1.6</v>
      </c>
      <c r="AH474">
        <v>2</v>
      </c>
      <c r="AI474">
        <v>26837775</v>
      </c>
      <c r="AJ474">
        <v>458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ROW(Source!A157)</f>
        <v>157</v>
      </c>
      <c r="B475">
        <v>26837788</v>
      </c>
      <c r="C475">
        <v>26837767</v>
      </c>
      <c r="D475">
        <v>25154578</v>
      </c>
      <c r="E475">
        <v>1</v>
      </c>
      <c r="F475">
        <v>1</v>
      </c>
      <c r="G475">
        <v>1</v>
      </c>
      <c r="H475">
        <v>3</v>
      </c>
      <c r="I475" t="s">
        <v>804</v>
      </c>
      <c r="J475" t="s">
        <v>805</v>
      </c>
      <c r="K475" t="s">
        <v>806</v>
      </c>
      <c r="L475">
        <v>1339</v>
      </c>
      <c r="N475">
        <v>1007</v>
      </c>
      <c r="O475" t="s">
        <v>228</v>
      </c>
      <c r="P475" t="s">
        <v>228</v>
      </c>
      <c r="Q475">
        <v>1</v>
      </c>
      <c r="X475">
        <v>4.4000000000000003E-3</v>
      </c>
      <c r="Y475">
        <v>74.58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6</v>
      </c>
      <c r="AG475">
        <v>4.4000000000000003E-3</v>
      </c>
      <c r="AH475">
        <v>2</v>
      </c>
      <c r="AI475">
        <v>26837776</v>
      </c>
      <c r="AJ475">
        <v>459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ROW(Source!A157)</f>
        <v>157</v>
      </c>
      <c r="B476">
        <v>26837789</v>
      </c>
      <c r="C476">
        <v>26837767</v>
      </c>
      <c r="D476">
        <v>25185124</v>
      </c>
      <c r="E476">
        <v>1</v>
      </c>
      <c r="F476">
        <v>1</v>
      </c>
      <c r="G476">
        <v>1</v>
      </c>
      <c r="H476">
        <v>3</v>
      </c>
      <c r="I476" t="s">
        <v>807</v>
      </c>
      <c r="J476" t="s">
        <v>808</v>
      </c>
      <c r="K476" t="s">
        <v>809</v>
      </c>
      <c r="L476">
        <v>1346</v>
      </c>
      <c r="N476">
        <v>1009</v>
      </c>
      <c r="O476" t="s">
        <v>182</v>
      </c>
      <c r="P476" t="s">
        <v>182</v>
      </c>
      <c r="Q476">
        <v>1</v>
      </c>
      <c r="X476">
        <v>4.0199999999999996</v>
      </c>
      <c r="Y476">
        <v>8.09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6</v>
      </c>
      <c r="AG476">
        <v>4.0199999999999996</v>
      </c>
      <c r="AH476">
        <v>2</v>
      </c>
      <c r="AI476">
        <v>26837777</v>
      </c>
      <c r="AJ476">
        <v>460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ROW(Source!A157)</f>
        <v>157</v>
      </c>
      <c r="B477">
        <v>26837790</v>
      </c>
      <c r="C477">
        <v>26837767</v>
      </c>
      <c r="D477">
        <v>25145730</v>
      </c>
      <c r="E477">
        <v>17</v>
      </c>
      <c r="F477">
        <v>1</v>
      </c>
      <c r="G477">
        <v>1</v>
      </c>
      <c r="H477">
        <v>3</v>
      </c>
      <c r="I477" t="s">
        <v>969</v>
      </c>
      <c r="J477" t="s">
        <v>6</v>
      </c>
      <c r="K477" t="s">
        <v>971</v>
      </c>
      <c r="L477">
        <v>1348</v>
      </c>
      <c r="N477">
        <v>1009</v>
      </c>
      <c r="O477" t="s">
        <v>38</v>
      </c>
      <c r="P477" t="s">
        <v>38</v>
      </c>
      <c r="Q477">
        <v>1000</v>
      </c>
      <c r="X477">
        <v>7.0999999999999994E-2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 t="s">
        <v>6</v>
      </c>
      <c r="AG477">
        <v>7.0999999999999994E-2</v>
      </c>
      <c r="AH477">
        <v>3</v>
      </c>
      <c r="AI477">
        <v>-1</v>
      </c>
      <c r="AJ477" t="s">
        <v>6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ROW(Source!A157)</f>
        <v>157</v>
      </c>
      <c r="B478">
        <v>26837791</v>
      </c>
      <c r="C478">
        <v>26837767</v>
      </c>
      <c r="D478">
        <v>25187352</v>
      </c>
      <c r="E478">
        <v>1</v>
      </c>
      <c r="F478">
        <v>1</v>
      </c>
      <c r="G478">
        <v>1</v>
      </c>
      <c r="H478">
        <v>3</v>
      </c>
      <c r="I478" t="s">
        <v>810</v>
      </c>
      <c r="J478" t="s">
        <v>811</v>
      </c>
      <c r="K478" t="s">
        <v>812</v>
      </c>
      <c r="L478">
        <v>1348</v>
      </c>
      <c r="N478">
        <v>1009</v>
      </c>
      <c r="O478" t="s">
        <v>38</v>
      </c>
      <c r="P478" t="s">
        <v>38</v>
      </c>
      <c r="Q478">
        <v>1000</v>
      </c>
      <c r="X478">
        <v>7.1999999999999995E-2</v>
      </c>
      <c r="Y478">
        <v>4294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6</v>
      </c>
      <c r="AG478">
        <v>7.1999999999999995E-2</v>
      </c>
      <c r="AH478">
        <v>2</v>
      </c>
      <c r="AI478">
        <v>26837779</v>
      </c>
      <c r="AJ478">
        <v>462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ROW(Source!A160)</f>
        <v>160</v>
      </c>
      <c r="B479">
        <v>26837817</v>
      </c>
      <c r="C479">
        <v>26837816</v>
      </c>
      <c r="D479">
        <v>25418547</v>
      </c>
      <c r="E479">
        <v>1</v>
      </c>
      <c r="F479">
        <v>1</v>
      </c>
      <c r="G479">
        <v>1</v>
      </c>
      <c r="H479">
        <v>1</v>
      </c>
      <c r="I479" t="s">
        <v>715</v>
      </c>
      <c r="J479" t="s">
        <v>6</v>
      </c>
      <c r="K479" t="s">
        <v>716</v>
      </c>
      <c r="L479">
        <v>1191</v>
      </c>
      <c r="N479">
        <v>1013</v>
      </c>
      <c r="O479" t="s">
        <v>599</v>
      </c>
      <c r="P479" t="s">
        <v>599</v>
      </c>
      <c r="Q479">
        <v>1</v>
      </c>
      <c r="X479">
        <v>65.94</v>
      </c>
      <c r="Y479">
        <v>0</v>
      </c>
      <c r="Z479">
        <v>0</v>
      </c>
      <c r="AA479">
        <v>0</v>
      </c>
      <c r="AB479">
        <v>8.74</v>
      </c>
      <c r="AC479">
        <v>0</v>
      </c>
      <c r="AD479">
        <v>1</v>
      </c>
      <c r="AE479">
        <v>1</v>
      </c>
      <c r="AF479" t="s">
        <v>6</v>
      </c>
      <c r="AG479">
        <v>65.94</v>
      </c>
      <c r="AH479">
        <v>2</v>
      </c>
      <c r="AI479">
        <v>26837817</v>
      </c>
      <c r="AJ479">
        <v>463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ROW(Source!A160)</f>
        <v>160</v>
      </c>
      <c r="B480">
        <v>26837818</v>
      </c>
      <c r="C480">
        <v>26837816</v>
      </c>
      <c r="D480">
        <v>25412928</v>
      </c>
      <c r="E480">
        <v>1</v>
      </c>
      <c r="F480">
        <v>1</v>
      </c>
      <c r="G480">
        <v>1</v>
      </c>
      <c r="H480">
        <v>1</v>
      </c>
      <c r="I480" t="s">
        <v>600</v>
      </c>
      <c r="J480" t="s">
        <v>6</v>
      </c>
      <c r="K480" t="s">
        <v>601</v>
      </c>
      <c r="L480">
        <v>1191</v>
      </c>
      <c r="N480">
        <v>1013</v>
      </c>
      <c r="O480" t="s">
        <v>599</v>
      </c>
      <c r="P480" t="s">
        <v>599</v>
      </c>
      <c r="Q480">
        <v>1</v>
      </c>
      <c r="X480">
        <v>0.01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2</v>
      </c>
      <c r="AF480" t="s">
        <v>6</v>
      </c>
      <c r="AG480">
        <v>0.01</v>
      </c>
      <c r="AH480">
        <v>2</v>
      </c>
      <c r="AI480">
        <v>26837818</v>
      </c>
      <c r="AJ480">
        <v>464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ROW(Source!A160)</f>
        <v>160</v>
      </c>
      <c r="B481">
        <v>26837819</v>
      </c>
      <c r="C481">
        <v>26837816</v>
      </c>
      <c r="D481">
        <v>25231607</v>
      </c>
      <c r="E481">
        <v>1</v>
      </c>
      <c r="F481">
        <v>1</v>
      </c>
      <c r="G481">
        <v>1</v>
      </c>
      <c r="H481">
        <v>2</v>
      </c>
      <c r="I481" t="s">
        <v>608</v>
      </c>
      <c r="J481" t="s">
        <v>609</v>
      </c>
      <c r="K481" t="s">
        <v>610</v>
      </c>
      <c r="L481">
        <v>1368</v>
      </c>
      <c r="N481">
        <v>1011</v>
      </c>
      <c r="O481" t="s">
        <v>605</v>
      </c>
      <c r="P481" t="s">
        <v>605</v>
      </c>
      <c r="Q481">
        <v>1</v>
      </c>
      <c r="X481">
        <v>0.01</v>
      </c>
      <c r="Y481">
        <v>0</v>
      </c>
      <c r="Z481">
        <v>65.709999999999994</v>
      </c>
      <c r="AA481">
        <v>11.6</v>
      </c>
      <c r="AB481">
        <v>0</v>
      </c>
      <c r="AC481">
        <v>0</v>
      </c>
      <c r="AD481">
        <v>1</v>
      </c>
      <c r="AE481">
        <v>0</v>
      </c>
      <c r="AF481" t="s">
        <v>6</v>
      </c>
      <c r="AG481">
        <v>0.01</v>
      </c>
      <c r="AH481">
        <v>2</v>
      </c>
      <c r="AI481">
        <v>26837819</v>
      </c>
      <c r="AJ481">
        <v>465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ROW(Source!A160)</f>
        <v>160</v>
      </c>
      <c r="B482">
        <v>26837820</v>
      </c>
      <c r="C482">
        <v>26837816</v>
      </c>
      <c r="D482">
        <v>25153690</v>
      </c>
      <c r="E482">
        <v>1</v>
      </c>
      <c r="F482">
        <v>1</v>
      </c>
      <c r="G482">
        <v>1</v>
      </c>
      <c r="H482">
        <v>3</v>
      </c>
      <c r="I482" t="s">
        <v>782</v>
      </c>
      <c r="J482" t="s">
        <v>783</v>
      </c>
      <c r="K482" t="s">
        <v>784</v>
      </c>
      <c r="L482">
        <v>1346</v>
      </c>
      <c r="N482">
        <v>1009</v>
      </c>
      <c r="O482" t="s">
        <v>182</v>
      </c>
      <c r="P482" t="s">
        <v>182</v>
      </c>
      <c r="Q482">
        <v>1</v>
      </c>
      <c r="X482">
        <v>0.1</v>
      </c>
      <c r="Y482">
        <v>1.82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6</v>
      </c>
      <c r="AG482">
        <v>0.1</v>
      </c>
      <c r="AH482">
        <v>2</v>
      </c>
      <c r="AI482">
        <v>26837820</v>
      </c>
      <c r="AJ482">
        <v>466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ROW(Source!A160)</f>
        <v>160</v>
      </c>
      <c r="B483">
        <v>26837821</v>
      </c>
      <c r="C483">
        <v>26837816</v>
      </c>
      <c r="D483">
        <v>25145744</v>
      </c>
      <c r="E483">
        <v>17</v>
      </c>
      <c r="F483">
        <v>1</v>
      </c>
      <c r="G483">
        <v>1</v>
      </c>
      <c r="H483">
        <v>3</v>
      </c>
      <c r="I483" t="s">
        <v>972</v>
      </c>
      <c r="J483" t="s">
        <v>6</v>
      </c>
      <c r="K483" t="s">
        <v>973</v>
      </c>
      <c r="L483">
        <v>1348</v>
      </c>
      <c r="N483">
        <v>1009</v>
      </c>
      <c r="O483" t="s">
        <v>38</v>
      </c>
      <c r="P483" t="s">
        <v>38</v>
      </c>
      <c r="Q483">
        <v>1000</v>
      </c>
      <c r="X483">
        <v>1.61E-2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 t="s">
        <v>6</v>
      </c>
      <c r="AG483">
        <v>1.61E-2</v>
      </c>
      <c r="AH483">
        <v>3</v>
      </c>
      <c r="AI483">
        <v>-1</v>
      </c>
      <c r="AJ483" t="s">
        <v>6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ROW(Source!A160)</f>
        <v>160</v>
      </c>
      <c r="B484">
        <v>26837822</v>
      </c>
      <c r="C484">
        <v>26837816</v>
      </c>
      <c r="D484">
        <v>25187091</v>
      </c>
      <c r="E484">
        <v>1</v>
      </c>
      <c r="F484">
        <v>1</v>
      </c>
      <c r="G484">
        <v>1</v>
      </c>
      <c r="H484">
        <v>3</v>
      </c>
      <c r="I484" t="s">
        <v>813</v>
      </c>
      <c r="J484" t="s">
        <v>814</v>
      </c>
      <c r="K484" t="s">
        <v>815</v>
      </c>
      <c r="L484">
        <v>1348</v>
      </c>
      <c r="N484">
        <v>1009</v>
      </c>
      <c r="O484" t="s">
        <v>38</v>
      </c>
      <c r="P484" t="s">
        <v>38</v>
      </c>
      <c r="Q484">
        <v>1000</v>
      </c>
      <c r="X484">
        <v>8.9999999999999993E-3</v>
      </c>
      <c r="Y484">
        <v>16950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6</v>
      </c>
      <c r="AG484">
        <v>8.9999999999999993E-3</v>
      </c>
      <c r="AH484">
        <v>2</v>
      </c>
      <c r="AI484">
        <v>26837822</v>
      </c>
      <c r="AJ484">
        <v>468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ROW(Source!A161)</f>
        <v>161</v>
      </c>
      <c r="B485">
        <v>26837817</v>
      </c>
      <c r="C485">
        <v>26837816</v>
      </c>
      <c r="D485">
        <v>25418547</v>
      </c>
      <c r="E485">
        <v>1</v>
      </c>
      <c r="F485">
        <v>1</v>
      </c>
      <c r="G485">
        <v>1</v>
      </c>
      <c r="H485">
        <v>1</v>
      </c>
      <c r="I485" t="s">
        <v>715</v>
      </c>
      <c r="J485" t="s">
        <v>6</v>
      </c>
      <c r="K485" t="s">
        <v>716</v>
      </c>
      <c r="L485">
        <v>1191</v>
      </c>
      <c r="N485">
        <v>1013</v>
      </c>
      <c r="O485" t="s">
        <v>599</v>
      </c>
      <c r="P485" t="s">
        <v>599</v>
      </c>
      <c r="Q485">
        <v>1</v>
      </c>
      <c r="X485">
        <v>65.94</v>
      </c>
      <c r="Y485">
        <v>0</v>
      </c>
      <c r="Z485">
        <v>0</v>
      </c>
      <c r="AA485">
        <v>0</v>
      </c>
      <c r="AB485">
        <v>8.74</v>
      </c>
      <c r="AC485">
        <v>0</v>
      </c>
      <c r="AD485">
        <v>1</v>
      </c>
      <c r="AE485">
        <v>1</v>
      </c>
      <c r="AF485" t="s">
        <v>6</v>
      </c>
      <c r="AG485">
        <v>65.94</v>
      </c>
      <c r="AH485">
        <v>2</v>
      </c>
      <c r="AI485">
        <v>26837817</v>
      </c>
      <c r="AJ485">
        <v>469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ROW(Source!A161)</f>
        <v>161</v>
      </c>
      <c r="B486">
        <v>26837818</v>
      </c>
      <c r="C486">
        <v>26837816</v>
      </c>
      <c r="D486">
        <v>25412928</v>
      </c>
      <c r="E486">
        <v>1</v>
      </c>
      <c r="F486">
        <v>1</v>
      </c>
      <c r="G486">
        <v>1</v>
      </c>
      <c r="H486">
        <v>1</v>
      </c>
      <c r="I486" t="s">
        <v>600</v>
      </c>
      <c r="J486" t="s">
        <v>6</v>
      </c>
      <c r="K486" t="s">
        <v>601</v>
      </c>
      <c r="L486">
        <v>1191</v>
      </c>
      <c r="N486">
        <v>1013</v>
      </c>
      <c r="O486" t="s">
        <v>599</v>
      </c>
      <c r="P486" t="s">
        <v>599</v>
      </c>
      <c r="Q486">
        <v>1</v>
      </c>
      <c r="X486">
        <v>0.01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2</v>
      </c>
      <c r="AF486" t="s">
        <v>6</v>
      </c>
      <c r="AG486">
        <v>0.01</v>
      </c>
      <c r="AH486">
        <v>2</v>
      </c>
      <c r="AI486">
        <v>26837818</v>
      </c>
      <c r="AJ486">
        <v>470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ROW(Source!A161)</f>
        <v>161</v>
      </c>
      <c r="B487">
        <v>26837819</v>
      </c>
      <c r="C487">
        <v>26837816</v>
      </c>
      <c r="D487">
        <v>25231607</v>
      </c>
      <c r="E487">
        <v>1</v>
      </c>
      <c r="F487">
        <v>1</v>
      </c>
      <c r="G487">
        <v>1</v>
      </c>
      <c r="H487">
        <v>2</v>
      </c>
      <c r="I487" t="s">
        <v>608</v>
      </c>
      <c r="J487" t="s">
        <v>609</v>
      </c>
      <c r="K487" t="s">
        <v>610</v>
      </c>
      <c r="L487">
        <v>1368</v>
      </c>
      <c r="N487">
        <v>1011</v>
      </c>
      <c r="O487" t="s">
        <v>605</v>
      </c>
      <c r="P487" t="s">
        <v>605</v>
      </c>
      <c r="Q487">
        <v>1</v>
      </c>
      <c r="X487">
        <v>0.01</v>
      </c>
      <c r="Y487">
        <v>0</v>
      </c>
      <c r="Z487">
        <v>65.709999999999994</v>
      </c>
      <c r="AA487">
        <v>11.6</v>
      </c>
      <c r="AB487">
        <v>0</v>
      </c>
      <c r="AC487">
        <v>0</v>
      </c>
      <c r="AD487">
        <v>1</v>
      </c>
      <c r="AE487">
        <v>0</v>
      </c>
      <c r="AF487" t="s">
        <v>6</v>
      </c>
      <c r="AG487">
        <v>0.01</v>
      </c>
      <c r="AH487">
        <v>2</v>
      </c>
      <c r="AI487">
        <v>26837819</v>
      </c>
      <c r="AJ487">
        <v>471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ROW(Source!A161)</f>
        <v>161</v>
      </c>
      <c r="B488">
        <v>26837820</v>
      </c>
      <c r="C488">
        <v>26837816</v>
      </c>
      <c r="D488">
        <v>25153690</v>
      </c>
      <c r="E488">
        <v>1</v>
      </c>
      <c r="F488">
        <v>1</v>
      </c>
      <c r="G488">
        <v>1</v>
      </c>
      <c r="H488">
        <v>3</v>
      </c>
      <c r="I488" t="s">
        <v>782</v>
      </c>
      <c r="J488" t="s">
        <v>783</v>
      </c>
      <c r="K488" t="s">
        <v>784</v>
      </c>
      <c r="L488">
        <v>1346</v>
      </c>
      <c r="N488">
        <v>1009</v>
      </c>
      <c r="O488" t="s">
        <v>182</v>
      </c>
      <c r="P488" t="s">
        <v>182</v>
      </c>
      <c r="Q488">
        <v>1</v>
      </c>
      <c r="X488">
        <v>0.1</v>
      </c>
      <c r="Y488">
        <v>1.82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6</v>
      </c>
      <c r="AG488">
        <v>0.1</v>
      </c>
      <c r="AH488">
        <v>2</v>
      </c>
      <c r="AI488">
        <v>26837820</v>
      </c>
      <c r="AJ488">
        <v>472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ROW(Source!A161)</f>
        <v>161</v>
      </c>
      <c r="B489">
        <v>26837821</v>
      </c>
      <c r="C489">
        <v>26837816</v>
      </c>
      <c r="D489">
        <v>25145744</v>
      </c>
      <c r="E489">
        <v>17</v>
      </c>
      <c r="F489">
        <v>1</v>
      </c>
      <c r="G489">
        <v>1</v>
      </c>
      <c r="H489">
        <v>3</v>
      </c>
      <c r="I489" t="s">
        <v>972</v>
      </c>
      <c r="J489" t="s">
        <v>6</v>
      </c>
      <c r="K489" t="s">
        <v>973</v>
      </c>
      <c r="L489">
        <v>1348</v>
      </c>
      <c r="N489">
        <v>1009</v>
      </c>
      <c r="O489" t="s">
        <v>38</v>
      </c>
      <c r="P489" t="s">
        <v>38</v>
      </c>
      <c r="Q489">
        <v>1000</v>
      </c>
      <c r="X489">
        <v>1.61E-2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 t="s">
        <v>6</v>
      </c>
      <c r="AG489">
        <v>1.61E-2</v>
      </c>
      <c r="AH489">
        <v>3</v>
      </c>
      <c r="AI489">
        <v>-1</v>
      </c>
      <c r="AJ489" t="s">
        <v>6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ROW(Source!A161)</f>
        <v>161</v>
      </c>
      <c r="B490">
        <v>26837822</v>
      </c>
      <c r="C490">
        <v>26837816</v>
      </c>
      <c r="D490">
        <v>25187091</v>
      </c>
      <c r="E490">
        <v>1</v>
      </c>
      <c r="F490">
        <v>1</v>
      </c>
      <c r="G490">
        <v>1</v>
      </c>
      <c r="H490">
        <v>3</v>
      </c>
      <c r="I490" t="s">
        <v>813</v>
      </c>
      <c r="J490" t="s">
        <v>814</v>
      </c>
      <c r="K490" t="s">
        <v>815</v>
      </c>
      <c r="L490">
        <v>1348</v>
      </c>
      <c r="N490">
        <v>1009</v>
      </c>
      <c r="O490" t="s">
        <v>38</v>
      </c>
      <c r="P490" t="s">
        <v>38</v>
      </c>
      <c r="Q490">
        <v>1000</v>
      </c>
      <c r="X490">
        <v>8.9999999999999993E-3</v>
      </c>
      <c r="Y490">
        <v>16950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6</v>
      </c>
      <c r="AG490">
        <v>8.9999999999999993E-3</v>
      </c>
      <c r="AH490">
        <v>2</v>
      </c>
      <c r="AI490">
        <v>26837822</v>
      </c>
      <c r="AJ490">
        <v>474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ROW(Source!A164)</f>
        <v>164</v>
      </c>
      <c r="B491">
        <v>26837836</v>
      </c>
      <c r="C491">
        <v>26837835</v>
      </c>
      <c r="D491">
        <v>25416200</v>
      </c>
      <c r="E491">
        <v>1</v>
      </c>
      <c r="F491">
        <v>1</v>
      </c>
      <c r="G491">
        <v>1</v>
      </c>
      <c r="H491">
        <v>1</v>
      </c>
      <c r="I491" t="s">
        <v>597</v>
      </c>
      <c r="J491" t="s">
        <v>6</v>
      </c>
      <c r="K491" t="s">
        <v>598</v>
      </c>
      <c r="L491">
        <v>1191</v>
      </c>
      <c r="N491">
        <v>1013</v>
      </c>
      <c r="O491" t="s">
        <v>599</v>
      </c>
      <c r="P491" t="s">
        <v>599</v>
      </c>
      <c r="Q491">
        <v>1</v>
      </c>
      <c r="X491">
        <v>80.599999999999994</v>
      </c>
      <c r="Y491">
        <v>0</v>
      </c>
      <c r="Z491">
        <v>0</v>
      </c>
      <c r="AA491">
        <v>0</v>
      </c>
      <c r="AB491">
        <v>8.09</v>
      </c>
      <c r="AC491">
        <v>0</v>
      </c>
      <c r="AD491">
        <v>1</v>
      </c>
      <c r="AE491">
        <v>1</v>
      </c>
      <c r="AF491" t="s">
        <v>6</v>
      </c>
      <c r="AG491">
        <v>80.599999999999994</v>
      </c>
      <c r="AH491">
        <v>2</v>
      </c>
      <c r="AI491">
        <v>26837836</v>
      </c>
      <c r="AJ491">
        <v>475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ROW(Source!A164)</f>
        <v>164</v>
      </c>
      <c r="B492">
        <v>26837837</v>
      </c>
      <c r="C492">
        <v>26837835</v>
      </c>
      <c r="D492">
        <v>25412928</v>
      </c>
      <c r="E492">
        <v>1</v>
      </c>
      <c r="F492">
        <v>1</v>
      </c>
      <c r="G492">
        <v>1</v>
      </c>
      <c r="H492">
        <v>1</v>
      </c>
      <c r="I492" t="s">
        <v>600</v>
      </c>
      <c r="J492" t="s">
        <v>6</v>
      </c>
      <c r="K492" t="s">
        <v>601</v>
      </c>
      <c r="L492">
        <v>1191</v>
      </c>
      <c r="N492">
        <v>1013</v>
      </c>
      <c r="O492" t="s">
        <v>599</v>
      </c>
      <c r="P492" t="s">
        <v>599</v>
      </c>
      <c r="Q492">
        <v>1</v>
      </c>
      <c r="X492">
        <v>0.01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2</v>
      </c>
      <c r="AF492" t="s">
        <v>6</v>
      </c>
      <c r="AG492">
        <v>0.01</v>
      </c>
      <c r="AH492">
        <v>2</v>
      </c>
      <c r="AI492">
        <v>26837837</v>
      </c>
      <c r="AJ492">
        <v>476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ROW(Source!A164)</f>
        <v>164</v>
      </c>
      <c r="B493">
        <v>26837838</v>
      </c>
      <c r="C493">
        <v>26837835</v>
      </c>
      <c r="D493">
        <v>25231607</v>
      </c>
      <c r="E493">
        <v>1</v>
      </c>
      <c r="F493">
        <v>1</v>
      </c>
      <c r="G493">
        <v>1</v>
      </c>
      <c r="H493">
        <v>2</v>
      </c>
      <c r="I493" t="s">
        <v>608</v>
      </c>
      <c r="J493" t="s">
        <v>609</v>
      </c>
      <c r="K493" t="s">
        <v>610</v>
      </c>
      <c r="L493">
        <v>1368</v>
      </c>
      <c r="N493">
        <v>1011</v>
      </c>
      <c r="O493" t="s">
        <v>605</v>
      </c>
      <c r="P493" t="s">
        <v>605</v>
      </c>
      <c r="Q493">
        <v>1</v>
      </c>
      <c r="X493">
        <v>0.01</v>
      </c>
      <c r="Y493">
        <v>0</v>
      </c>
      <c r="Z493">
        <v>65.709999999999994</v>
      </c>
      <c r="AA493">
        <v>11.6</v>
      </c>
      <c r="AB493">
        <v>0</v>
      </c>
      <c r="AC493">
        <v>0</v>
      </c>
      <c r="AD493">
        <v>1</v>
      </c>
      <c r="AE493">
        <v>0</v>
      </c>
      <c r="AF493" t="s">
        <v>6</v>
      </c>
      <c r="AG493">
        <v>0.01</v>
      </c>
      <c r="AH493">
        <v>2</v>
      </c>
      <c r="AI493">
        <v>26837838</v>
      </c>
      <c r="AJ493">
        <v>477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ROW(Source!A164)</f>
        <v>164</v>
      </c>
      <c r="B494">
        <v>26837839</v>
      </c>
      <c r="C494">
        <v>26837835</v>
      </c>
      <c r="D494">
        <v>25153690</v>
      </c>
      <c r="E494">
        <v>1</v>
      </c>
      <c r="F494">
        <v>1</v>
      </c>
      <c r="G494">
        <v>1</v>
      </c>
      <c r="H494">
        <v>3</v>
      </c>
      <c r="I494" t="s">
        <v>782</v>
      </c>
      <c r="J494" t="s">
        <v>783</v>
      </c>
      <c r="K494" t="s">
        <v>784</v>
      </c>
      <c r="L494">
        <v>1346</v>
      </c>
      <c r="N494">
        <v>1009</v>
      </c>
      <c r="O494" t="s">
        <v>182</v>
      </c>
      <c r="P494" t="s">
        <v>182</v>
      </c>
      <c r="Q494">
        <v>1</v>
      </c>
      <c r="X494">
        <v>0.1</v>
      </c>
      <c r="Y494">
        <v>1.82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6</v>
      </c>
      <c r="AG494">
        <v>0.1</v>
      </c>
      <c r="AH494">
        <v>2</v>
      </c>
      <c r="AI494">
        <v>26837839</v>
      </c>
      <c r="AJ494">
        <v>478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ROW(Source!A164)</f>
        <v>164</v>
      </c>
      <c r="B495">
        <v>26837840</v>
      </c>
      <c r="C495">
        <v>26837835</v>
      </c>
      <c r="D495">
        <v>25145744</v>
      </c>
      <c r="E495">
        <v>17</v>
      </c>
      <c r="F495">
        <v>1</v>
      </c>
      <c r="G495">
        <v>1</v>
      </c>
      <c r="H495">
        <v>3</v>
      </c>
      <c r="I495" t="s">
        <v>972</v>
      </c>
      <c r="J495" t="s">
        <v>6</v>
      </c>
      <c r="K495" t="s">
        <v>973</v>
      </c>
      <c r="L495">
        <v>1348</v>
      </c>
      <c r="N495">
        <v>1009</v>
      </c>
      <c r="O495" t="s">
        <v>38</v>
      </c>
      <c r="P495" t="s">
        <v>38</v>
      </c>
      <c r="Q495">
        <v>1000</v>
      </c>
      <c r="X495">
        <v>1.61E-2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 t="s">
        <v>6</v>
      </c>
      <c r="AG495">
        <v>1.61E-2</v>
      </c>
      <c r="AH495">
        <v>3</v>
      </c>
      <c r="AI495">
        <v>-1</v>
      </c>
      <c r="AJ495" t="s">
        <v>6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ROW(Source!A164)</f>
        <v>164</v>
      </c>
      <c r="B496">
        <v>26837841</v>
      </c>
      <c r="C496">
        <v>26837835</v>
      </c>
      <c r="D496">
        <v>25187091</v>
      </c>
      <c r="E496">
        <v>1</v>
      </c>
      <c r="F496">
        <v>1</v>
      </c>
      <c r="G496">
        <v>1</v>
      </c>
      <c r="H496">
        <v>3</v>
      </c>
      <c r="I496" t="s">
        <v>813</v>
      </c>
      <c r="J496" t="s">
        <v>814</v>
      </c>
      <c r="K496" t="s">
        <v>815</v>
      </c>
      <c r="L496">
        <v>1348</v>
      </c>
      <c r="N496">
        <v>1009</v>
      </c>
      <c r="O496" t="s">
        <v>38</v>
      </c>
      <c r="P496" t="s">
        <v>38</v>
      </c>
      <c r="Q496">
        <v>1000</v>
      </c>
      <c r="X496">
        <v>8.9999999999999993E-3</v>
      </c>
      <c r="Y496">
        <v>16950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6</v>
      </c>
      <c r="AG496">
        <v>8.9999999999999993E-3</v>
      </c>
      <c r="AH496">
        <v>2</v>
      </c>
      <c r="AI496">
        <v>26837841</v>
      </c>
      <c r="AJ496">
        <v>480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ROW(Source!A165)</f>
        <v>165</v>
      </c>
      <c r="B497">
        <v>26837836</v>
      </c>
      <c r="C497">
        <v>26837835</v>
      </c>
      <c r="D497">
        <v>25416200</v>
      </c>
      <c r="E497">
        <v>1</v>
      </c>
      <c r="F497">
        <v>1</v>
      </c>
      <c r="G497">
        <v>1</v>
      </c>
      <c r="H497">
        <v>1</v>
      </c>
      <c r="I497" t="s">
        <v>597</v>
      </c>
      <c r="J497" t="s">
        <v>6</v>
      </c>
      <c r="K497" t="s">
        <v>598</v>
      </c>
      <c r="L497">
        <v>1191</v>
      </c>
      <c r="N497">
        <v>1013</v>
      </c>
      <c r="O497" t="s">
        <v>599</v>
      </c>
      <c r="P497" t="s">
        <v>599</v>
      </c>
      <c r="Q497">
        <v>1</v>
      </c>
      <c r="X497">
        <v>80.599999999999994</v>
      </c>
      <c r="Y497">
        <v>0</v>
      </c>
      <c r="Z497">
        <v>0</v>
      </c>
      <c r="AA497">
        <v>0</v>
      </c>
      <c r="AB497">
        <v>8.09</v>
      </c>
      <c r="AC497">
        <v>0</v>
      </c>
      <c r="AD497">
        <v>1</v>
      </c>
      <c r="AE497">
        <v>1</v>
      </c>
      <c r="AF497" t="s">
        <v>6</v>
      </c>
      <c r="AG497">
        <v>80.599999999999994</v>
      </c>
      <c r="AH497">
        <v>2</v>
      </c>
      <c r="AI497">
        <v>26837836</v>
      </c>
      <c r="AJ497">
        <v>481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ROW(Source!A165)</f>
        <v>165</v>
      </c>
      <c r="B498">
        <v>26837837</v>
      </c>
      <c r="C498">
        <v>26837835</v>
      </c>
      <c r="D498">
        <v>25412928</v>
      </c>
      <c r="E498">
        <v>1</v>
      </c>
      <c r="F498">
        <v>1</v>
      </c>
      <c r="G498">
        <v>1</v>
      </c>
      <c r="H498">
        <v>1</v>
      </c>
      <c r="I498" t="s">
        <v>600</v>
      </c>
      <c r="J498" t="s">
        <v>6</v>
      </c>
      <c r="K498" t="s">
        <v>601</v>
      </c>
      <c r="L498">
        <v>1191</v>
      </c>
      <c r="N498">
        <v>1013</v>
      </c>
      <c r="O498" t="s">
        <v>599</v>
      </c>
      <c r="P498" t="s">
        <v>599</v>
      </c>
      <c r="Q498">
        <v>1</v>
      </c>
      <c r="X498">
        <v>0.01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2</v>
      </c>
      <c r="AF498" t="s">
        <v>6</v>
      </c>
      <c r="AG498">
        <v>0.01</v>
      </c>
      <c r="AH498">
        <v>2</v>
      </c>
      <c r="AI498">
        <v>26837837</v>
      </c>
      <c r="AJ498">
        <v>482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ROW(Source!A165)</f>
        <v>165</v>
      </c>
      <c r="B499">
        <v>26837838</v>
      </c>
      <c r="C499">
        <v>26837835</v>
      </c>
      <c r="D499">
        <v>25231607</v>
      </c>
      <c r="E499">
        <v>1</v>
      </c>
      <c r="F499">
        <v>1</v>
      </c>
      <c r="G499">
        <v>1</v>
      </c>
      <c r="H499">
        <v>2</v>
      </c>
      <c r="I499" t="s">
        <v>608</v>
      </c>
      <c r="J499" t="s">
        <v>609</v>
      </c>
      <c r="K499" t="s">
        <v>610</v>
      </c>
      <c r="L499">
        <v>1368</v>
      </c>
      <c r="N499">
        <v>1011</v>
      </c>
      <c r="O499" t="s">
        <v>605</v>
      </c>
      <c r="P499" t="s">
        <v>605</v>
      </c>
      <c r="Q499">
        <v>1</v>
      </c>
      <c r="X499">
        <v>0.01</v>
      </c>
      <c r="Y499">
        <v>0</v>
      </c>
      <c r="Z499">
        <v>65.709999999999994</v>
      </c>
      <c r="AA499">
        <v>11.6</v>
      </c>
      <c r="AB499">
        <v>0</v>
      </c>
      <c r="AC499">
        <v>0</v>
      </c>
      <c r="AD499">
        <v>1</v>
      </c>
      <c r="AE499">
        <v>0</v>
      </c>
      <c r="AF499" t="s">
        <v>6</v>
      </c>
      <c r="AG499">
        <v>0.01</v>
      </c>
      <c r="AH499">
        <v>2</v>
      </c>
      <c r="AI499">
        <v>26837838</v>
      </c>
      <c r="AJ499">
        <v>483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ROW(Source!A165)</f>
        <v>165</v>
      </c>
      <c r="B500">
        <v>26837839</v>
      </c>
      <c r="C500">
        <v>26837835</v>
      </c>
      <c r="D500">
        <v>25153690</v>
      </c>
      <c r="E500">
        <v>1</v>
      </c>
      <c r="F500">
        <v>1</v>
      </c>
      <c r="G500">
        <v>1</v>
      </c>
      <c r="H500">
        <v>3</v>
      </c>
      <c r="I500" t="s">
        <v>782</v>
      </c>
      <c r="J500" t="s">
        <v>783</v>
      </c>
      <c r="K500" t="s">
        <v>784</v>
      </c>
      <c r="L500">
        <v>1346</v>
      </c>
      <c r="N500">
        <v>1009</v>
      </c>
      <c r="O500" t="s">
        <v>182</v>
      </c>
      <c r="P500" t="s">
        <v>182</v>
      </c>
      <c r="Q500">
        <v>1</v>
      </c>
      <c r="X500">
        <v>0.1</v>
      </c>
      <c r="Y500">
        <v>1.82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6</v>
      </c>
      <c r="AG500">
        <v>0.1</v>
      </c>
      <c r="AH500">
        <v>2</v>
      </c>
      <c r="AI500">
        <v>26837839</v>
      </c>
      <c r="AJ500">
        <v>484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ROW(Source!A165)</f>
        <v>165</v>
      </c>
      <c r="B501">
        <v>26837840</v>
      </c>
      <c r="C501">
        <v>26837835</v>
      </c>
      <c r="D501">
        <v>25145744</v>
      </c>
      <c r="E501">
        <v>17</v>
      </c>
      <c r="F501">
        <v>1</v>
      </c>
      <c r="G501">
        <v>1</v>
      </c>
      <c r="H501">
        <v>3</v>
      </c>
      <c r="I501" t="s">
        <v>972</v>
      </c>
      <c r="J501" t="s">
        <v>6</v>
      </c>
      <c r="K501" t="s">
        <v>973</v>
      </c>
      <c r="L501">
        <v>1348</v>
      </c>
      <c r="N501">
        <v>1009</v>
      </c>
      <c r="O501" t="s">
        <v>38</v>
      </c>
      <c r="P501" t="s">
        <v>38</v>
      </c>
      <c r="Q501">
        <v>1000</v>
      </c>
      <c r="X501">
        <v>1.61E-2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 t="s">
        <v>6</v>
      </c>
      <c r="AG501">
        <v>1.61E-2</v>
      </c>
      <c r="AH501">
        <v>3</v>
      </c>
      <c r="AI501">
        <v>-1</v>
      </c>
      <c r="AJ501" t="s">
        <v>6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ROW(Source!A165)</f>
        <v>165</v>
      </c>
      <c r="B502">
        <v>26837841</v>
      </c>
      <c r="C502">
        <v>26837835</v>
      </c>
      <c r="D502">
        <v>25187091</v>
      </c>
      <c r="E502">
        <v>1</v>
      </c>
      <c r="F502">
        <v>1</v>
      </c>
      <c r="G502">
        <v>1</v>
      </c>
      <c r="H502">
        <v>3</v>
      </c>
      <c r="I502" t="s">
        <v>813</v>
      </c>
      <c r="J502" t="s">
        <v>814</v>
      </c>
      <c r="K502" t="s">
        <v>815</v>
      </c>
      <c r="L502">
        <v>1348</v>
      </c>
      <c r="N502">
        <v>1009</v>
      </c>
      <c r="O502" t="s">
        <v>38</v>
      </c>
      <c r="P502" t="s">
        <v>38</v>
      </c>
      <c r="Q502">
        <v>1000</v>
      </c>
      <c r="X502">
        <v>8.9999999999999993E-3</v>
      </c>
      <c r="Y502">
        <v>16950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6</v>
      </c>
      <c r="AG502">
        <v>8.9999999999999993E-3</v>
      </c>
      <c r="AH502">
        <v>2</v>
      </c>
      <c r="AI502">
        <v>26837841</v>
      </c>
      <c r="AJ502">
        <v>486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ROW(Source!A168)</f>
        <v>168</v>
      </c>
      <c r="B503">
        <v>26837846</v>
      </c>
      <c r="C503">
        <v>26837845</v>
      </c>
      <c r="D503">
        <v>25412930</v>
      </c>
      <c r="E503">
        <v>1</v>
      </c>
      <c r="F503">
        <v>1</v>
      </c>
      <c r="G503">
        <v>1</v>
      </c>
      <c r="H503">
        <v>1</v>
      </c>
      <c r="I503" t="s">
        <v>623</v>
      </c>
      <c r="J503" t="s">
        <v>6</v>
      </c>
      <c r="K503" t="s">
        <v>624</v>
      </c>
      <c r="L503">
        <v>1191</v>
      </c>
      <c r="N503">
        <v>1013</v>
      </c>
      <c r="O503" t="s">
        <v>599</v>
      </c>
      <c r="P503" t="s">
        <v>599</v>
      </c>
      <c r="Q503">
        <v>1</v>
      </c>
      <c r="X503">
        <v>102.46</v>
      </c>
      <c r="Y503">
        <v>0</v>
      </c>
      <c r="Z503">
        <v>0</v>
      </c>
      <c r="AA503">
        <v>0</v>
      </c>
      <c r="AB503">
        <v>9.4</v>
      </c>
      <c r="AC503">
        <v>0</v>
      </c>
      <c r="AD503">
        <v>1</v>
      </c>
      <c r="AE503">
        <v>1</v>
      </c>
      <c r="AF503" t="s">
        <v>131</v>
      </c>
      <c r="AG503">
        <v>117.82899999999998</v>
      </c>
      <c r="AH503">
        <v>2</v>
      </c>
      <c r="AI503">
        <v>26837846</v>
      </c>
      <c r="AJ503">
        <v>487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ROW(Source!A168)</f>
        <v>168</v>
      </c>
      <c r="B504">
        <v>26837847</v>
      </c>
      <c r="C504">
        <v>26837845</v>
      </c>
      <c r="D504">
        <v>25412928</v>
      </c>
      <c r="E504">
        <v>1</v>
      </c>
      <c r="F504">
        <v>1</v>
      </c>
      <c r="G504">
        <v>1</v>
      </c>
      <c r="H504">
        <v>1</v>
      </c>
      <c r="I504" t="s">
        <v>600</v>
      </c>
      <c r="J504" t="s">
        <v>6</v>
      </c>
      <c r="K504" t="s">
        <v>601</v>
      </c>
      <c r="L504">
        <v>1191</v>
      </c>
      <c r="N504">
        <v>1013</v>
      </c>
      <c r="O504" t="s">
        <v>599</v>
      </c>
      <c r="P504" t="s">
        <v>599</v>
      </c>
      <c r="Q504">
        <v>1</v>
      </c>
      <c r="X504">
        <v>5.34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2</v>
      </c>
      <c r="AF504" t="s">
        <v>130</v>
      </c>
      <c r="AG504">
        <v>6.6749999999999998</v>
      </c>
      <c r="AH504">
        <v>2</v>
      </c>
      <c r="AI504">
        <v>26837847</v>
      </c>
      <c r="AJ504">
        <v>488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ROW(Source!A168)</f>
        <v>168</v>
      </c>
      <c r="B505">
        <v>26837848</v>
      </c>
      <c r="C505">
        <v>26837845</v>
      </c>
      <c r="D505">
        <v>25230514</v>
      </c>
      <c r="E505">
        <v>1</v>
      </c>
      <c r="F505">
        <v>1</v>
      </c>
      <c r="G505">
        <v>1</v>
      </c>
      <c r="H505">
        <v>2</v>
      </c>
      <c r="I505" t="s">
        <v>602</v>
      </c>
      <c r="J505" t="s">
        <v>603</v>
      </c>
      <c r="K505" t="s">
        <v>604</v>
      </c>
      <c r="L505">
        <v>1368</v>
      </c>
      <c r="N505">
        <v>1011</v>
      </c>
      <c r="O505" t="s">
        <v>605</v>
      </c>
      <c r="P505" t="s">
        <v>605</v>
      </c>
      <c r="Q505">
        <v>1</v>
      </c>
      <c r="X505">
        <v>0.76</v>
      </c>
      <c r="Y505">
        <v>0</v>
      </c>
      <c r="Z505">
        <v>31.26</v>
      </c>
      <c r="AA505">
        <v>13.5</v>
      </c>
      <c r="AB505">
        <v>0</v>
      </c>
      <c r="AC505">
        <v>0</v>
      </c>
      <c r="AD505">
        <v>1</v>
      </c>
      <c r="AE505">
        <v>0</v>
      </c>
      <c r="AF505" t="s">
        <v>130</v>
      </c>
      <c r="AG505">
        <v>0.95</v>
      </c>
      <c r="AH505">
        <v>2</v>
      </c>
      <c r="AI505">
        <v>26837848</v>
      </c>
      <c r="AJ505">
        <v>489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ROW(Source!A168)</f>
        <v>168</v>
      </c>
      <c r="B506">
        <v>26837849</v>
      </c>
      <c r="C506">
        <v>26837845</v>
      </c>
      <c r="D506">
        <v>25231607</v>
      </c>
      <c r="E506">
        <v>1</v>
      </c>
      <c r="F506">
        <v>1</v>
      </c>
      <c r="G506">
        <v>1</v>
      </c>
      <c r="H506">
        <v>2</v>
      </c>
      <c r="I506" t="s">
        <v>608</v>
      </c>
      <c r="J506" t="s">
        <v>609</v>
      </c>
      <c r="K506" t="s">
        <v>610</v>
      </c>
      <c r="L506">
        <v>1368</v>
      </c>
      <c r="N506">
        <v>1011</v>
      </c>
      <c r="O506" t="s">
        <v>605</v>
      </c>
      <c r="P506" t="s">
        <v>605</v>
      </c>
      <c r="Q506">
        <v>1</v>
      </c>
      <c r="X506">
        <v>4.58</v>
      </c>
      <c r="Y506">
        <v>0</v>
      </c>
      <c r="Z506">
        <v>65.709999999999994</v>
      </c>
      <c r="AA506">
        <v>11.6</v>
      </c>
      <c r="AB506">
        <v>0</v>
      </c>
      <c r="AC506">
        <v>0</v>
      </c>
      <c r="AD506">
        <v>1</v>
      </c>
      <c r="AE506">
        <v>0</v>
      </c>
      <c r="AF506" t="s">
        <v>130</v>
      </c>
      <c r="AG506">
        <v>5.7249999999999996</v>
      </c>
      <c r="AH506">
        <v>2</v>
      </c>
      <c r="AI506">
        <v>26837849</v>
      </c>
      <c r="AJ506">
        <v>490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ROW(Source!A168)</f>
        <v>168</v>
      </c>
      <c r="B507">
        <v>26837850</v>
      </c>
      <c r="C507">
        <v>26837845</v>
      </c>
      <c r="D507">
        <v>25149818</v>
      </c>
      <c r="E507">
        <v>1</v>
      </c>
      <c r="F507">
        <v>1</v>
      </c>
      <c r="G507">
        <v>1</v>
      </c>
      <c r="H507">
        <v>3</v>
      </c>
      <c r="I507" t="s">
        <v>816</v>
      </c>
      <c r="J507" t="s">
        <v>817</v>
      </c>
      <c r="K507" t="s">
        <v>818</v>
      </c>
      <c r="L507">
        <v>1327</v>
      </c>
      <c r="N507">
        <v>1005</v>
      </c>
      <c r="O507" t="s">
        <v>27</v>
      </c>
      <c r="P507" t="s">
        <v>27</v>
      </c>
      <c r="Q507">
        <v>1</v>
      </c>
      <c r="X507">
        <v>103</v>
      </c>
      <c r="Y507">
        <v>51.8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6</v>
      </c>
      <c r="AG507">
        <v>103</v>
      </c>
      <c r="AH507">
        <v>2</v>
      </c>
      <c r="AI507">
        <v>26837850</v>
      </c>
      <c r="AJ507">
        <v>491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ROW(Source!A169)</f>
        <v>169</v>
      </c>
      <c r="B508">
        <v>26837846</v>
      </c>
      <c r="C508">
        <v>26837845</v>
      </c>
      <c r="D508">
        <v>25412930</v>
      </c>
      <c r="E508">
        <v>1</v>
      </c>
      <c r="F508">
        <v>1</v>
      </c>
      <c r="G508">
        <v>1</v>
      </c>
      <c r="H508">
        <v>1</v>
      </c>
      <c r="I508" t="s">
        <v>623</v>
      </c>
      <c r="J508" t="s">
        <v>6</v>
      </c>
      <c r="K508" t="s">
        <v>624</v>
      </c>
      <c r="L508">
        <v>1191</v>
      </c>
      <c r="N508">
        <v>1013</v>
      </c>
      <c r="O508" t="s">
        <v>599</v>
      </c>
      <c r="P508" t="s">
        <v>599</v>
      </c>
      <c r="Q508">
        <v>1</v>
      </c>
      <c r="X508">
        <v>102.46</v>
      </c>
      <c r="Y508">
        <v>0</v>
      </c>
      <c r="Z508">
        <v>0</v>
      </c>
      <c r="AA508">
        <v>0</v>
      </c>
      <c r="AB508">
        <v>9.4</v>
      </c>
      <c r="AC508">
        <v>0</v>
      </c>
      <c r="AD508">
        <v>1</v>
      </c>
      <c r="AE508">
        <v>1</v>
      </c>
      <c r="AF508" t="s">
        <v>131</v>
      </c>
      <c r="AG508">
        <v>117.82899999999998</v>
      </c>
      <c r="AH508">
        <v>2</v>
      </c>
      <c r="AI508">
        <v>26837846</v>
      </c>
      <c r="AJ508">
        <v>492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ROW(Source!A169)</f>
        <v>169</v>
      </c>
      <c r="B509">
        <v>26837847</v>
      </c>
      <c r="C509">
        <v>26837845</v>
      </c>
      <c r="D509">
        <v>25412928</v>
      </c>
      <c r="E509">
        <v>1</v>
      </c>
      <c r="F509">
        <v>1</v>
      </c>
      <c r="G509">
        <v>1</v>
      </c>
      <c r="H509">
        <v>1</v>
      </c>
      <c r="I509" t="s">
        <v>600</v>
      </c>
      <c r="J509" t="s">
        <v>6</v>
      </c>
      <c r="K509" t="s">
        <v>601</v>
      </c>
      <c r="L509">
        <v>1191</v>
      </c>
      <c r="N509">
        <v>1013</v>
      </c>
      <c r="O509" t="s">
        <v>599</v>
      </c>
      <c r="P509" t="s">
        <v>599</v>
      </c>
      <c r="Q509">
        <v>1</v>
      </c>
      <c r="X509">
        <v>5.34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2</v>
      </c>
      <c r="AF509" t="s">
        <v>130</v>
      </c>
      <c r="AG509">
        <v>6.6749999999999998</v>
      </c>
      <c r="AH509">
        <v>2</v>
      </c>
      <c r="AI509">
        <v>26837847</v>
      </c>
      <c r="AJ509">
        <v>493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ROW(Source!A169)</f>
        <v>169</v>
      </c>
      <c r="B510">
        <v>26837848</v>
      </c>
      <c r="C510">
        <v>26837845</v>
      </c>
      <c r="D510">
        <v>25230514</v>
      </c>
      <c r="E510">
        <v>1</v>
      </c>
      <c r="F510">
        <v>1</v>
      </c>
      <c r="G510">
        <v>1</v>
      </c>
      <c r="H510">
        <v>2</v>
      </c>
      <c r="I510" t="s">
        <v>602</v>
      </c>
      <c r="J510" t="s">
        <v>603</v>
      </c>
      <c r="K510" t="s">
        <v>604</v>
      </c>
      <c r="L510">
        <v>1368</v>
      </c>
      <c r="N510">
        <v>1011</v>
      </c>
      <c r="O510" t="s">
        <v>605</v>
      </c>
      <c r="P510" t="s">
        <v>605</v>
      </c>
      <c r="Q510">
        <v>1</v>
      </c>
      <c r="X510">
        <v>0.76</v>
      </c>
      <c r="Y510">
        <v>0</v>
      </c>
      <c r="Z510">
        <v>31.26</v>
      </c>
      <c r="AA510">
        <v>13.5</v>
      </c>
      <c r="AB510">
        <v>0</v>
      </c>
      <c r="AC510">
        <v>0</v>
      </c>
      <c r="AD510">
        <v>1</v>
      </c>
      <c r="AE510">
        <v>0</v>
      </c>
      <c r="AF510" t="s">
        <v>130</v>
      </c>
      <c r="AG510">
        <v>0.95</v>
      </c>
      <c r="AH510">
        <v>2</v>
      </c>
      <c r="AI510">
        <v>26837848</v>
      </c>
      <c r="AJ510">
        <v>494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ROW(Source!A169)</f>
        <v>169</v>
      </c>
      <c r="B511">
        <v>26837849</v>
      </c>
      <c r="C511">
        <v>26837845</v>
      </c>
      <c r="D511">
        <v>25231607</v>
      </c>
      <c r="E511">
        <v>1</v>
      </c>
      <c r="F511">
        <v>1</v>
      </c>
      <c r="G511">
        <v>1</v>
      </c>
      <c r="H511">
        <v>2</v>
      </c>
      <c r="I511" t="s">
        <v>608</v>
      </c>
      <c r="J511" t="s">
        <v>609</v>
      </c>
      <c r="K511" t="s">
        <v>610</v>
      </c>
      <c r="L511">
        <v>1368</v>
      </c>
      <c r="N511">
        <v>1011</v>
      </c>
      <c r="O511" t="s">
        <v>605</v>
      </c>
      <c r="P511" t="s">
        <v>605</v>
      </c>
      <c r="Q511">
        <v>1</v>
      </c>
      <c r="X511">
        <v>4.58</v>
      </c>
      <c r="Y511">
        <v>0</v>
      </c>
      <c r="Z511">
        <v>65.709999999999994</v>
      </c>
      <c r="AA511">
        <v>11.6</v>
      </c>
      <c r="AB511">
        <v>0</v>
      </c>
      <c r="AC511">
        <v>0</v>
      </c>
      <c r="AD511">
        <v>1</v>
      </c>
      <c r="AE511">
        <v>0</v>
      </c>
      <c r="AF511" t="s">
        <v>130</v>
      </c>
      <c r="AG511">
        <v>5.7249999999999996</v>
      </c>
      <c r="AH511">
        <v>2</v>
      </c>
      <c r="AI511">
        <v>26837849</v>
      </c>
      <c r="AJ511">
        <v>495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ROW(Source!A169)</f>
        <v>169</v>
      </c>
      <c r="B512">
        <v>26837850</v>
      </c>
      <c r="C512">
        <v>26837845</v>
      </c>
      <c r="D512">
        <v>25149818</v>
      </c>
      <c r="E512">
        <v>1</v>
      </c>
      <c r="F512">
        <v>1</v>
      </c>
      <c r="G512">
        <v>1</v>
      </c>
      <c r="H512">
        <v>3</v>
      </c>
      <c r="I512" t="s">
        <v>816</v>
      </c>
      <c r="J512" t="s">
        <v>817</v>
      </c>
      <c r="K512" t="s">
        <v>818</v>
      </c>
      <c r="L512">
        <v>1327</v>
      </c>
      <c r="N512">
        <v>1005</v>
      </c>
      <c r="O512" t="s">
        <v>27</v>
      </c>
      <c r="P512" t="s">
        <v>27</v>
      </c>
      <c r="Q512">
        <v>1</v>
      </c>
      <c r="X512">
        <v>103</v>
      </c>
      <c r="Y512">
        <v>51.8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6</v>
      </c>
      <c r="AG512">
        <v>103</v>
      </c>
      <c r="AH512">
        <v>2</v>
      </c>
      <c r="AI512">
        <v>26837850</v>
      </c>
      <c r="AJ512">
        <v>496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ROW(Source!A170)</f>
        <v>170</v>
      </c>
      <c r="B513">
        <v>26837852</v>
      </c>
      <c r="C513">
        <v>26837851</v>
      </c>
      <c r="D513">
        <v>25420819</v>
      </c>
      <c r="E513">
        <v>1</v>
      </c>
      <c r="F513">
        <v>1</v>
      </c>
      <c r="G513">
        <v>1</v>
      </c>
      <c r="H513">
        <v>1</v>
      </c>
      <c r="I513" t="s">
        <v>780</v>
      </c>
      <c r="J513" t="s">
        <v>6</v>
      </c>
      <c r="K513" t="s">
        <v>781</v>
      </c>
      <c r="L513">
        <v>1191</v>
      </c>
      <c r="N513">
        <v>1013</v>
      </c>
      <c r="O513" t="s">
        <v>599</v>
      </c>
      <c r="P513" t="s">
        <v>599</v>
      </c>
      <c r="Q513">
        <v>1</v>
      </c>
      <c r="X513">
        <v>166.47</v>
      </c>
      <c r="Y513">
        <v>0</v>
      </c>
      <c r="Z513">
        <v>0</v>
      </c>
      <c r="AA513">
        <v>0</v>
      </c>
      <c r="AB513">
        <v>9.18</v>
      </c>
      <c r="AC513">
        <v>0</v>
      </c>
      <c r="AD513">
        <v>1</v>
      </c>
      <c r="AE513">
        <v>1</v>
      </c>
      <c r="AF513" t="s">
        <v>131</v>
      </c>
      <c r="AG513">
        <v>191.44049999999999</v>
      </c>
      <c r="AH513">
        <v>2</v>
      </c>
      <c r="AI513">
        <v>26837852</v>
      </c>
      <c r="AJ513">
        <v>497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ROW(Source!A170)</f>
        <v>170</v>
      </c>
      <c r="B514">
        <v>26837853</v>
      </c>
      <c r="C514">
        <v>26837851</v>
      </c>
      <c r="D514">
        <v>25412928</v>
      </c>
      <c r="E514">
        <v>1</v>
      </c>
      <c r="F514">
        <v>1</v>
      </c>
      <c r="G514">
        <v>1</v>
      </c>
      <c r="H514">
        <v>1</v>
      </c>
      <c r="I514" t="s">
        <v>600</v>
      </c>
      <c r="J514" t="s">
        <v>6</v>
      </c>
      <c r="K514" t="s">
        <v>601</v>
      </c>
      <c r="L514">
        <v>1191</v>
      </c>
      <c r="N514">
        <v>1013</v>
      </c>
      <c r="O514" t="s">
        <v>599</v>
      </c>
      <c r="P514" t="s">
        <v>599</v>
      </c>
      <c r="Q514">
        <v>1</v>
      </c>
      <c r="X514">
        <v>0.57999999999999996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2</v>
      </c>
      <c r="AF514" t="s">
        <v>130</v>
      </c>
      <c r="AG514">
        <v>0.72499999999999998</v>
      </c>
      <c r="AH514">
        <v>2</v>
      </c>
      <c r="AI514">
        <v>26837853</v>
      </c>
      <c r="AJ514">
        <v>498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ROW(Source!A170)</f>
        <v>170</v>
      </c>
      <c r="B515">
        <v>26837854</v>
      </c>
      <c r="C515">
        <v>26837851</v>
      </c>
      <c r="D515">
        <v>25230514</v>
      </c>
      <c r="E515">
        <v>1</v>
      </c>
      <c r="F515">
        <v>1</v>
      </c>
      <c r="G515">
        <v>1</v>
      </c>
      <c r="H515">
        <v>2</v>
      </c>
      <c r="I515" t="s">
        <v>602</v>
      </c>
      <c r="J515" t="s">
        <v>603</v>
      </c>
      <c r="K515" t="s">
        <v>604</v>
      </c>
      <c r="L515">
        <v>1368</v>
      </c>
      <c r="N515">
        <v>1011</v>
      </c>
      <c r="O515" t="s">
        <v>605</v>
      </c>
      <c r="P515" t="s">
        <v>605</v>
      </c>
      <c r="Q515">
        <v>1</v>
      </c>
      <c r="X515">
        <v>0.08</v>
      </c>
      <c r="Y515">
        <v>0</v>
      </c>
      <c r="Z515">
        <v>31.26</v>
      </c>
      <c r="AA515">
        <v>13.5</v>
      </c>
      <c r="AB515">
        <v>0</v>
      </c>
      <c r="AC515">
        <v>0</v>
      </c>
      <c r="AD515">
        <v>1</v>
      </c>
      <c r="AE515">
        <v>0</v>
      </c>
      <c r="AF515" t="s">
        <v>130</v>
      </c>
      <c r="AG515">
        <v>0.1</v>
      </c>
      <c r="AH515">
        <v>2</v>
      </c>
      <c r="AI515">
        <v>26837854</v>
      </c>
      <c r="AJ515">
        <v>499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ROW(Source!A170)</f>
        <v>170</v>
      </c>
      <c r="B516">
        <v>26837855</v>
      </c>
      <c r="C516">
        <v>26837851</v>
      </c>
      <c r="D516">
        <v>25231607</v>
      </c>
      <c r="E516">
        <v>1</v>
      </c>
      <c r="F516">
        <v>1</v>
      </c>
      <c r="G516">
        <v>1</v>
      </c>
      <c r="H516">
        <v>2</v>
      </c>
      <c r="I516" t="s">
        <v>608</v>
      </c>
      <c r="J516" t="s">
        <v>609</v>
      </c>
      <c r="K516" t="s">
        <v>610</v>
      </c>
      <c r="L516">
        <v>1368</v>
      </c>
      <c r="N516">
        <v>1011</v>
      </c>
      <c r="O516" t="s">
        <v>605</v>
      </c>
      <c r="P516" t="s">
        <v>605</v>
      </c>
      <c r="Q516">
        <v>1</v>
      </c>
      <c r="X516">
        <v>0.5</v>
      </c>
      <c r="Y516">
        <v>0</v>
      </c>
      <c r="Z516">
        <v>65.709999999999994</v>
      </c>
      <c r="AA516">
        <v>11.6</v>
      </c>
      <c r="AB516">
        <v>0</v>
      </c>
      <c r="AC516">
        <v>0</v>
      </c>
      <c r="AD516">
        <v>1</v>
      </c>
      <c r="AE516">
        <v>0</v>
      </c>
      <c r="AF516" t="s">
        <v>130</v>
      </c>
      <c r="AG516">
        <v>0.625</v>
      </c>
      <c r="AH516">
        <v>2</v>
      </c>
      <c r="AI516">
        <v>26837855</v>
      </c>
      <c r="AJ516">
        <v>500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ROW(Source!A170)</f>
        <v>170</v>
      </c>
      <c r="B517">
        <v>26837856</v>
      </c>
      <c r="C517">
        <v>26837851</v>
      </c>
      <c r="D517">
        <v>25145675</v>
      </c>
      <c r="E517">
        <v>17</v>
      </c>
      <c r="F517">
        <v>1</v>
      </c>
      <c r="G517">
        <v>1</v>
      </c>
      <c r="H517">
        <v>3</v>
      </c>
      <c r="I517" t="s">
        <v>974</v>
      </c>
      <c r="J517" t="s">
        <v>6</v>
      </c>
      <c r="K517" t="s">
        <v>975</v>
      </c>
      <c r="L517">
        <v>1327</v>
      </c>
      <c r="N517">
        <v>1005</v>
      </c>
      <c r="O517" t="s">
        <v>27</v>
      </c>
      <c r="P517" t="s">
        <v>27</v>
      </c>
      <c r="Q517">
        <v>1</v>
      </c>
      <c r="X517">
        <v>105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 t="s">
        <v>6</v>
      </c>
      <c r="AG517">
        <v>105</v>
      </c>
      <c r="AH517">
        <v>3</v>
      </c>
      <c r="AI517">
        <v>-1</v>
      </c>
      <c r="AJ517" t="s">
        <v>6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ROW(Source!A170)</f>
        <v>170</v>
      </c>
      <c r="B518">
        <v>26837857</v>
      </c>
      <c r="C518">
        <v>26837851</v>
      </c>
      <c r="D518">
        <v>25153690</v>
      </c>
      <c r="E518">
        <v>1</v>
      </c>
      <c r="F518">
        <v>1</v>
      </c>
      <c r="G518">
        <v>1</v>
      </c>
      <c r="H518">
        <v>3</v>
      </c>
      <c r="I518" t="s">
        <v>782</v>
      </c>
      <c r="J518" t="s">
        <v>783</v>
      </c>
      <c r="K518" t="s">
        <v>784</v>
      </c>
      <c r="L518">
        <v>1346</v>
      </c>
      <c r="N518">
        <v>1009</v>
      </c>
      <c r="O518" t="s">
        <v>182</v>
      </c>
      <c r="P518" t="s">
        <v>182</v>
      </c>
      <c r="Q518">
        <v>1</v>
      </c>
      <c r="X518">
        <v>0.2</v>
      </c>
      <c r="Y518">
        <v>1.82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6</v>
      </c>
      <c r="AG518">
        <v>0.2</v>
      </c>
      <c r="AH518">
        <v>2</v>
      </c>
      <c r="AI518">
        <v>26837857</v>
      </c>
      <c r="AJ518">
        <v>501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ROW(Source!A170)</f>
        <v>170</v>
      </c>
      <c r="B519">
        <v>26837858</v>
      </c>
      <c r="C519">
        <v>26837851</v>
      </c>
      <c r="D519">
        <v>25145608</v>
      </c>
      <c r="E519">
        <v>17</v>
      </c>
      <c r="F519">
        <v>1</v>
      </c>
      <c r="G519">
        <v>1</v>
      </c>
      <c r="H519">
        <v>3</v>
      </c>
      <c r="I519" t="s">
        <v>954</v>
      </c>
      <c r="J519" t="s">
        <v>6</v>
      </c>
      <c r="K519" t="s">
        <v>976</v>
      </c>
      <c r="L519">
        <v>1346</v>
      </c>
      <c r="N519">
        <v>1009</v>
      </c>
      <c r="O519" t="s">
        <v>182</v>
      </c>
      <c r="P519" t="s">
        <v>182</v>
      </c>
      <c r="Q519">
        <v>1</v>
      </c>
      <c r="X519">
        <v>30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 t="s">
        <v>6</v>
      </c>
      <c r="AG519">
        <v>30</v>
      </c>
      <c r="AH519">
        <v>3</v>
      </c>
      <c r="AI519">
        <v>-1</v>
      </c>
      <c r="AJ519" t="s">
        <v>6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ROW(Source!A170)</f>
        <v>170</v>
      </c>
      <c r="B520">
        <v>26837859</v>
      </c>
      <c r="C520">
        <v>26837851</v>
      </c>
      <c r="D520">
        <v>25145248</v>
      </c>
      <c r="E520">
        <v>17</v>
      </c>
      <c r="F520">
        <v>1</v>
      </c>
      <c r="G520">
        <v>1</v>
      </c>
      <c r="H520">
        <v>3</v>
      </c>
      <c r="I520" t="s">
        <v>958</v>
      </c>
      <c r="J520" t="s">
        <v>6</v>
      </c>
      <c r="K520" t="s">
        <v>959</v>
      </c>
      <c r="L520">
        <v>1348</v>
      </c>
      <c r="N520">
        <v>1009</v>
      </c>
      <c r="O520" t="s">
        <v>38</v>
      </c>
      <c r="P520" t="s">
        <v>38</v>
      </c>
      <c r="Q520">
        <v>1000</v>
      </c>
      <c r="X520">
        <v>8.8999999999999999E-3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 t="s">
        <v>6</v>
      </c>
      <c r="AG520">
        <v>8.8999999999999999E-3</v>
      </c>
      <c r="AH520">
        <v>3</v>
      </c>
      <c r="AI520">
        <v>-1</v>
      </c>
      <c r="AJ520" t="s">
        <v>6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ROW(Source!A171)</f>
        <v>171</v>
      </c>
      <c r="B521">
        <v>26837852</v>
      </c>
      <c r="C521">
        <v>26837851</v>
      </c>
      <c r="D521">
        <v>25420819</v>
      </c>
      <c r="E521">
        <v>1</v>
      </c>
      <c r="F521">
        <v>1</v>
      </c>
      <c r="G521">
        <v>1</v>
      </c>
      <c r="H521">
        <v>1</v>
      </c>
      <c r="I521" t="s">
        <v>780</v>
      </c>
      <c r="J521" t="s">
        <v>6</v>
      </c>
      <c r="K521" t="s">
        <v>781</v>
      </c>
      <c r="L521">
        <v>1191</v>
      </c>
      <c r="N521">
        <v>1013</v>
      </c>
      <c r="O521" t="s">
        <v>599</v>
      </c>
      <c r="P521" t="s">
        <v>599</v>
      </c>
      <c r="Q521">
        <v>1</v>
      </c>
      <c r="X521">
        <v>166.47</v>
      </c>
      <c r="Y521">
        <v>0</v>
      </c>
      <c r="Z521">
        <v>0</v>
      </c>
      <c r="AA521">
        <v>0</v>
      </c>
      <c r="AB521">
        <v>9.18</v>
      </c>
      <c r="AC521">
        <v>0</v>
      </c>
      <c r="AD521">
        <v>1</v>
      </c>
      <c r="AE521">
        <v>1</v>
      </c>
      <c r="AF521" t="s">
        <v>131</v>
      </c>
      <c r="AG521">
        <v>191.44049999999999</v>
      </c>
      <c r="AH521">
        <v>2</v>
      </c>
      <c r="AI521">
        <v>26837852</v>
      </c>
      <c r="AJ521">
        <v>503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ROW(Source!A171)</f>
        <v>171</v>
      </c>
      <c r="B522">
        <v>26837853</v>
      </c>
      <c r="C522">
        <v>26837851</v>
      </c>
      <c r="D522">
        <v>25412928</v>
      </c>
      <c r="E522">
        <v>1</v>
      </c>
      <c r="F522">
        <v>1</v>
      </c>
      <c r="G522">
        <v>1</v>
      </c>
      <c r="H522">
        <v>1</v>
      </c>
      <c r="I522" t="s">
        <v>600</v>
      </c>
      <c r="J522" t="s">
        <v>6</v>
      </c>
      <c r="K522" t="s">
        <v>601</v>
      </c>
      <c r="L522">
        <v>1191</v>
      </c>
      <c r="N522">
        <v>1013</v>
      </c>
      <c r="O522" t="s">
        <v>599</v>
      </c>
      <c r="P522" t="s">
        <v>599</v>
      </c>
      <c r="Q522">
        <v>1</v>
      </c>
      <c r="X522">
        <v>0.57999999999999996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2</v>
      </c>
      <c r="AF522" t="s">
        <v>130</v>
      </c>
      <c r="AG522">
        <v>0.72499999999999998</v>
      </c>
      <c r="AH522">
        <v>2</v>
      </c>
      <c r="AI522">
        <v>26837853</v>
      </c>
      <c r="AJ522">
        <v>504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ROW(Source!A171)</f>
        <v>171</v>
      </c>
      <c r="B523">
        <v>26837854</v>
      </c>
      <c r="C523">
        <v>26837851</v>
      </c>
      <c r="D523">
        <v>25230514</v>
      </c>
      <c r="E523">
        <v>1</v>
      </c>
      <c r="F523">
        <v>1</v>
      </c>
      <c r="G523">
        <v>1</v>
      </c>
      <c r="H523">
        <v>2</v>
      </c>
      <c r="I523" t="s">
        <v>602</v>
      </c>
      <c r="J523" t="s">
        <v>603</v>
      </c>
      <c r="K523" t="s">
        <v>604</v>
      </c>
      <c r="L523">
        <v>1368</v>
      </c>
      <c r="N523">
        <v>1011</v>
      </c>
      <c r="O523" t="s">
        <v>605</v>
      </c>
      <c r="P523" t="s">
        <v>605</v>
      </c>
      <c r="Q523">
        <v>1</v>
      </c>
      <c r="X523">
        <v>0.08</v>
      </c>
      <c r="Y523">
        <v>0</v>
      </c>
      <c r="Z523">
        <v>31.26</v>
      </c>
      <c r="AA523">
        <v>13.5</v>
      </c>
      <c r="AB523">
        <v>0</v>
      </c>
      <c r="AC523">
        <v>0</v>
      </c>
      <c r="AD523">
        <v>1</v>
      </c>
      <c r="AE523">
        <v>0</v>
      </c>
      <c r="AF523" t="s">
        <v>130</v>
      </c>
      <c r="AG523">
        <v>0.1</v>
      </c>
      <c r="AH523">
        <v>2</v>
      </c>
      <c r="AI523">
        <v>26837854</v>
      </c>
      <c r="AJ523">
        <v>505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ROW(Source!A171)</f>
        <v>171</v>
      </c>
      <c r="B524">
        <v>26837855</v>
      </c>
      <c r="C524">
        <v>26837851</v>
      </c>
      <c r="D524">
        <v>25231607</v>
      </c>
      <c r="E524">
        <v>1</v>
      </c>
      <c r="F524">
        <v>1</v>
      </c>
      <c r="G524">
        <v>1</v>
      </c>
      <c r="H524">
        <v>2</v>
      </c>
      <c r="I524" t="s">
        <v>608</v>
      </c>
      <c r="J524" t="s">
        <v>609</v>
      </c>
      <c r="K524" t="s">
        <v>610</v>
      </c>
      <c r="L524">
        <v>1368</v>
      </c>
      <c r="N524">
        <v>1011</v>
      </c>
      <c r="O524" t="s">
        <v>605</v>
      </c>
      <c r="P524" t="s">
        <v>605</v>
      </c>
      <c r="Q524">
        <v>1</v>
      </c>
      <c r="X524">
        <v>0.5</v>
      </c>
      <c r="Y524">
        <v>0</v>
      </c>
      <c r="Z524">
        <v>65.709999999999994</v>
      </c>
      <c r="AA524">
        <v>11.6</v>
      </c>
      <c r="AB524">
        <v>0</v>
      </c>
      <c r="AC524">
        <v>0</v>
      </c>
      <c r="AD524">
        <v>1</v>
      </c>
      <c r="AE524">
        <v>0</v>
      </c>
      <c r="AF524" t="s">
        <v>130</v>
      </c>
      <c r="AG524">
        <v>0.625</v>
      </c>
      <c r="AH524">
        <v>2</v>
      </c>
      <c r="AI524">
        <v>26837855</v>
      </c>
      <c r="AJ524">
        <v>506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ROW(Source!A171)</f>
        <v>171</v>
      </c>
      <c r="B525">
        <v>26837856</v>
      </c>
      <c r="C525">
        <v>26837851</v>
      </c>
      <c r="D525">
        <v>25145675</v>
      </c>
      <c r="E525">
        <v>17</v>
      </c>
      <c r="F525">
        <v>1</v>
      </c>
      <c r="G525">
        <v>1</v>
      </c>
      <c r="H525">
        <v>3</v>
      </c>
      <c r="I525" t="s">
        <v>974</v>
      </c>
      <c r="J525" t="s">
        <v>6</v>
      </c>
      <c r="K525" t="s">
        <v>975</v>
      </c>
      <c r="L525">
        <v>1327</v>
      </c>
      <c r="N525">
        <v>1005</v>
      </c>
      <c r="O525" t="s">
        <v>27</v>
      </c>
      <c r="P525" t="s">
        <v>27</v>
      </c>
      <c r="Q525">
        <v>1</v>
      </c>
      <c r="X525">
        <v>105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 t="s">
        <v>6</v>
      </c>
      <c r="AG525">
        <v>105</v>
      </c>
      <c r="AH525">
        <v>3</v>
      </c>
      <c r="AI525">
        <v>-1</v>
      </c>
      <c r="AJ525" t="s">
        <v>6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ROW(Source!A171)</f>
        <v>171</v>
      </c>
      <c r="B526">
        <v>26837857</v>
      </c>
      <c r="C526">
        <v>26837851</v>
      </c>
      <c r="D526">
        <v>25153690</v>
      </c>
      <c r="E526">
        <v>1</v>
      </c>
      <c r="F526">
        <v>1</v>
      </c>
      <c r="G526">
        <v>1</v>
      </c>
      <c r="H526">
        <v>3</v>
      </c>
      <c r="I526" t="s">
        <v>782</v>
      </c>
      <c r="J526" t="s">
        <v>783</v>
      </c>
      <c r="K526" t="s">
        <v>784</v>
      </c>
      <c r="L526">
        <v>1346</v>
      </c>
      <c r="N526">
        <v>1009</v>
      </c>
      <c r="O526" t="s">
        <v>182</v>
      </c>
      <c r="P526" t="s">
        <v>182</v>
      </c>
      <c r="Q526">
        <v>1</v>
      </c>
      <c r="X526">
        <v>0.2</v>
      </c>
      <c r="Y526">
        <v>1.82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6</v>
      </c>
      <c r="AG526">
        <v>0.2</v>
      </c>
      <c r="AH526">
        <v>2</v>
      </c>
      <c r="AI526">
        <v>26837857</v>
      </c>
      <c r="AJ526">
        <v>507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ROW(Source!A171)</f>
        <v>171</v>
      </c>
      <c r="B527">
        <v>26837858</v>
      </c>
      <c r="C527">
        <v>26837851</v>
      </c>
      <c r="D527">
        <v>25145608</v>
      </c>
      <c r="E527">
        <v>17</v>
      </c>
      <c r="F527">
        <v>1</v>
      </c>
      <c r="G527">
        <v>1</v>
      </c>
      <c r="H527">
        <v>3</v>
      </c>
      <c r="I527" t="s">
        <v>954</v>
      </c>
      <c r="J527" t="s">
        <v>6</v>
      </c>
      <c r="K527" t="s">
        <v>976</v>
      </c>
      <c r="L527">
        <v>1346</v>
      </c>
      <c r="N527">
        <v>1009</v>
      </c>
      <c r="O527" t="s">
        <v>182</v>
      </c>
      <c r="P527" t="s">
        <v>182</v>
      </c>
      <c r="Q527">
        <v>1</v>
      </c>
      <c r="X527">
        <v>30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 t="s">
        <v>6</v>
      </c>
      <c r="AG527">
        <v>30</v>
      </c>
      <c r="AH527">
        <v>3</v>
      </c>
      <c r="AI527">
        <v>-1</v>
      </c>
      <c r="AJ527" t="s">
        <v>6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ROW(Source!A171)</f>
        <v>171</v>
      </c>
      <c r="B528">
        <v>26837859</v>
      </c>
      <c r="C528">
        <v>26837851</v>
      </c>
      <c r="D528">
        <v>25145248</v>
      </c>
      <c r="E528">
        <v>17</v>
      </c>
      <c r="F528">
        <v>1</v>
      </c>
      <c r="G528">
        <v>1</v>
      </c>
      <c r="H528">
        <v>3</v>
      </c>
      <c r="I528" t="s">
        <v>958</v>
      </c>
      <c r="J528" t="s">
        <v>6</v>
      </c>
      <c r="K528" t="s">
        <v>959</v>
      </c>
      <c r="L528">
        <v>1348</v>
      </c>
      <c r="N528">
        <v>1009</v>
      </c>
      <c r="O528" t="s">
        <v>38</v>
      </c>
      <c r="P528" t="s">
        <v>38</v>
      </c>
      <c r="Q528">
        <v>1000</v>
      </c>
      <c r="X528">
        <v>8.8999999999999999E-3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 t="s">
        <v>6</v>
      </c>
      <c r="AG528">
        <v>8.8999999999999999E-3</v>
      </c>
      <c r="AH528">
        <v>3</v>
      </c>
      <c r="AI528">
        <v>-1</v>
      </c>
      <c r="AJ528" t="s">
        <v>6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ROW(Source!A174)</f>
        <v>174</v>
      </c>
      <c r="B529">
        <v>26840734</v>
      </c>
      <c r="C529">
        <v>26840733</v>
      </c>
      <c r="D529">
        <v>25413300</v>
      </c>
      <c r="E529">
        <v>1</v>
      </c>
      <c r="F529">
        <v>1</v>
      </c>
      <c r="G529">
        <v>1</v>
      </c>
      <c r="H529">
        <v>1</v>
      </c>
      <c r="I529" t="s">
        <v>684</v>
      </c>
      <c r="J529" t="s">
        <v>6</v>
      </c>
      <c r="K529" t="s">
        <v>685</v>
      </c>
      <c r="L529">
        <v>1191</v>
      </c>
      <c r="N529">
        <v>1013</v>
      </c>
      <c r="O529" t="s">
        <v>599</v>
      </c>
      <c r="P529" t="s">
        <v>599</v>
      </c>
      <c r="Q529">
        <v>1</v>
      </c>
      <c r="X529">
        <v>6.7</v>
      </c>
      <c r="Y529">
        <v>0</v>
      </c>
      <c r="Z529">
        <v>0</v>
      </c>
      <c r="AA529">
        <v>0</v>
      </c>
      <c r="AB529">
        <v>8.5299999999999994</v>
      </c>
      <c r="AC529">
        <v>0</v>
      </c>
      <c r="AD529">
        <v>1</v>
      </c>
      <c r="AE529">
        <v>1</v>
      </c>
      <c r="AF529" t="s">
        <v>131</v>
      </c>
      <c r="AG529">
        <v>7.7049999999999992</v>
      </c>
      <c r="AH529">
        <v>2</v>
      </c>
      <c r="AI529">
        <v>26840734</v>
      </c>
      <c r="AJ529">
        <v>509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ROW(Source!A174)</f>
        <v>174</v>
      </c>
      <c r="B530">
        <v>26840735</v>
      </c>
      <c r="C530">
        <v>26840733</v>
      </c>
      <c r="D530">
        <v>25145148</v>
      </c>
      <c r="E530">
        <v>17</v>
      </c>
      <c r="F530">
        <v>1</v>
      </c>
      <c r="G530">
        <v>1</v>
      </c>
      <c r="H530">
        <v>3</v>
      </c>
      <c r="I530" t="s">
        <v>977</v>
      </c>
      <c r="J530" t="s">
        <v>6</v>
      </c>
      <c r="K530" t="s">
        <v>978</v>
      </c>
      <c r="L530">
        <v>2233</v>
      </c>
      <c r="N530">
        <v>1013</v>
      </c>
      <c r="O530" t="s">
        <v>979</v>
      </c>
      <c r="P530" t="s">
        <v>979</v>
      </c>
      <c r="Q530">
        <v>1</v>
      </c>
      <c r="X530">
        <v>100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 t="s">
        <v>6</v>
      </c>
      <c r="AG530">
        <v>100</v>
      </c>
      <c r="AH530">
        <v>3</v>
      </c>
      <c r="AI530">
        <v>-1</v>
      </c>
      <c r="AJ530" t="s">
        <v>6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ROW(Source!A174)</f>
        <v>174</v>
      </c>
      <c r="B531">
        <v>26840736</v>
      </c>
      <c r="C531">
        <v>26840733</v>
      </c>
      <c r="D531">
        <v>25185138</v>
      </c>
      <c r="E531">
        <v>1</v>
      </c>
      <c r="F531">
        <v>1</v>
      </c>
      <c r="G531">
        <v>1</v>
      </c>
      <c r="H531">
        <v>3</v>
      </c>
      <c r="I531" t="s">
        <v>819</v>
      </c>
      <c r="J531" t="s">
        <v>820</v>
      </c>
      <c r="K531" t="s">
        <v>821</v>
      </c>
      <c r="L531">
        <v>1346</v>
      </c>
      <c r="N531">
        <v>1009</v>
      </c>
      <c r="O531" t="s">
        <v>182</v>
      </c>
      <c r="P531" t="s">
        <v>182</v>
      </c>
      <c r="Q531">
        <v>1</v>
      </c>
      <c r="X531">
        <v>0.8</v>
      </c>
      <c r="Y531">
        <v>45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6</v>
      </c>
      <c r="AG531">
        <v>0.8</v>
      </c>
      <c r="AH531">
        <v>2</v>
      </c>
      <c r="AI531">
        <v>26840736</v>
      </c>
      <c r="AJ531">
        <v>511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ROW(Source!A175)</f>
        <v>175</v>
      </c>
      <c r="B532">
        <v>26840734</v>
      </c>
      <c r="C532">
        <v>26840733</v>
      </c>
      <c r="D532">
        <v>25413300</v>
      </c>
      <c r="E532">
        <v>1</v>
      </c>
      <c r="F532">
        <v>1</v>
      </c>
      <c r="G532">
        <v>1</v>
      </c>
      <c r="H532">
        <v>1</v>
      </c>
      <c r="I532" t="s">
        <v>684</v>
      </c>
      <c r="J532" t="s">
        <v>6</v>
      </c>
      <c r="K532" t="s">
        <v>685</v>
      </c>
      <c r="L532">
        <v>1191</v>
      </c>
      <c r="N532">
        <v>1013</v>
      </c>
      <c r="O532" t="s">
        <v>599</v>
      </c>
      <c r="P532" t="s">
        <v>599</v>
      </c>
      <c r="Q532">
        <v>1</v>
      </c>
      <c r="X532">
        <v>6.7</v>
      </c>
      <c r="Y532">
        <v>0</v>
      </c>
      <c r="Z532">
        <v>0</v>
      </c>
      <c r="AA532">
        <v>0</v>
      </c>
      <c r="AB532">
        <v>8.5299999999999994</v>
      </c>
      <c r="AC532">
        <v>0</v>
      </c>
      <c r="AD532">
        <v>1</v>
      </c>
      <c r="AE532">
        <v>1</v>
      </c>
      <c r="AF532" t="s">
        <v>131</v>
      </c>
      <c r="AG532">
        <v>7.7049999999999992</v>
      </c>
      <c r="AH532">
        <v>2</v>
      </c>
      <c r="AI532">
        <v>26840734</v>
      </c>
      <c r="AJ532">
        <v>512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ROW(Source!A175)</f>
        <v>175</v>
      </c>
      <c r="B533">
        <v>26840735</v>
      </c>
      <c r="C533">
        <v>26840733</v>
      </c>
      <c r="D533">
        <v>25145148</v>
      </c>
      <c r="E533">
        <v>17</v>
      </c>
      <c r="F533">
        <v>1</v>
      </c>
      <c r="G533">
        <v>1</v>
      </c>
      <c r="H533">
        <v>3</v>
      </c>
      <c r="I533" t="s">
        <v>977</v>
      </c>
      <c r="J533" t="s">
        <v>6</v>
      </c>
      <c r="K533" t="s">
        <v>978</v>
      </c>
      <c r="L533">
        <v>2233</v>
      </c>
      <c r="N533">
        <v>1013</v>
      </c>
      <c r="O533" t="s">
        <v>979</v>
      </c>
      <c r="P533" t="s">
        <v>979</v>
      </c>
      <c r="Q533">
        <v>1</v>
      </c>
      <c r="X533">
        <v>100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 t="s">
        <v>6</v>
      </c>
      <c r="AG533">
        <v>100</v>
      </c>
      <c r="AH533">
        <v>3</v>
      </c>
      <c r="AI533">
        <v>-1</v>
      </c>
      <c r="AJ533" t="s">
        <v>6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ROW(Source!A175)</f>
        <v>175</v>
      </c>
      <c r="B534">
        <v>26840736</v>
      </c>
      <c r="C534">
        <v>26840733</v>
      </c>
      <c r="D534">
        <v>25185138</v>
      </c>
      <c r="E534">
        <v>1</v>
      </c>
      <c r="F534">
        <v>1</v>
      </c>
      <c r="G534">
        <v>1</v>
      </c>
      <c r="H534">
        <v>3</v>
      </c>
      <c r="I534" t="s">
        <v>819</v>
      </c>
      <c r="J534" t="s">
        <v>820</v>
      </c>
      <c r="K534" t="s">
        <v>821</v>
      </c>
      <c r="L534">
        <v>1346</v>
      </c>
      <c r="N534">
        <v>1009</v>
      </c>
      <c r="O534" t="s">
        <v>182</v>
      </c>
      <c r="P534" t="s">
        <v>182</v>
      </c>
      <c r="Q534">
        <v>1</v>
      </c>
      <c r="X534">
        <v>0.8</v>
      </c>
      <c r="Y534">
        <v>45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6</v>
      </c>
      <c r="AG534">
        <v>0.8</v>
      </c>
      <c r="AH534">
        <v>2</v>
      </c>
      <c r="AI534">
        <v>26840736</v>
      </c>
      <c r="AJ534">
        <v>514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ROW(Source!A178)</f>
        <v>178</v>
      </c>
      <c r="B535">
        <v>26840877</v>
      </c>
      <c r="C535">
        <v>26840876</v>
      </c>
      <c r="D535">
        <v>25414543</v>
      </c>
      <c r="E535">
        <v>1</v>
      </c>
      <c r="F535">
        <v>1</v>
      </c>
      <c r="G535">
        <v>1</v>
      </c>
      <c r="H535">
        <v>1</v>
      </c>
      <c r="I535" t="s">
        <v>822</v>
      </c>
      <c r="J535" t="s">
        <v>6</v>
      </c>
      <c r="K535" t="s">
        <v>823</v>
      </c>
      <c r="L535">
        <v>1191</v>
      </c>
      <c r="N535">
        <v>1013</v>
      </c>
      <c r="O535" t="s">
        <v>599</v>
      </c>
      <c r="P535" t="s">
        <v>599</v>
      </c>
      <c r="Q535">
        <v>1</v>
      </c>
      <c r="X535">
        <v>75.150000000000006</v>
      </c>
      <c r="Y535">
        <v>0</v>
      </c>
      <c r="Z535">
        <v>0</v>
      </c>
      <c r="AA535">
        <v>0</v>
      </c>
      <c r="AB535">
        <v>8.02</v>
      </c>
      <c r="AC535">
        <v>0</v>
      </c>
      <c r="AD535">
        <v>1</v>
      </c>
      <c r="AE535">
        <v>1</v>
      </c>
      <c r="AF535" t="s">
        <v>131</v>
      </c>
      <c r="AG535">
        <v>86.422499999999999</v>
      </c>
      <c r="AH535">
        <v>2</v>
      </c>
      <c r="AI535">
        <v>26840877</v>
      </c>
      <c r="AJ535">
        <v>515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ROW(Source!A178)</f>
        <v>178</v>
      </c>
      <c r="B536">
        <v>26840878</v>
      </c>
      <c r="C536">
        <v>26840876</v>
      </c>
      <c r="D536">
        <v>25412928</v>
      </c>
      <c r="E536">
        <v>1</v>
      </c>
      <c r="F536">
        <v>1</v>
      </c>
      <c r="G536">
        <v>1</v>
      </c>
      <c r="H536">
        <v>1</v>
      </c>
      <c r="I536" t="s">
        <v>600</v>
      </c>
      <c r="J536" t="s">
        <v>6</v>
      </c>
      <c r="K536" t="s">
        <v>601</v>
      </c>
      <c r="L536">
        <v>1191</v>
      </c>
      <c r="N536">
        <v>1013</v>
      </c>
      <c r="O536" t="s">
        <v>599</v>
      </c>
      <c r="P536" t="s">
        <v>599</v>
      </c>
      <c r="Q536">
        <v>1</v>
      </c>
      <c r="X536">
        <v>4.2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2</v>
      </c>
      <c r="AF536" t="s">
        <v>130</v>
      </c>
      <c r="AG536">
        <v>5.25</v>
      </c>
      <c r="AH536">
        <v>2</v>
      </c>
      <c r="AI536">
        <v>26840878</v>
      </c>
      <c r="AJ536">
        <v>516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ROW(Source!A178)</f>
        <v>178</v>
      </c>
      <c r="B537">
        <v>26840879</v>
      </c>
      <c r="C537">
        <v>26840876</v>
      </c>
      <c r="D537">
        <v>25230514</v>
      </c>
      <c r="E537">
        <v>1</v>
      </c>
      <c r="F537">
        <v>1</v>
      </c>
      <c r="G537">
        <v>1</v>
      </c>
      <c r="H537">
        <v>2</v>
      </c>
      <c r="I537" t="s">
        <v>602</v>
      </c>
      <c r="J537" t="s">
        <v>603</v>
      </c>
      <c r="K537" t="s">
        <v>604</v>
      </c>
      <c r="L537">
        <v>1368</v>
      </c>
      <c r="N537">
        <v>1011</v>
      </c>
      <c r="O537" t="s">
        <v>605</v>
      </c>
      <c r="P537" t="s">
        <v>605</v>
      </c>
      <c r="Q537">
        <v>1</v>
      </c>
      <c r="X537">
        <v>1.73</v>
      </c>
      <c r="Y537">
        <v>0</v>
      </c>
      <c r="Z537">
        <v>31.26</v>
      </c>
      <c r="AA537">
        <v>13.5</v>
      </c>
      <c r="AB537">
        <v>0</v>
      </c>
      <c r="AC537">
        <v>0</v>
      </c>
      <c r="AD537">
        <v>1</v>
      </c>
      <c r="AE537">
        <v>0</v>
      </c>
      <c r="AF537" t="s">
        <v>130</v>
      </c>
      <c r="AG537">
        <v>2.1625000000000001</v>
      </c>
      <c r="AH537">
        <v>2</v>
      </c>
      <c r="AI537">
        <v>26840879</v>
      </c>
      <c r="AJ537">
        <v>517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ROW(Source!A178)</f>
        <v>178</v>
      </c>
      <c r="B538">
        <v>26840880</v>
      </c>
      <c r="C538">
        <v>26840876</v>
      </c>
      <c r="D538">
        <v>25231607</v>
      </c>
      <c r="E538">
        <v>1</v>
      </c>
      <c r="F538">
        <v>1</v>
      </c>
      <c r="G538">
        <v>1</v>
      </c>
      <c r="H538">
        <v>2</v>
      </c>
      <c r="I538" t="s">
        <v>608</v>
      </c>
      <c r="J538" t="s">
        <v>609</v>
      </c>
      <c r="K538" t="s">
        <v>610</v>
      </c>
      <c r="L538">
        <v>1368</v>
      </c>
      <c r="N538">
        <v>1011</v>
      </c>
      <c r="O538" t="s">
        <v>605</v>
      </c>
      <c r="P538" t="s">
        <v>605</v>
      </c>
      <c r="Q538">
        <v>1</v>
      </c>
      <c r="X538">
        <v>2.4700000000000002</v>
      </c>
      <c r="Y538">
        <v>0</v>
      </c>
      <c r="Z538">
        <v>65.709999999999994</v>
      </c>
      <c r="AA538">
        <v>11.6</v>
      </c>
      <c r="AB538">
        <v>0</v>
      </c>
      <c r="AC538">
        <v>0</v>
      </c>
      <c r="AD538">
        <v>1</v>
      </c>
      <c r="AE538">
        <v>0</v>
      </c>
      <c r="AF538" t="s">
        <v>130</v>
      </c>
      <c r="AG538">
        <v>3.0875000000000004</v>
      </c>
      <c r="AH538">
        <v>2</v>
      </c>
      <c r="AI538">
        <v>26840880</v>
      </c>
      <c r="AJ538">
        <v>518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ROW(Source!A178)</f>
        <v>178</v>
      </c>
      <c r="B539">
        <v>26840881</v>
      </c>
      <c r="C539">
        <v>26840876</v>
      </c>
      <c r="D539">
        <v>25152713</v>
      </c>
      <c r="E539">
        <v>1</v>
      </c>
      <c r="F539">
        <v>1</v>
      </c>
      <c r="G539">
        <v>1</v>
      </c>
      <c r="H539">
        <v>3</v>
      </c>
      <c r="I539" t="s">
        <v>655</v>
      </c>
      <c r="J539" t="s">
        <v>656</v>
      </c>
      <c r="K539" t="s">
        <v>657</v>
      </c>
      <c r="L539">
        <v>1348</v>
      </c>
      <c r="N539">
        <v>1009</v>
      </c>
      <c r="O539" t="s">
        <v>38</v>
      </c>
      <c r="P539" t="s">
        <v>38</v>
      </c>
      <c r="Q539">
        <v>1000</v>
      </c>
      <c r="X539">
        <v>1.2E-2</v>
      </c>
      <c r="Y539">
        <v>11978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6</v>
      </c>
      <c r="AG539">
        <v>1.2E-2</v>
      </c>
      <c r="AH539">
        <v>2</v>
      </c>
      <c r="AI539">
        <v>26840881</v>
      </c>
      <c r="AJ539">
        <v>519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ROW(Source!A178)</f>
        <v>178</v>
      </c>
      <c r="B540">
        <v>26840882</v>
      </c>
      <c r="C540">
        <v>26840876</v>
      </c>
      <c r="D540">
        <v>25172445</v>
      </c>
      <c r="E540">
        <v>1</v>
      </c>
      <c r="F540">
        <v>1</v>
      </c>
      <c r="G540">
        <v>1</v>
      </c>
      <c r="H540">
        <v>3</v>
      </c>
      <c r="I540" t="s">
        <v>824</v>
      </c>
      <c r="J540" t="s">
        <v>825</v>
      </c>
      <c r="K540" t="s">
        <v>826</v>
      </c>
      <c r="L540">
        <v>1348</v>
      </c>
      <c r="N540">
        <v>1009</v>
      </c>
      <c r="O540" t="s">
        <v>38</v>
      </c>
      <c r="P540" t="s">
        <v>38</v>
      </c>
      <c r="Q540">
        <v>1000</v>
      </c>
      <c r="X540">
        <v>3.5000000000000003E-2</v>
      </c>
      <c r="Y540">
        <v>5989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6</v>
      </c>
      <c r="AG540">
        <v>3.5000000000000003E-2</v>
      </c>
      <c r="AH540">
        <v>2</v>
      </c>
      <c r="AI540">
        <v>26840882</v>
      </c>
      <c r="AJ540">
        <v>520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ROW(Source!A178)</f>
        <v>178</v>
      </c>
      <c r="B541">
        <v>26840883</v>
      </c>
      <c r="C541">
        <v>26840876</v>
      </c>
      <c r="D541">
        <v>25145198</v>
      </c>
      <c r="E541">
        <v>17</v>
      </c>
      <c r="F541">
        <v>1</v>
      </c>
      <c r="G541">
        <v>1</v>
      </c>
      <c r="H541">
        <v>3</v>
      </c>
      <c r="I541" t="s">
        <v>980</v>
      </c>
      <c r="J541" t="s">
        <v>6</v>
      </c>
      <c r="K541" t="s">
        <v>981</v>
      </c>
      <c r="L541">
        <v>1354</v>
      </c>
      <c r="N541">
        <v>1010</v>
      </c>
      <c r="O541" t="s">
        <v>145</v>
      </c>
      <c r="P541" t="s">
        <v>145</v>
      </c>
      <c r="Q541">
        <v>1</v>
      </c>
      <c r="X541">
        <v>100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 t="s">
        <v>6</v>
      </c>
      <c r="AG541">
        <v>100</v>
      </c>
      <c r="AH541">
        <v>3</v>
      </c>
      <c r="AI541">
        <v>-1</v>
      </c>
      <c r="AJ541" t="s">
        <v>6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ROW(Source!A178)</f>
        <v>178</v>
      </c>
      <c r="B542">
        <v>26840884</v>
      </c>
      <c r="C542">
        <v>26840876</v>
      </c>
      <c r="D542">
        <v>25179415</v>
      </c>
      <c r="E542">
        <v>1</v>
      </c>
      <c r="F542">
        <v>1</v>
      </c>
      <c r="G542">
        <v>1</v>
      </c>
      <c r="H542">
        <v>3</v>
      </c>
      <c r="I542" t="s">
        <v>827</v>
      </c>
      <c r="J542" t="s">
        <v>828</v>
      </c>
      <c r="K542" t="s">
        <v>829</v>
      </c>
      <c r="L542">
        <v>1301</v>
      </c>
      <c r="N542">
        <v>1003</v>
      </c>
      <c r="O542" t="s">
        <v>233</v>
      </c>
      <c r="P542" t="s">
        <v>233</v>
      </c>
      <c r="Q542">
        <v>1</v>
      </c>
      <c r="X542">
        <v>400</v>
      </c>
      <c r="Y542">
        <v>3.2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400</v>
      </c>
      <c r="AH542">
        <v>2</v>
      </c>
      <c r="AI542">
        <v>26840884</v>
      </c>
      <c r="AJ542">
        <v>521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ROW(Source!A179)</f>
        <v>179</v>
      </c>
      <c r="B543">
        <v>26840877</v>
      </c>
      <c r="C543">
        <v>26840876</v>
      </c>
      <c r="D543">
        <v>25414543</v>
      </c>
      <c r="E543">
        <v>1</v>
      </c>
      <c r="F543">
        <v>1</v>
      </c>
      <c r="G543">
        <v>1</v>
      </c>
      <c r="H543">
        <v>1</v>
      </c>
      <c r="I543" t="s">
        <v>822</v>
      </c>
      <c r="J543" t="s">
        <v>6</v>
      </c>
      <c r="K543" t="s">
        <v>823</v>
      </c>
      <c r="L543">
        <v>1191</v>
      </c>
      <c r="N543">
        <v>1013</v>
      </c>
      <c r="O543" t="s">
        <v>599</v>
      </c>
      <c r="P543" t="s">
        <v>599</v>
      </c>
      <c r="Q543">
        <v>1</v>
      </c>
      <c r="X543">
        <v>75.150000000000006</v>
      </c>
      <c r="Y543">
        <v>0</v>
      </c>
      <c r="Z543">
        <v>0</v>
      </c>
      <c r="AA543">
        <v>0</v>
      </c>
      <c r="AB543">
        <v>8.02</v>
      </c>
      <c r="AC543">
        <v>0</v>
      </c>
      <c r="AD543">
        <v>1</v>
      </c>
      <c r="AE543">
        <v>1</v>
      </c>
      <c r="AF543" t="s">
        <v>131</v>
      </c>
      <c r="AG543">
        <v>86.422499999999999</v>
      </c>
      <c r="AH543">
        <v>2</v>
      </c>
      <c r="AI543">
        <v>26840877</v>
      </c>
      <c r="AJ543">
        <v>523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ROW(Source!A179)</f>
        <v>179</v>
      </c>
      <c r="B544">
        <v>26840878</v>
      </c>
      <c r="C544">
        <v>26840876</v>
      </c>
      <c r="D544">
        <v>25412928</v>
      </c>
      <c r="E544">
        <v>1</v>
      </c>
      <c r="F544">
        <v>1</v>
      </c>
      <c r="G544">
        <v>1</v>
      </c>
      <c r="H544">
        <v>1</v>
      </c>
      <c r="I544" t="s">
        <v>600</v>
      </c>
      <c r="J544" t="s">
        <v>6</v>
      </c>
      <c r="K544" t="s">
        <v>601</v>
      </c>
      <c r="L544">
        <v>1191</v>
      </c>
      <c r="N544">
        <v>1013</v>
      </c>
      <c r="O544" t="s">
        <v>599</v>
      </c>
      <c r="P544" t="s">
        <v>599</v>
      </c>
      <c r="Q544">
        <v>1</v>
      </c>
      <c r="X544">
        <v>4.2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2</v>
      </c>
      <c r="AF544" t="s">
        <v>130</v>
      </c>
      <c r="AG544">
        <v>5.25</v>
      </c>
      <c r="AH544">
        <v>2</v>
      </c>
      <c r="AI544">
        <v>26840878</v>
      </c>
      <c r="AJ544">
        <v>524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ROW(Source!A179)</f>
        <v>179</v>
      </c>
      <c r="B545">
        <v>26840879</v>
      </c>
      <c r="C545">
        <v>26840876</v>
      </c>
      <c r="D545">
        <v>25230514</v>
      </c>
      <c r="E545">
        <v>1</v>
      </c>
      <c r="F545">
        <v>1</v>
      </c>
      <c r="G545">
        <v>1</v>
      </c>
      <c r="H545">
        <v>2</v>
      </c>
      <c r="I545" t="s">
        <v>602</v>
      </c>
      <c r="J545" t="s">
        <v>603</v>
      </c>
      <c r="K545" t="s">
        <v>604</v>
      </c>
      <c r="L545">
        <v>1368</v>
      </c>
      <c r="N545">
        <v>1011</v>
      </c>
      <c r="O545" t="s">
        <v>605</v>
      </c>
      <c r="P545" t="s">
        <v>605</v>
      </c>
      <c r="Q545">
        <v>1</v>
      </c>
      <c r="X545">
        <v>1.73</v>
      </c>
      <c r="Y545">
        <v>0</v>
      </c>
      <c r="Z545">
        <v>31.26</v>
      </c>
      <c r="AA545">
        <v>13.5</v>
      </c>
      <c r="AB545">
        <v>0</v>
      </c>
      <c r="AC545">
        <v>0</v>
      </c>
      <c r="AD545">
        <v>1</v>
      </c>
      <c r="AE545">
        <v>0</v>
      </c>
      <c r="AF545" t="s">
        <v>130</v>
      </c>
      <c r="AG545">
        <v>2.1625000000000001</v>
      </c>
      <c r="AH545">
        <v>2</v>
      </c>
      <c r="AI545">
        <v>26840879</v>
      </c>
      <c r="AJ545">
        <v>525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ROW(Source!A179)</f>
        <v>179</v>
      </c>
      <c r="B546">
        <v>26840880</v>
      </c>
      <c r="C546">
        <v>26840876</v>
      </c>
      <c r="D546">
        <v>25231607</v>
      </c>
      <c r="E546">
        <v>1</v>
      </c>
      <c r="F546">
        <v>1</v>
      </c>
      <c r="G546">
        <v>1</v>
      </c>
      <c r="H546">
        <v>2</v>
      </c>
      <c r="I546" t="s">
        <v>608</v>
      </c>
      <c r="J546" t="s">
        <v>609</v>
      </c>
      <c r="K546" t="s">
        <v>610</v>
      </c>
      <c r="L546">
        <v>1368</v>
      </c>
      <c r="N546">
        <v>1011</v>
      </c>
      <c r="O546" t="s">
        <v>605</v>
      </c>
      <c r="P546" t="s">
        <v>605</v>
      </c>
      <c r="Q546">
        <v>1</v>
      </c>
      <c r="X546">
        <v>2.4700000000000002</v>
      </c>
      <c r="Y546">
        <v>0</v>
      </c>
      <c r="Z546">
        <v>65.709999999999994</v>
      </c>
      <c r="AA546">
        <v>11.6</v>
      </c>
      <c r="AB546">
        <v>0</v>
      </c>
      <c r="AC546">
        <v>0</v>
      </c>
      <c r="AD546">
        <v>1</v>
      </c>
      <c r="AE546">
        <v>0</v>
      </c>
      <c r="AF546" t="s">
        <v>130</v>
      </c>
      <c r="AG546">
        <v>3.0875000000000004</v>
      </c>
      <c r="AH546">
        <v>2</v>
      </c>
      <c r="AI546">
        <v>26840880</v>
      </c>
      <c r="AJ546">
        <v>526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ROW(Source!A179)</f>
        <v>179</v>
      </c>
      <c r="B547">
        <v>26840881</v>
      </c>
      <c r="C547">
        <v>26840876</v>
      </c>
      <c r="D547">
        <v>25152713</v>
      </c>
      <c r="E547">
        <v>1</v>
      </c>
      <c r="F547">
        <v>1</v>
      </c>
      <c r="G547">
        <v>1</v>
      </c>
      <c r="H547">
        <v>3</v>
      </c>
      <c r="I547" t="s">
        <v>655</v>
      </c>
      <c r="J547" t="s">
        <v>656</v>
      </c>
      <c r="K547" t="s">
        <v>657</v>
      </c>
      <c r="L547">
        <v>1348</v>
      </c>
      <c r="N547">
        <v>1009</v>
      </c>
      <c r="O547" t="s">
        <v>38</v>
      </c>
      <c r="P547" t="s">
        <v>38</v>
      </c>
      <c r="Q547">
        <v>1000</v>
      </c>
      <c r="X547">
        <v>1.2E-2</v>
      </c>
      <c r="Y547">
        <v>11978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6</v>
      </c>
      <c r="AG547">
        <v>1.2E-2</v>
      </c>
      <c r="AH547">
        <v>2</v>
      </c>
      <c r="AI547">
        <v>26840881</v>
      </c>
      <c r="AJ547">
        <v>527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ROW(Source!A179)</f>
        <v>179</v>
      </c>
      <c r="B548">
        <v>26840882</v>
      </c>
      <c r="C548">
        <v>26840876</v>
      </c>
      <c r="D548">
        <v>25172445</v>
      </c>
      <c r="E548">
        <v>1</v>
      </c>
      <c r="F548">
        <v>1</v>
      </c>
      <c r="G548">
        <v>1</v>
      </c>
      <c r="H548">
        <v>3</v>
      </c>
      <c r="I548" t="s">
        <v>824</v>
      </c>
      <c r="J548" t="s">
        <v>825</v>
      </c>
      <c r="K548" t="s">
        <v>826</v>
      </c>
      <c r="L548">
        <v>1348</v>
      </c>
      <c r="N548">
        <v>1009</v>
      </c>
      <c r="O548" t="s">
        <v>38</v>
      </c>
      <c r="P548" t="s">
        <v>38</v>
      </c>
      <c r="Q548">
        <v>1000</v>
      </c>
      <c r="X548">
        <v>3.5000000000000003E-2</v>
      </c>
      <c r="Y548">
        <v>5989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6</v>
      </c>
      <c r="AG548">
        <v>3.5000000000000003E-2</v>
      </c>
      <c r="AH548">
        <v>2</v>
      </c>
      <c r="AI548">
        <v>26840882</v>
      </c>
      <c r="AJ548">
        <v>528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ROW(Source!A179)</f>
        <v>179</v>
      </c>
      <c r="B549">
        <v>26840883</v>
      </c>
      <c r="C549">
        <v>26840876</v>
      </c>
      <c r="D549">
        <v>25145198</v>
      </c>
      <c r="E549">
        <v>17</v>
      </c>
      <c r="F549">
        <v>1</v>
      </c>
      <c r="G549">
        <v>1</v>
      </c>
      <c r="H549">
        <v>3</v>
      </c>
      <c r="I549" t="s">
        <v>980</v>
      </c>
      <c r="J549" t="s">
        <v>6</v>
      </c>
      <c r="K549" t="s">
        <v>981</v>
      </c>
      <c r="L549">
        <v>1354</v>
      </c>
      <c r="N549">
        <v>1010</v>
      </c>
      <c r="O549" t="s">
        <v>145</v>
      </c>
      <c r="P549" t="s">
        <v>145</v>
      </c>
      <c r="Q549">
        <v>1</v>
      </c>
      <c r="X549">
        <v>100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 t="s">
        <v>6</v>
      </c>
      <c r="AG549">
        <v>100</v>
      </c>
      <c r="AH549">
        <v>3</v>
      </c>
      <c r="AI549">
        <v>-1</v>
      </c>
      <c r="AJ549" t="s">
        <v>6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ROW(Source!A179)</f>
        <v>179</v>
      </c>
      <c r="B550">
        <v>26840884</v>
      </c>
      <c r="C550">
        <v>26840876</v>
      </c>
      <c r="D550">
        <v>25179415</v>
      </c>
      <c r="E550">
        <v>1</v>
      </c>
      <c r="F550">
        <v>1</v>
      </c>
      <c r="G550">
        <v>1</v>
      </c>
      <c r="H550">
        <v>3</v>
      </c>
      <c r="I550" t="s">
        <v>827</v>
      </c>
      <c r="J550" t="s">
        <v>828</v>
      </c>
      <c r="K550" t="s">
        <v>829</v>
      </c>
      <c r="L550">
        <v>1301</v>
      </c>
      <c r="N550">
        <v>1003</v>
      </c>
      <c r="O550" t="s">
        <v>233</v>
      </c>
      <c r="P550" t="s">
        <v>233</v>
      </c>
      <c r="Q550">
        <v>1</v>
      </c>
      <c r="X550">
        <v>400</v>
      </c>
      <c r="Y550">
        <v>3.2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</v>
      </c>
      <c r="AG550">
        <v>400</v>
      </c>
      <c r="AH550">
        <v>2</v>
      </c>
      <c r="AI550">
        <v>26840884</v>
      </c>
      <c r="AJ550">
        <v>529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ROW(Source!A182)</f>
        <v>182</v>
      </c>
      <c r="B551">
        <v>26844980</v>
      </c>
      <c r="C551">
        <v>26844973</v>
      </c>
      <c r="D551">
        <v>25418142</v>
      </c>
      <c r="E551">
        <v>1</v>
      </c>
      <c r="F551">
        <v>1</v>
      </c>
      <c r="G551">
        <v>1</v>
      </c>
      <c r="H551">
        <v>1</v>
      </c>
      <c r="I551" t="s">
        <v>734</v>
      </c>
      <c r="J551" t="s">
        <v>6</v>
      </c>
      <c r="K551" t="s">
        <v>735</v>
      </c>
      <c r="L551">
        <v>1191</v>
      </c>
      <c r="N551">
        <v>1013</v>
      </c>
      <c r="O551" t="s">
        <v>599</v>
      </c>
      <c r="P551" t="s">
        <v>599</v>
      </c>
      <c r="Q551">
        <v>1</v>
      </c>
      <c r="X551">
        <v>1.46</v>
      </c>
      <c r="Y551">
        <v>0</v>
      </c>
      <c r="Z551">
        <v>0</v>
      </c>
      <c r="AA551">
        <v>0</v>
      </c>
      <c r="AB551">
        <v>8.9700000000000006</v>
      </c>
      <c r="AC551">
        <v>0</v>
      </c>
      <c r="AD551">
        <v>1</v>
      </c>
      <c r="AE551">
        <v>1</v>
      </c>
      <c r="AF551" t="s">
        <v>131</v>
      </c>
      <c r="AG551">
        <v>1.6789999999999998</v>
      </c>
      <c r="AH551">
        <v>2</v>
      </c>
      <c r="AI551">
        <v>26844974</v>
      </c>
      <c r="AJ551">
        <v>531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ROW(Source!A182)</f>
        <v>182</v>
      </c>
      <c r="B552">
        <v>26844981</v>
      </c>
      <c r="C552">
        <v>26844973</v>
      </c>
      <c r="D552">
        <v>25412928</v>
      </c>
      <c r="E552">
        <v>1</v>
      </c>
      <c r="F552">
        <v>1</v>
      </c>
      <c r="G552">
        <v>1</v>
      </c>
      <c r="H552">
        <v>1</v>
      </c>
      <c r="I552" t="s">
        <v>600</v>
      </c>
      <c r="J552" t="s">
        <v>6</v>
      </c>
      <c r="K552" t="s">
        <v>601</v>
      </c>
      <c r="L552">
        <v>1191</v>
      </c>
      <c r="N552">
        <v>1013</v>
      </c>
      <c r="O552" t="s">
        <v>599</v>
      </c>
      <c r="P552" t="s">
        <v>599</v>
      </c>
      <c r="Q552">
        <v>1</v>
      </c>
      <c r="X552">
        <v>0.01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2</v>
      </c>
      <c r="AF552" t="s">
        <v>130</v>
      </c>
      <c r="AG552">
        <v>1.2500000000000001E-2</v>
      </c>
      <c r="AH552">
        <v>2</v>
      </c>
      <c r="AI552">
        <v>26844975</v>
      </c>
      <c r="AJ552">
        <v>532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ROW(Source!A182)</f>
        <v>182</v>
      </c>
      <c r="B553">
        <v>26844982</v>
      </c>
      <c r="C553">
        <v>26844973</v>
      </c>
      <c r="D553">
        <v>25231607</v>
      </c>
      <c r="E553">
        <v>1</v>
      </c>
      <c r="F553">
        <v>1</v>
      </c>
      <c r="G553">
        <v>1</v>
      </c>
      <c r="H553">
        <v>2</v>
      </c>
      <c r="I553" t="s">
        <v>608</v>
      </c>
      <c r="J553" t="s">
        <v>609</v>
      </c>
      <c r="K553" t="s">
        <v>610</v>
      </c>
      <c r="L553">
        <v>1368</v>
      </c>
      <c r="N553">
        <v>1011</v>
      </c>
      <c r="O553" t="s">
        <v>605</v>
      </c>
      <c r="P553" t="s">
        <v>605</v>
      </c>
      <c r="Q553">
        <v>1</v>
      </c>
      <c r="X553">
        <v>0.01</v>
      </c>
      <c r="Y553">
        <v>0</v>
      </c>
      <c r="Z553">
        <v>65.709999999999994</v>
      </c>
      <c r="AA553">
        <v>11.6</v>
      </c>
      <c r="AB553">
        <v>0</v>
      </c>
      <c r="AC553">
        <v>0</v>
      </c>
      <c r="AD553">
        <v>1</v>
      </c>
      <c r="AE553">
        <v>0</v>
      </c>
      <c r="AF553" t="s">
        <v>130</v>
      </c>
      <c r="AG553">
        <v>1.2500000000000001E-2</v>
      </c>
      <c r="AH553">
        <v>2</v>
      </c>
      <c r="AI553">
        <v>26844976</v>
      </c>
      <c r="AJ553">
        <v>533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ROW(Source!A182)</f>
        <v>182</v>
      </c>
      <c r="B554">
        <v>26844983</v>
      </c>
      <c r="C554">
        <v>26844973</v>
      </c>
      <c r="D554">
        <v>25231911</v>
      </c>
      <c r="E554">
        <v>1</v>
      </c>
      <c r="F554">
        <v>1</v>
      </c>
      <c r="G554">
        <v>1</v>
      </c>
      <c r="H554">
        <v>2</v>
      </c>
      <c r="I554" t="s">
        <v>611</v>
      </c>
      <c r="J554" t="s">
        <v>612</v>
      </c>
      <c r="K554" t="s">
        <v>613</v>
      </c>
      <c r="L554">
        <v>1368</v>
      </c>
      <c r="N554">
        <v>1011</v>
      </c>
      <c r="O554" t="s">
        <v>605</v>
      </c>
      <c r="P554" t="s">
        <v>605</v>
      </c>
      <c r="Q554">
        <v>1</v>
      </c>
      <c r="X554">
        <v>0.12</v>
      </c>
      <c r="Y554">
        <v>0</v>
      </c>
      <c r="Z554">
        <v>8.1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130</v>
      </c>
      <c r="AG554">
        <v>0.15</v>
      </c>
      <c r="AH554">
        <v>2</v>
      </c>
      <c r="AI554">
        <v>26844977</v>
      </c>
      <c r="AJ554">
        <v>534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ROW(Source!A182)</f>
        <v>182</v>
      </c>
      <c r="B555">
        <v>26844984</v>
      </c>
      <c r="C555">
        <v>26844973</v>
      </c>
      <c r="D555">
        <v>25151438</v>
      </c>
      <c r="E555">
        <v>1</v>
      </c>
      <c r="F555">
        <v>1</v>
      </c>
      <c r="G555">
        <v>1</v>
      </c>
      <c r="H555">
        <v>3</v>
      </c>
      <c r="I555" t="s">
        <v>736</v>
      </c>
      <c r="J555" t="s">
        <v>737</v>
      </c>
      <c r="K555" t="s">
        <v>738</v>
      </c>
      <c r="L555">
        <v>1348</v>
      </c>
      <c r="N555">
        <v>1009</v>
      </c>
      <c r="O555" t="s">
        <v>38</v>
      </c>
      <c r="P555" t="s">
        <v>38</v>
      </c>
      <c r="Q555">
        <v>1000</v>
      </c>
      <c r="X555">
        <v>1.1E-4</v>
      </c>
      <c r="Y555">
        <v>10362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6</v>
      </c>
      <c r="AG555">
        <v>1.1E-4</v>
      </c>
      <c r="AH555">
        <v>2</v>
      </c>
      <c r="AI555">
        <v>26844978</v>
      </c>
      <c r="AJ555">
        <v>535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ROW(Source!A182)</f>
        <v>182</v>
      </c>
      <c r="B556">
        <v>26844985</v>
      </c>
      <c r="C556">
        <v>26844973</v>
      </c>
      <c r="D556">
        <v>25144380</v>
      </c>
      <c r="E556">
        <v>17</v>
      </c>
      <c r="F556">
        <v>1</v>
      </c>
      <c r="G556">
        <v>1</v>
      </c>
      <c r="H556">
        <v>3</v>
      </c>
      <c r="I556" t="s">
        <v>934</v>
      </c>
      <c r="J556" t="s">
        <v>6</v>
      </c>
      <c r="K556" t="s">
        <v>949</v>
      </c>
      <c r="L556">
        <v>1339</v>
      </c>
      <c r="N556">
        <v>1007</v>
      </c>
      <c r="O556" t="s">
        <v>228</v>
      </c>
      <c r="P556" t="s">
        <v>228</v>
      </c>
      <c r="Q556">
        <v>1</v>
      </c>
      <c r="X556">
        <v>2.9999999999999997E-4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 t="s">
        <v>6</v>
      </c>
      <c r="AG556">
        <v>2.9999999999999997E-4</v>
      </c>
      <c r="AH556">
        <v>3</v>
      </c>
      <c r="AI556">
        <v>-1</v>
      </c>
      <c r="AJ556" t="s">
        <v>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ROW(Source!A182)</f>
        <v>182</v>
      </c>
      <c r="B557">
        <v>26844986</v>
      </c>
      <c r="C557">
        <v>26844973</v>
      </c>
      <c r="D557">
        <v>25174741</v>
      </c>
      <c r="E557">
        <v>1</v>
      </c>
      <c r="F557">
        <v>1</v>
      </c>
      <c r="G557">
        <v>1</v>
      </c>
      <c r="H557">
        <v>3</v>
      </c>
      <c r="I557" t="s">
        <v>739</v>
      </c>
      <c r="J557" t="s">
        <v>740</v>
      </c>
      <c r="K557" t="s">
        <v>741</v>
      </c>
      <c r="L557">
        <v>1348</v>
      </c>
      <c r="N557">
        <v>1009</v>
      </c>
      <c r="O557" t="s">
        <v>38</v>
      </c>
      <c r="P557" t="s">
        <v>38</v>
      </c>
      <c r="Q557">
        <v>1000</v>
      </c>
      <c r="X557">
        <v>4.2999999999999999E-4</v>
      </c>
      <c r="Y557">
        <v>6508.75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6</v>
      </c>
      <c r="AG557">
        <v>4.2999999999999999E-4</v>
      </c>
      <c r="AH557">
        <v>2</v>
      </c>
      <c r="AI557">
        <v>26844979</v>
      </c>
      <c r="AJ557">
        <v>536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ROW(Source!A182)</f>
        <v>182</v>
      </c>
      <c r="B558">
        <v>26844987</v>
      </c>
      <c r="C558">
        <v>26844973</v>
      </c>
      <c r="D558">
        <v>25146001</v>
      </c>
      <c r="E558">
        <v>17</v>
      </c>
      <c r="F558">
        <v>1</v>
      </c>
      <c r="G558">
        <v>1</v>
      </c>
      <c r="H558">
        <v>3</v>
      </c>
      <c r="I558" t="s">
        <v>950</v>
      </c>
      <c r="J558" t="s">
        <v>6</v>
      </c>
      <c r="K558" t="s">
        <v>951</v>
      </c>
      <c r="L558">
        <v>1354</v>
      </c>
      <c r="N558">
        <v>1010</v>
      </c>
      <c r="O558" t="s">
        <v>145</v>
      </c>
      <c r="P558" t="s">
        <v>145</v>
      </c>
      <c r="Q558">
        <v>1</v>
      </c>
      <c r="X558">
        <v>1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 t="s">
        <v>6</v>
      </c>
      <c r="AG558">
        <v>1</v>
      </c>
      <c r="AH558">
        <v>3</v>
      </c>
      <c r="AI558">
        <v>-1</v>
      </c>
      <c r="AJ558" t="s">
        <v>6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ROW(Source!A183)</f>
        <v>183</v>
      </c>
      <c r="B559">
        <v>26844980</v>
      </c>
      <c r="C559">
        <v>26844973</v>
      </c>
      <c r="D559">
        <v>25418142</v>
      </c>
      <c r="E559">
        <v>1</v>
      </c>
      <c r="F559">
        <v>1</v>
      </c>
      <c r="G559">
        <v>1</v>
      </c>
      <c r="H559">
        <v>1</v>
      </c>
      <c r="I559" t="s">
        <v>734</v>
      </c>
      <c r="J559" t="s">
        <v>6</v>
      </c>
      <c r="K559" t="s">
        <v>735</v>
      </c>
      <c r="L559">
        <v>1191</v>
      </c>
      <c r="N559">
        <v>1013</v>
      </c>
      <c r="O559" t="s">
        <v>599</v>
      </c>
      <c r="P559" t="s">
        <v>599</v>
      </c>
      <c r="Q559">
        <v>1</v>
      </c>
      <c r="X559">
        <v>1.46</v>
      </c>
      <c r="Y559">
        <v>0</v>
      </c>
      <c r="Z559">
        <v>0</v>
      </c>
      <c r="AA559">
        <v>0</v>
      </c>
      <c r="AB559">
        <v>8.9700000000000006</v>
      </c>
      <c r="AC559">
        <v>0</v>
      </c>
      <c r="AD559">
        <v>1</v>
      </c>
      <c r="AE559">
        <v>1</v>
      </c>
      <c r="AF559" t="s">
        <v>131</v>
      </c>
      <c r="AG559">
        <v>1.6789999999999998</v>
      </c>
      <c r="AH559">
        <v>2</v>
      </c>
      <c r="AI559">
        <v>26844974</v>
      </c>
      <c r="AJ559">
        <v>538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ROW(Source!A183)</f>
        <v>183</v>
      </c>
      <c r="B560">
        <v>26844981</v>
      </c>
      <c r="C560">
        <v>26844973</v>
      </c>
      <c r="D560">
        <v>25412928</v>
      </c>
      <c r="E560">
        <v>1</v>
      </c>
      <c r="F560">
        <v>1</v>
      </c>
      <c r="G560">
        <v>1</v>
      </c>
      <c r="H560">
        <v>1</v>
      </c>
      <c r="I560" t="s">
        <v>600</v>
      </c>
      <c r="J560" t="s">
        <v>6</v>
      </c>
      <c r="K560" t="s">
        <v>601</v>
      </c>
      <c r="L560">
        <v>1191</v>
      </c>
      <c r="N560">
        <v>1013</v>
      </c>
      <c r="O560" t="s">
        <v>599</v>
      </c>
      <c r="P560" t="s">
        <v>599</v>
      </c>
      <c r="Q560">
        <v>1</v>
      </c>
      <c r="X560">
        <v>0.01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2</v>
      </c>
      <c r="AF560" t="s">
        <v>130</v>
      </c>
      <c r="AG560">
        <v>1.2500000000000001E-2</v>
      </c>
      <c r="AH560">
        <v>2</v>
      </c>
      <c r="AI560">
        <v>26844975</v>
      </c>
      <c r="AJ560">
        <v>539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ROW(Source!A183)</f>
        <v>183</v>
      </c>
      <c r="B561">
        <v>26844982</v>
      </c>
      <c r="C561">
        <v>26844973</v>
      </c>
      <c r="D561">
        <v>25231607</v>
      </c>
      <c r="E561">
        <v>1</v>
      </c>
      <c r="F561">
        <v>1</v>
      </c>
      <c r="G561">
        <v>1</v>
      </c>
      <c r="H561">
        <v>2</v>
      </c>
      <c r="I561" t="s">
        <v>608</v>
      </c>
      <c r="J561" t="s">
        <v>609</v>
      </c>
      <c r="K561" t="s">
        <v>610</v>
      </c>
      <c r="L561">
        <v>1368</v>
      </c>
      <c r="N561">
        <v>1011</v>
      </c>
      <c r="O561" t="s">
        <v>605</v>
      </c>
      <c r="P561" t="s">
        <v>605</v>
      </c>
      <c r="Q561">
        <v>1</v>
      </c>
      <c r="X561">
        <v>0.01</v>
      </c>
      <c r="Y561">
        <v>0</v>
      </c>
      <c r="Z561">
        <v>65.709999999999994</v>
      </c>
      <c r="AA561">
        <v>11.6</v>
      </c>
      <c r="AB561">
        <v>0</v>
      </c>
      <c r="AC561">
        <v>0</v>
      </c>
      <c r="AD561">
        <v>1</v>
      </c>
      <c r="AE561">
        <v>0</v>
      </c>
      <c r="AF561" t="s">
        <v>130</v>
      </c>
      <c r="AG561">
        <v>1.2500000000000001E-2</v>
      </c>
      <c r="AH561">
        <v>2</v>
      </c>
      <c r="AI561">
        <v>26844976</v>
      </c>
      <c r="AJ561">
        <v>540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ROW(Source!A183)</f>
        <v>183</v>
      </c>
      <c r="B562">
        <v>26844983</v>
      </c>
      <c r="C562">
        <v>26844973</v>
      </c>
      <c r="D562">
        <v>25231911</v>
      </c>
      <c r="E562">
        <v>1</v>
      </c>
      <c r="F562">
        <v>1</v>
      </c>
      <c r="G562">
        <v>1</v>
      </c>
      <c r="H562">
        <v>2</v>
      </c>
      <c r="I562" t="s">
        <v>611</v>
      </c>
      <c r="J562" t="s">
        <v>612</v>
      </c>
      <c r="K562" t="s">
        <v>613</v>
      </c>
      <c r="L562">
        <v>1368</v>
      </c>
      <c r="N562">
        <v>1011</v>
      </c>
      <c r="O562" t="s">
        <v>605</v>
      </c>
      <c r="P562" t="s">
        <v>605</v>
      </c>
      <c r="Q562">
        <v>1</v>
      </c>
      <c r="X562">
        <v>0.12</v>
      </c>
      <c r="Y562">
        <v>0</v>
      </c>
      <c r="Z562">
        <v>8.1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130</v>
      </c>
      <c r="AG562">
        <v>0.15</v>
      </c>
      <c r="AH562">
        <v>2</v>
      </c>
      <c r="AI562">
        <v>26844977</v>
      </c>
      <c r="AJ562">
        <v>541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ROW(Source!A183)</f>
        <v>183</v>
      </c>
      <c r="B563">
        <v>26844984</v>
      </c>
      <c r="C563">
        <v>26844973</v>
      </c>
      <c r="D563">
        <v>25151438</v>
      </c>
      <c r="E563">
        <v>1</v>
      </c>
      <c r="F563">
        <v>1</v>
      </c>
      <c r="G563">
        <v>1</v>
      </c>
      <c r="H563">
        <v>3</v>
      </c>
      <c r="I563" t="s">
        <v>736</v>
      </c>
      <c r="J563" t="s">
        <v>737</v>
      </c>
      <c r="K563" t="s">
        <v>738</v>
      </c>
      <c r="L563">
        <v>1348</v>
      </c>
      <c r="N563">
        <v>1009</v>
      </c>
      <c r="O563" t="s">
        <v>38</v>
      </c>
      <c r="P563" t="s">
        <v>38</v>
      </c>
      <c r="Q563">
        <v>1000</v>
      </c>
      <c r="X563">
        <v>1.1E-4</v>
      </c>
      <c r="Y563">
        <v>10362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1.1E-4</v>
      </c>
      <c r="AH563">
        <v>2</v>
      </c>
      <c r="AI563">
        <v>26844978</v>
      </c>
      <c r="AJ563">
        <v>542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ROW(Source!A183)</f>
        <v>183</v>
      </c>
      <c r="B564">
        <v>26844985</v>
      </c>
      <c r="C564">
        <v>26844973</v>
      </c>
      <c r="D564">
        <v>25144380</v>
      </c>
      <c r="E564">
        <v>17</v>
      </c>
      <c r="F564">
        <v>1</v>
      </c>
      <c r="G564">
        <v>1</v>
      </c>
      <c r="H564">
        <v>3</v>
      </c>
      <c r="I564" t="s">
        <v>934</v>
      </c>
      <c r="J564" t="s">
        <v>6</v>
      </c>
      <c r="K564" t="s">
        <v>949</v>
      </c>
      <c r="L564">
        <v>1339</v>
      </c>
      <c r="N564">
        <v>1007</v>
      </c>
      <c r="O564" t="s">
        <v>228</v>
      </c>
      <c r="P564" t="s">
        <v>228</v>
      </c>
      <c r="Q564">
        <v>1</v>
      </c>
      <c r="X564">
        <v>2.9999999999999997E-4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 t="s">
        <v>6</v>
      </c>
      <c r="AG564">
        <v>2.9999999999999997E-4</v>
      </c>
      <c r="AH564">
        <v>3</v>
      </c>
      <c r="AI564">
        <v>-1</v>
      </c>
      <c r="AJ564" t="s">
        <v>6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ROW(Source!A183)</f>
        <v>183</v>
      </c>
      <c r="B565">
        <v>26844986</v>
      </c>
      <c r="C565">
        <v>26844973</v>
      </c>
      <c r="D565">
        <v>25174741</v>
      </c>
      <c r="E565">
        <v>1</v>
      </c>
      <c r="F565">
        <v>1</v>
      </c>
      <c r="G565">
        <v>1</v>
      </c>
      <c r="H565">
        <v>3</v>
      </c>
      <c r="I565" t="s">
        <v>739</v>
      </c>
      <c r="J565" t="s">
        <v>740</v>
      </c>
      <c r="K565" t="s">
        <v>741</v>
      </c>
      <c r="L565">
        <v>1348</v>
      </c>
      <c r="N565">
        <v>1009</v>
      </c>
      <c r="O565" t="s">
        <v>38</v>
      </c>
      <c r="P565" t="s">
        <v>38</v>
      </c>
      <c r="Q565">
        <v>1000</v>
      </c>
      <c r="X565">
        <v>4.2999999999999999E-4</v>
      </c>
      <c r="Y565">
        <v>6508.75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6</v>
      </c>
      <c r="AG565">
        <v>4.2999999999999999E-4</v>
      </c>
      <c r="AH565">
        <v>2</v>
      </c>
      <c r="AI565">
        <v>26844979</v>
      </c>
      <c r="AJ565">
        <v>543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ROW(Source!A183)</f>
        <v>183</v>
      </c>
      <c r="B566">
        <v>26844987</v>
      </c>
      <c r="C566">
        <v>26844973</v>
      </c>
      <c r="D566">
        <v>25146001</v>
      </c>
      <c r="E566">
        <v>17</v>
      </c>
      <c r="F566">
        <v>1</v>
      </c>
      <c r="G566">
        <v>1</v>
      </c>
      <c r="H566">
        <v>3</v>
      </c>
      <c r="I566" t="s">
        <v>950</v>
      </c>
      <c r="J566" t="s">
        <v>6</v>
      </c>
      <c r="K566" t="s">
        <v>951</v>
      </c>
      <c r="L566">
        <v>1354</v>
      </c>
      <c r="N566">
        <v>1010</v>
      </c>
      <c r="O566" t="s">
        <v>145</v>
      </c>
      <c r="P566" t="s">
        <v>145</v>
      </c>
      <c r="Q566">
        <v>1</v>
      </c>
      <c r="X566">
        <v>1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 t="s">
        <v>6</v>
      </c>
      <c r="AG566">
        <v>1</v>
      </c>
      <c r="AH566">
        <v>3</v>
      </c>
      <c r="AI566">
        <v>-1</v>
      </c>
      <c r="AJ566" t="s">
        <v>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ROW(Source!A223)</f>
        <v>223</v>
      </c>
      <c r="B567">
        <v>26840909</v>
      </c>
      <c r="C567">
        <v>26840908</v>
      </c>
      <c r="D567">
        <v>25414543</v>
      </c>
      <c r="E567">
        <v>1</v>
      </c>
      <c r="F567">
        <v>1</v>
      </c>
      <c r="G567">
        <v>1</v>
      </c>
      <c r="H567">
        <v>1</v>
      </c>
      <c r="I567" t="s">
        <v>822</v>
      </c>
      <c r="J567" t="s">
        <v>6</v>
      </c>
      <c r="K567" t="s">
        <v>823</v>
      </c>
      <c r="L567">
        <v>1191</v>
      </c>
      <c r="N567">
        <v>1013</v>
      </c>
      <c r="O567" t="s">
        <v>599</v>
      </c>
      <c r="P567" t="s">
        <v>599</v>
      </c>
      <c r="Q567">
        <v>1</v>
      </c>
      <c r="X567">
        <v>17.89</v>
      </c>
      <c r="Y567">
        <v>0</v>
      </c>
      <c r="Z567">
        <v>0</v>
      </c>
      <c r="AA567">
        <v>0</v>
      </c>
      <c r="AB567">
        <v>8.02</v>
      </c>
      <c r="AC567">
        <v>0</v>
      </c>
      <c r="AD567">
        <v>1</v>
      </c>
      <c r="AE567">
        <v>1</v>
      </c>
      <c r="AF567" t="s">
        <v>6</v>
      </c>
      <c r="AG567">
        <v>17.89</v>
      </c>
      <c r="AH567">
        <v>2</v>
      </c>
      <c r="AI567">
        <v>26840909</v>
      </c>
      <c r="AJ567">
        <v>545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ROW(Source!A223)</f>
        <v>223</v>
      </c>
      <c r="B568">
        <v>26840910</v>
      </c>
      <c r="C568">
        <v>26840908</v>
      </c>
      <c r="D568">
        <v>25412928</v>
      </c>
      <c r="E568">
        <v>1</v>
      </c>
      <c r="F568">
        <v>1</v>
      </c>
      <c r="G568">
        <v>1</v>
      </c>
      <c r="H568">
        <v>1</v>
      </c>
      <c r="I568" t="s">
        <v>600</v>
      </c>
      <c r="J568" t="s">
        <v>6</v>
      </c>
      <c r="K568" t="s">
        <v>601</v>
      </c>
      <c r="L568">
        <v>1191</v>
      </c>
      <c r="N568">
        <v>1013</v>
      </c>
      <c r="O568" t="s">
        <v>599</v>
      </c>
      <c r="P568" t="s">
        <v>599</v>
      </c>
      <c r="Q568">
        <v>1</v>
      </c>
      <c r="X568">
        <v>0.08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2</v>
      </c>
      <c r="AF568" t="s">
        <v>6</v>
      </c>
      <c r="AG568">
        <v>0.08</v>
      </c>
      <c r="AH568">
        <v>2</v>
      </c>
      <c r="AI568">
        <v>26840910</v>
      </c>
      <c r="AJ568">
        <v>546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ROW(Source!A223)</f>
        <v>223</v>
      </c>
      <c r="B569">
        <v>26840911</v>
      </c>
      <c r="C569">
        <v>26840908</v>
      </c>
      <c r="D569">
        <v>25230514</v>
      </c>
      <c r="E569">
        <v>1</v>
      </c>
      <c r="F569">
        <v>1</v>
      </c>
      <c r="G569">
        <v>1</v>
      </c>
      <c r="H569">
        <v>2</v>
      </c>
      <c r="I569" t="s">
        <v>602</v>
      </c>
      <c r="J569" t="s">
        <v>603</v>
      </c>
      <c r="K569" t="s">
        <v>604</v>
      </c>
      <c r="L569">
        <v>1368</v>
      </c>
      <c r="N569">
        <v>1011</v>
      </c>
      <c r="O569" t="s">
        <v>605</v>
      </c>
      <c r="P569" t="s">
        <v>605</v>
      </c>
      <c r="Q569">
        <v>1</v>
      </c>
      <c r="X569">
        <v>0.08</v>
      </c>
      <c r="Y569">
        <v>0</v>
      </c>
      <c r="Z569">
        <v>31.26</v>
      </c>
      <c r="AA569">
        <v>13.5</v>
      </c>
      <c r="AB569">
        <v>0</v>
      </c>
      <c r="AC569">
        <v>0</v>
      </c>
      <c r="AD569">
        <v>1</v>
      </c>
      <c r="AE569">
        <v>0</v>
      </c>
      <c r="AF569" t="s">
        <v>6</v>
      </c>
      <c r="AG569">
        <v>0.08</v>
      </c>
      <c r="AH569">
        <v>2</v>
      </c>
      <c r="AI569">
        <v>26840911</v>
      </c>
      <c r="AJ569">
        <v>547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ROW(Source!A224)</f>
        <v>224</v>
      </c>
      <c r="B570">
        <v>26840909</v>
      </c>
      <c r="C570">
        <v>26840908</v>
      </c>
      <c r="D570">
        <v>25414543</v>
      </c>
      <c r="E570">
        <v>1</v>
      </c>
      <c r="F570">
        <v>1</v>
      </c>
      <c r="G570">
        <v>1</v>
      </c>
      <c r="H570">
        <v>1</v>
      </c>
      <c r="I570" t="s">
        <v>822</v>
      </c>
      <c r="J570" t="s">
        <v>6</v>
      </c>
      <c r="K570" t="s">
        <v>823</v>
      </c>
      <c r="L570">
        <v>1191</v>
      </c>
      <c r="N570">
        <v>1013</v>
      </c>
      <c r="O570" t="s">
        <v>599</v>
      </c>
      <c r="P570" t="s">
        <v>599</v>
      </c>
      <c r="Q570">
        <v>1</v>
      </c>
      <c r="X570">
        <v>17.89</v>
      </c>
      <c r="Y570">
        <v>0</v>
      </c>
      <c r="Z570">
        <v>0</v>
      </c>
      <c r="AA570">
        <v>0</v>
      </c>
      <c r="AB570">
        <v>8.02</v>
      </c>
      <c r="AC570">
        <v>0</v>
      </c>
      <c r="AD570">
        <v>1</v>
      </c>
      <c r="AE570">
        <v>1</v>
      </c>
      <c r="AF570" t="s">
        <v>6</v>
      </c>
      <c r="AG570">
        <v>17.89</v>
      </c>
      <c r="AH570">
        <v>2</v>
      </c>
      <c r="AI570">
        <v>26840909</v>
      </c>
      <c r="AJ570">
        <v>548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ROW(Source!A224)</f>
        <v>224</v>
      </c>
      <c r="B571">
        <v>26840910</v>
      </c>
      <c r="C571">
        <v>26840908</v>
      </c>
      <c r="D571">
        <v>25412928</v>
      </c>
      <c r="E571">
        <v>1</v>
      </c>
      <c r="F571">
        <v>1</v>
      </c>
      <c r="G571">
        <v>1</v>
      </c>
      <c r="H571">
        <v>1</v>
      </c>
      <c r="I571" t="s">
        <v>600</v>
      </c>
      <c r="J571" t="s">
        <v>6</v>
      </c>
      <c r="K571" t="s">
        <v>601</v>
      </c>
      <c r="L571">
        <v>1191</v>
      </c>
      <c r="N571">
        <v>1013</v>
      </c>
      <c r="O571" t="s">
        <v>599</v>
      </c>
      <c r="P571" t="s">
        <v>599</v>
      </c>
      <c r="Q571">
        <v>1</v>
      </c>
      <c r="X571">
        <v>0.08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2</v>
      </c>
      <c r="AF571" t="s">
        <v>6</v>
      </c>
      <c r="AG571">
        <v>0.08</v>
      </c>
      <c r="AH571">
        <v>2</v>
      </c>
      <c r="AI571">
        <v>26840910</v>
      </c>
      <c r="AJ571">
        <v>549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ROW(Source!A224)</f>
        <v>224</v>
      </c>
      <c r="B572">
        <v>26840911</v>
      </c>
      <c r="C572">
        <v>26840908</v>
      </c>
      <c r="D572">
        <v>25230514</v>
      </c>
      <c r="E572">
        <v>1</v>
      </c>
      <c r="F572">
        <v>1</v>
      </c>
      <c r="G572">
        <v>1</v>
      </c>
      <c r="H572">
        <v>2</v>
      </c>
      <c r="I572" t="s">
        <v>602</v>
      </c>
      <c r="J572" t="s">
        <v>603</v>
      </c>
      <c r="K572" t="s">
        <v>604</v>
      </c>
      <c r="L572">
        <v>1368</v>
      </c>
      <c r="N572">
        <v>1011</v>
      </c>
      <c r="O572" t="s">
        <v>605</v>
      </c>
      <c r="P572" t="s">
        <v>605</v>
      </c>
      <c r="Q572">
        <v>1</v>
      </c>
      <c r="X572">
        <v>0.08</v>
      </c>
      <c r="Y572">
        <v>0</v>
      </c>
      <c r="Z572">
        <v>31.26</v>
      </c>
      <c r="AA572">
        <v>13.5</v>
      </c>
      <c r="AB572">
        <v>0</v>
      </c>
      <c r="AC572">
        <v>0</v>
      </c>
      <c r="AD572">
        <v>1</v>
      </c>
      <c r="AE572">
        <v>0</v>
      </c>
      <c r="AF572" t="s">
        <v>6</v>
      </c>
      <c r="AG572">
        <v>0.08</v>
      </c>
      <c r="AH572">
        <v>2</v>
      </c>
      <c r="AI572">
        <v>26840911</v>
      </c>
      <c r="AJ572">
        <v>550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ROW(Source!A225)</f>
        <v>225</v>
      </c>
      <c r="B573">
        <v>26840913</v>
      </c>
      <c r="C573">
        <v>26840912</v>
      </c>
      <c r="D573">
        <v>25413050</v>
      </c>
      <c r="E573">
        <v>1</v>
      </c>
      <c r="F573">
        <v>1</v>
      </c>
      <c r="G573">
        <v>1</v>
      </c>
      <c r="H573">
        <v>1</v>
      </c>
      <c r="I573" t="s">
        <v>682</v>
      </c>
      <c r="J573" t="s">
        <v>6</v>
      </c>
      <c r="K573" t="s">
        <v>683</v>
      </c>
      <c r="L573">
        <v>1191</v>
      </c>
      <c r="N573">
        <v>1013</v>
      </c>
      <c r="O573" t="s">
        <v>599</v>
      </c>
      <c r="P573" t="s">
        <v>599</v>
      </c>
      <c r="Q573">
        <v>1</v>
      </c>
      <c r="X573">
        <v>5.84</v>
      </c>
      <c r="Y573">
        <v>0</v>
      </c>
      <c r="Z573">
        <v>0</v>
      </c>
      <c r="AA573">
        <v>0</v>
      </c>
      <c r="AB573">
        <v>7.8</v>
      </c>
      <c r="AC573">
        <v>0</v>
      </c>
      <c r="AD573">
        <v>1</v>
      </c>
      <c r="AE573">
        <v>1</v>
      </c>
      <c r="AF573" t="s">
        <v>6</v>
      </c>
      <c r="AG573">
        <v>5.84</v>
      </c>
      <c r="AH573">
        <v>2</v>
      </c>
      <c r="AI573">
        <v>26840913</v>
      </c>
      <c r="AJ573">
        <v>551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ROW(Source!A226)</f>
        <v>226</v>
      </c>
      <c r="B574">
        <v>26840913</v>
      </c>
      <c r="C574">
        <v>26840912</v>
      </c>
      <c r="D574">
        <v>25413050</v>
      </c>
      <c r="E574">
        <v>1</v>
      </c>
      <c r="F574">
        <v>1</v>
      </c>
      <c r="G574">
        <v>1</v>
      </c>
      <c r="H574">
        <v>1</v>
      </c>
      <c r="I574" t="s">
        <v>682</v>
      </c>
      <c r="J574" t="s">
        <v>6</v>
      </c>
      <c r="K574" t="s">
        <v>683</v>
      </c>
      <c r="L574">
        <v>1191</v>
      </c>
      <c r="N574">
        <v>1013</v>
      </c>
      <c r="O574" t="s">
        <v>599</v>
      </c>
      <c r="P574" t="s">
        <v>599</v>
      </c>
      <c r="Q574">
        <v>1</v>
      </c>
      <c r="X574">
        <v>5.84</v>
      </c>
      <c r="Y574">
        <v>0</v>
      </c>
      <c r="Z574">
        <v>0</v>
      </c>
      <c r="AA574">
        <v>0</v>
      </c>
      <c r="AB574">
        <v>7.8</v>
      </c>
      <c r="AC574">
        <v>0</v>
      </c>
      <c r="AD574">
        <v>1</v>
      </c>
      <c r="AE574">
        <v>1</v>
      </c>
      <c r="AF574" t="s">
        <v>6</v>
      </c>
      <c r="AG574">
        <v>5.84</v>
      </c>
      <c r="AH574">
        <v>2</v>
      </c>
      <c r="AI574">
        <v>26840913</v>
      </c>
      <c r="AJ574">
        <v>552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ROW(Source!A227)</f>
        <v>227</v>
      </c>
      <c r="B575">
        <v>26840915</v>
      </c>
      <c r="C575">
        <v>26840914</v>
      </c>
      <c r="D575">
        <v>25429015</v>
      </c>
      <c r="E575">
        <v>1</v>
      </c>
      <c r="F575">
        <v>1</v>
      </c>
      <c r="G575">
        <v>1</v>
      </c>
      <c r="H575">
        <v>1</v>
      </c>
      <c r="I575" t="s">
        <v>830</v>
      </c>
      <c r="J575" t="s">
        <v>6</v>
      </c>
      <c r="K575" t="s">
        <v>831</v>
      </c>
      <c r="L575">
        <v>1191</v>
      </c>
      <c r="N575">
        <v>1013</v>
      </c>
      <c r="O575" t="s">
        <v>599</v>
      </c>
      <c r="P575" t="s">
        <v>599</v>
      </c>
      <c r="Q575">
        <v>1</v>
      </c>
      <c r="X575">
        <v>1.68</v>
      </c>
      <c r="Y575">
        <v>0</v>
      </c>
      <c r="Z575">
        <v>0</v>
      </c>
      <c r="AA575">
        <v>0</v>
      </c>
      <c r="AB575">
        <v>11.82</v>
      </c>
      <c r="AC575">
        <v>0</v>
      </c>
      <c r="AD575">
        <v>1</v>
      </c>
      <c r="AE575">
        <v>1</v>
      </c>
      <c r="AF575" t="s">
        <v>413</v>
      </c>
      <c r="AG575">
        <v>1.008</v>
      </c>
      <c r="AH575">
        <v>2</v>
      </c>
      <c r="AI575">
        <v>26840915</v>
      </c>
      <c r="AJ575">
        <v>553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ROW(Source!A227)</f>
        <v>227</v>
      </c>
      <c r="B576">
        <v>26840916</v>
      </c>
      <c r="C576">
        <v>26840914</v>
      </c>
      <c r="D576">
        <v>25148593</v>
      </c>
      <c r="E576">
        <v>1</v>
      </c>
      <c r="F576">
        <v>1</v>
      </c>
      <c r="G576">
        <v>1</v>
      </c>
      <c r="H576">
        <v>3</v>
      </c>
      <c r="I576" t="s">
        <v>832</v>
      </c>
      <c r="J576" t="s">
        <v>833</v>
      </c>
      <c r="K576" t="s">
        <v>834</v>
      </c>
      <c r="L576">
        <v>1346</v>
      </c>
      <c r="N576">
        <v>1009</v>
      </c>
      <c r="O576" t="s">
        <v>182</v>
      </c>
      <c r="P576" t="s">
        <v>182</v>
      </c>
      <c r="Q576">
        <v>1</v>
      </c>
      <c r="X576">
        <v>4.0000000000000002E-4</v>
      </c>
      <c r="Y576">
        <v>27.74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30</v>
      </c>
      <c r="AG576">
        <v>0</v>
      </c>
      <c r="AH576">
        <v>2</v>
      </c>
      <c r="AI576">
        <v>26840916</v>
      </c>
      <c r="AJ576">
        <v>554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ROW(Source!A227)</f>
        <v>227</v>
      </c>
      <c r="B577">
        <v>26840917</v>
      </c>
      <c r="C577">
        <v>26840914</v>
      </c>
      <c r="D577">
        <v>25152746</v>
      </c>
      <c r="E577">
        <v>1</v>
      </c>
      <c r="F577">
        <v>1</v>
      </c>
      <c r="G577">
        <v>1</v>
      </c>
      <c r="H577">
        <v>3</v>
      </c>
      <c r="I577" t="s">
        <v>835</v>
      </c>
      <c r="J577" t="s">
        <v>836</v>
      </c>
      <c r="K577" t="s">
        <v>837</v>
      </c>
      <c r="L577">
        <v>1355</v>
      </c>
      <c r="N577">
        <v>1010</v>
      </c>
      <c r="O577" t="s">
        <v>483</v>
      </c>
      <c r="P577" t="s">
        <v>483</v>
      </c>
      <c r="Q577">
        <v>100</v>
      </c>
      <c r="X577">
        <v>0.03</v>
      </c>
      <c r="Y577">
        <v>83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30</v>
      </c>
      <c r="AG577">
        <v>0</v>
      </c>
      <c r="AH577">
        <v>2</v>
      </c>
      <c r="AI577">
        <v>26840917</v>
      </c>
      <c r="AJ577">
        <v>555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ROW(Source!A227)</f>
        <v>227</v>
      </c>
      <c r="B578">
        <v>26840918</v>
      </c>
      <c r="C578">
        <v>26840914</v>
      </c>
      <c r="D578">
        <v>25154653</v>
      </c>
      <c r="E578">
        <v>1</v>
      </c>
      <c r="F578">
        <v>1</v>
      </c>
      <c r="G578">
        <v>1</v>
      </c>
      <c r="H578">
        <v>3</v>
      </c>
      <c r="I578" t="s">
        <v>838</v>
      </c>
      <c r="J578" t="s">
        <v>839</v>
      </c>
      <c r="K578" t="s">
        <v>840</v>
      </c>
      <c r="L578">
        <v>1348</v>
      </c>
      <c r="N578">
        <v>1009</v>
      </c>
      <c r="O578" t="s">
        <v>38</v>
      </c>
      <c r="P578" t="s">
        <v>38</v>
      </c>
      <c r="Q578">
        <v>1000</v>
      </c>
      <c r="X578">
        <v>2.0000000000000002E-5</v>
      </c>
      <c r="Y578">
        <v>729.98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30</v>
      </c>
      <c r="AG578">
        <v>0</v>
      </c>
      <c r="AH578">
        <v>2</v>
      </c>
      <c r="AI578">
        <v>26840918</v>
      </c>
      <c r="AJ578">
        <v>556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ROW(Source!A227)</f>
        <v>227</v>
      </c>
      <c r="B579">
        <v>26840919</v>
      </c>
      <c r="C579">
        <v>26840914</v>
      </c>
      <c r="D579">
        <v>25177689</v>
      </c>
      <c r="E579">
        <v>1</v>
      </c>
      <c r="F579">
        <v>1</v>
      </c>
      <c r="G579">
        <v>1</v>
      </c>
      <c r="H579">
        <v>3</v>
      </c>
      <c r="I579" t="s">
        <v>841</v>
      </c>
      <c r="J579" t="s">
        <v>842</v>
      </c>
      <c r="K579" t="s">
        <v>843</v>
      </c>
      <c r="L579">
        <v>1346</v>
      </c>
      <c r="N579">
        <v>1009</v>
      </c>
      <c r="O579" t="s">
        <v>182</v>
      </c>
      <c r="P579" t="s">
        <v>182</v>
      </c>
      <c r="Q579">
        <v>1</v>
      </c>
      <c r="X579">
        <v>4.0000000000000001E-3</v>
      </c>
      <c r="Y579">
        <v>65.75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30</v>
      </c>
      <c r="AG579">
        <v>0</v>
      </c>
      <c r="AH579">
        <v>2</v>
      </c>
      <c r="AI579">
        <v>26840919</v>
      </c>
      <c r="AJ579">
        <v>557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ROW(Source!A227)</f>
        <v>227</v>
      </c>
      <c r="B580">
        <v>26840920</v>
      </c>
      <c r="C580">
        <v>26840914</v>
      </c>
      <c r="D580">
        <v>25147235</v>
      </c>
      <c r="E580">
        <v>17</v>
      </c>
      <c r="F580">
        <v>1</v>
      </c>
      <c r="G580">
        <v>1</v>
      </c>
      <c r="H580">
        <v>3</v>
      </c>
      <c r="I580" t="s">
        <v>844</v>
      </c>
      <c r="J580" t="s">
        <v>6</v>
      </c>
      <c r="K580" t="s">
        <v>845</v>
      </c>
      <c r="L580">
        <v>1374</v>
      </c>
      <c r="N580">
        <v>1013</v>
      </c>
      <c r="O580" t="s">
        <v>846</v>
      </c>
      <c r="P580" t="s">
        <v>846</v>
      </c>
      <c r="Q580">
        <v>1</v>
      </c>
      <c r="X580">
        <v>0.4</v>
      </c>
      <c r="Y580">
        <v>1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30</v>
      </c>
      <c r="AG580">
        <v>0</v>
      </c>
      <c r="AH580">
        <v>2</v>
      </c>
      <c r="AI580">
        <v>26840920</v>
      </c>
      <c r="AJ580">
        <v>558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ROW(Source!A228)</f>
        <v>228</v>
      </c>
      <c r="B581">
        <v>26840915</v>
      </c>
      <c r="C581">
        <v>26840914</v>
      </c>
      <c r="D581">
        <v>25429015</v>
      </c>
      <c r="E581">
        <v>1</v>
      </c>
      <c r="F581">
        <v>1</v>
      </c>
      <c r="G581">
        <v>1</v>
      </c>
      <c r="H581">
        <v>1</v>
      </c>
      <c r="I581" t="s">
        <v>830</v>
      </c>
      <c r="J581" t="s">
        <v>6</v>
      </c>
      <c r="K581" t="s">
        <v>831</v>
      </c>
      <c r="L581">
        <v>1191</v>
      </c>
      <c r="N581">
        <v>1013</v>
      </c>
      <c r="O581" t="s">
        <v>599</v>
      </c>
      <c r="P581" t="s">
        <v>599</v>
      </c>
      <c r="Q581">
        <v>1</v>
      </c>
      <c r="X581">
        <v>1.68</v>
      </c>
      <c r="Y581">
        <v>0</v>
      </c>
      <c r="Z581">
        <v>0</v>
      </c>
      <c r="AA581">
        <v>0</v>
      </c>
      <c r="AB581">
        <v>11.82</v>
      </c>
      <c r="AC581">
        <v>0</v>
      </c>
      <c r="AD581">
        <v>1</v>
      </c>
      <c r="AE581">
        <v>1</v>
      </c>
      <c r="AF581" t="s">
        <v>413</v>
      </c>
      <c r="AG581">
        <v>1.008</v>
      </c>
      <c r="AH581">
        <v>2</v>
      </c>
      <c r="AI581">
        <v>26840915</v>
      </c>
      <c r="AJ581">
        <v>559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ROW(Source!A228)</f>
        <v>228</v>
      </c>
      <c r="B582">
        <v>26840916</v>
      </c>
      <c r="C582">
        <v>26840914</v>
      </c>
      <c r="D582">
        <v>25148593</v>
      </c>
      <c r="E582">
        <v>1</v>
      </c>
      <c r="F582">
        <v>1</v>
      </c>
      <c r="G582">
        <v>1</v>
      </c>
      <c r="H582">
        <v>3</v>
      </c>
      <c r="I582" t="s">
        <v>832</v>
      </c>
      <c r="J582" t="s">
        <v>833</v>
      </c>
      <c r="K582" t="s">
        <v>834</v>
      </c>
      <c r="L582">
        <v>1346</v>
      </c>
      <c r="N582">
        <v>1009</v>
      </c>
      <c r="O582" t="s">
        <v>182</v>
      </c>
      <c r="P582" t="s">
        <v>182</v>
      </c>
      <c r="Q582">
        <v>1</v>
      </c>
      <c r="X582">
        <v>4.0000000000000002E-4</v>
      </c>
      <c r="Y582">
        <v>27.74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30</v>
      </c>
      <c r="AG582">
        <v>0</v>
      </c>
      <c r="AH582">
        <v>2</v>
      </c>
      <c r="AI582">
        <v>26840916</v>
      </c>
      <c r="AJ582">
        <v>560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ROW(Source!A228)</f>
        <v>228</v>
      </c>
      <c r="B583">
        <v>26840917</v>
      </c>
      <c r="C583">
        <v>26840914</v>
      </c>
      <c r="D583">
        <v>25152746</v>
      </c>
      <c r="E583">
        <v>1</v>
      </c>
      <c r="F583">
        <v>1</v>
      </c>
      <c r="G583">
        <v>1</v>
      </c>
      <c r="H583">
        <v>3</v>
      </c>
      <c r="I583" t="s">
        <v>835</v>
      </c>
      <c r="J583" t="s">
        <v>836</v>
      </c>
      <c r="K583" t="s">
        <v>837</v>
      </c>
      <c r="L583">
        <v>1355</v>
      </c>
      <c r="N583">
        <v>1010</v>
      </c>
      <c r="O583" t="s">
        <v>483</v>
      </c>
      <c r="P583" t="s">
        <v>483</v>
      </c>
      <c r="Q583">
        <v>100</v>
      </c>
      <c r="X583">
        <v>0.03</v>
      </c>
      <c r="Y583">
        <v>83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30</v>
      </c>
      <c r="AG583">
        <v>0</v>
      </c>
      <c r="AH583">
        <v>2</v>
      </c>
      <c r="AI583">
        <v>26840917</v>
      </c>
      <c r="AJ583">
        <v>561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ROW(Source!A228)</f>
        <v>228</v>
      </c>
      <c r="B584">
        <v>26840918</v>
      </c>
      <c r="C584">
        <v>26840914</v>
      </c>
      <c r="D584">
        <v>25154653</v>
      </c>
      <c r="E584">
        <v>1</v>
      </c>
      <c r="F584">
        <v>1</v>
      </c>
      <c r="G584">
        <v>1</v>
      </c>
      <c r="H584">
        <v>3</v>
      </c>
      <c r="I584" t="s">
        <v>838</v>
      </c>
      <c r="J584" t="s">
        <v>839</v>
      </c>
      <c r="K584" t="s">
        <v>840</v>
      </c>
      <c r="L584">
        <v>1348</v>
      </c>
      <c r="N584">
        <v>1009</v>
      </c>
      <c r="O584" t="s">
        <v>38</v>
      </c>
      <c r="P584" t="s">
        <v>38</v>
      </c>
      <c r="Q584">
        <v>1000</v>
      </c>
      <c r="X584">
        <v>2.0000000000000002E-5</v>
      </c>
      <c r="Y584">
        <v>729.98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30</v>
      </c>
      <c r="AG584">
        <v>0</v>
      </c>
      <c r="AH584">
        <v>2</v>
      </c>
      <c r="AI584">
        <v>26840918</v>
      </c>
      <c r="AJ584">
        <v>562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ROW(Source!A228)</f>
        <v>228</v>
      </c>
      <c r="B585">
        <v>26840919</v>
      </c>
      <c r="C585">
        <v>26840914</v>
      </c>
      <c r="D585">
        <v>25177689</v>
      </c>
      <c r="E585">
        <v>1</v>
      </c>
      <c r="F585">
        <v>1</v>
      </c>
      <c r="G585">
        <v>1</v>
      </c>
      <c r="H585">
        <v>3</v>
      </c>
      <c r="I585" t="s">
        <v>841</v>
      </c>
      <c r="J585" t="s">
        <v>842</v>
      </c>
      <c r="K585" t="s">
        <v>843</v>
      </c>
      <c r="L585">
        <v>1346</v>
      </c>
      <c r="N585">
        <v>1009</v>
      </c>
      <c r="O585" t="s">
        <v>182</v>
      </c>
      <c r="P585" t="s">
        <v>182</v>
      </c>
      <c r="Q585">
        <v>1</v>
      </c>
      <c r="X585">
        <v>4.0000000000000001E-3</v>
      </c>
      <c r="Y585">
        <v>65.75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30</v>
      </c>
      <c r="AG585">
        <v>0</v>
      </c>
      <c r="AH585">
        <v>2</v>
      </c>
      <c r="AI585">
        <v>26840919</v>
      </c>
      <c r="AJ585">
        <v>563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ROW(Source!A228)</f>
        <v>228</v>
      </c>
      <c r="B586">
        <v>26840920</v>
      </c>
      <c r="C586">
        <v>26840914</v>
      </c>
      <c r="D586">
        <v>25147235</v>
      </c>
      <c r="E586">
        <v>17</v>
      </c>
      <c r="F586">
        <v>1</v>
      </c>
      <c r="G586">
        <v>1</v>
      </c>
      <c r="H586">
        <v>3</v>
      </c>
      <c r="I586" t="s">
        <v>844</v>
      </c>
      <c r="J586" t="s">
        <v>6</v>
      </c>
      <c r="K586" t="s">
        <v>845</v>
      </c>
      <c r="L586">
        <v>1374</v>
      </c>
      <c r="N586">
        <v>1013</v>
      </c>
      <c r="O586" t="s">
        <v>846</v>
      </c>
      <c r="P586" t="s">
        <v>846</v>
      </c>
      <c r="Q586">
        <v>1</v>
      </c>
      <c r="X586">
        <v>0.4</v>
      </c>
      <c r="Y586">
        <v>1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30</v>
      </c>
      <c r="AG586">
        <v>0</v>
      </c>
      <c r="AH586">
        <v>2</v>
      </c>
      <c r="AI586">
        <v>26840920</v>
      </c>
      <c r="AJ586">
        <v>564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ROW(Source!A229)</f>
        <v>229</v>
      </c>
      <c r="B587">
        <v>26840924</v>
      </c>
      <c r="C587">
        <v>26840923</v>
      </c>
      <c r="D587">
        <v>25420819</v>
      </c>
      <c r="E587">
        <v>1</v>
      </c>
      <c r="F587">
        <v>1</v>
      </c>
      <c r="G587">
        <v>1</v>
      </c>
      <c r="H587">
        <v>1</v>
      </c>
      <c r="I587" t="s">
        <v>780</v>
      </c>
      <c r="J587" t="s">
        <v>6</v>
      </c>
      <c r="K587" t="s">
        <v>781</v>
      </c>
      <c r="L587">
        <v>1191</v>
      </c>
      <c r="N587">
        <v>1013</v>
      </c>
      <c r="O587" t="s">
        <v>599</v>
      </c>
      <c r="P587" t="s">
        <v>599</v>
      </c>
      <c r="Q587">
        <v>1</v>
      </c>
      <c r="X587">
        <v>15.2</v>
      </c>
      <c r="Y587">
        <v>0</v>
      </c>
      <c r="Z587">
        <v>0</v>
      </c>
      <c r="AA587">
        <v>0</v>
      </c>
      <c r="AB587">
        <v>9.18</v>
      </c>
      <c r="AC587">
        <v>0</v>
      </c>
      <c r="AD587">
        <v>1</v>
      </c>
      <c r="AE587">
        <v>1</v>
      </c>
      <c r="AF587" t="s">
        <v>6</v>
      </c>
      <c r="AG587">
        <v>15.2</v>
      </c>
      <c r="AH587">
        <v>2</v>
      </c>
      <c r="AI587">
        <v>26840924</v>
      </c>
      <c r="AJ587">
        <v>565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ROW(Source!A229)</f>
        <v>229</v>
      </c>
      <c r="B588">
        <v>26840925</v>
      </c>
      <c r="C588">
        <v>26840923</v>
      </c>
      <c r="D588">
        <v>25152829</v>
      </c>
      <c r="E588">
        <v>1</v>
      </c>
      <c r="F588">
        <v>1</v>
      </c>
      <c r="G588">
        <v>1</v>
      </c>
      <c r="H588">
        <v>3</v>
      </c>
      <c r="I588" t="s">
        <v>847</v>
      </c>
      <c r="J588" t="s">
        <v>848</v>
      </c>
      <c r="K588" t="s">
        <v>849</v>
      </c>
      <c r="L588">
        <v>1355</v>
      </c>
      <c r="N588">
        <v>1010</v>
      </c>
      <c r="O588" t="s">
        <v>483</v>
      </c>
      <c r="P588" t="s">
        <v>483</v>
      </c>
      <c r="Q588">
        <v>100</v>
      </c>
      <c r="X588">
        <v>1.75</v>
      </c>
      <c r="Y588">
        <v>8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6</v>
      </c>
      <c r="AG588">
        <v>1.75</v>
      </c>
      <c r="AH588">
        <v>2</v>
      </c>
      <c r="AI588">
        <v>26840925</v>
      </c>
      <c r="AJ588">
        <v>566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ROW(Source!A229)</f>
        <v>229</v>
      </c>
      <c r="B589">
        <v>26840926</v>
      </c>
      <c r="C589">
        <v>26840923</v>
      </c>
      <c r="D589">
        <v>25147235</v>
      </c>
      <c r="E589">
        <v>17</v>
      </c>
      <c r="F589">
        <v>1</v>
      </c>
      <c r="G589">
        <v>1</v>
      </c>
      <c r="H589">
        <v>3</v>
      </c>
      <c r="I589" t="s">
        <v>844</v>
      </c>
      <c r="J589" t="s">
        <v>6</v>
      </c>
      <c r="K589" t="s">
        <v>845</v>
      </c>
      <c r="L589">
        <v>1374</v>
      </c>
      <c r="N589">
        <v>1013</v>
      </c>
      <c r="O589" t="s">
        <v>846</v>
      </c>
      <c r="P589" t="s">
        <v>846</v>
      </c>
      <c r="Q589">
        <v>1</v>
      </c>
      <c r="X589">
        <v>2.79</v>
      </c>
      <c r="Y589">
        <v>1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2.79</v>
      </c>
      <c r="AH589">
        <v>2</v>
      </c>
      <c r="AI589">
        <v>26840926</v>
      </c>
      <c r="AJ589">
        <v>569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ROW(Source!A230)</f>
        <v>230</v>
      </c>
      <c r="B590">
        <v>26840924</v>
      </c>
      <c r="C590">
        <v>26840923</v>
      </c>
      <c r="D590">
        <v>25420819</v>
      </c>
      <c r="E590">
        <v>1</v>
      </c>
      <c r="F590">
        <v>1</v>
      </c>
      <c r="G590">
        <v>1</v>
      </c>
      <c r="H590">
        <v>1</v>
      </c>
      <c r="I590" t="s">
        <v>780</v>
      </c>
      <c r="J590" t="s">
        <v>6</v>
      </c>
      <c r="K590" t="s">
        <v>781</v>
      </c>
      <c r="L590">
        <v>1191</v>
      </c>
      <c r="N590">
        <v>1013</v>
      </c>
      <c r="O590" t="s">
        <v>599</v>
      </c>
      <c r="P590" t="s">
        <v>599</v>
      </c>
      <c r="Q590">
        <v>1</v>
      </c>
      <c r="X590">
        <v>15.2</v>
      </c>
      <c r="Y590">
        <v>0</v>
      </c>
      <c r="Z590">
        <v>0</v>
      </c>
      <c r="AA590">
        <v>0</v>
      </c>
      <c r="AB590">
        <v>9.18</v>
      </c>
      <c r="AC590">
        <v>0</v>
      </c>
      <c r="AD590">
        <v>1</v>
      </c>
      <c r="AE590">
        <v>1</v>
      </c>
      <c r="AF590" t="s">
        <v>6</v>
      </c>
      <c r="AG590">
        <v>15.2</v>
      </c>
      <c r="AH590">
        <v>2</v>
      </c>
      <c r="AI590">
        <v>26840924</v>
      </c>
      <c r="AJ590">
        <v>570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ROW(Source!A230)</f>
        <v>230</v>
      </c>
      <c r="B591">
        <v>26840925</v>
      </c>
      <c r="C591">
        <v>26840923</v>
      </c>
      <c r="D591">
        <v>25152829</v>
      </c>
      <c r="E591">
        <v>1</v>
      </c>
      <c r="F591">
        <v>1</v>
      </c>
      <c r="G591">
        <v>1</v>
      </c>
      <c r="H591">
        <v>3</v>
      </c>
      <c r="I591" t="s">
        <v>847</v>
      </c>
      <c r="J591" t="s">
        <v>848</v>
      </c>
      <c r="K591" t="s">
        <v>849</v>
      </c>
      <c r="L591">
        <v>1355</v>
      </c>
      <c r="N591">
        <v>1010</v>
      </c>
      <c r="O591" t="s">
        <v>483</v>
      </c>
      <c r="P591" t="s">
        <v>483</v>
      </c>
      <c r="Q591">
        <v>100</v>
      </c>
      <c r="X591">
        <v>1.75</v>
      </c>
      <c r="Y591">
        <v>8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6</v>
      </c>
      <c r="AG591">
        <v>1.75</v>
      </c>
      <c r="AH591">
        <v>2</v>
      </c>
      <c r="AI591">
        <v>26840925</v>
      </c>
      <c r="AJ591">
        <v>571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ROW(Source!A230)</f>
        <v>230</v>
      </c>
      <c r="B592">
        <v>26840926</v>
      </c>
      <c r="C592">
        <v>26840923</v>
      </c>
      <c r="D592">
        <v>25147235</v>
      </c>
      <c r="E592">
        <v>17</v>
      </c>
      <c r="F592">
        <v>1</v>
      </c>
      <c r="G592">
        <v>1</v>
      </c>
      <c r="H592">
        <v>3</v>
      </c>
      <c r="I592" t="s">
        <v>844</v>
      </c>
      <c r="J592" t="s">
        <v>6</v>
      </c>
      <c r="K592" t="s">
        <v>845</v>
      </c>
      <c r="L592">
        <v>1374</v>
      </c>
      <c r="N592">
        <v>1013</v>
      </c>
      <c r="O592" t="s">
        <v>846</v>
      </c>
      <c r="P592" t="s">
        <v>846</v>
      </c>
      <c r="Q592">
        <v>1</v>
      </c>
      <c r="X592">
        <v>2.79</v>
      </c>
      <c r="Y592">
        <v>1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</v>
      </c>
      <c r="AG592">
        <v>2.79</v>
      </c>
      <c r="AH592">
        <v>2</v>
      </c>
      <c r="AI592">
        <v>26840926</v>
      </c>
      <c r="AJ592">
        <v>574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ROW(Source!A235)</f>
        <v>235</v>
      </c>
      <c r="B593">
        <v>26840947</v>
      </c>
      <c r="C593">
        <v>26840946</v>
      </c>
      <c r="D593">
        <v>25412930</v>
      </c>
      <c r="E593">
        <v>1</v>
      </c>
      <c r="F593">
        <v>1</v>
      </c>
      <c r="G593">
        <v>1</v>
      </c>
      <c r="H593">
        <v>1</v>
      </c>
      <c r="I593" t="s">
        <v>623</v>
      </c>
      <c r="J593" t="s">
        <v>6</v>
      </c>
      <c r="K593" t="s">
        <v>624</v>
      </c>
      <c r="L593">
        <v>1191</v>
      </c>
      <c r="N593">
        <v>1013</v>
      </c>
      <c r="O593" t="s">
        <v>599</v>
      </c>
      <c r="P593" t="s">
        <v>599</v>
      </c>
      <c r="Q593">
        <v>1</v>
      </c>
      <c r="X593">
        <v>6.29</v>
      </c>
      <c r="Y593">
        <v>0</v>
      </c>
      <c r="Z593">
        <v>0</v>
      </c>
      <c r="AA593">
        <v>0</v>
      </c>
      <c r="AB593">
        <v>9.4</v>
      </c>
      <c r="AC593">
        <v>0</v>
      </c>
      <c r="AD593">
        <v>1</v>
      </c>
      <c r="AE593">
        <v>1</v>
      </c>
      <c r="AF593" t="s">
        <v>6</v>
      </c>
      <c r="AG593">
        <v>6.29</v>
      </c>
      <c r="AH593">
        <v>2</v>
      </c>
      <c r="AI593">
        <v>26840947</v>
      </c>
      <c r="AJ593">
        <v>575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ROW(Source!A235)</f>
        <v>235</v>
      </c>
      <c r="B594">
        <v>26840948</v>
      </c>
      <c r="C594">
        <v>26840946</v>
      </c>
      <c r="D594">
        <v>25412928</v>
      </c>
      <c r="E594">
        <v>1</v>
      </c>
      <c r="F594">
        <v>1</v>
      </c>
      <c r="G594">
        <v>1</v>
      </c>
      <c r="H594">
        <v>1</v>
      </c>
      <c r="I594" t="s">
        <v>600</v>
      </c>
      <c r="J594" t="s">
        <v>6</v>
      </c>
      <c r="K594" t="s">
        <v>601</v>
      </c>
      <c r="L594">
        <v>1191</v>
      </c>
      <c r="N594">
        <v>1013</v>
      </c>
      <c r="O594" t="s">
        <v>599</v>
      </c>
      <c r="P594" t="s">
        <v>599</v>
      </c>
      <c r="Q594">
        <v>1</v>
      </c>
      <c r="X594">
        <v>0.06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2</v>
      </c>
      <c r="AF594" t="s">
        <v>6</v>
      </c>
      <c r="AG594">
        <v>0.06</v>
      </c>
      <c r="AH594">
        <v>2</v>
      </c>
      <c r="AI594">
        <v>26840948</v>
      </c>
      <c r="AJ594">
        <v>576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ROW(Source!A235)</f>
        <v>235</v>
      </c>
      <c r="B595">
        <v>26840949</v>
      </c>
      <c r="C595">
        <v>26840946</v>
      </c>
      <c r="D595">
        <v>25230220</v>
      </c>
      <c r="E595">
        <v>1</v>
      </c>
      <c r="F595">
        <v>1</v>
      </c>
      <c r="G595">
        <v>1</v>
      </c>
      <c r="H595">
        <v>2</v>
      </c>
      <c r="I595" t="s">
        <v>628</v>
      </c>
      <c r="J595" t="s">
        <v>629</v>
      </c>
      <c r="K595" t="s">
        <v>630</v>
      </c>
      <c r="L595">
        <v>1368</v>
      </c>
      <c r="N595">
        <v>1011</v>
      </c>
      <c r="O595" t="s">
        <v>605</v>
      </c>
      <c r="P595" t="s">
        <v>605</v>
      </c>
      <c r="Q595">
        <v>1</v>
      </c>
      <c r="X595">
        <v>0.03</v>
      </c>
      <c r="Y595">
        <v>0</v>
      </c>
      <c r="Z595">
        <v>111.99</v>
      </c>
      <c r="AA595">
        <v>13.5</v>
      </c>
      <c r="AB595">
        <v>0</v>
      </c>
      <c r="AC595">
        <v>0</v>
      </c>
      <c r="AD595">
        <v>1</v>
      </c>
      <c r="AE595">
        <v>0</v>
      </c>
      <c r="AF595" t="s">
        <v>6</v>
      </c>
      <c r="AG595">
        <v>0.03</v>
      </c>
      <c r="AH595">
        <v>2</v>
      </c>
      <c r="AI595">
        <v>26840949</v>
      </c>
      <c r="AJ595">
        <v>577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ROW(Source!A235)</f>
        <v>235</v>
      </c>
      <c r="B596">
        <v>26840950</v>
      </c>
      <c r="C596">
        <v>26840946</v>
      </c>
      <c r="D596">
        <v>25231607</v>
      </c>
      <c r="E596">
        <v>1</v>
      </c>
      <c r="F596">
        <v>1</v>
      </c>
      <c r="G596">
        <v>1</v>
      </c>
      <c r="H596">
        <v>2</v>
      </c>
      <c r="I596" t="s">
        <v>608</v>
      </c>
      <c r="J596" t="s">
        <v>609</v>
      </c>
      <c r="K596" t="s">
        <v>610</v>
      </c>
      <c r="L596">
        <v>1368</v>
      </c>
      <c r="N596">
        <v>1011</v>
      </c>
      <c r="O596" t="s">
        <v>605</v>
      </c>
      <c r="P596" t="s">
        <v>605</v>
      </c>
      <c r="Q596">
        <v>1</v>
      </c>
      <c r="X596">
        <v>0.03</v>
      </c>
      <c r="Y596">
        <v>0</v>
      </c>
      <c r="Z596">
        <v>65.709999999999994</v>
      </c>
      <c r="AA596">
        <v>11.6</v>
      </c>
      <c r="AB596">
        <v>0</v>
      </c>
      <c r="AC596">
        <v>0</v>
      </c>
      <c r="AD596">
        <v>1</v>
      </c>
      <c r="AE596">
        <v>0</v>
      </c>
      <c r="AF596" t="s">
        <v>6</v>
      </c>
      <c r="AG596">
        <v>0.03</v>
      </c>
      <c r="AH596">
        <v>2</v>
      </c>
      <c r="AI596">
        <v>26840950</v>
      </c>
      <c r="AJ596">
        <v>578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ROW(Source!A235)</f>
        <v>235</v>
      </c>
      <c r="B597">
        <v>26840951</v>
      </c>
      <c r="C597">
        <v>26840946</v>
      </c>
      <c r="D597">
        <v>25150263</v>
      </c>
      <c r="E597">
        <v>1</v>
      </c>
      <c r="F597">
        <v>1</v>
      </c>
      <c r="G597">
        <v>1</v>
      </c>
      <c r="H597">
        <v>3</v>
      </c>
      <c r="I597" t="s">
        <v>850</v>
      </c>
      <c r="J597" t="s">
        <v>851</v>
      </c>
      <c r="K597" t="s">
        <v>852</v>
      </c>
      <c r="L597">
        <v>1346</v>
      </c>
      <c r="N597">
        <v>1009</v>
      </c>
      <c r="O597" t="s">
        <v>182</v>
      </c>
      <c r="P597" t="s">
        <v>182</v>
      </c>
      <c r="Q597">
        <v>1</v>
      </c>
      <c r="X597">
        <v>0.32</v>
      </c>
      <c r="Y597">
        <v>30.4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6</v>
      </c>
      <c r="AG597">
        <v>0.32</v>
      </c>
      <c r="AH597">
        <v>2</v>
      </c>
      <c r="AI597">
        <v>26840951</v>
      </c>
      <c r="AJ597">
        <v>579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ROW(Source!A235)</f>
        <v>235</v>
      </c>
      <c r="B598">
        <v>26840952</v>
      </c>
      <c r="C598">
        <v>26840946</v>
      </c>
      <c r="D598">
        <v>25150542</v>
      </c>
      <c r="E598">
        <v>1</v>
      </c>
      <c r="F598">
        <v>1</v>
      </c>
      <c r="G598">
        <v>1</v>
      </c>
      <c r="H598">
        <v>3</v>
      </c>
      <c r="I598" t="s">
        <v>853</v>
      </c>
      <c r="J598" t="s">
        <v>854</v>
      </c>
      <c r="K598" t="s">
        <v>855</v>
      </c>
      <c r="L598">
        <v>1348</v>
      </c>
      <c r="N598">
        <v>1009</v>
      </c>
      <c r="O598" t="s">
        <v>38</v>
      </c>
      <c r="P598" t="s">
        <v>38</v>
      </c>
      <c r="Q598">
        <v>1000</v>
      </c>
      <c r="X598">
        <v>1.0499999999999999E-3</v>
      </c>
      <c r="Y598">
        <v>1820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1.0499999999999999E-3</v>
      </c>
      <c r="AH598">
        <v>2</v>
      </c>
      <c r="AI598">
        <v>26840952</v>
      </c>
      <c r="AJ598">
        <v>580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ROW(Source!A235)</f>
        <v>235</v>
      </c>
      <c r="B599">
        <v>26840953</v>
      </c>
      <c r="C599">
        <v>26840946</v>
      </c>
      <c r="D599">
        <v>25186459</v>
      </c>
      <c r="E599">
        <v>1</v>
      </c>
      <c r="F599">
        <v>1</v>
      </c>
      <c r="G599">
        <v>1</v>
      </c>
      <c r="H599">
        <v>3</v>
      </c>
      <c r="I599" t="s">
        <v>856</v>
      </c>
      <c r="J599" t="s">
        <v>857</v>
      </c>
      <c r="K599" t="s">
        <v>858</v>
      </c>
      <c r="L599">
        <v>1346</v>
      </c>
      <c r="N599">
        <v>1009</v>
      </c>
      <c r="O599" t="s">
        <v>182</v>
      </c>
      <c r="P599" t="s">
        <v>182</v>
      </c>
      <c r="Q599">
        <v>1</v>
      </c>
      <c r="X599">
        <v>0.02</v>
      </c>
      <c r="Y599">
        <v>28.6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6</v>
      </c>
      <c r="AG599">
        <v>0.02</v>
      </c>
      <c r="AH599">
        <v>2</v>
      </c>
      <c r="AI599">
        <v>26840953</v>
      </c>
      <c r="AJ599">
        <v>581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ROW(Source!A235)</f>
        <v>235</v>
      </c>
      <c r="B600">
        <v>26840954</v>
      </c>
      <c r="C600">
        <v>26840946</v>
      </c>
      <c r="D600">
        <v>25200137</v>
      </c>
      <c r="E600">
        <v>1</v>
      </c>
      <c r="F600">
        <v>1</v>
      </c>
      <c r="G600">
        <v>1</v>
      </c>
      <c r="H600">
        <v>3</v>
      </c>
      <c r="I600" t="s">
        <v>859</v>
      </c>
      <c r="J600" t="s">
        <v>860</v>
      </c>
      <c r="K600" t="s">
        <v>861</v>
      </c>
      <c r="L600">
        <v>1355</v>
      </c>
      <c r="N600">
        <v>1010</v>
      </c>
      <c r="O600" t="s">
        <v>483</v>
      </c>
      <c r="P600" t="s">
        <v>483</v>
      </c>
      <c r="Q600">
        <v>100</v>
      </c>
      <c r="X600">
        <v>0.05</v>
      </c>
      <c r="Y600">
        <v>143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0.05</v>
      </c>
      <c r="AH600">
        <v>2</v>
      </c>
      <c r="AI600">
        <v>26840954</v>
      </c>
      <c r="AJ600">
        <v>582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ROW(Source!A235)</f>
        <v>235</v>
      </c>
      <c r="B601">
        <v>26840955</v>
      </c>
      <c r="C601">
        <v>26840946</v>
      </c>
      <c r="D601">
        <v>25200187</v>
      </c>
      <c r="E601">
        <v>1</v>
      </c>
      <c r="F601">
        <v>1</v>
      </c>
      <c r="G601">
        <v>1</v>
      </c>
      <c r="H601">
        <v>3</v>
      </c>
      <c r="I601" t="s">
        <v>862</v>
      </c>
      <c r="J601" t="s">
        <v>863</v>
      </c>
      <c r="K601" t="s">
        <v>864</v>
      </c>
      <c r="L601">
        <v>1356</v>
      </c>
      <c r="N601">
        <v>1010</v>
      </c>
      <c r="O601" t="s">
        <v>706</v>
      </c>
      <c r="P601" t="s">
        <v>706</v>
      </c>
      <c r="Q601">
        <v>1000</v>
      </c>
      <c r="X601">
        <v>1.2200000000000001E-2</v>
      </c>
      <c r="Y601">
        <v>176.21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6</v>
      </c>
      <c r="AG601">
        <v>1.2200000000000001E-2</v>
      </c>
      <c r="AH601">
        <v>2</v>
      </c>
      <c r="AI601">
        <v>26840955</v>
      </c>
      <c r="AJ601">
        <v>583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ROW(Source!A235)</f>
        <v>235</v>
      </c>
      <c r="B602">
        <v>26840956</v>
      </c>
      <c r="C602">
        <v>26840946</v>
      </c>
      <c r="D602">
        <v>25147235</v>
      </c>
      <c r="E602">
        <v>17</v>
      </c>
      <c r="F602">
        <v>1</v>
      </c>
      <c r="G602">
        <v>1</v>
      </c>
      <c r="H602">
        <v>3</v>
      </c>
      <c r="I602" t="s">
        <v>844</v>
      </c>
      <c r="J602" t="s">
        <v>6</v>
      </c>
      <c r="K602" t="s">
        <v>845</v>
      </c>
      <c r="L602">
        <v>1374</v>
      </c>
      <c r="N602">
        <v>1013</v>
      </c>
      <c r="O602" t="s">
        <v>846</v>
      </c>
      <c r="P602" t="s">
        <v>846</v>
      </c>
      <c r="Q602">
        <v>1</v>
      </c>
      <c r="X602">
        <v>1.18</v>
      </c>
      <c r="Y602">
        <v>1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6</v>
      </c>
      <c r="AG602">
        <v>1.18</v>
      </c>
      <c r="AH602">
        <v>2</v>
      </c>
      <c r="AI602">
        <v>26840956</v>
      </c>
      <c r="AJ602">
        <v>585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ROW(Source!A236)</f>
        <v>236</v>
      </c>
      <c r="B603">
        <v>26840947</v>
      </c>
      <c r="C603">
        <v>26840946</v>
      </c>
      <c r="D603">
        <v>25412930</v>
      </c>
      <c r="E603">
        <v>1</v>
      </c>
      <c r="F603">
        <v>1</v>
      </c>
      <c r="G603">
        <v>1</v>
      </c>
      <c r="H603">
        <v>1</v>
      </c>
      <c r="I603" t="s">
        <v>623</v>
      </c>
      <c r="J603" t="s">
        <v>6</v>
      </c>
      <c r="K603" t="s">
        <v>624</v>
      </c>
      <c r="L603">
        <v>1191</v>
      </c>
      <c r="N603">
        <v>1013</v>
      </c>
      <c r="O603" t="s">
        <v>599</v>
      </c>
      <c r="P603" t="s">
        <v>599</v>
      </c>
      <c r="Q603">
        <v>1</v>
      </c>
      <c r="X603">
        <v>6.29</v>
      </c>
      <c r="Y603">
        <v>0</v>
      </c>
      <c r="Z603">
        <v>0</v>
      </c>
      <c r="AA603">
        <v>0</v>
      </c>
      <c r="AB603">
        <v>9.4</v>
      </c>
      <c r="AC603">
        <v>0</v>
      </c>
      <c r="AD603">
        <v>1</v>
      </c>
      <c r="AE603">
        <v>1</v>
      </c>
      <c r="AF603" t="s">
        <v>6</v>
      </c>
      <c r="AG603">
        <v>6.29</v>
      </c>
      <c r="AH603">
        <v>2</v>
      </c>
      <c r="AI603">
        <v>26840947</v>
      </c>
      <c r="AJ603">
        <v>586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ROW(Source!A236)</f>
        <v>236</v>
      </c>
      <c r="B604">
        <v>26840948</v>
      </c>
      <c r="C604">
        <v>26840946</v>
      </c>
      <c r="D604">
        <v>25412928</v>
      </c>
      <c r="E604">
        <v>1</v>
      </c>
      <c r="F604">
        <v>1</v>
      </c>
      <c r="G604">
        <v>1</v>
      </c>
      <c r="H604">
        <v>1</v>
      </c>
      <c r="I604" t="s">
        <v>600</v>
      </c>
      <c r="J604" t="s">
        <v>6</v>
      </c>
      <c r="K604" t="s">
        <v>601</v>
      </c>
      <c r="L604">
        <v>1191</v>
      </c>
      <c r="N604">
        <v>1013</v>
      </c>
      <c r="O604" t="s">
        <v>599</v>
      </c>
      <c r="P604" t="s">
        <v>599</v>
      </c>
      <c r="Q604">
        <v>1</v>
      </c>
      <c r="X604">
        <v>0.06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2</v>
      </c>
      <c r="AF604" t="s">
        <v>6</v>
      </c>
      <c r="AG604">
        <v>0.06</v>
      </c>
      <c r="AH604">
        <v>2</v>
      </c>
      <c r="AI604">
        <v>26840948</v>
      </c>
      <c r="AJ604">
        <v>587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ROW(Source!A236)</f>
        <v>236</v>
      </c>
      <c r="B605">
        <v>26840949</v>
      </c>
      <c r="C605">
        <v>26840946</v>
      </c>
      <c r="D605">
        <v>25230220</v>
      </c>
      <c r="E605">
        <v>1</v>
      </c>
      <c r="F605">
        <v>1</v>
      </c>
      <c r="G605">
        <v>1</v>
      </c>
      <c r="H605">
        <v>2</v>
      </c>
      <c r="I605" t="s">
        <v>628</v>
      </c>
      <c r="J605" t="s">
        <v>629</v>
      </c>
      <c r="K605" t="s">
        <v>630</v>
      </c>
      <c r="L605">
        <v>1368</v>
      </c>
      <c r="N605">
        <v>1011</v>
      </c>
      <c r="O605" t="s">
        <v>605</v>
      </c>
      <c r="P605" t="s">
        <v>605</v>
      </c>
      <c r="Q605">
        <v>1</v>
      </c>
      <c r="X605">
        <v>0.03</v>
      </c>
      <c r="Y605">
        <v>0</v>
      </c>
      <c r="Z605">
        <v>111.99</v>
      </c>
      <c r="AA605">
        <v>13.5</v>
      </c>
      <c r="AB605">
        <v>0</v>
      </c>
      <c r="AC605">
        <v>0</v>
      </c>
      <c r="AD605">
        <v>1</v>
      </c>
      <c r="AE605">
        <v>0</v>
      </c>
      <c r="AF605" t="s">
        <v>6</v>
      </c>
      <c r="AG605">
        <v>0.03</v>
      </c>
      <c r="AH605">
        <v>2</v>
      </c>
      <c r="AI605">
        <v>26840949</v>
      </c>
      <c r="AJ605">
        <v>588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ROW(Source!A236)</f>
        <v>236</v>
      </c>
      <c r="B606">
        <v>26840950</v>
      </c>
      <c r="C606">
        <v>26840946</v>
      </c>
      <c r="D606">
        <v>25231607</v>
      </c>
      <c r="E606">
        <v>1</v>
      </c>
      <c r="F606">
        <v>1</v>
      </c>
      <c r="G606">
        <v>1</v>
      </c>
      <c r="H606">
        <v>2</v>
      </c>
      <c r="I606" t="s">
        <v>608</v>
      </c>
      <c r="J606" t="s">
        <v>609</v>
      </c>
      <c r="K606" t="s">
        <v>610</v>
      </c>
      <c r="L606">
        <v>1368</v>
      </c>
      <c r="N606">
        <v>1011</v>
      </c>
      <c r="O606" t="s">
        <v>605</v>
      </c>
      <c r="P606" t="s">
        <v>605</v>
      </c>
      <c r="Q606">
        <v>1</v>
      </c>
      <c r="X606">
        <v>0.03</v>
      </c>
      <c r="Y606">
        <v>0</v>
      </c>
      <c r="Z606">
        <v>65.709999999999994</v>
      </c>
      <c r="AA606">
        <v>11.6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0.03</v>
      </c>
      <c r="AH606">
        <v>2</v>
      </c>
      <c r="AI606">
        <v>26840950</v>
      </c>
      <c r="AJ606">
        <v>589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ROW(Source!A236)</f>
        <v>236</v>
      </c>
      <c r="B607">
        <v>26840951</v>
      </c>
      <c r="C607">
        <v>26840946</v>
      </c>
      <c r="D607">
        <v>25150263</v>
      </c>
      <c r="E607">
        <v>1</v>
      </c>
      <c r="F607">
        <v>1</v>
      </c>
      <c r="G607">
        <v>1</v>
      </c>
      <c r="H607">
        <v>3</v>
      </c>
      <c r="I607" t="s">
        <v>850</v>
      </c>
      <c r="J607" t="s">
        <v>851</v>
      </c>
      <c r="K607" t="s">
        <v>852</v>
      </c>
      <c r="L607">
        <v>1346</v>
      </c>
      <c r="N607">
        <v>1009</v>
      </c>
      <c r="O607" t="s">
        <v>182</v>
      </c>
      <c r="P607" t="s">
        <v>182</v>
      </c>
      <c r="Q607">
        <v>1</v>
      </c>
      <c r="X607">
        <v>0.32</v>
      </c>
      <c r="Y607">
        <v>30.4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6</v>
      </c>
      <c r="AG607">
        <v>0.32</v>
      </c>
      <c r="AH607">
        <v>2</v>
      </c>
      <c r="AI607">
        <v>26840951</v>
      </c>
      <c r="AJ607">
        <v>590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ROW(Source!A236)</f>
        <v>236</v>
      </c>
      <c r="B608">
        <v>26840952</v>
      </c>
      <c r="C608">
        <v>26840946</v>
      </c>
      <c r="D608">
        <v>25150542</v>
      </c>
      <c r="E608">
        <v>1</v>
      </c>
      <c r="F608">
        <v>1</v>
      </c>
      <c r="G608">
        <v>1</v>
      </c>
      <c r="H608">
        <v>3</v>
      </c>
      <c r="I608" t="s">
        <v>853</v>
      </c>
      <c r="J608" t="s">
        <v>854</v>
      </c>
      <c r="K608" t="s">
        <v>855</v>
      </c>
      <c r="L608">
        <v>1348</v>
      </c>
      <c r="N608">
        <v>1009</v>
      </c>
      <c r="O608" t="s">
        <v>38</v>
      </c>
      <c r="P608" t="s">
        <v>38</v>
      </c>
      <c r="Q608">
        <v>1000</v>
      </c>
      <c r="X608">
        <v>1.0499999999999999E-3</v>
      </c>
      <c r="Y608">
        <v>1820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1.0499999999999999E-3</v>
      </c>
      <c r="AH608">
        <v>2</v>
      </c>
      <c r="AI608">
        <v>26840952</v>
      </c>
      <c r="AJ608">
        <v>591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ROW(Source!A236)</f>
        <v>236</v>
      </c>
      <c r="B609">
        <v>26840953</v>
      </c>
      <c r="C609">
        <v>26840946</v>
      </c>
      <c r="D609">
        <v>25186459</v>
      </c>
      <c r="E609">
        <v>1</v>
      </c>
      <c r="F609">
        <v>1</v>
      </c>
      <c r="G609">
        <v>1</v>
      </c>
      <c r="H609">
        <v>3</v>
      </c>
      <c r="I609" t="s">
        <v>856</v>
      </c>
      <c r="J609" t="s">
        <v>857</v>
      </c>
      <c r="K609" t="s">
        <v>858</v>
      </c>
      <c r="L609">
        <v>1346</v>
      </c>
      <c r="N609">
        <v>1009</v>
      </c>
      <c r="O609" t="s">
        <v>182</v>
      </c>
      <c r="P609" t="s">
        <v>182</v>
      </c>
      <c r="Q609">
        <v>1</v>
      </c>
      <c r="X609">
        <v>0.02</v>
      </c>
      <c r="Y609">
        <v>28.6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6</v>
      </c>
      <c r="AG609">
        <v>0.02</v>
      </c>
      <c r="AH609">
        <v>2</v>
      </c>
      <c r="AI609">
        <v>26840953</v>
      </c>
      <c r="AJ609">
        <v>592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ROW(Source!A236)</f>
        <v>236</v>
      </c>
      <c r="B610">
        <v>26840954</v>
      </c>
      <c r="C610">
        <v>26840946</v>
      </c>
      <c r="D610">
        <v>25200137</v>
      </c>
      <c r="E610">
        <v>1</v>
      </c>
      <c r="F610">
        <v>1</v>
      </c>
      <c r="G610">
        <v>1</v>
      </c>
      <c r="H610">
        <v>3</v>
      </c>
      <c r="I610" t="s">
        <v>859</v>
      </c>
      <c r="J610" t="s">
        <v>860</v>
      </c>
      <c r="K610" t="s">
        <v>861</v>
      </c>
      <c r="L610">
        <v>1355</v>
      </c>
      <c r="N610">
        <v>1010</v>
      </c>
      <c r="O610" t="s">
        <v>483</v>
      </c>
      <c r="P610" t="s">
        <v>483</v>
      </c>
      <c r="Q610">
        <v>100</v>
      </c>
      <c r="X610">
        <v>0.05</v>
      </c>
      <c r="Y610">
        <v>143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6</v>
      </c>
      <c r="AG610">
        <v>0.05</v>
      </c>
      <c r="AH610">
        <v>2</v>
      </c>
      <c r="AI610">
        <v>26840954</v>
      </c>
      <c r="AJ610">
        <v>593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ROW(Source!A236)</f>
        <v>236</v>
      </c>
      <c r="B611">
        <v>26840955</v>
      </c>
      <c r="C611">
        <v>26840946</v>
      </c>
      <c r="D611">
        <v>25200187</v>
      </c>
      <c r="E611">
        <v>1</v>
      </c>
      <c r="F611">
        <v>1</v>
      </c>
      <c r="G611">
        <v>1</v>
      </c>
      <c r="H611">
        <v>3</v>
      </c>
      <c r="I611" t="s">
        <v>862</v>
      </c>
      <c r="J611" t="s">
        <v>863</v>
      </c>
      <c r="K611" t="s">
        <v>864</v>
      </c>
      <c r="L611">
        <v>1356</v>
      </c>
      <c r="N611">
        <v>1010</v>
      </c>
      <c r="O611" t="s">
        <v>706</v>
      </c>
      <c r="P611" t="s">
        <v>706</v>
      </c>
      <c r="Q611">
        <v>1000</v>
      </c>
      <c r="X611">
        <v>1.2200000000000001E-2</v>
      </c>
      <c r="Y611">
        <v>176.21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6</v>
      </c>
      <c r="AG611">
        <v>1.2200000000000001E-2</v>
      </c>
      <c r="AH611">
        <v>2</v>
      </c>
      <c r="AI611">
        <v>26840955</v>
      </c>
      <c r="AJ611">
        <v>594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ROW(Source!A236)</f>
        <v>236</v>
      </c>
      <c r="B612">
        <v>26840956</v>
      </c>
      <c r="C612">
        <v>26840946</v>
      </c>
      <c r="D612">
        <v>25147235</v>
      </c>
      <c r="E612">
        <v>17</v>
      </c>
      <c r="F612">
        <v>1</v>
      </c>
      <c r="G612">
        <v>1</v>
      </c>
      <c r="H612">
        <v>3</v>
      </c>
      <c r="I612" t="s">
        <v>844</v>
      </c>
      <c r="J612" t="s">
        <v>6</v>
      </c>
      <c r="K612" t="s">
        <v>845</v>
      </c>
      <c r="L612">
        <v>1374</v>
      </c>
      <c r="N612">
        <v>1013</v>
      </c>
      <c r="O612" t="s">
        <v>846</v>
      </c>
      <c r="P612" t="s">
        <v>846</v>
      </c>
      <c r="Q612">
        <v>1</v>
      </c>
      <c r="X612">
        <v>1.18</v>
      </c>
      <c r="Y612">
        <v>1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1.18</v>
      </c>
      <c r="AH612">
        <v>2</v>
      </c>
      <c r="AI612">
        <v>26840956</v>
      </c>
      <c r="AJ612">
        <v>596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ROW(Source!A239)</f>
        <v>239</v>
      </c>
      <c r="B613">
        <v>26840958</v>
      </c>
      <c r="C613">
        <v>26840957</v>
      </c>
      <c r="D613">
        <v>25418254</v>
      </c>
      <c r="E613">
        <v>1</v>
      </c>
      <c r="F613">
        <v>1</v>
      </c>
      <c r="G613">
        <v>1</v>
      </c>
      <c r="H613">
        <v>1</v>
      </c>
      <c r="I613" t="s">
        <v>777</v>
      </c>
      <c r="J613" t="s">
        <v>6</v>
      </c>
      <c r="K613" t="s">
        <v>778</v>
      </c>
      <c r="L613">
        <v>1191</v>
      </c>
      <c r="N613">
        <v>1013</v>
      </c>
      <c r="O613" t="s">
        <v>599</v>
      </c>
      <c r="P613" t="s">
        <v>599</v>
      </c>
      <c r="Q613">
        <v>1</v>
      </c>
      <c r="X613">
        <v>16.29</v>
      </c>
      <c r="Y613">
        <v>0</v>
      </c>
      <c r="Z613">
        <v>0</v>
      </c>
      <c r="AA613">
        <v>0</v>
      </c>
      <c r="AB613">
        <v>9.51</v>
      </c>
      <c r="AC613">
        <v>0</v>
      </c>
      <c r="AD613">
        <v>1</v>
      </c>
      <c r="AE613">
        <v>1</v>
      </c>
      <c r="AF613" t="s">
        <v>6</v>
      </c>
      <c r="AG613">
        <v>16.29</v>
      </c>
      <c r="AH613">
        <v>2</v>
      </c>
      <c r="AI613">
        <v>26840958</v>
      </c>
      <c r="AJ613">
        <v>597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ROW(Source!A239)</f>
        <v>239</v>
      </c>
      <c r="B614">
        <v>26840959</v>
      </c>
      <c r="C614">
        <v>26840957</v>
      </c>
      <c r="D614">
        <v>25412928</v>
      </c>
      <c r="E614">
        <v>1</v>
      </c>
      <c r="F614">
        <v>1</v>
      </c>
      <c r="G614">
        <v>1</v>
      </c>
      <c r="H614">
        <v>1</v>
      </c>
      <c r="I614" t="s">
        <v>600</v>
      </c>
      <c r="J614" t="s">
        <v>6</v>
      </c>
      <c r="K614" t="s">
        <v>601</v>
      </c>
      <c r="L614">
        <v>1191</v>
      </c>
      <c r="N614">
        <v>1013</v>
      </c>
      <c r="O614" t="s">
        <v>599</v>
      </c>
      <c r="P614" t="s">
        <v>599</v>
      </c>
      <c r="Q614">
        <v>1</v>
      </c>
      <c r="X614">
        <v>0.01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2</v>
      </c>
      <c r="AF614" t="s">
        <v>6</v>
      </c>
      <c r="AG614">
        <v>0.01</v>
      </c>
      <c r="AH614">
        <v>2</v>
      </c>
      <c r="AI614">
        <v>26840959</v>
      </c>
      <c r="AJ614">
        <v>598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ROW(Source!A239)</f>
        <v>239</v>
      </c>
      <c r="B615">
        <v>26840960</v>
      </c>
      <c r="C615">
        <v>26840957</v>
      </c>
      <c r="D615">
        <v>25230514</v>
      </c>
      <c r="E615">
        <v>1</v>
      </c>
      <c r="F615">
        <v>1</v>
      </c>
      <c r="G615">
        <v>1</v>
      </c>
      <c r="H615">
        <v>2</v>
      </c>
      <c r="I615" t="s">
        <v>602</v>
      </c>
      <c r="J615" t="s">
        <v>603</v>
      </c>
      <c r="K615" t="s">
        <v>604</v>
      </c>
      <c r="L615">
        <v>1368</v>
      </c>
      <c r="N615">
        <v>1011</v>
      </c>
      <c r="O615" t="s">
        <v>605</v>
      </c>
      <c r="P615" t="s">
        <v>605</v>
      </c>
      <c r="Q615">
        <v>1</v>
      </c>
      <c r="X615">
        <v>0.01</v>
      </c>
      <c r="Y615">
        <v>0</v>
      </c>
      <c r="Z615">
        <v>31.26</v>
      </c>
      <c r="AA615">
        <v>13.5</v>
      </c>
      <c r="AB615">
        <v>0</v>
      </c>
      <c r="AC615">
        <v>0</v>
      </c>
      <c r="AD615">
        <v>1</v>
      </c>
      <c r="AE615">
        <v>0</v>
      </c>
      <c r="AF615" t="s">
        <v>6</v>
      </c>
      <c r="AG615">
        <v>0.01</v>
      </c>
      <c r="AH615">
        <v>2</v>
      </c>
      <c r="AI615">
        <v>26840960</v>
      </c>
      <c r="AJ615">
        <v>599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ROW(Source!A239)</f>
        <v>239</v>
      </c>
      <c r="B616">
        <v>26840961</v>
      </c>
      <c r="C616">
        <v>26840957</v>
      </c>
      <c r="D616">
        <v>25152750</v>
      </c>
      <c r="E616">
        <v>1</v>
      </c>
      <c r="F616">
        <v>1</v>
      </c>
      <c r="G616">
        <v>1</v>
      </c>
      <c r="H616">
        <v>3</v>
      </c>
      <c r="I616" t="s">
        <v>865</v>
      </c>
      <c r="J616" t="s">
        <v>866</v>
      </c>
      <c r="K616" t="s">
        <v>867</v>
      </c>
      <c r="L616">
        <v>1356</v>
      </c>
      <c r="N616">
        <v>1010</v>
      </c>
      <c r="O616" t="s">
        <v>706</v>
      </c>
      <c r="P616" t="s">
        <v>706</v>
      </c>
      <c r="Q616">
        <v>1000</v>
      </c>
      <c r="X616">
        <v>0.2</v>
      </c>
      <c r="Y616">
        <v>180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6</v>
      </c>
      <c r="AG616">
        <v>0.2</v>
      </c>
      <c r="AH616">
        <v>2</v>
      </c>
      <c r="AI616">
        <v>26840961</v>
      </c>
      <c r="AJ616">
        <v>600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ROW(Source!A239)</f>
        <v>239</v>
      </c>
      <c r="B617">
        <v>26840962</v>
      </c>
      <c r="C617">
        <v>26840957</v>
      </c>
      <c r="D617">
        <v>25153112</v>
      </c>
      <c r="E617">
        <v>1</v>
      </c>
      <c r="F617">
        <v>1</v>
      </c>
      <c r="G617">
        <v>1</v>
      </c>
      <c r="H617">
        <v>3</v>
      </c>
      <c r="I617" t="s">
        <v>868</v>
      </c>
      <c r="J617" t="s">
        <v>869</v>
      </c>
      <c r="K617" t="s">
        <v>870</v>
      </c>
      <c r="L617">
        <v>1348</v>
      </c>
      <c r="N617">
        <v>1009</v>
      </c>
      <c r="O617" t="s">
        <v>38</v>
      </c>
      <c r="P617" t="s">
        <v>38</v>
      </c>
      <c r="Q617">
        <v>1000</v>
      </c>
      <c r="X617">
        <v>1E-3</v>
      </c>
      <c r="Y617">
        <v>12430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6</v>
      </c>
      <c r="AG617">
        <v>1E-3</v>
      </c>
      <c r="AH617">
        <v>2</v>
      </c>
      <c r="AI617">
        <v>26840962</v>
      </c>
      <c r="AJ617">
        <v>601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ROW(Source!A239)</f>
        <v>239</v>
      </c>
      <c r="B618">
        <v>26840963</v>
      </c>
      <c r="C618">
        <v>26840957</v>
      </c>
      <c r="D618">
        <v>25147235</v>
      </c>
      <c r="E618">
        <v>17</v>
      </c>
      <c r="F618">
        <v>1</v>
      </c>
      <c r="G618">
        <v>1</v>
      </c>
      <c r="H618">
        <v>3</v>
      </c>
      <c r="I618" t="s">
        <v>844</v>
      </c>
      <c r="J618" t="s">
        <v>6</v>
      </c>
      <c r="K618" t="s">
        <v>845</v>
      </c>
      <c r="L618">
        <v>1374</v>
      </c>
      <c r="N618">
        <v>1013</v>
      </c>
      <c r="O618" t="s">
        <v>846</v>
      </c>
      <c r="P618" t="s">
        <v>846</v>
      </c>
      <c r="Q618">
        <v>1</v>
      </c>
      <c r="X618">
        <v>3.1</v>
      </c>
      <c r="Y618">
        <v>1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6</v>
      </c>
      <c r="AG618">
        <v>3.1</v>
      </c>
      <c r="AH618">
        <v>2</v>
      </c>
      <c r="AI618">
        <v>26840963</v>
      </c>
      <c r="AJ618">
        <v>603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ROW(Source!A240)</f>
        <v>240</v>
      </c>
      <c r="B619">
        <v>26840958</v>
      </c>
      <c r="C619">
        <v>26840957</v>
      </c>
      <c r="D619">
        <v>25418254</v>
      </c>
      <c r="E619">
        <v>1</v>
      </c>
      <c r="F619">
        <v>1</v>
      </c>
      <c r="G619">
        <v>1</v>
      </c>
      <c r="H619">
        <v>1</v>
      </c>
      <c r="I619" t="s">
        <v>777</v>
      </c>
      <c r="J619" t="s">
        <v>6</v>
      </c>
      <c r="K619" t="s">
        <v>778</v>
      </c>
      <c r="L619">
        <v>1191</v>
      </c>
      <c r="N619">
        <v>1013</v>
      </c>
      <c r="O619" t="s">
        <v>599</v>
      </c>
      <c r="P619" t="s">
        <v>599</v>
      </c>
      <c r="Q619">
        <v>1</v>
      </c>
      <c r="X619">
        <v>16.29</v>
      </c>
      <c r="Y619">
        <v>0</v>
      </c>
      <c r="Z619">
        <v>0</v>
      </c>
      <c r="AA619">
        <v>0</v>
      </c>
      <c r="AB619">
        <v>9.51</v>
      </c>
      <c r="AC619">
        <v>0</v>
      </c>
      <c r="AD619">
        <v>1</v>
      </c>
      <c r="AE619">
        <v>1</v>
      </c>
      <c r="AF619" t="s">
        <v>6</v>
      </c>
      <c r="AG619">
        <v>16.29</v>
      </c>
      <c r="AH619">
        <v>2</v>
      </c>
      <c r="AI619">
        <v>26840958</v>
      </c>
      <c r="AJ619">
        <v>604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ROW(Source!A240)</f>
        <v>240</v>
      </c>
      <c r="B620">
        <v>26840959</v>
      </c>
      <c r="C620">
        <v>26840957</v>
      </c>
      <c r="D620">
        <v>25412928</v>
      </c>
      <c r="E620">
        <v>1</v>
      </c>
      <c r="F620">
        <v>1</v>
      </c>
      <c r="G620">
        <v>1</v>
      </c>
      <c r="H620">
        <v>1</v>
      </c>
      <c r="I620" t="s">
        <v>600</v>
      </c>
      <c r="J620" t="s">
        <v>6</v>
      </c>
      <c r="K620" t="s">
        <v>601</v>
      </c>
      <c r="L620">
        <v>1191</v>
      </c>
      <c r="N620">
        <v>1013</v>
      </c>
      <c r="O620" t="s">
        <v>599</v>
      </c>
      <c r="P620" t="s">
        <v>599</v>
      </c>
      <c r="Q620">
        <v>1</v>
      </c>
      <c r="X620">
        <v>0.01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2</v>
      </c>
      <c r="AF620" t="s">
        <v>6</v>
      </c>
      <c r="AG620">
        <v>0.01</v>
      </c>
      <c r="AH620">
        <v>2</v>
      </c>
      <c r="AI620">
        <v>26840959</v>
      </c>
      <c r="AJ620">
        <v>605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ROW(Source!A240)</f>
        <v>240</v>
      </c>
      <c r="B621">
        <v>26840960</v>
      </c>
      <c r="C621">
        <v>26840957</v>
      </c>
      <c r="D621">
        <v>25230514</v>
      </c>
      <c r="E621">
        <v>1</v>
      </c>
      <c r="F621">
        <v>1</v>
      </c>
      <c r="G621">
        <v>1</v>
      </c>
      <c r="H621">
        <v>2</v>
      </c>
      <c r="I621" t="s">
        <v>602</v>
      </c>
      <c r="J621" t="s">
        <v>603</v>
      </c>
      <c r="K621" t="s">
        <v>604</v>
      </c>
      <c r="L621">
        <v>1368</v>
      </c>
      <c r="N621">
        <v>1011</v>
      </c>
      <c r="O621" t="s">
        <v>605</v>
      </c>
      <c r="P621" t="s">
        <v>605</v>
      </c>
      <c r="Q621">
        <v>1</v>
      </c>
      <c r="X621">
        <v>0.01</v>
      </c>
      <c r="Y621">
        <v>0</v>
      </c>
      <c r="Z621">
        <v>31.26</v>
      </c>
      <c r="AA621">
        <v>13.5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0.01</v>
      </c>
      <c r="AH621">
        <v>2</v>
      </c>
      <c r="AI621">
        <v>26840960</v>
      </c>
      <c r="AJ621">
        <v>606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ROW(Source!A240)</f>
        <v>240</v>
      </c>
      <c r="B622">
        <v>26840961</v>
      </c>
      <c r="C622">
        <v>26840957</v>
      </c>
      <c r="D622">
        <v>25152750</v>
      </c>
      <c r="E622">
        <v>1</v>
      </c>
      <c r="F622">
        <v>1</v>
      </c>
      <c r="G622">
        <v>1</v>
      </c>
      <c r="H622">
        <v>3</v>
      </c>
      <c r="I622" t="s">
        <v>865</v>
      </c>
      <c r="J622" t="s">
        <v>866</v>
      </c>
      <c r="K622" t="s">
        <v>867</v>
      </c>
      <c r="L622">
        <v>1356</v>
      </c>
      <c r="N622">
        <v>1010</v>
      </c>
      <c r="O622" t="s">
        <v>706</v>
      </c>
      <c r="P622" t="s">
        <v>706</v>
      </c>
      <c r="Q622">
        <v>1000</v>
      </c>
      <c r="X622">
        <v>0.2</v>
      </c>
      <c r="Y622">
        <v>180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6</v>
      </c>
      <c r="AG622">
        <v>0.2</v>
      </c>
      <c r="AH622">
        <v>2</v>
      </c>
      <c r="AI622">
        <v>26840961</v>
      </c>
      <c r="AJ622">
        <v>607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ROW(Source!A240)</f>
        <v>240</v>
      </c>
      <c r="B623">
        <v>26840962</v>
      </c>
      <c r="C623">
        <v>26840957</v>
      </c>
      <c r="D623">
        <v>25153112</v>
      </c>
      <c r="E623">
        <v>1</v>
      </c>
      <c r="F623">
        <v>1</v>
      </c>
      <c r="G623">
        <v>1</v>
      </c>
      <c r="H623">
        <v>3</v>
      </c>
      <c r="I623" t="s">
        <v>868</v>
      </c>
      <c r="J623" t="s">
        <v>869</v>
      </c>
      <c r="K623" t="s">
        <v>870</v>
      </c>
      <c r="L623">
        <v>1348</v>
      </c>
      <c r="N623">
        <v>1009</v>
      </c>
      <c r="O623" t="s">
        <v>38</v>
      </c>
      <c r="P623" t="s">
        <v>38</v>
      </c>
      <c r="Q623">
        <v>1000</v>
      </c>
      <c r="X623">
        <v>1E-3</v>
      </c>
      <c r="Y623">
        <v>12430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6</v>
      </c>
      <c r="AG623">
        <v>1E-3</v>
      </c>
      <c r="AH623">
        <v>2</v>
      </c>
      <c r="AI623">
        <v>26840962</v>
      </c>
      <c r="AJ623">
        <v>608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ROW(Source!A240)</f>
        <v>240</v>
      </c>
      <c r="B624">
        <v>26840963</v>
      </c>
      <c r="C624">
        <v>26840957</v>
      </c>
      <c r="D624">
        <v>25147235</v>
      </c>
      <c r="E624">
        <v>17</v>
      </c>
      <c r="F624">
        <v>1</v>
      </c>
      <c r="G624">
        <v>1</v>
      </c>
      <c r="H624">
        <v>3</v>
      </c>
      <c r="I624" t="s">
        <v>844</v>
      </c>
      <c r="J624" t="s">
        <v>6</v>
      </c>
      <c r="K624" t="s">
        <v>845</v>
      </c>
      <c r="L624">
        <v>1374</v>
      </c>
      <c r="N624">
        <v>1013</v>
      </c>
      <c r="O624" t="s">
        <v>846</v>
      </c>
      <c r="P624" t="s">
        <v>846</v>
      </c>
      <c r="Q624">
        <v>1</v>
      </c>
      <c r="X624">
        <v>3.1</v>
      </c>
      <c r="Y624">
        <v>1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6</v>
      </c>
      <c r="AG624">
        <v>3.1</v>
      </c>
      <c r="AH624">
        <v>2</v>
      </c>
      <c r="AI624">
        <v>26840963</v>
      </c>
      <c r="AJ624">
        <v>610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ROW(Source!A243)</f>
        <v>243</v>
      </c>
      <c r="B625">
        <v>26840965</v>
      </c>
      <c r="C625">
        <v>26840964</v>
      </c>
      <c r="D625">
        <v>25418254</v>
      </c>
      <c r="E625">
        <v>1</v>
      </c>
      <c r="F625">
        <v>1</v>
      </c>
      <c r="G625">
        <v>1</v>
      </c>
      <c r="H625">
        <v>1</v>
      </c>
      <c r="I625" t="s">
        <v>777</v>
      </c>
      <c r="J625" t="s">
        <v>6</v>
      </c>
      <c r="K625" t="s">
        <v>778</v>
      </c>
      <c r="L625">
        <v>1191</v>
      </c>
      <c r="N625">
        <v>1013</v>
      </c>
      <c r="O625" t="s">
        <v>599</v>
      </c>
      <c r="P625" t="s">
        <v>599</v>
      </c>
      <c r="Q625">
        <v>1</v>
      </c>
      <c r="X625">
        <v>20.329999999999998</v>
      </c>
      <c r="Y625">
        <v>0</v>
      </c>
      <c r="Z625">
        <v>0</v>
      </c>
      <c r="AA625">
        <v>0</v>
      </c>
      <c r="AB625">
        <v>9.51</v>
      </c>
      <c r="AC625">
        <v>0</v>
      </c>
      <c r="AD625">
        <v>1</v>
      </c>
      <c r="AE625">
        <v>1</v>
      </c>
      <c r="AF625" t="s">
        <v>6</v>
      </c>
      <c r="AG625">
        <v>20.329999999999998</v>
      </c>
      <c r="AH625">
        <v>2</v>
      </c>
      <c r="AI625">
        <v>26840965</v>
      </c>
      <c r="AJ625">
        <v>611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ROW(Source!A243)</f>
        <v>243</v>
      </c>
      <c r="B626">
        <v>26840966</v>
      </c>
      <c r="C626">
        <v>26840964</v>
      </c>
      <c r="D626">
        <v>25412928</v>
      </c>
      <c r="E626">
        <v>1</v>
      </c>
      <c r="F626">
        <v>1</v>
      </c>
      <c r="G626">
        <v>1</v>
      </c>
      <c r="H626">
        <v>1</v>
      </c>
      <c r="I626" t="s">
        <v>600</v>
      </c>
      <c r="J626" t="s">
        <v>6</v>
      </c>
      <c r="K626" t="s">
        <v>601</v>
      </c>
      <c r="L626">
        <v>1191</v>
      </c>
      <c r="N626">
        <v>1013</v>
      </c>
      <c r="O626" t="s">
        <v>599</v>
      </c>
      <c r="P626" t="s">
        <v>599</v>
      </c>
      <c r="Q626">
        <v>1</v>
      </c>
      <c r="X626">
        <v>0.01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2</v>
      </c>
      <c r="AF626" t="s">
        <v>6</v>
      </c>
      <c r="AG626">
        <v>0.01</v>
      </c>
      <c r="AH626">
        <v>2</v>
      </c>
      <c r="AI626">
        <v>26840966</v>
      </c>
      <c r="AJ626">
        <v>612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ROW(Source!A243)</f>
        <v>243</v>
      </c>
      <c r="B627">
        <v>26840967</v>
      </c>
      <c r="C627">
        <v>26840964</v>
      </c>
      <c r="D627">
        <v>25230514</v>
      </c>
      <c r="E627">
        <v>1</v>
      </c>
      <c r="F627">
        <v>1</v>
      </c>
      <c r="G627">
        <v>1</v>
      </c>
      <c r="H627">
        <v>2</v>
      </c>
      <c r="I627" t="s">
        <v>602</v>
      </c>
      <c r="J627" t="s">
        <v>603</v>
      </c>
      <c r="K627" t="s">
        <v>604</v>
      </c>
      <c r="L627">
        <v>1368</v>
      </c>
      <c r="N627">
        <v>1011</v>
      </c>
      <c r="O627" t="s">
        <v>605</v>
      </c>
      <c r="P627" t="s">
        <v>605</v>
      </c>
      <c r="Q627">
        <v>1</v>
      </c>
      <c r="X627">
        <v>0.01</v>
      </c>
      <c r="Y627">
        <v>0</v>
      </c>
      <c r="Z627">
        <v>31.26</v>
      </c>
      <c r="AA627">
        <v>13.5</v>
      </c>
      <c r="AB627">
        <v>0</v>
      </c>
      <c r="AC627">
        <v>0</v>
      </c>
      <c r="AD627">
        <v>1</v>
      </c>
      <c r="AE627">
        <v>0</v>
      </c>
      <c r="AF627" t="s">
        <v>6</v>
      </c>
      <c r="AG627">
        <v>0.01</v>
      </c>
      <c r="AH627">
        <v>2</v>
      </c>
      <c r="AI627">
        <v>26840967</v>
      </c>
      <c r="AJ627">
        <v>613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ROW(Source!A243)</f>
        <v>243</v>
      </c>
      <c r="B628">
        <v>26840968</v>
      </c>
      <c r="C628">
        <v>26840964</v>
      </c>
      <c r="D628">
        <v>25152750</v>
      </c>
      <c r="E628">
        <v>1</v>
      </c>
      <c r="F628">
        <v>1</v>
      </c>
      <c r="G628">
        <v>1</v>
      </c>
      <c r="H628">
        <v>3</v>
      </c>
      <c r="I628" t="s">
        <v>865</v>
      </c>
      <c r="J628" t="s">
        <v>866</v>
      </c>
      <c r="K628" t="s">
        <v>867</v>
      </c>
      <c r="L628">
        <v>1356</v>
      </c>
      <c r="N628">
        <v>1010</v>
      </c>
      <c r="O628" t="s">
        <v>706</v>
      </c>
      <c r="P628" t="s">
        <v>706</v>
      </c>
      <c r="Q628">
        <v>1000</v>
      </c>
      <c r="X628">
        <v>0.4</v>
      </c>
      <c r="Y628">
        <v>180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6</v>
      </c>
      <c r="AG628">
        <v>0.4</v>
      </c>
      <c r="AH628">
        <v>2</v>
      </c>
      <c r="AI628">
        <v>26840968</v>
      </c>
      <c r="AJ628">
        <v>614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ROW(Source!A243)</f>
        <v>243</v>
      </c>
      <c r="B629">
        <v>26840969</v>
      </c>
      <c r="C629">
        <v>26840964</v>
      </c>
      <c r="D629">
        <v>25153112</v>
      </c>
      <c r="E629">
        <v>1</v>
      </c>
      <c r="F629">
        <v>1</v>
      </c>
      <c r="G629">
        <v>1</v>
      </c>
      <c r="H629">
        <v>3</v>
      </c>
      <c r="I629" t="s">
        <v>868</v>
      </c>
      <c r="J629" t="s">
        <v>869</v>
      </c>
      <c r="K629" t="s">
        <v>870</v>
      </c>
      <c r="L629">
        <v>1348</v>
      </c>
      <c r="N629">
        <v>1009</v>
      </c>
      <c r="O629" t="s">
        <v>38</v>
      </c>
      <c r="P629" t="s">
        <v>38</v>
      </c>
      <c r="Q629">
        <v>1000</v>
      </c>
      <c r="X629">
        <v>1.4E-3</v>
      </c>
      <c r="Y629">
        <v>12430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6</v>
      </c>
      <c r="AG629">
        <v>1.4E-3</v>
      </c>
      <c r="AH629">
        <v>2</v>
      </c>
      <c r="AI629">
        <v>26840969</v>
      </c>
      <c r="AJ629">
        <v>615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ROW(Source!A243)</f>
        <v>243</v>
      </c>
      <c r="B630">
        <v>26840970</v>
      </c>
      <c r="C630">
        <v>26840964</v>
      </c>
      <c r="D630">
        <v>25147235</v>
      </c>
      <c r="E630">
        <v>17</v>
      </c>
      <c r="F630">
        <v>1</v>
      </c>
      <c r="G630">
        <v>1</v>
      </c>
      <c r="H630">
        <v>3</v>
      </c>
      <c r="I630" t="s">
        <v>844</v>
      </c>
      <c r="J630" t="s">
        <v>6</v>
      </c>
      <c r="K630" t="s">
        <v>845</v>
      </c>
      <c r="L630">
        <v>1374</v>
      </c>
      <c r="N630">
        <v>1013</v>
      </c>
      <c r="O630" t="s">
        <v>846</v>
      </c>
      <c r="P630" t="s">
        <v>846</v>
      </c>
      <c r="Q630">
        <v>1</v>
      </c>
      <c r="X630">
        <v>3.87</v>
      </c>
      <c r="Y630">
        <v>1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6</v>
      </c>
      <c r="AG630">
        <v>3.87</v>
      </c>
      <c r="AH630">
        <v>2</v>
      </c>
      <c r="AI630">
        <v>26840970</v>
      </c>
      <c r="AJ630">
        <v>617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ROW(Source!A244)</f>
        <v>244</v>
      </c>
      <c r="B631">
        <v>26840965</v>
      </c>
      <c r="C631">
        <v>26840964</v>
      </c>
      <c r="D631">
        <v>25418254</v>
      </c>
      <c r="E631">
        <v>1</v>
      </c>
      <c r="F631">
        <v>1</v>
      </c>
      <c r="G631">
        <v>1</v>
      </c>
      <c r="H631">
        <v>1</v>
      </c>
      <c r="I631" t="s">
        <v>777</v>
      </c>
      <c r="J631" t="s">
        <v>6</v>
      </c>
      <c r="K631" t="s">
        <v>778</v>
      </c>
      <c r="L631">
        <v>1191</v>
      </c>
      <c r="N631">
        <v>1013</v>
      </c>
      <c r="O631" t="s">
        <v>599</v>
      </c>
      <c r="P631" t="s">
        <v>599</v>
      </c>
      <c r="Q631">
        <v>1</v>
      </c>
      <c r="X631">
        <v>20.329999999999998</v>
      </c>
      <c r="Y631">
        <v>0</v>
      </c>
      <c r="Z631">
        <v>0</v>
      </c>
      <c r="AA631">
        <v>0</v>
      </c>
      <c r="AB631">
        <v>9.51</v>
      </c>
      <c r="AC631">
        <v>0</v>
      </c>
      <c r="AD631">
        <v>1</v>
      </c>
      <c r="AE631">
        <v>1</v>
      </c>
      <c r="AF631" t="s">
        <v>6</v>
      </c>
      <c r="AG631">
        <v>20.329999999999998</v>
      </c>
      <c r="AH631">
        <v>2</v>
      </c>
      <c r="AI631">
        <v>26840965</v>
      </c>
      <c r="AJ631">
        <v>618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ROW(Source!A244)</f>
        <v>244</v>
      </c>
      <c r="B632">
        <v>26840966</v>
      </c>
      <c r="C632">
        <v>26840964</v>
      </c>
      <c r="D632">
        <v>25412928</v>
      </c>
      <c r="E632">
        <v>1</v>
      </c>
      <c r="F632">
        <v>1</v>
      </c>
      <c r="G632">
        <v>1</v>
      </c>
      <c r="H632">
        <v>1</v>
      </c>
      <c r="I632" t="s">
        <v>600</v>
      </c>
      <c r="J632" t="s">
        <v>6</v>
      </c>
      <c r="K632" t="s">
        <v>601</v>
      </c>
      <c r="L632">
        <v>1191</v>
      </c>
      <c r="N632">
        <v>1013</v>
      </c>
      <c r="O632" t="s">
        <v>599</v>
      </c>
      <c r="P632" t="s">
        <v>599</v>
      </c>
      <c r="Q632">
        <v>1</v>
      </c>
      <c r="X632">
        <v>0.01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2</v>
      </c>
      <c r="AF632" t="s">
        <v>6</v>
      </c>
      <c r="AG632">
        <v>0.01</v>
      </c>
      <c r="AH632">
        <v>2</v>
      </c>
      <c r="AI632">
        <v>26840966</v>
      </c>
      <c r="AJ632">
        <v>619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ROW(Source!A244)</f>
        <v>244</v>
      </c>
      <c r="B633">
        <v>26840967</v>
      </c>
      <c r="C633">
        <v>26840964</v>
      </c>
      <c r="D633">
        <v>25230514</v>
      </c>
      <c r="E633">
        <v>1</v>
      </c>
      <c r="F633">
        <v>1</v>
      </c>
      <c r="G633">
        <v>1</v>
      </c>
      <c r="H633">
        <v>2</v>
      </c>
      <c r="I633" t="s">
        <v>602</v>
      </c>
      <c r="J633" t="s">
        <v>603</v>
      </c>
      <c r="K633" t="s">
        <v>604</v>
      </c>
      <c r="L633">
        <v>1368</v>
      </c>
      <c r="N633">
        <v>1011</v>
      </c>
      <c r="O633" t="s">
        <v>605</v>
      </c>
      <c r="P633" t="s">
        <v>605</v>
      </c>
      <c r="Q633">
        <v>1</v>
      </c>
      <c r="X633">
        <v>0.01</v>
      </c>
      <c r="Y633">
        <v>0</v>
      </c>
      <c r="Z633">
        <v>31.26</v>
      </c>
      <c r="AA633">
        <v>13.5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0.01</v>
      </c>
      <c r="AH633">
        <v>2</v>
      </c>
      <c r="AI633">
        <v>26840967</v>
      </c>
      <c r="AJ633">
        <v>620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ROW(Source!A244)</f>
        <v>244</v>
      </c>
      <c r="B634">
        <v>26840968</v>
      </c>
      <c r="C634">
        <v>26840964</v>
      </c>
      <c r="D634">
        <v>25152750</v>
      </c>
      <c r="E634">
        <v>1</v>
      </c>
      <c r="F634">
        <v>1</v>
      </c>
      <c r="G634">
        <v>1</v>
      </c>
      <c r="H634">
        <v>3</v>
      </c>
      <c r="I634" t="s">
        <v>865</v>
      </c>
      <c r="J634" t="s">
        <v>866</v>
      </c>
      <c r="K634" t="s">
        <v>867</v>
      </c>
      <c r="L634">
        <v>1356</v>
      </c>
      <c r="N634">
        <v>1010</v>
      </c>
      <c r="O634" t="s">
        <v>706</v>
      </c>
      <c r="P634" t="s">
        <v>706</v>
      </c>
      <c r="Q634">
        <v>1000</v>
      </c>
      <c r="X634">
        <v>0.4</v>
      </c>
      <c r="Y634">
        <v>180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6</v>
      </c>
      <c r="AG634">
        <v>0.4</v>
      </c>
      <c r="AH634">
        <v>2</v>
      </c>
      <c r="AI634">
        <v>26840968</v>
      </c>
      <c r="AJ634">
        <v>621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ROW(Source!A244)</f>
        <v>244</v>
      </c>
      <c r="B635">
        <v>26840969</v>
      </c>
      <c r="C635">
        <v>26840964</v>
      </c>
      <c r="D635">
        <v>25153112</v>
      </c>
      <c r="E635">
        <v>1</v>
      </c>
      <c r="F635">
        <v>1</v>
      </c>
      <c r="G635">
        <v>1</v>
      </c>
      <c r="H635">
        <v>3</v>
      </c>
      <c r="I635" t="s">
        <v>868</v>
      </c>
      <c r="J635" t="s">
        <v>869</v>
      </c>
      <c r="K635" t="s">
        <v>870</v>
      </c>
      <c r="L635">
        <v>1348</v>
      </c>
      <c r="N635">
        <v>1009</v>
      </c>
      <c r="O635" t="s">
        <v>38</v>
      </c>
      <c r="P635" t="s">
        <v>38</v>
      </c>
      <c r="Q635">
        <v>1000</v>
      </c>
      <c r="X635">
        <v>1.4E-3</v>
      </c>
      <c r="Y635">
        <v>12430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1.4E-3</v>
      </c>
      <c r="AH635">
        <v>2</v>
      </c>
      <c r="AI635">
        <v>26840969</v>
      </c>
      <c r="AJ635">
        <v>622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ROW(Source!A244)</f>
        <v>244</v>
      </c>
      <c r="B636">
        <v>26840970</v>
      </c>
      <c r="C636">
        <v>26840964</v>
      </c>
      <c r="D636">
        <v>25147235</v>
      </c>
      <c r="E636">
        <v>17</v>
      </c>
      <c r="F636">
        <v>1</v>
      </c>
      <c r="G636">
        <v>1</v>
      </c>
      <c r="H636">
        <v>3</v>
      </c>
      <c r="I636" t="s">
        <v>844</v>
      </c>
      <c r="J636" t="s">
        <v>6</v>
      </c>
      <c r="K636" t="s">
        <v>845</v>
      </c>
      <c r="L636">
        <v>1374</v>
      </c>
      <c r="N636">
        <v>1013</v>
      </c>
      <c r="O636" t="s">
        <v>846</v>
      </c>
      <c r="P636" t="s">
        <v>846</v>
      </c>
      <c r="Q636">
        <v>1</v>
      </c>
      <c r="X636">
        <v>3.87</v>
      </c>
      <c r="Y636">
        <v>1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3.87</v>
      </c>
      <c r="AH636">
        <v>2</v>
      </c>
      <c r="AI636">
        <v>26840970</v>
      </c>
      <c r="AJ636">
        <v>624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ROW(Source!A247)</f>
        <v>247</v>
      </c>
      <c r="B637">
        <v>26840972</v>
      </c>
      <c r="C637">
        <v>26840971</v>
      </c>
      <c r="D637">
        <v>25412930</v>
      </c>
      <c r="E637">
        <v>1</v>
      </c>
      <c r="F637">
        <v>1</v>
      </c>
      <c r="G637">
        <v>1</v>
      </c>
      <c r="H637">
        <v>1</v>
      </c>
      <c r="I637" t="s">
        <v>623</v>
      </c>
      <c r="J637" t="s">
        <v>6</v>
      </c>
      <c r="K637" t="s">
        <v>624</v>
      </c>
      <c r="L637">
        <v>1191</v>
      </c>
      <c r="N637">
        <v>1013</v>
      </c>
      <c r="O637" t="s">
        <v>599</v>
      </c>
      <c r="P637" t="s">
        <v>599</v>
      </c>
      <c r="Q637">
        <v>1</v>
      </c>
      <c r="X637">
        <v>3.76</v>
      </c>
      <c r="Y637">
        <v>0</v>
      </c>
      <c r="Z637">
        <v>0</v>
      </c>
      <c r="AA637">
        <v>0</v>
      </c>
      <c r="AB637">
        <v>9.4</v>
      </c>
      <c r="AC637">
        <v>0</v>
      </c>
      <c r="AD637">
        <v>1</v>
      </c>
      <c r="AE637">
        <v>1</v>
      </c>
      <c r="AF637" t="s">
        <v>6</v>
      </c>
      <c r="AG637">
        <v>3.76</v>
      </c>
      <c r="AH637">
        <v>2</v>
      </c>
      <c r="AI637">
        <v>26840972</v>
      </c>
      <c r="AJ637">
        <v>625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ROW(Source!A247)</f>
        <v>247</v>
      </c>
      <c r="B638">
        <v>26840973</v>
      </c>
      <c r="C638">
        <v>26840971</v>
      </c>
      <c r="D638">
        <v>25412928</v>
      </c>
      <c r="E638">
        <v>1</v>
      </c>
      <c r="F638">
        <v>1</v>
      </c>
      <c r="G638">
        <v>1</v>
      </c>
      <c r="H638">
        <v>1</v>
      </c>
      <c r="I638" t="s">
        <v>600</v>
      </c>
      <c r="J638" t="s">
        <v>6</v>
      </c>
      <c r="K638" t="s">
        <v>601</v>
      </c>
      <c r="L638">
        <v>1191</v>
      </c>
      <c r="N638">
        <v>1013</v>
      </c>
      <c r="O638" t="s">
        <v>599</v>
      </c>
      <c r="P638" t="s">
        <v>599</v>
      </c>
      <c r="Q638">
        <v>1</v>
      </c>
      <c r="X638">
        <v>0.02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2</v>
      </c>
      <c r="AF638" t="s">
        <v>6</v>
      </c>
      <c r="AG638">
        <v>0.02</v>
      </c>
      <c r="AH638">
        <v>2</v>
      </c>
      <c r="AI638">
        <v>26840973</v>
      </c>
      <c r="AJ638">
        <v>626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ROW(Source!A247)</f>
        <v>247</v>
      </c>
      <c r="B639">
        <v>26840974</v>
      </c>
      <c r="C639">
        <v>26840971</v>
      </c>
      <c r="D639">
        <v>25230220</v>
      </c>
      <c r="E639">
        <v>1</v>
      </c>
      <c r="F639">
        <v>1</v>
      </c>
      <c r="G639">
        <v>1</v>
      </c>
      <c r="H639">
        <v>2</v>
      </c>
      <c r="I639" t="s">
        <v>628</v>
      </c>
      <c r="J639" t="s">
        <v>629</v>
      </c>
      <c r="K639" t="s">
        <v>630</v>
      </c>
      <c r="L639">
        <v>1368</v>
      </c>
      <c r="N639">
        <v>1011</v>
      </c>
      <c r="O639" t="s">
        <v>605</v>
      </c>
      <c r="P639" t="s">
        <v>605</v>
      </c>
      <c r="Q639">
        <v>1</v>
      </c>
      <c r="X639">
        <v>0.01</v>
      </c>
      <c r="Y639">
        <v>0</v>
      </c>
      <c r="Z639">
        <v>111.99</v>
      </c>
      <c r="AA639">
        <v>13.5</v>
      </c>
      <c r="AB639">
        <v>0</v>
      </c>
      <c r="AC639">
        <v>0</v>
      </c>
      <c r="AD639">
        <v>1</v>
      </c>
      <c r="AE639">
        <v>0</v>
      </c>
      <c r="AF639" t="s">
        <v>6</v>
      </c>
      <c r="AG639">
        <v>0.01</v>
      </c>
      <c r="AH639">
        <v>2</v>
      </c>
      <c r="AI639">
        <v>26840974</v>
      </c>
      <c r="AJ639">
        <v>627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ROW(Source!A247)</f>
        <v>247</v>
      </c>
      <c r="B640">
        <v>26840975</v>
      </c>
      <c r="C640">
        <v>26840971</v>
      </c>
      <c r="D640">
        <v>25231607</v>
      </c>
      <c r="E640">
        <v>1</v>
      </c>
      <c r="F640">
        <v>1</v>
      </c>
      <c r="G640">
        <v>1</v>
      </c>
      <c r="H640">
        <v>2</v>
      </c>
      <c r="I640" t="s">
        <v>608</v>
      </c>
      <c r="J640" t="s">
        <v>609</v>
      </c>
      <c r="K640" t="s">
        <v>610</v>
      </c>
      <c r="L640">
        <v>1368</v>
      </c>
      <c r="N640">
        <v>1011</v>
      </c>
      <c r="O640" t="s">
        <v>605</v>
      </c>
      <c r="P640" t="s">
        <v>605</v>
      </c>
      <c r="Q640">
        <v>1</v>
      </c>
      <c r="X640">
        <v>0.01</v>
      </c>
      <c r="Y640">
        <v>0</v>
      </c>
      <c r="Z640">
        <v>65.709999999999994</v>
      </c>
      <c r="AA640">
        <v>11.6</v>
      </c>
      <c r="AB640">
        <v>0</v>
      </c>
      <c r="AC640">
        <v>0</v>
      </c>
      <c r="AD640">
        <v>1</v>
      </c>
      <c r="AE640">
        <v>0</v>
      </c>
      <c r="AF640" t="s">
        <v>6</v>
      </c>
      <c r="AG640">
        <v>0.01</v>
      </c>
      <c r="AH640">
        <v>2</v>
      </c>
      <c r="AI640">
        <v>26840975</v>
      </c>
      <c r="AJ640">
        <v>628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ROW(Source!A247)</f>
        <v>247</v>
      </c>
      <c r="B641">
        <v>26840976</v>
      </c>
      <c r="C641">
        <v>26840971</v>
      </c>
      <c r="D641">
        <v>25150263</v>
      </c>
      <c r="E641">
        <v>1</v>
      </c>
      <c r="F641">
        <v>1</v>
      </c>
      <c r="G641">
        <v>1</v>
      </c>
      <c r="H641">
        <v>3</v>
      </c>
      <c r="I641" t="s">
        <v>850</v>
      </c>
      <c r="J641" t="s">
        <v>851</v>
      </c>
      <c r="K641" t="s">
        <v>852</v>
      </c>
      <c r="L641">
        <v>1346</v>
      </c>
      <c r="N641">
        <v>1009</v>
      </c>
      <c r="O641" t="s">
        <v>182</v>
      </c>
      <c r="P641" t="s">
        <v>182</v>
      </c>
      <c r="Q641">
        <v>1</v>
      </c>
      <c r="X641">
        <v>0.16</v>
      </c>
      <c r="Y641">
        <v>30.4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6</v>
      </c>
      <c r="AG641">
        <v>0.16</v>
      </c>
      <c r="AH641">
        <v>2</v>
      </c>
      <c r="AI641">
        <v>26840976</v>
      </c>
      <c r="AJ641">
        <v>629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ROW(Source!A247)</f>
        <v>247</v>
      </c>
      <c r="B642">
        <v>26840977</v>
      </c>
      <c r="C642">
        <v>26840971</v>
      </c>
      <c r="D642">
        <v>25150275</v>
      </c>
      <c r="E642">
        <v>1</v>
      </c>
      <c r="F642">
        <v>1</v>
      </c>
      <c r="G642">
        <v>1</v>
      </c>
      <c r="H642">
        <v>3</v>
      </c>
      <c r="I642" t="s">
        <v>871</v>
      </c>
      <c r="J642" t="s">
        <v>872</v>
      </c>
      <c r="K642" t="s">
        <v>873</v>
      </c>
      <c r="L642">
        <v>1308</v>
      </c>
      <c r="N642">
        <v>1003</v>
      </c>
      <c r="O642" t="s">
        <v>54</v>
      </c>
      <c r="P642" t="s">
        <v>54</v>
      </c>
      <c r="Q642">
        <v>100</v>
      </c>
      <c r="X642">
        <v>5.5E-2</v>
      </c>
      <c r="Y642">
        <v>120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6</v>
      </c>
      <c r="AG642">
        <v>5.5E-2</v>
      </c>
      <c r="AH642">
        <v>2</v>
      </c>
      <c r="AI642">
        <v>26840977</v>
      </c>
      <c r="AJ642">
        <v>630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ROW(Source!A247)</f>
        <v>247</v>
      </c>
      <c r="B643">
        <v>26840978</v>
      </c>
      <c r="C643">
        <v>26840971</v>
      </c>
      <c r="D643">
        <v>25186459</v>
      </c>
      <c r="E643">
        <v>1</v>
      </c>
      <c r="F643">
        <v>1</v>
      </c>
      <c r="G643">
        <v>1</v>
      </c>
      <c r="H643">
        <v>3</v>
      </c>
      <c r="I643" t="s">
        <v>856</v>
      </c>
      <c r="J643" t="s">
        <v>857</v>
      </c>
      <c r="K643" t="s">
        <v>858</v>
      </c>
      <c r="L643">
        <v>1346</v>
      </c>
      <c r="N643">
        <v>1009</v>
      </c>
      <c r="O643" t="s">
        <v>182</v>
      </c>
      <c r="P643" t="s">
        <v>182</v>
      </c>
      <c r="Q643">
        <v>1</v>
      </c>
      <c r="X643">
        <v>0.05</v>
      </c>
      <c r="Y643">
        <v>28.6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0.05</v>
      </c>
      <c r="AH643">
        <v>2</v>
      </c>
      <c r="AI643">
        <v>26840978</v>
      </c>
      <c r="AJ643">
        <v>631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ROW(Source!A247)</f>
        <v>247</v>
      </c>
      <c r="B644">
        <v>26840979</v>
      </c>
      <c r="C644">
        <v>26840971</v>
      </c>
      <c r="D644">
        <v>25147235</v>
      </c>
      <c r="E644">
        <v>17</v>
      </c>
      <c r="F644">
        <v>1</v>
      </c>
      <c r="G644">
        <v>1</v>
      </c>
      <c r="H644">
        <v>3</v>
      </c>
      <c r="I644" t="s">
        <v>844</v>
      </c>
      <c r="J644" t="s">
        <v>6</v>
      </c>
      <c r="K644" t="s">
        <v>845</v>
      </c>
      <c r="L644">
        <v>1374</v>
      </c>
      <c r="N644">
        <v>1013</v>
      </c>
      <c r="O644" t="s">
        <v>846</v>
      </c>
      <c r="P644" t="s">
        <v>846</v>
      </c>
      <c r="Q644">
        <v>1</v>
      </c>
      <c r="X644">
        <v>0.71</v>
      </c>
      <c r="Y644">
        <v>1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6</v>
      </c>
      <c r="AG644">
        <v>0.71</v>
      </c>
      <c r="AH644">
        <v>2</v>
      </c>
      <c r="AI644">
        <v>26840979</v>
      </c>
      <c r="AJ644">
        <v>634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ROW(Source!A248)</f>
        <v>248</v>
      </c>
      <c r="B645">
        <v>26840972</v>
      </c>
      <c r="C645">
        <v>26840971</v>
      </c>
      <c r="D645">
        <v>25412930</v>
      </c>
      <c r="E645">
        <v>1</v>
      </c>
      <c r="F645">
        <v>1</v>
      </c>
      <c r="G645">
        <v>1</v>
      </c>
      <c r="H645">
        <v>1</v>
      </c>
      <c r="I645" t="s">
        <v>623</v>
      </c>
      <c r="J645" t="s">
        <v>6</v>
      </c>
      <c r="K645" t="s">
        <v>624</v>
      </c>
      <c r="L645">
        <v>1191</v>
      </c>
      <c r="N645">
        <v>1013</v>
      </c>
      <c r="O645" t="s">
        <v>599</v>
      </c>
      <c r="P645" t="s">
        <v>599</v>
      </c>
      <c r="Q645">
        <v>1</v>
      </c>
      <c r="X645">
        <v>3.76</v>
      </c>
      <c r="Y645">
        <v>0</v>
      </c>
      <c r="Z645">
        <v>0</v>
      </c>
      <c r="AA645">
        <v>0</v>
      </c>
      <c r="AB645">
        <v>9.4</v>
      </c>
      <c r="AC645">
        <v>0</v>
      </c>
      <c r="AD645">
        <v>1</v>
      </c>
      <c r="AE645">
        <v>1</v>
      </c>
      <c r="AF645" t="s">
        <v>6</v>
      </c>
      <c r="AG645">
        <v>3.76</v>
      </c>
      <c r="AH645">
        <v>2</v>
      </c>
      <c r="AI645">
        <v>26840972</v>
      </c>
      <c r="AJ645">
        <v>635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ROW(Source!A248)</f>
        <v>248</v>
      </c>
      <c r="B646">
        <v>26840973</v>
      </c>
      <c r="C646">
        <v>26840971</v>
      </c>
      <c r="D646">
        <v>25412928</v>
      </c>
      <c r="E646">
        <v>1</v>
      </c>
      <c r="F646">
        <v>1</v>
      </c>
      <c r="G646">
        <v>1</v>
      </c>
      <c r="H646">
        <v>1</v>
      </c>
      <c r="I646" t="s">
        <v>600</v>
      </c>
      <c r="J646" t="s">
        <v>6</v>
      </c>
      <c r="K646" t="s">
        <v>601</v>
      </c>
      <c r="L646">
        <v>1191</v>
      </c>
      <c r="N646">
        <v>1013</v>
      </c>
      <c r="O646" t="s">
        <v>599</v>
      </c>
      <c r="P646" t="s">
        <v>599</v>
      </c>
      <c r="Q646">
        <v>1</v>
      </c>
      <c r="X646">
        <v>0.02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2</v>
      </c>
      <c r="AF646" t="s">
        <v>6</v>
      </c>
      <c r="AG646">
        <v>0.02</v>
      </c>
      <c r="AH646">
        <v>2</v>
      </c>
      <c r="AI646">
        <v>26840973</v>
      </c>
      <c r="AJ646">
        <v>636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ROW(Source!A248)</f>
        <v>248</v>
      </c>
      <c r="B647">
        <v>26840974</v>
      </c>
      <c r="C647">
        <v>26840971</v>
      </c>
      <c r="D647">
        <v>25230220</v>
      </c>
      <c r="E647">
        <v>1</v>
      </c>
      <c r="F647">
        <v>1</v>
      </c>
      <c r="G647">
        <v>1</v>
      </c>
      <c r="H647">
        <v>2</v>
      </c>
      <c r="I647" t="s">
        <v>628</v>
      </c>
      <c r="J647" t="s">
        <v>629</v>
      </c>
      <c r="K647" t="s">
        <v>630</v>
      </c>
      <c r="L647">
        <v>1368</v>
      </c>
      <c r="N647">
        <v>1011</v>
      </c>
      <c r="O647" t="s">
        <v>605</v>
      </c>
      <c r="P647" t="s">
        <v>605</v>
      </c>
      <c r="Q647">
        <v>1</v>
      </c>
      <c r="X647">
        <v>0.01</v>
      </c>
      <c r="Y647">
        <v>0</v>
      </c>
      <c r="Z647">
        <v>111.99</v>
      </c>
      <c r="AA647">
        <v>13.5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0.01</v>
      </c>
      <c r="AH647">
        <v>2</v>
      </c>
      <c r="AI647">
        <v>26840974</v>
      </c>
      <c r="AJ647">
        <v>637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ROW(Source!A248)</f>
        <v>248</v>
      </c>
      <c r="B648">
        <v>26840975</v>
      </c>
      <c r="C648">
        <v>26840971</v>
      </c>
      <c r="D648">
        <v>25231607</v>
      </c>
      <c r="E648">
        <v>1</v>
      </c>
      <c r="F648">
        <v>1</v>
      </c>
      <c r="G648">
        <v>1</v>
      </c>
      <c r="H648">
        <v>2</v>
      </c>
      <c r="I648" t="s">
        <v>608</v>
      </c>
      <c r="J648" t="s">
        <v>609</v>
      </c>
      <c r="K648" t="s">
        <v>610</v>
      </c>
      <c r="L648">
        <v>1368</v>
      </c>
      <c r="N648">
        <v>1011</v>
      </c>
      <c r="O648" t="s">
        <v>605</v>
      </c>
      <c r="P648" t="s">
        <v>605</v>
      </c>
      <c r="Q648">
        <v>1</v>
      </c>
      <c r="X648">
        <v>0.01</v>
      </c>
      <c r="Y648">
        <v>0</v>
      </c>
      <c r="Z648">
        <v>65.709999999999994</v>
      </c>
      <c r="AA648">
        <v>11.6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0.01</v>
      </c>
      <c r="AH648">
        <v>2</v>
      </c>
      <c r="AI648">
        <v>26840975</v>
      </c>
      <c r="AJ648">
        <v>638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ROW(Source!A248)</f>
        <v>248</v>
      </c>
      <c r="B649">
        <v>26840976</v>
      </c>
      <c r="C649">
        <v>26840971</v>
      </c>
      <c r="D649">
        <v>25150263</v>
      </c>
      <c r="E649">
        <v>1</v>
      </c>
      <c r="F649">
        <v>1</v>
      </c>
      <c r="G649">
        <v>1</v>
      </c>
      <c r="H649">
        <v>3</v>
      </c>
      <c r="I649" t="s">
        <v>850</v>
      </c>
      <c r="J649" t="s">
        <v>851</v>
      </c>
      <c r="K649" t="s">
        <v>852</v>
      </c>
      <c r="L649">
        <v>1346</v>
      </c>
      <c r="N649">
        <v>1009</v>
      </c>
      <c r="O649" t="s">
        <v>182</v>
      </c>
      <c r="P649" t="s">
        <v>182</v>
      </c>
      <c r="Q649">
        <v>1</v>
      </c>
      <c r="X649">
        <v>0.16</v>
      </c>
      <c r="Y649">
        <v>30.4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6</v>
      </c>
      <c r="AG649">
        <v>0.16</v>
      </c>
      <c r="AH649">
        <v>2</v>
      </c>
      <c r="AI649">
        <v>26840976</v>
      </c>
      <c r="AJ649">
        <v>639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ROW(Source!A248)</f>
        <v>248</v>
      </c>
      <c r="B650">
        <v>26840977</v>
      </c>
      <c r="C650">
        <v>26840971</v>
      </c>
      <c r="D650">
        <v>25150275</v>
      </c>
      <c r="E650">
        <v>1</v>
      </c>
      <c r="F650">
        <v>1</v>
      </c>
      <c r="G650">
        <v>1</v>
      </c>
      <c r="H650">
        <v>3</v>
      </c>
      <c r="I650" t="s">
        <v>871</v>
      </c>
      <c r="J650" t="s">
        <v>872</v>
      </c>
      <c r="K650" t="s">
        <v>873</v>
      </c>
      <c r="L650">
        <v>1308</v>
      </c>
      <c r="N650">
        <v>1003</v>
      </c>
      <c r="O650" t="s">
        <v>54</v>
      </c>
      <c r="P650" t="s">
        <v>54</v>
      </c>
      <c r="Q650">
        <v>100</v>
      </c>
      <c r="X650">
        <v>5.5E-2</v>
      </c>
      <c r="Y650">
        <v>120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6</v>
      </c>
      <c r="AG650">
        <v>5.5E-2</v>
      </c>
      <c r="AH650">
        <v>2</v>
      </c>
      <c r="AI650">
        <v>26840977</v>
      </c>
      <c r="AJ650">
        <v>640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ROW(Source!A248)</f>
        <v>248</v>
      </c>
      <c r="B651">
        <v>26840978</v>
      </c>
      <c r="C651">
        <v>26840971</v>
      </c>
      <c r="D651">
        <v>25186459</v>
      </c>
      <c r="E651">
        <v>1</v>
      </c>
      <c r="F651">
        <v>1</v>
      </c>
      <c r="G651">
        <v>1</v>
      </c>
      <c r="H651">
        <v>3</v>
      </c>
      <c r="I651" t="s">
        <v>856</v>
      </c>
      <c r="J651" t="s">
        <v>857</v>
      </c>
      <c r="K651" t="s">
        <v>858</v>
      </c>
      <c r="L651">
        <v>1346</v>
      </c>
      <c r="N651">
        <v>1009</v>
      </c>
      <c r="O651" t="s">
        <v>182</v>
      </c>
      <c r="P651" t="s">
        <v>182</v>
      </c>
      <c r="Q651">
        <v>1</v>
      </c>
      <c r="X651">
        <v>0.05</v>
      </c>
      <c r="Y651">
        <v>28.6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6</v>
      </c>
      <c r="AG651">
        <v>0.05</v>
      </c>
      <c r="AH651">
        <v>2</v>
      </c>
      <c r="AI651">
        <v>26840978</v>
      </c>
      <c r="AJ651">
        <v>641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ROW(Source!A248)</f>
        <v>248</v>
      </c>
      <c r="B652">
        <v>26840979</v>
      </c>
      <c r="C652">
        <v>26840971</v>
      </c>
      <c r="D652">
        <v>25147235</v>
      </c>
      <c r="E652">
        <v>17</v>
      </c>
      <c r="F652">
        <v>1</v>
      </c>
      <c r="G652">
        <v>1</v>
      </c>
      <c r="H652">
        <v>3</v>
      </c>
      <c r="I652" t="s">
        <v>844</v>
      </c>
      <c r="J652" t="s">
        <v>6</v>
      </c>
      <c r="K652" t="s">
        <v>845</v>
      </c>
      <c r="L652">
        <v>1374</v>
      </c>
      <c r="N652">
        <v>1013</v>
      </c>
      <c r="O652" t="s">
        <v>846</v>
      </c>
      <c r="P652" t="s">
        <v>846</v>
      </c>
      <c r="Q652">
        <v>1</v>
      </c>
      <c r="X652">
        <v>0.71</v>
      </c>
      <c r="Y652">
        <v>1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6</v>
      </c>
      <c r="AG652">
        <v>0.71</v>
      </c>
      <c r="AH652">
        <v>2</v>
      </c>
      <c r="AI652">
        <v>26840979</v>
      </c>
      <c r="AJ652">
        <v>644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ROW(Source!A253)</f>
        <v>253</v>
      </c>
      <c r="B653">
        <v>26840938</v>
      </c>
      <c r="C653">
        <v>26840937</v>
      </c>
      <c r="D653">
        <v>25428833</v>
      </c>
      <c r="E653">
        <v>1</v>
      </c>
      <c r="F653">
        <v>1</v>
      </c>
      <c r="G653">
        <v>1</v>
      </c>
      <c r="H653">
        <v>1</v>
      </c>
      <c r="I653" t="s">
        <v>606</v>
      </c>
      <c r="J653" t="s">
        <v>6</v>
      </c>
      <c r="K653" t="s">
        <v>607</v>
      </c>
      <c r="L653">
        <v>1191</v>
      </c>
      <c r="N653">
        <v>1013</v>
      </c>
      <c r="O653" t="s">
        <v>599</v>
      </c>
      <c r="P653" t="s">
        <v>599</v>
      </c>
      <c r="Q653">
        <v>1</v>
      </c>
      <c r="X653">
        <v>35.130000000000003</v>
      </c>
      <c r="Y653">
        <v>0</v>
      </c>
      <c r="Z653">
        <v>0</v>
      </c>
      <c r="AA653">
        <v>0</v>
      </c>
      <c r="AB653">
        <v>9.92</v>
      </c>
      <c r="AC653">
        <v>0</v>
      </c>
      <c r="AD653">
        <v>1</v>
      </c>
      <c r="AE653">
        <v>1</v>
      </c>
      <c r="AF653" t="s">
        <v>6</v>
      </c>
      <c r="AG653">
        <v>35.130000000000003</v>
      </c>
      <c r="AH653">
        <v>2</v>
      </c>
      <c r="AI653">
        <v>26840938</v>
      </c>
      <c r="AJ653">
        <v>645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ROW(Source!A253)</f>
        <v>253</v>
      </c>
      <c r="B654">
        <v>26840939</v>
      </c>
      <c r="C654">
        <v>26840937</v>
      </c>
      <c r="D654">
        <v>25412928</v>
      </c>
      <c r="E654">
        <v>1</v>
      </c>
      <c r="F654">
        <v>1</v>
      </c>
      <c r="G654">
        <v>1</v>
      </c>
      <c r="H654">
        <v>1</v>
      </c>
      <c r="I654" t="s">
        <v>600</v>
      </c>
      <c r="J654" t="s">
        <v>6</v>
      </c>
      <c r="K654" t="s">
        <v>601</v>
      </c>
      <c r="L654">
        <v>1191</v>
      </c>
      <c r="N654">
        <v>1013</v>
      </c>
      <c r="O654" t="s">
        <v>599</v>
      </c>
      <c r="P654" t="s">
        <v>599</v>
      </c>
      <c r="Q654">
        <v>1</v>
      </c>
      <c r="X654">
        <v>0.05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2</v>
      </c>
      <c r="AF654" t="s">
        <v>6</v>
      </c>
      <c r="AG654">
        <v>0.05</v>
      </c>
      <c r="AH654">
        <v>2</v>
      </c>
      <c r="AI654">
        <v>26840939</v>
      </c>
      <c r="AJ654">
        <v>646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ROW(Source!A253)</f>
        <v>253</v>
      </c>
      <c r="B655">
        <v>26840940</v>
      </c>
      <c r="C655">
        <v>26840937</v>
      </c>
      <c r="D655">
        <v>25230220</v>
      </c>
      <c r="E655">
        <v>1</v>
      </c>
      <c r="F655">
        <v>1</v>
      </c>
      <c r="G655">
        <v>1</v>
      </c>
      <c r="H655">
        <v>2</v>
      </c>
      <c r="I655" t="s">
        <v>628</v>
      </c>
      <c r="J655" t="s">
        <v>629</v>
      </c>
      <c r="K655" t="s">
        <v>630</v>
      </c>
      <c r="L655">
        <v>1368</v>
      </c>
      <c r="N655">
        <v>1011</v>
      </c>
      <c r="O655" t="s">
        <v>605</v>
      </c>
      <c r="P655" t="s">
        <v>605</v>
      </c>
      <c r="Q655">
        <v>1</v>
      </c>
      <c r="X655">
        <v>0.03</v>
      </c>
      <c r="Y655">
        <v>0</v>
      </c>
      <c r="Z655">
        <v>111.99</v>
      </c>
      <c r="AA655">
        <v>13.5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0.03</v>
      </c>
      <c r="AH655">
        <v>2</v>
      </c>
      <c r="AI655">
        <v>26840940</v>
      </c>
      <c r="AJ655">
        <v>647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ROW(Source!A253)</f>
        <v>253</v>
      </c>
      <c r="B656">
        <v>26840941</v>
      </c>
      <c r="C656">
        <v>26840937</v>
      </c>
      <c r="D656">
        <v>25231607</v>
      </c>
      <c r="E656">
        <v>1</v>
      </c>
      <c r="F656">
        <v>1</v>
      </c>
      <c r="G656">
        <v>1</v>
      </c>
      <c r="H656">
        <v>2</v>
      </c>
      <c r="I656" t="s">
        <v>608</v>
      </c>
      <c r="J656" t="s">
        <v>609</v>
      </c>
      <c r="K656" t="s">
        <v>610</v>
      </c>
      <c r="L656">
        <v>1368</v>
      </c>
      <c r="N656">
        <v>1011</v>
      </c>
      <c r="O656" t="s">
        <v>605</v>
      </c>
      <c r="P656" t="s">
        <v>605</v>
      </c>
      <c r="Q656">
        <v>1</v>
      </c>
      <c r="X656">
        <v>0.02</v>
      </c>
      <c r="Y656">
        <v>0</v>
      </c>
      <c r="Z656">
        <v>65.709999999999994</v>
      </c>
      <c r="AA656">
        <v>11.6</v>
      </c>
      <c r="AB656">
        <v>0</v>
      </c>
      <c r="AC656">
        <v>0</v>
      </c>
      <c r="AD656">
        <v>1</v>
      </c>
      <c r="AE656">
        <v>0</v>
      </c>
      <c r="AF656" t="s">
        <v>6</v>
      </c>
      <c r="AG656">
        <v>0.02</v>
      </c>
      <c r="AH656">
        <v>2</v>
      </c>
      <c r="AI656">
        <v>26840941</v>
      </c>
      <c r="AJ656">
        <v>648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ROW(Source!A253)</f>
        <v>253</v>
      </c>
      <c r="B657">
        <v>26840942</v>
      </c>
      <c r="C657">
        <v>26840937</v>
      </c>
      <c r="D657">
        <v>25152748</v>
      </c>
      <c r="E657">
        <v>1</v>
      </c>
      <c r="F657">
        <v>1</v>
      </c>
      <c r="G657">
        <v>1</v>
      </c>
      <c r="H657">
        <v>3</v>
      </c>
      <c r="I657" t="s">
        <v>874</v>
      </c>
      <c r="J657" t="s">
        <v>875</v>
      </c>
      <c r="K657" t="s">
        <v>876</v>
      </c>
      <c r="L657">
        <v>1355</v>
      </c>
      <c r="N657">
        <v>1010</v>
      </c>
      <c r="O657" t="s">
        <v>483</v>
      </c>
      <c r="P657" t="s">
        <v>483</v>
      </c>
      <c r="Q657">
        <v>100</v>
      </c>
      <c r="X657">
        <v>1.02</v>
      </c>
      <c r="Y657">
        <v>86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1.02</v>
      </c>
      <c r="AH657">
        <v>2</v>
      </c>
      <c r="AI657">
        <v>26840942</v>
      </c>
      <c r="AJ657">
        <v>649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ROW(Source!A253)</f>
        <v>253</v>
      </c>
      <c r="B658">
        <v>26840943</v>
      </c>
      <c r="C658">
        <v>26840937</v>
      </c>
      <c r="D658">
        <v>25153108</v>
      </c>
      <c r="E658">
        <v>1</v>
      </c>
      <c r="F658">
        <v>1</v>
      </c>
      <c r="G658">
        <v>1</v>
      </c>
      <c r="H658">
        <v>3</v>
      </c>
      <c r="I658" t="s">
        <v>877</v>
      </c>
      <c r="J658" t="s">
        <v>878</v>
      </c>
      <c r="K658" t="s">
        <v>879</v>
      </c>
      <c r="L658">
        <v>1348</v>
      </c>
      <c r="N658">
        <v>1009</v>
      </c>
      <c r="O658" t="s">
        <v>38</v>
      </c>
      <c r="P658" t="s">
        <v>38</v>
      </c>
      <c r="Q658">
        <v>1000</v>
      </c>
      <c r="X658">
        <v>1.6000000000000001E-4</v>
      </c>
      <c r="Y658">
        <v>29800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6</v>
      </c>
      <c r="AG658">
        <v>1.6000000000000001E-4</v>
      </c>
      <c r="AH658">
        <v>2</v>
      </c>
      <c r="AI658">
        <v>26840943</v>
      </c>
      <c r="AJ658">
        <v>650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ROW(Source!A253)</f>
        <v>253</v>
      </c>
      <c r="B659">
        <v>26840944</v>
      </c>
      <c r="C659">
        <v>26840937</v>
      </c>
      <c r="D659">
        <v>25153112</v>
      </c>
      <c r="E659">
        <v>1</v>
      </c>
      <c r="F659">
        <v>1</v>
      </c>
      <c r="G659">
        <v>1</v>
      </c>
      <c r="H659">
        <v>3</v>
      </c>
      <c r="I659" t="s">
        <v>868</v>
      </c>
      <c r="J659" t="s">
        <v>869</v>
      </c>
      <c r="K659" t="s">
        <v>870</v>
      </c>
      <c r="L659">
        <v>1348</v>
      </c>
      <c r="N659">
        <v>1009</v>
      </c>
      <c r="O659" t="s">
        <v>38</v>
      </c>
      <c r="P659" t="s">
        <v>38</v>
      </c>
      <c r="Q659">
        <v>1000</v>
      </c>
      <c r="X659">
        <v>2.9999999999999997E-4</v>
      </c>
      <c r="Y659">
        <v>12430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6</v>
      </c>
      <c r="AG659">
        <v>2.9999999999999997E-4</v>
      </c>
      <c r="AH659">
        <v>2</v>
      </c>
      <c r="AI659">
        <v>26840944</v>
      </c>
      <c r="AJ659">
        <v>651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ROW(Source!A253)</f>
        <v>253</v>
      </c>
      <c r="B660">
        <v>26840945</v>
      </c>
      <c r="C660">
        <v>26840937</v>
      </c>
      <c r="D660">
        <v>25147235</v>
      </c>
      <c r="E660">
        <v>17</v>
      </c>
      <c r="F660">
        <v>1</v>
      </c>
      <c r="G660">
        <v>1</v>
      </c>
      <c r="H660">
        <v>3</v>
      </c>
      <c r="I660" t="s">
        <v>844</v>
      </c>
      <c r="J660" t="s">
        <v>6</v>
      </c>
      <c r="K660" t="s">
        <v>845</v>
      </c>
      <c r="L660">
        <v>1374</v>
      </c>
      <c r="N660">
        <v>1013</v>
      </c>
      <c r="O660" t="s">
        <v>846</v>
      </c>
      <c r="P660" t="s">
        <v>846</v>
      </c>
      <c r="Q660">
        <v>1</v>
      </c>
      <c r="X660">
        <v>6.97</v>
      </c>
      <c r="Y660">
        <v>1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6</v>
      </c>
      <c r="AG660">
        <v>6.97</v>
      </c>
      <c r="AH660">
        <v>2</v>
      </c>
      <c r="AI660">
        <v>26840945</v>
      </c>
      <c r="AJ660">
        <v>653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ROW(Source!A254)</f>
        <v>254</v>
      </c>
      <c r="B661">
        <v>26840938</v>
      </c>
      <c r="C661">
        <v>26840937</v>
      </c>
      <c r="D661">
        <v>25428833</v>
      </c>
      <c r="E661">
        <v>1</v>
      </c>
      <c r="F661">
        <v>1</v>
      </c>
      <c r="G661">
        <v>1</v>
      </c>
      <c r="H661">
        <v>1</v>
      </c>
      <c r="I661" t="s">
        <v>606</v>
      </c>
      <c r="J661" t="s">
        <v>6</v>
      </c>
      <c r="K661" t="s">
        <v>607</v>
      </c>
      <c r="L661">
        <v>1191</v>
      </c>
      <c r="N661">
        <v>1013</v>
      </c>
      <c r="O661" t="s">
        <v>599</v>
      </c>
      <c r="P661" t="s">
        <v>599</v>
      </c>
      <c r="Q661">
        <v>1</v>
      </c>
      <c r="X661">
        <v>35.130000000000003</v>
      </c>
      <c r="Y661">
        <v>0</v>
      </c>
      <c r="Z661">
        <v>0</v>
      </c>
      <c r="AA661">
        <v>0</v>
      </c>
      <c r="AB661">
        <v>9.92</v>
      </c>
      <c r="AC661">
        <v>0</v>
      </c>
      <c r="AD661">
        <v>1</v>
      </c>
      <c r="AE661">
        <v>1</v>
      </c>
      <c r="AF661" t="s">
        <v>6</v>
      </c>
      <c r="AG661">
        <v>35.130000000000003</v>
      </c>
      <c r="AH661">
        <v>2</v>
      </c>
      <c r="AI661">
        <v>26840938</v>
      </c>
      <c r="AJ661">
        <v>654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ROW(Source!A254)</f>
        <v>254</v>
      </c>
      <c r="B662">
        <v>26840939</v>
      </c>
      <c r="C662">
        <v>26840937</v>
      </c>
      <c r="D662">
        <v>25412928</v>
      </c>
      <c r="E662">
        <v>1</v>
      </c>
      <c r="F662">
        <v>1</v>
      </c>
      <c r="G662">
        <v>1</v>
      </c>
      <c r="H662">
        <v>1</v>
      </c>
      <c r="I662" t="s">
        <v>600</v>
      </c>
      <c r="J662" t="s">
        <v>6</v>
      </c>
      <c r="K662" t="s">
        <v>601</v>
      </c>
      <c r="L662">
        <v>1191</v>
      </c>
      <c r="N662">
        <v>1013</v>
      </c>
      <c r="O662" t="s">
        <v>599</v>
      </c>
      <c r="P662" t="s">
        <v>599</v>
      </c>
      <c r="Q662">
        <v>1</v>
      </c>
      <c r="X662">
        <v>0.05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2</v>
      </c>
      <c r="AF662" t="s">
        <v>6</v>
      </c>
      <c r="AG662">
        <v>0.05</v>
      </c>
      <c r="AH662">
        <v>2</v>
      </c>
      <c r="AI662">
        <v>26840939</v>
      </c>
      <c r="AJ662">
        <v>655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ROW(Source!A254)</f>
        <v>254</v>
      </c>
      <c r="B663">
        <v>26840940</v>
      </c>
      <c r="C663">
        <v>26840937</v>
      </c>
      <c r="D663">
        <v>25230220</v>
      </c>
      <c r="E663">
        <v>1</v>
      </c>
      <c r="F663">
        <v>1</v>
      </c>
      <c r="G663">
        <v>1</v>
      </c>
      <c r="H663">
        <v>2</v>
      </c>
      <c r="I663" t="s">
        <v>628</v>
      </c>
      <c r="J663" t="s">
        <v>629</v>
      </c>
      <c r="K663" t="s">
        <v>630</v>
      </c>
      <c r="L663">
        <v>1368</v>
      </c>
      <c r="N663">
        <v>1011</v>
      </c>
      <c r="O663" t="s">
        <v>605</v>
      </c>
      <c r="P663" t="s">
        <v>605</v>
      </c>
      <c r="Q663">
        <v>1</v>
      </c>
      <c r="X663">
        <v>0.03</v>
      </c>
      <c r="Y663">
        <v>0</v>
      </c>
      <c r="Z663">
        <v>111.99</v>
      </c>
      <c r="AA663">
        <v>13.5</v>
      </c>
      <c r="AB663">
        <v>0</v>
      </c>
      <c r="AC663">
        <v>0</v>
      </c>
      <c r="AD663">
        <v>1</v>
      </c>
      <c r="AE663">
        <v>0</v>
      </c>
      <c r="AF663" t="s">
        <v>6</v>
      </c>
      <c r="AG663">
        <v>0.03</v>
      </c>
      <c r="AH663">
        <v>2</v>
      </c>
      <c r="AI663">
        <v>26840940</v>
      </c>
      <c r="AJ663">
        <v>656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ROW(Source!A254)</f>
        <v>254</v>
      </c>
      <c r="B664">
        <v>26840941</v>
      </c>
      <c r="C664">
        <v>26840937</v>
      </c>
      <c r="D664">
        <v>25231607</v>
      </c>
      <c r="E664">
        <v>1</v>
      </c>
      <c r="F664">
        <v>1</v>
      </c>
      <c r="G664">
        <v>1</v>
      </c>
      <c r="H664">
        <v>2</v>
      </c>
      <c r="I664" t="s">
        <v>608</v>
      </c>
      <c r="J664" t="s">
        <v>609</v>
      </c>
      <c r="K664" t="s">
        <v>610</v>
      </c>
      <c r="L664">
        <v>1368</v>
      </c>
      <c r="N664">
        <v>1011</v>
      </c>
      <c r="O664" t="s">
        <v>605</v>
      </c>
      <c r="P664" t="s">
        <v>605</v>
      </c>
      <c r="Q664">
        <v>1</v>
      </c>
      <c r="X664">
        <v>0.02</v>
      </c>
      <c r="Y664">
        <v>0</v>
      </c>
      <c r="Z664">
        <v>65.709999999999994</v>
      </c>
      <c r="AA664">
        <v>11.6</v>
      </c>
      <c r="AB664">
        <v>0</v>
      </c>
      <c r="AC664">
        <v>0</v>
      </c>
      <c r="AD664">
        <v>1</v>
      </c>
      <c r="AE664">
        <v>0</v>
      </c>
      <c r="AF664" t="s">
        <v>6</v>
      </c>
      <c r="AG664">
        <v>0.02</v>
      </c>
      <c r="AH664">
        <v>2</v>
      </c>
      <c r="AI664">
        <v>26840941</v>
      </c>
      <c r="AJ664">
        <v>657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ROW(Source!A254)</f>
        <v>254</v>
      </c>
      <c r="B665">
        <v>26840942</v>
      </c>
      <c r="C665">
        <v>26840937</v>
      </c>
      <c r="D665">
        <v>25152748</v>
      </c>
      <c r="E665">
        <v>1</v>
      </c>
      <c r="F665">
        <v>1</v>
      </c>
      <c r="G665">
        <v>1</v>
      </c>
      <c r="H665">
        <v>3</v>
      </c>
      <c r="I665" t="s">
        <v>874</v>
      </c>
      <c r="J665" t="s">
        <v>875</v>
      </c>
      <c r="K665" t="s">
        <v>876</v>
      </c>
      <c r="L665">
        <v>1355</v>
      </c>
      <c r="N665">
        <v>1010</v>
      </c>
      <c r="O665" t="s">
        <v>483</v>
      </c>
      <c r="P665" t="s">
        <v>483</v>
      </c>
      <c r="Q665">
        <v>100</v>
      </c>
      <c r="X665">
        <v>1.02</v>
      </c>
      <c r="Y665">
        <v>86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6</v>
      </c>
      <c r="AG665">
        <v>1.02</v>
      </c>
      <c r="AH665">
        <v>2</v>
      </c>
      <c r="AI665">
        <v>26840942</v>
      </c>
      <c r="AJ665">
        <v>658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ROW(Source!A254)</f>
        <v>254</v>
      </c>
      <c r="B666">
        <v>26840943</v>
      </c>
      <c r="C666">
        <v>26840937</v>
      </c>
      <c r="D666">
        <v>25153108</v>
      </c>
      <c r="E666">
        <v>1</v>
      </c>
      <c r="F666">
        <v>1</v>
      </c>
      <c r="G666">
        <v>1</v>
      </c>
      <c r="H666">
        <v>3</v>
      </c>
      <c r="I666" t="s">
        <v>877</v>
      </c>
      <c r="J666" t="s">
        <v>878</v>
      </c>
      <c r="K666" t="s">
        <v>879</v>
      </c>
      <c r="L666">
        <v>1348</v>
      </c>
      <c r="N666">
        <v>1009</v>
      </c>
      <c r="O666" t="s">
        <v>38</v>
      </c>
      <c r="P666" t="s">
        <v>38</v>
      </c>
      <c r="Q666">
        <v>1000</v>
      </c>
      <c r="X666">
        <v>1.6000000000000001E-4</v>
      </c>
      <c r="Y666">
        <v>29800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1.6000000000000001E-4</v>
      </c>
      <c r="AH666">
        <v>2</v>
      </c>
      <c r="AI666">
        <v>26840943</v>
      </c>
      <c r="AJ666">
        <v>659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ROW(Source!A254)</f>
        <v>254</v>
      </c>
      <c r="B667">
        <v>26840944</v>
      </c>
      <c r="C667">
        <v>26840937</v>
      </c>
      <c r="D667">
        <v>25153112</v>
      </c>
      <c r="E667">
        <v>1</v>
      </c>
      <c r="F667">
        <v>1</v>
      </c>
      <c r="G667">
        <v>1</v>
      </c>
      <c r="H667">
        <v>3</v>
      </c>
      <c r="I667" t="s">
        <v>868</v>
      </c>
      <c r="J667" t="s">
        <v>869</v>
      </c>
      <c r="K667" t="s">
        <v>870</v>
      </c>
      <c r="L667">
        <v>1348</v>
      </c>
      <c r="N667">
        <v>1009</v>
      </c>
      <c r="O667" t="s">
        <v>38</v>
      </c>
      <c r="P667" t="s">
        <v>38</v>
      </c>
      <c r="Q667">
        <v>1000</v>
      </c>
      <c r="X667">
        <v>2.9999999999999997E-4</v>
      </c>
      <c r="Y667">
        <v>12430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2.9999999999999997E-4</v>
      </c>
      <c r="AH667">
        <v>2</v>
      </c>
      <c r="AI667">
        <v>26840944</v>
      </c>
      <c r="AJ667">
        <v>660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ROW(Source!A254)</f>
        <v>254</v>
      </c>
      <c r="B668">
        <v>26840945</v>
      </c>
      <c r="C668">
        <v>26840937</v>
      </c>
      <c r="D668">
        <v>25147235</v>
      </c>
      <c r="E668">
        <v>17</v>
      </c>
      <c r="F668">
        <v>1</v>
      </c>
      <c r="G668">
        <v>1</v>
      </c>
      <c r="H668">
        <v>3</v>
      </c>
      <c r="I668" t="s">
        <v>844</v>
      </c>
      <c r="J668" t="s">
        <v>6</v>
      </c>
      <c r="K668" t="s">
        <v>845</v>
      </c>
      <c r="L668">
        <v>1374</v>
      </c>
      <c r="N668">
        <v>1013</v>
      </c>
      <c r="O668" t="s">
        <v>846</v>
      </c>
      <c r="P668" t="s">
        <v>846</v>
      </c>
      <c r="Q668">
        <v>1</v>
      </c>
      <c r="X668">
        <v>6.97</v>
      </c>
      <c r="Y668">
        <v>1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6</v>
      </c>
      <c r="AG668">
        <v>6.97</v>
      </c>
      <c r="AH668">
        <v>2</v>
      </c>
      <c r="AI668">
        <v>26840945</v>
      </c>
      <c r="AJ668">
        <v>662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ROW(Source!A257)</f>
        <v>257</v>
      </c>
      <c r="B669">
        <v>26844551</v>
      </c>
      <c r="C669">
        <v>26844550</v>
      </c>
      <c r="D669">
        <v>25428833</v>
      </c>
      <c r="E669">
        <v>1</v>
      </c>
      <c r="F669">
        <v>1</v>
      </c>
      <c r="G669">
        <v>1</v>
      </c>
      <c r="H669">
        <v>1</v>
      </c>
      <c r="I669" t="s">
        <v>606</v>
      </c>
      <c r="J669" t="s">
        <v>6</v>
      </c>
      <c r="K669" t="s">
        <v>607</v>
      </c>
      <c r="L669">
        <v>1191</v>
      </c>
      <c r="N669">
        <v>1013</v>
      </c>
      <c r="O669" t="s">
        <v>599</v>
      </c>
      <c r="P669" t="s">
        <v>599</v>
      </c>
      <c r="Q669">
        <v>1</v>
      </c>
      <c r="X669">
        <v>30.48</v>
      </c>
      <c r="Y669">
        <v>0</v>
      </c>
      <c r="Z669">
        <v>0</v>
      </c>
      <c r="AA669">
        <v>0</v>
      </c>
      <c r="AB669">
        <v>9.92</v>
      </c>
      <c r="AC669">
        <v>0</v>
      </c>
      <c r="AD669">
        <v>1</v>
      </c>
      <c r="AE669">
        <v>1</v>
      </c>
      <c r="AF669" t="s">
        <v>6</v>
      </c>
      <c r="AG669">
        <v>30.48</v>
      </c>
      <c r="AH669">
        <v>2</v>
      </c>
      <c r="AI669">
        <v>26844551</v>
      </c>
      <c r="AJ669">
        <v>663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ROW(Source!A257)</f>
        <v>257</v>
      </c>
      <c r="B670">
        <v>26844552</v>
      </c>
      <c r="C670">
        <v>26844550</v>
      </c>
      <c r="D670">
        <v>25412928</v>
      </c>
      <c r="E670">
        <v>1</v>
      </c>
      <c r="F670">
        <v>1</v>
      </c>
      <c r="G670">
        <v>1</v>
      </c>
      <c r="H670">
        <v>1</v>
      </c>
      <c r="I670" t="s">
        <v>600</v>
      </c>
      <c r="J670" t="s">
        <v>6</v>
      </c>
      <c r="K670" t="s">
        <v>601</v>
      </c>
      <c r="L670">
        <v>1191</v>
      </c>
      <c r="N670">
        <v>1013</v>
      </c>
      <c r="O670" t="s">
        <v>599</v>
      </c>
      <c r="P670" t="s">
        <v>599</v>
      </c>
      <c r="Q670">
        <v>1</v>
      </c>
      <c r="X670">
        <v>0.05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2</v>
      </c>
      <c r="AF670" t="s">
        <v>6</v>
      </c>
      <c r="AG670">
        <v>0.05</v>
      </c>
      <c r="AH670">
        <v>2</v>
      </c>
      <c r="AI670">
        <v>26844552</v>
      </c>
      <c r="AJ670">
        <v>664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ROW(Source!A257)</f>
        <v>257</v>
      </c>
      <c r="B671">
        <v>26844553</v>
      </c>
      <c r="C671">
        <v>26844550</v>
      </c>
      <c r="D671">
        <v>25230220</v>
      </c>
      <c r="E671">
        <v>1</v>
      </c>
      <c r="F671">
        <v>1</v>
      </c>
      <c r="G671">
        <v>1</v>
      </c>
      <c r="H671">
        <v>2</v>
      </c>
      <c r="I671" t="s">
        <v>628</v>
      </c>
      <c r="J671" t="s">
        <v>629</v>
      </c>
      <c r="K671" t="s">
        <v>630</v>
      </c>
      <c r="L671">
        <v>1368</v>
      </c>
      <c r="N671">
        <v>1011</v>
      </c>
      <c r="O671" t="s">
        <v>605</v>
      </c>
      <c r="P671" t="s">
        <v>605</v>
      </c>
      <c r="Q671">
        <v>1</v>
      </c>
      <c r="X671">
        <v>0.03</v>
      </c>
      <c r="Y671">
        <v>0</v>
      </c>
      <c r="Z671">
        <v>111.99</v>
      </c>
      <c r="AA671">
        <v>13.5</v>
      </c>
      <c r="AB671">
        <v>0</v>
      </c>
      <c r="AC671">
        <v>0</v>
      </c>
      <c r="AD671">
        <v>1</v>
      </c>
      <c r="AE671">
        <v>0</v>
      </c>
      <c r="AF671" t="s">
        <v>6</v>
      </c>
      <c r="AG671">
        <v>0.03</v>
      </c>
      <c r="AH671">
        <v>2</v>
      </c>
      <c r="AI671">
        <v>26844553</v>
      </c>
      <c r="AJ671">
        <v>665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ROW(Source!A257)</f>
        <v>257</v>
      </c>
      <c r="B672">
        <v>26844554</v>
      </c>
      <c r="C672">
        <v>26844550</v>
      </c>
      <c r="D672">
        <v>25231607</v>
      </c>
      <c r="E672">
        <v>1</v>
      </c>
      <c r="F672">
        <v>1</v>
      </c>
      <c r="G672">
        <v>1</v>
      </c>
      <c r="H672">
        <v>2</v>
      </c>
      <c r="I672" t="s">
        <v>608</v>
      </c>
      <c r="J672" t="s">
        <v>609</v>
      </c>
      <c r="K672" t="s">
        <v>610</v>
      </c>
      <c r="L672">
        <v>1368</v>
      </c>
      <c r="N672">
        <v>1011</v>
      </c>
      <c r="O672" t="s">
        <v>605</v>
      </c>
      <c r="P672" t="s">
        <v>605</v>
      </c>
      <c r="Q672">
        <v>1</v>
      </c>
      <c r="X672">
        <v>0.02</v>
      </c>
      <c r="Y672">
        <v>0</v>
      </c>
      <c r="Z672">
        <v>65.709999999999994</v>
      </c>
      <c r="AA672">
        <v>11.6</v>
      </c>
      <c r="AB672">
        <v>0</v>
      </c>
      <c r="AC672">
        <v>0</v>
      </c>
      <c r="AD672">
        <v>1</v>
      </c>
      <c r="AE672">
        <v>0</v>
      </c>
      <c r="AF672" t="s">
        <v>6</v>
      </c>
      <c r="AG672">
        <v>0.02</v>
      </c>
      <c r="AH672">
        <v>2</v>
      </c>
      <c r="AI672">
        <v>26844554</v>
      </c>
      <c r="AJ672">
        <v>666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ROW(Source!A257)</f>
        <v>257</v>
      </c>
      <c r="B673">
        <v>26844555</v>
      </c>
      <c r="C673">
        <v>26844550</v>
      </c>
      <c r="D673">
        <v>25150263</v>
      </c>
      <c r="E673">
        <v>1</v>
      </c>
      <c r="F673">
        <v>1</v>
      </c>
      <c r="G673">
        <v>1</v>
      </c>
      <c r="H673">
        <v>3</v>
      </c>
      <c r="I673" t="s">
        <v>850</v>
      </c>
      <c r="J673" t="s">
        <v>851</v>
      </c>
      <c r="K673" t="s">
        <v>852</v>
      </c>
      <c r="L673">
        <v>1346</v>
      </c>
      <c r="N673">
        <v>1009</v>
      </c>
      <c r="O673" t="s">
        <v>182</v>
      </c>
      <c r="P673" t="s">
        <v>182</v>
      </c>
      <c r="Q673">
        <v>1</v>
      </c>
      <c r="X673">
        <v>0.42</v>
      </c>
      <c r="Y673">
        <v>30.4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6</v>
      </c>
      <c r="AG673">
        <v>0.42</v>
      </c>
      <c r="AH673">
        <v>2</v>
      </c>
      <c r="AI673">
        <v>26844555</v>
      </c>
      <c r="AJ673">
        <v>667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ROW(Source!A257)</f>
        <v>257</v>
      </c>
      <c r="B674">
        <v>26844556</v>
      </c>
      <c r="C674">
        <v>26844550</v>
      </c>
      <c r="D674">
        <v>25152616</v>
      </c>
      <c r="E674">
        <v>1</v>
      </c>
      <c r="F674">
        <v>1</v>
      </c>
      <c r="G674">
        <v>1</v>
      </c>
      <c r="H674">
        <v>3</v>
      </c>
      <c r="I674" t="s">
        <v>880</v>
      </c>
      <c r="J674" t="s">
        <v>881</v>
      </c>
      <c r="K674" t="s">
        <v>654</v>
      </c>
      <c r="L674">
        <v>1346</v>
      </c>
      <c r="N674">
        <v>1009</v>
      </c>
      <c r="O674" t="s">
        <v>182</v>
      </c>
      <c r="P674" t="s">
        <v>182</v>
      </c>
      <c r="Q674">
        <v>1</v>
      </c>
      <c r="X674">
        <v>1.5</v>
      </c>
      <c r="Y674">
        <v>9.0399999999999991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6</v>
      </c>
      <c r="AG674">
        <v>1.5</v>
      </c>
      <c r="AH674">
        <v>2</v>
      </c>
      <c r="AI674">
        <v>26844556</v>
      </c>
      <c r="AJ674">
        <v>668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ROW(Source!A257)</f>
        <v>257</v>
      </c>
      <c r="B675">
        <v>26844557</v>
      </c>
      <c r="C675">
        <v>26844550</v>
      </c>
      <c r="D675">
        <v>25154653</v>
      </c>
      <c r="E675">
        <v>1</v>
      </c>
      <c r="F675">
        <v>1</v>
      </c>
      <c r="G675">
        <v>1</v>
      </c>
      <c r="H675">
        <v>3</v>
      </c>
      <c r="I675" t="s">
        <v>838</v>
      </c>
      <c r="J675" t="s">
        <v>839</v>
      </c>
      <c r="K675" t="s">
        <v>840</v>
      </c>
      <c r="L675">
        <v>1348</v>
      </c>
      <c r="N675">
        <v>1009</v>
      </c>
      <c r="O675" t="s">
        <v>38</v>
      </c>
      <c r="P675" t="s">
        <v>38</v>
      </c>
      <c r="Q675">
        <v>1000</v>
      </c>
      <c r="X675">
        <v>3.15E-3</v>
      </c>
      <c r="Y675">
        <v>729.98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6</v>
      </c>
      <c r="AG675">
        <v>3.15E-3</v>
      </c>
      <c r="AH675">
        <v>2</v>
      </c>
      <c r="AI675">
        <v>26844557</v>
      </c>
      <c r="AJ675">
        <v>669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ROW(Source!A257)</f>
        <v>257</v>
      </c>
      <c r="B676">
        <v>26844558</v>
      </c>
      <c r="C676">
        <v>26844550</v>
      </c>
      <c r="D676">
        <v>25200193</v>
      </c>
      <c r="E676">
        <v>1</v>
      </c>
      <c r="F676">
        <v>1</v>
      </c>
      <c r="G676">
        <v>1</v>
      </c>
      <c r="H676">
        <v>3</v>
      </c>
      <c r="I676" t="s">
        <v>882</v>
      </c>
      <c r="J676" t="s">
        <v>883</v>
      </c>
      <c r="K676" t="s">
        <v>884</v>
      </c>
      <c r="L676">
        <v>1356</v>
      </c>
      <c r="N676">
        <v>1010</v>
      </c>
      <c r="O676" t="s">
        <v>706</v>
      </c>
      <c r="P676" t="s">
        <v>706</v>
      </c>
      <c r="Q676">
        <v>1000</v>
      </c>
      <c r="X676">
        <v>0.10199999999999999</v>
      </c>
      <c r="Y676">
        <v>270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6</v>
      </c>
      <c r="AG676">
        <v>0.10199999999999999</v>
      </c>
      <c r="AH676">
        <v>2</v>
      </c>
      <c r="AI676">
        <v>26844558</v>
      </c>
      <c r="AJ676">
        <v>670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ROW(Source!A257)</f>
        <v>257</v>
      </c>
      <c r="B677">
        <v>26844559</v>
      </c>
      <c r="C677">
        <v>26844550</v>
      </c>
      <c r="D677">
        <v>25147235</v>
      </c>
      <c r="E677">
        <v>17</v>
      </c>
      <c r="F677">
        <v>1</v>
      </c>
      <c r="G677">
        <v>1</v>
      </c>
      <c r="H677">
        <v>3</v>
      </c>
      <c r="I677" t="s">
        <v>844</v>
      </c>
      <c r="J677" t="s">
        <v>6</v>
      </c>
      <c r="K677" t="s">
        <v>845</v>
      </c>
      <c r="L677">
        <v>1374</v>
      </c>
      <c r="N677">
        <v>1013</v>
      </c>
      <c r="O677" t="s">
        <v>846</v>
      </c>
      <c r="P677" t="s">
        <v>846</v>
      </c>
      <c r="Q677">
        <v>1</v>
      </c>
      <c r="X677">
        <v>6.05</v>
      </c>
      <c r="Y677">
        <v>1</v>
      </c>
      <c r="Z677">
        <v>0</v>
      </c>
      <c r="AA677">
        <v>0</v>
      </c>
      <c r="AB677">
        <v>0</v>
      </c>
      <c r="AC677">
        <v>0</v>
      </c>
      <c r="AD677">
        <v>1</v>
      </c>
      <c r="AE677">
        <v>0</v>
      </c>
      <c r="AF677" t="s">
        <v>6</v>
      </c>
      <c r="AG677">
        <v>6.05</v>
      </c>
      <c r="AH677">
        <v>2</v>
      </c>
      <c r="AI677">
        <v>26844559</v>
      </c>
      <c r="AJ677">
        <v>672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ROW(Source!A258)</f>
        <v>258</v>
      </c>
      <c r="B678">
        <v>26844551</v>
      </c>
      <c r="C678">
        <v>26844550</v>
      </c>
      <c r="D678">
        <v>25428833</v>
      </c>
      <c r="E678">
        <v>1</v>
      </c>
      <c r="F678">
        <v>1</v>
      </c>
      <c r="G678">
        <v>1</v>
      </c>
      <c r="H678">
        <v>1</v>
      </c>
      <c r="I678" t="s">
        <v>606</v>
      </c>
      <c r="J678" t="s">
        <v>6</v>
      </c>
      <c r="K678" t="s">
        <v>607</v>
      </c>
      <c r="L678">
        <v>1191</v>
      </c>
      <c r="N678">
        <v>1013</v>
      </c>
      <c r="O678" t="s">
        <v>599</v>
      </c>
      <c r="P678" t="s">
        <v>599</v>
      </c>
      <c r="Q678">
        <v>1</v>
      </c>
      <c r="X678">
        <v>30.48</v>
      </c>
      <c r="Y678">
        <v>0</v>
      </c>
      <c r="Z678">
        <v>0</v>
      </c>
      <c r="AA678">
        <v>0</v>
      </c>
      <c r="AB678">
        <v>9.92</v>
      </c>
      <c r="AC678">
        <v>0</v>
      </c>
      <c r="AD678">
        <v>1</v>
      </c>
      <c r="AE678">
        <v>1</v>
      </c>
      <c r="AF678" t="s">
        <v>6</v>
      </c>
      <c r="AG678">
        <v>30.48</v>
      </c>
      <c r="AH678">
        <v>2</v>
      </c>
      <c r="AI678">
        <v>26844551</v>
      </c>
      <c r="AJ678">
        <v>673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ROW(Source!A258)</f>
        <v>258</v>
      </c>
      <c r="B679">
        <v>26844552</v>
      </c>
      <c r="C679">
        <v>26844550</v>
      </c>
      <c r="D679">
        <v>25412928</v>
      </c>
      <c r="E679">
        <v>1</v>
      </c>
      <c r="F679">
        <v>1</v>
      </c>
      <c r="G679">
        <v>1</v>
      </c>
      <c r="H679">
        <v>1</v>
      </c>
      <c r="I679" t="s">
        <v>600</v>
      </c>
      <c r="J679" t="s">
        <v>6</v>
      </c>
      <c r="K679" t="s">
        <v>601</v>
      </c>
      <c r="L679">
        <v>1191</v>
      </c>
      <c r="N679">
        <v>1013</v>
      </c>
      <c r="O679" t="s">
        <v>599</v>
      </c>
      <c r="P679" t="s">
        <v>599</v>
      </c>
      <c r="Q679">
        <v>1</v>
      </c>
      <c r="X679">
        <v>0.05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2</v>
      </c>
      <c r="AF679" t="s">
        <v>6</v>
      </c>
      <c r="AG679">
        <v>0.05</v>
      </c>
      <c r="AH679">
        <v>2</v>
      </c>
      <c r="AI679">
        <v>26844552</v>
      </c>
      <c r="AJ679">
        <v>674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ROW(Source!A258)</f>
        <v>258</v>
      </c>
      <c r="B680">
        <v>26844553</v>
      </c>
      <c r="C680">
        <v>26844550</v>
      </c>
      <c r="D680">
        <v>25230220</v>
      </c>
      <c r="E680">
        <v>1</v>
      </c>
      <c r="F680">
        <v>1</v>
      </c>
      <c r="G680">
        <v>1</v>
      </c>
      <c r="H680">
        <v>2</v>
      </c>
      <c r="I680" t="s">
        <v>628</v>
      </c>
      <c r="J680" t="s">
        <v>629</v>
      </c>
      <c r="K680" t="s">
        <v>630</v>
      </c>
      <c r="L680">
        <v>1368</v>
      </c>
      <c r="N680">
        <v>1011</v>
      </c>
      <c r="O680" t="s">
        <v>605</v>
      </c>
      <c r="P680" t="s">
        <v>605</v>
      </c>
      <c r="Q680">
        <v>1</v>
      </c>
      <c r="X680">
        <v>0.03</v>
      </c>
      <c r="Y680">
        <v>0</v>
      </c>
      <c r="Z680">
        <v>111.99</v>
      </c>
      <c r="AA680">
        <v>13.5</v>
      </c>
      <c r="AB680">
        <v>0</v>
      </c>
      <c r="AC680">
        <v>0</v>
      </c>
      <c r="AD680">
        <v>1</v>
      </c>
      <c r="AE680">
        <v>0</v>
      </c>
      <c r="AF680" t="s">
        <v>6</v>
      </c>
      <c r="AG680">
        <v>0.03</v>
      </c>
      <c r="AH680">
        <v>2</v>
      </c>
      <c r="AI680">
        <v>26844553</v>
      </c>
      <c r="AJ680">
        <v>675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ROW(Source!A258)</f>
        <v>258</v>
      </c>
      <c r="B681">
        <v>26844554</v>
      </c>
      <c r="C681">
        <v>26844550</v>
      </c>
      <c r="D681">
        <v>25231607</v>
      </c>
      <c r="E681">
        <v>1</v>
      </c>
      <c r="F681">
        <v>1</v>
      </c>
      <c r="G681">
        <v>1</v>
      </c>
      <c r="H681">
        <v>2</v>
      </c>
      <c r="I681" t="s">
        <v>608</v>
      </c>
      <c r="J681" t="s">
        <v>609</v>
      </c>
      <c r="K681" t="s">
        <v>610</v>
      </c>
      <c r="L681">
        <v>1368</v>
      </c>
      <c r="N681">
        <v>1011</v>
      </c>
      <c r="O681" t="s">
        <v>605</v>
      </c>
      <c r="P681" t="s">
        <v>605</v>
      </c>
      <c r="Q681">
        <v>1</v>
      </c>
      <c r="X681">
        <v>0.02</v>
      </c>
      <c r="Y681">
        <v>0</v>
      </c>
      <c r="Z681">
        <v>65.709999999999994</v>
      </c>
      <c r="AA681">
        <v>11.6</v>
      </c>
      <c r="AB681">
        <v>0</v>
      </c>
      <c r="AC681">
        <v>0</v>
      </c>
      <c r="AD681">
        <v>1</v>
      </c>
      <c r="AE681">
        <v>0</v>
      </c>
      <c r="AF681" t="s">
        <v>6</v>
      </c>
      <c r="AG681">
        <v>0.02</v>
      </c>
      <c r="AH681">
        <v>2</v>
      </c>
      <c r="AI681">
        <v>26844554</v>
      </c>
      <c r="AJ681">
        <v>676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ROW(Source!A258)</f>
        <v>258</v>
      </c>
      <c r="B682">
        <v>26844555</v>
      </c>
      <c r="C682">
        <v>26844550</v>
      </c>
      <c r="D682">
        <v>25150263</v>
      </c>
      <c r="E682">
        <v>1</v>
      </c>
      <c r="F682">
        <v>1</v>
      </c>
      <c r="G682">
        <v>1</v>
      </c>
      <c r="H682">
        <v>3</v>
      </c>
      <c r="I682" t="s">
        <v>850</v>
      </c>
      <c r="J682" t="s">
        <v>851</v>
      </c>
      <c r="K682" t="s">
        <v>852</v>
      </c>
      <c r="L682">
        <v>1346</v>
      </c>
      <c r="N682">
        <v>1009</v>
      </c>
      <c r="O682" t="s">
        <v>182</v>
      </c>
      <c r="P682" t="s">
        <v>182</v>
      </c>
      <c r="Q682">
        <v>1</v>
      </c>
      <c r="X682">
        <v>0.42</v>
      </c>
      <c r="Y682">
        <v>30.4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6</v>
      </c>
      <c r="AG682">
        <v>0.42</v>
      </c>
      <c r="AH682">
        <v>2</v>
      </c>
      <c r="AI682">
        <v>26844555</v>
      </c>
      <c r="AJ682">
        <v>677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ROW(Source!A258)</f>
        <v>258</v>
      </c>
      <c r="B683">
        <v>26844556</v>
      </c>
      <c r="C683">
        <v>26844550</v>
      </c>
      <c r="D683">
        <v>25152616</v>
      </c>
      <c r="E683">
        <v>1</v>
      </c>
      <c r="F683">
        <v>1</v>
      </c>
      <c r="G683">
        <v>1</v>
      </c>
      <c r="H683">
        <v>3</v>
      </c>
      <c r="I683" t="s">
        <v>880</v>
      </c>
      <c r="J683" t="s">
        <v>881</v>
      </c>
      <c r="K683" t="s">
        <v>654</v>
      </c>
      <c r="L683">
        <v>1346</v>
      </c>
      <c r="N683">
        <v>1009</v>
      </c>
      <c r="O683" t="s">
        <v>182</v>
      </c>
      <c r="P683" t="s">
        <v>182</v>
      </c>
      <c r="Q683">
        <v>1</v>
      </c>
      <c r="X683">
        <v>1.5</v>
      </c>
      <c r="Y683">
        <v>9.0399999999999991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6</v>
      </c>
      <c r="AG683">
        <v>1.5</v>
      </c>
      <c r="AH683">
        <v>2</v>
      </c>
      <c r="AI683">
        <v>26844556</v>
      </c>
      <c r="AJ683">
        <v>678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ROW(Source!A258)</f>
        <v>258</v>
      </c>
      <c r="B684">
        <v>26844557</v>
      </c>
      <c r="C684">
        <v>26844550</v>
      </c>
      <c r="D684">
        <v>25154653</v>
      </c>
      <c r="E684">
        <v>1</v>
      </c>
      <c r="F684">
        <v>1</v>
      </c>
      <c r="G684">
        <v>1</v>
      </c>
      <c r="H684">
        <v>3</v>
      </c>
      <c r="I684" t="s">
        <v>838</v>
      </c>
      <c r="J684" t="s">
        <v>839</v>
      </c>
      <c r="K684" t="s">
        <v>840</v>
      </c>
      <c r="L684">
        <v>1348</v>
      </c>
      <c r="N684">
        <v>1009</v>
      </c>
      <c r="O684" t="s">
        <v>38</v>
      </c>
      <c r="P684" t="s">
        <v>38</v>
      </c>
      <c r="Q684">
        <v>1000</v>
      </c>
      <c r="X684">
        <v>3.15E-3</v>
      </c>
      <c r="Y684">
        <v>729.98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6</v>
      </c>
      <c r="AG684">
        <v>3.15E-3</v>
      </c>
      <c r="AH684">
        <v>2</v>
      </c>
      <c r="AI684">
        <v>26844557</v>
      </c>
      <c r="AJ684">
        <v>679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ROW(Source!A258)</f>
        <v>258</v>
      </c>
      <c r="B685">
        <v>26844558</v>
      </c>
      <c r="C685">
        <v>26844550</v>
      </c>
      <c r="D685">
        <v>25200193</v>
      </c>
      <c r="E685">
        <v>1</v>
      </c>
      <c r="F685">
        <v>1</v>
      </c>
      <c r="G685">
        <v>1</v>
      </c>
      <c r="H685">
        <v>3</v>
      </c>
      <c r="I685" t="s">
        <v>882</v>
      </c>
      <c r="J685" t="s">
        <v>883</v>
      </c>
      <c r="K685" t="s">
        <v>884</v>
      </c>
      <c r="L685">
        <v>1356</v>
      </c>
      <c r="N685">
        <v>1010</v>
      </c>
      <c r="O685" t="s">
        <v>706</v>
      </c>
      <c r="P685" t="s">
        <v>706</v>
      </c>
      <c r="Q685">
        <v>1000</v>
      </c>
      <c r="X685">
        <v>0.10199999999999999</v>
      </c>
      <c r="Y685">
        <v>270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6</v>
      </c>
      <c r="AG685">
        <v>0.10199999999999999</v>
      </c>
      <c r="AH685">
        <v>2</v>
      </c>
      <c r="AI685">
        <v>26844558</v>
      </c>
      <c r="AJ685">
        <v>680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ROW(Source!A258)</f>
        <v>258</v>
      </c>
      <c r="B686">
        <v>26844559</v>
      </c>
      <c r="C686">
        <v>26844550</v>
      </c>
      <c r="D686">
        <v>25147235</v>
      </c>
      <c r="E686">
        <v>17</v>
      </c>
      <c r="F686">
        <v>1</v>
      </c>
      <c r="G686">
        <v>1</v>
      </c>
      <c r="H686">
        <v>3</v>
      </c>
      <c r="I686" t="s">
        <v>844</v>
      </c>
      <c r="J686" t="s">
        <v>6</v>
      </c>
      <c r="K686" t="s">
        <v>845</v>
      </c>
      <c r="L686">
        <v>1374</v>
      </c>
      <c r="N686">
        <v>1013</v>
      </c>
      <c r="O686" t="s">
        <v>846</v>
      </c>
      <c r="P686" t="s">
        <v>846</v>
      </c>
      <c r="Q686">
        <v>1</v>
      </c>
      <c r="X686">
        <v>6.05</v>
      </c>
      <c r="Y686">
        <v>1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6</v>
      </c>
      <c r="AG686">
        <v>6.05</v>
      </c>
      <c r="AH686">
        <v>2</v>
      </c>
      <c r="AI686">
        <v>26844559</v>
      </c>
      <c r="AJ686">
        <v>682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ROW(Source!A261)</f>
        <v>261</v>
      </c>
      <c r="B687">
        <v>26844572</v>
      </c>
      <c r="C687">
        <v>26844571</v>
      </c>
      <c r="D687">
        <v>25428833</v>
      </c>
      <c r="E687">
        <v>1</v>
      </c>
      <c r="F687">
        <v>1</v>
      </c>
      <c r="G687">
        <v>1</v>
      </c>
      <c r="H687">
        <v>1</v>
      </c>
      <c r="I687" t="s">
        <v>606</v>
      </c>
      <c r="J687" t="s">
        <v>6</v>
      </c>
      <c r="K687" t="s">
        <v>607</v>
      </c>
      <c r="L687">
        <v>1191</v>
      </c>
      <c r="N687">
        <v>1013</v>
      </c>
      <c r="O687" t="s">
        <v>599</v>
      </c>
      <c r="P687" t="s">
        <v>599</v>
      </c>
      <c r="Q687">
        <v>1</v>
      </c>
      <c r="X687">
        <v>1.78</v>
      </c>
      <c r="Y687">
        <v>0</v>
      </c>
      <c r="Z687">
        <v>0</v>
      </c>
      <c r="AA687">
        <v>0</v>
      </c>
      <c r="AB687">
        <v>9.92</v>
      </c>
      <c r="AC687">
        <v>0</v>
      </c>
      <c r="AD687">
        <v>1</v>
      </c>
      <c r="AE687">
        <v>1</v>
      </c>
      <c r="AF687" t="s">
        <v>6</v>
      </c>
      <c r="AG687">
        <v>1.78</v>
      </c>
      <c r="AH687">
        <v>2</v>
      </c>
      <c r="AI687">
        <v>26844572</v>
      </c>
      <c r="AJ687">
        <v>683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ROW(Source!A261)</f>
        <v>261</v>
      </c>
      <c r="B688">
        <v>26844573</v>
      </c>
      <c r="C688">
        <v>26844571</v>
      </c>
      <c r="D688">
        <v>25412928</v>
      </c>
      <c r="E688">
        <v>1</v>
      </c>
      <c r="F688">
        <v>1</v>
      </c>
      <c r="G688">
        <v>1</v>
      </c>
      <c r="H688">
        <v>1</v>
      </c>
      <c r="I688" t="s">
        <v>600</v>
      </c>
      <c r="J688" t="s">
        <v>6</v>
      </c>
      <c r="K688" t="s">
        <v>601</v>
      </c>
      <c r="L688">
        <v>1191</v>
      </c>
      <c r="N688">
        <v>1013</v>
      </c>
      <c r="O688" t="s">
        <v>599</v>
      </c>
      <c r="P688" t="s">
        <v>599</v>
      </c>
      <c r="Q688">
        <v>1</v>
      </c>
      <c r="X688">
        <v>0.02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2</v>
      </c>
      <c r="AF688" t="s">
        <v>6</v>
      </c>
      <c r="AG688">
        <v>0.02</v>
      </c>
      <c r="AH688">
        <v>2</v>
      </c>
      <c r="AI688">
        <v>26844573</v>
      </c>
      <c r="AJ688">
        <v>684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ROW(Source!A261)</f>
        <v>261</v>
      </c>
      <c r="B689">
        <v>26844574</v>
      </c>
      <c r="C689">
        <v>26844571</v>
      </c>
      <c r="D689">
        <v>25230220</v>
      </c>
      <c r="E689">
        <v>1</v>
      </c>
      <c r="F689">
        <v>1</v>
      </c>
      <c r="G689">
        <v>1</v>
      </c>
      <c r="H689">
        <v>2</v>
      </c>
      <c r="I689" t="s">
        <v>628</v>
      </c>
      <c r="J689" t="s">
        <v>629</v>
      </c>
      <c r="K689" t="s">
        <v>630</v>
      </c>
      <c r="L689">
        <v>1368</v>
      </c>
      <c r="N689">
        <v>1011</v>
      </c>
      <c r="O689" t="s">
        <v>605</v>
      </c>
      <c r="P689" t="s">
        <v>605</v>
      </c>
      <c r="Q689">
        <v>1</v>
      </c>
      <c r="X689">
        <v>0.01</v>
      </c>
      <c r="Y689">
        <v>0</v>
      </c>
      <c r="Z689">
        <v>111.99</v>
      </c>
      <c r="AA689">
        <v>13.5</v>
      </c>
      <c r="AB689">
        <v>0</v>
      </c>
      <c r="AC689">
        <v>0</v>
      </c>
      <c r="AD689">
        <v>1</v>
      </c>
      <c r="AE689">
        <v>0</v>
      </c>
      <c r="AF689" t="s">
        <v>6</v>
      </c>
      <c r="AG689">
        <v>0.01</v>
      </c>
      <c r="AH689">
        <v>2</v>
      </c>
      <c r="AI689">
        <v>26844574</v>
      </c>
      <c r="AJ689">
        <v>685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ROW(Source!A261)</f>
        <v>261</v>
      </c>
      <c r="B690">
        <v>26844575</v>
      </c>
      <c r="C690">
        <v>26844571</v>
      </c>
      <c r="D690">
        <v>25231607</v>
      </c>
      <c r="E690">
        <v>1</v>
      </c>
      <c r="F690">
        <v>1</v>
      </c>
      <c r="G690">
        <v>1</v>
      </c>
      <c r="H690">
        <v>2</v>
      </c>
      <c r="I690" t="s">
        <v>608</v>
      </c>
      <c r="J690" t="s">
        <v>609</v>
      </c>
      <c r="K690" t="s">
        <v>610</v>
      </c>
      <c r="L690">
        <v>1368</v>
      </c>
      <c r="N690">
        <v>1011</v>
      </c>
      <c r="O690" t="s">
        <v>605</v>
      </c>
      <c r="P690" t="s">
        <v>605</v>
      </c>
      <c r="Q690">
        <v>1</v>
      </c>
      <c r="X690">
        <v>0.01</v>
      </c>
      <c r="Y690">
        <v>0</v>
      </c>
      <c r="Z690">
        <v>65.709999999999994</v>
      </c>
      <c r="AA690">
        <v>11.6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0.01</v>
      </c>
      <c r="AH690">
        <v>2</v>
      </c>
      <c r="AI690">
        <v>26844575</v>
      </c>
      <c r="AJ690">
        <v>686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ROW(Source!A261)</f>
        <v>261</v>
      </c>
      <c r="B691">
        <v>26844576</v>
      </c>
      <c r="C691">
        <v>26844571</v>
      </c>
      <c r="D691">
        <v>25150263</v>
      </c>
      <c r="E691">
        <v>1</v>
      </c>
      <c r="F691">
        <v>1</v>
      </c>
      <c r="G691">
        <v>1</v>
      </c>
      <c r="H691">
        <v>3</v>
      </c>
      <c r="I691" t="s">
        <v>850</v>
      </c>
      <c r="J691" t="s">
        <v>851</v>
      </c>
      <c r="K691" t="s">
        <v>852</v>
      </c>
      <c r="L691">
        <v>1346</v>
      </c>
      <c r="N691">
        <v>1009</v>
      </c>
      <c r="O691" t="s">
        <v>182</v>
      </c>
      <c r="P691" t="s">
        <v>182</v>
      </c>
      <c r="Q691">
        <v>1</v>
      </c>
      <c r="X691">
        <v>1.6E-2</v>
      </c>
      <c r="Y691">
        <v>30.4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6</v>
      </c>
      <c r="AG691">
        <v>1.6E-2</v>
      </c>
      <c r="AH691">
        <v>2</v>
      </c>
      <c r="AI691">
        <v>26844576</v>
      </c>
      <c r="AJ691">
        <v>687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ROW(Source!A261)</f>
        <v>261</v>
      </c>
      <c r="B692">
        <v>26844577</v>
      </c>
      <c r="C692">
        <v>26844571</v>
      </c>
      <c r="D692">
        <v>25152748</v>
      </c>
      <c r="E692">
        <v>1</v>
      </c>
      <c r="F692">
        <v>1</v>
      </c>
      <c r="G692">
        <v>1</v>
      </c>
      <c r="H692">
        <v>3</v>
      </c>
      <c r="I692" t="s">
        <v>874</v>
      </c>
      <c r="J692" t="s">
        <v>875</v>
      </c>
      <c r="K692" t="s">
        <v>876</v>
      </c>
      <c r="L692">
        <v>1355</v>
      </c>
      <c r="N692">
        <v>1010</v>
      </c>
      <c r="O692" t="s">
        <v>483</v>
      </c>
      <c r="P692" t="s">
        <v>483</v>
      </c>
      <c r="Q692">
        <v>100</v>
      </c>
      <c r="X692">
        <v>0.04</v>
      </c>
      <c r="Y692">
        <v>86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6</v>
      </c>
      <c r="AG692">
        <v>0.04</v>
      </c>
      <c r="AH692">
        <v>2</v>
      </c>
      <c r="AI692">
        <v>26844577</v>
      </c>
      <c r="AJ692">
        <v>688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ROW(Source!A261)</f>
        <v>261</v>
      </c>
      <c r="B693">
        <v>26844578</v>
      </c>
      <c r="C693">
        <v>26844571</v>
      </c>
      <c r="D693">
        <v>25186459</v>
      </c>
      <c r="E693">
        <v>1</v>
      </c>
      <c r="F693">
        <v>1</v>
      </c>
      <c r="G693">
        <v>1</v>
      </c>
      <c r="H693">
        <v>3</v>
      </c>
      <c r="I693" t="s">
        <v>856</v>
      </c>
      <c r="J693" t="s">
        <v>857</v>
      </c>
      <c r="K693" t="s">
        <v>858</v>
      </c>
      <c r="L693">
        <v>1346</v>
      </c>
      <c r="N693">
        <v>1009</v>
      </c>
      <c r="O693" t="s">
        <v>182</v>
      </c>
      <c r="P693" t="s">
        <v>182</v>
      </c>
      <c r="Q693">
        <v>1</v>
      </c>
      <c r="X693">
        <v>0.1</v>
      </c>
      <c r="Y693">
        <v>28.6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6</v>
      </c>
      <c r="AG693">
        <v>0.1</v>
      </c>
      <c r="AH693">
        <v>2</v>
      </c>
      <c r="AI693">
        <v>26844578</v>
      </c>
      <c r="AJ693">
        <v>689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ROW(Source!A261)</f>
        <v>261</v>
      </c>
      <c r="B694">
        <v>26844579</v>
      </c>
      <c r="C694">
        <v>26844571</v>
      </c>
      <c r="D694">
        <v>25200071</v>
      </c>
      <c r="E694">
        <v>1</v>
      </c>
      <c r="F694">
        <v>1</v>
      </c>
      <c r="G694">
        <v>1</v>
      </c>
      <c r="H694">
        <v>3</v>
      </c>
      <c r="I694" t="s">
        <v>885</v>
      </c>
      <c r="J694" t="s">
        <v>886</v>
      </c>
      <c r="K694" t="s">
        <v>887</v>
      </c>
      <c r="L694">
        <v>1358</v>
      </c>
      <c r="N694">
        <v>1010</v>
      </c>
      <c r="O694" t="s">
        <v>431</v>
      </c>
      <c r="P694" t="s">
        <v>431</v>
      </c>
      <c r="Q694">
        <v>10</v>
      </c>
      <c r="X694">
        <v>0.1</v>
      </c>
      <c r="Y694">
        <v>39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0</v>
      </c>
      <c r="AF694" t="s">
        <v>6</v>
      </c>
      <c r="AG694">
        <v>0.1</v>
      </c>
      <c r="AH694">
        <v>2</v>
      </c>
      <c r="AI694">
        <v>26844579</v>
      </c>
      <c r="AJ694">
        <v>690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ROW(Source!A261)</f>
        <v>261</v>
      </c>
      <c r="B695">
        <v>26844580</v>
      </c>
      <c r="C695">
        <v>26844571</v>
      </c>
      <c r="D695">
        <v>25203887</v>
      </c>
      <c r="E695">
        <v>1</v>
      </c>
      <c r="F695">
        <v>1</v>
      </c>
      <c r="G695">
        <v>1</v>
      </c>
      <c r="H695">
        <v>3</v>
      </c>
      <c r="I695" t="s">
        <v>888</v>
      </c>
      <c r="J695" t="s">
        <v>889</v>
      </c>
      <c r="K695" t="s">
        <v>890</v>
      </c>
      <c r="L695">
        <v>1355</v>
      </c>
      <c r="N695">
        <v>1010</v>
      </c>
      <c r="O695" t="s">
        <v>483</v>
      </c>
      <c r="P695" t="s">
        <v>483</v>
      </c>
      <c r="Q695">
        <v>100</v>
      </c>
      <c r="X695">
        <v>0.04</v>
      </c>
      <c r="Y695">
        <v>528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6</v>
      </c>
      <c r="AG695">
        <v>0.04</v>
      </c>
      <c r="AH695">
        <v>2</v>
      </c>
      <c r="AI695">
        <v>26844580</v>
      </c>
      <c r="AJ695">
        <v>691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ROW(Source!A261)</f>
        <v>261</v>
      </c>
      <c r="B696">
        <v>26844581</v>
      </c>
      <c r="C696">
        <v>26844571</v>
      </c>
      <c r="D696">
        <v>25215895</v>
      </c>
      <c r="E696">
        <v>1</v>
      </c>
      <c r="F696">
        <v>1</v>
      </c>
      <c r="G696">
        <v>1</v>
      </c>
      <c r="H696">
        <v>3</v>
      </c>
      <c r="I696" t="s">
        <v>891</v>
      </c>
      <c r="J696" t="s">
        <v>892</v>
      </c>
      <c r="K696" t="s">
        <v>893</v>
      </c>
      <c r="L696">
        <v>1346</v>
      </c>
      <c r="N696">
        <v>1009</v>
      </c>
      <c r="O696" t="s">
        <v>182</v>
      </c>
      <c r="P696" t="s">
        <v>182</v>
      </c>
      <c r="Q696">
        <v>1</v>
      </c>
      <c r="X696">
        <v>0.124</v>
      </c>
      <c r="Y696">
        <v>35.700000000000003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6</v>
      </c>
      <c r="AG696">
        <v>0.124</v>
      </c>
      <c r="AH696">
        <v>2</v>
      </c>
      <c r="AI696">
        <v>26844581</v>
      </c>
      <c r="AJ696">
        <v>693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ROW(Source!A261)</f>
        <v>261</v>
      </c>
      <c r="B697">
        <v>26844582</v>
      </c>
      <c r="C697">
        <v>26844571</v>
      </c>
      <c r="D697">
        <v>25147235</v>
      </c>
      <c r="E697">
        <v>17</v>
      </c>
      <c r="F697">
        <v>1</v>
      </c>
      <c r="G697">
        <v>1</v>
      </c>
      <c r="H697">
        <v>3</v>
      </c>
      <c r="I697" t="s">
        <v>844</v>
      </c>
      <c r="J697" t="s">
        <v>6</v>
      </c>
      <c r="K697" t="s">
        <v>845</v>
      </c>
      <c r="L697">
        <v>1374</v>
      </c>
      <c r="N697">
        <v>1013</v>
      </c>
      <c r="O697" t="s">
        <v>846</v>
      </c>
      <c r="P697" t="s">
        <v>846</v>
      </c>
      <c r="Q697">
        <v>1</v>
      </c>
      <c r="X697">
        <v>0.35</v>
      </c>
      <c r="Y697">
        <v>1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6</v>
      </c>
      <c r="AG697">
        <v>0.35</v>
      </c>
      <c r="AH697">
        <v>2</v>
      </c>
      <c r="AI697">
        <v>26844582</v>
      </c>
      <c r="AJ697">
        <v>694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ROW(Source!A262)</f>
        <v>262</v>
      </c>
      <c r="B698">
        <v>26844572</v>
      </c>
      <c r="C698">
        <v>26844571</v>
      </c>
      <c r="D698">
        <v>25428833</v>
      </c>
      <c r="E698">
        <v>1</v>
      </c>
      <c r="F698">
        <v>1</v>
      </c>
      <c r="G698">
        <v>1</v>
      </c>
      <c r="H698">
        <v>1</v>
      </c>
      <c r="I698" t="s">
        <v>606</v>
      </c>
      <c r="J698" t="s">
        <v>6</v>
      </c>
      <c r="K698" t="s">
        <v>607</v>
      </c>
      <c r="L698">
        <v>1191</v>
      </c>
      <c r="N698">
        <v>1013</v>
      </c>
      <c r="O698" t="s">
        <v>599</v>
      </c>
      <c r="P698" t="s">
        <v>599</v>
      </c>
      <c r="Q698">
        <v>1</v>
      </c>
      <c r="X698">
        <v>1.78</v>
      </c>
      <c r="Y698">
        <v>0</v>
      </c>
      <c r="Z698">
        <v>0</v>
      </c>
      <c r="AA698">
        <v>0</v>
      </c>
      <c r="AB698">
        <v>9.92</v>
      </c>
      <c r="AC698">
        <v>0</v>
      </c>
      <c r="AD698">
        <v>1</v>
      </c>
      <c r="AE698">
        <v>1</v>
      </c>
      <c r="AF698" t="s">
        <v>6</v>
      </c>
      <c r="AG698">
        <v>1.78</v>
      </c>
      <c r="AH698">
        <v>2</v>
      </c>
      <c r="AI698">
        <v>26844572</v>
      </c>
      <c r="AJ698">
        <v>695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ROW(Source!A262)</f>
        <v>262</v>
      </c>
      <c r="B699">
        <v>26844573</v>
      </c>
      <c r="C699">
        <v>26844571</v>
      </c>
      <c r="D699">
        <v>25412928</v>
      </c>
      <c r="E699">
        <v>1</v>
      </c>
      <c r="F699">
        <v>1</v>
      </c>
      <c r="G699">
        <v>1</v>
      </c>
      <c r="H699">
        <v>1</v>
      </c>
      <c r="I699" t="s">
        <v>600</v>
      </c>
      <c r="J699" t="s">
        <v>6</v>
      </c>
      <c r="K699" t="s">
        <v>601</v>
      </c>
      <c r="L699">
        <v>1191</v>
      </c>
      <c r="N699">
        <v>1013</v>
      </c>
      <c r="O699" t="s">
        <v>599</v>
      </c>
      <c r="P699" t="s">
        <v>599</v>
      </c>
      <c r="Q699">
        <v>1</v>
      </c>
      <c r="X699">
        <v>0.02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2</v>
      </c>
      <c r="AF699" t="s">
        <v>6</v>
      </c>
      <c r="AG699">
        <v>0.02</v>
      </c>
      <c r="AH699">
        <v>2</v>
      </c>
      <c r="AI699">
        <v>26844573</v>
      </c>
      <c r="AJ699">
        <v>696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ROW(Source!A262)</f>
        <v>262</v>
      </c>
      <c r="B700">
        <v>26844574</v>
      </c>
      <c r="C700">
        <v>26844571</v>
      </c>
      <c r="D700">
        <v>25230220</v>
      </c>
      <c r="E700">
        <v>1</v>
      </c>
      <c r="F700">
        <v>1</v>
      </c>
      <c r="G700">
        <v>1</v>
      </c>
      <c r="H700">
        <v>2</v>
      </c>
      <c r="I700" t="s">
        <v>628</v>
      </c>
      <c r="J700" t="s">
        <v>629</v>
      </c>
      <c r="K700" t="s">
        <v>630</v>
      </c>
      <c r="L700">
        <v>1368</v>
      </c>
      <c r="N700">
        <v>1011</v>
      </c>
      <c r="O700" t="s">
        <v>605</v>
      </c>
      <c r="P700" t="s">
        <v>605</v>
      </c>
      <c r="Q700">
        <v>1</v>
      </c>
      <c r="X700">
        <v>0.01</v>
      </c>
      <c r="Y700">
        <v>0</v>
      </c>
      <c r="Z700">
        <v>111.99</v>
      </c>
      <c r="AA700">
        <v>13.5</v>
      </c>
      <c r="AB700">
        <v>0</v>
      </c>
      <c r="AC700">
        <v>0</v>
      </c>
      <c r="AD700">
        <v>1</v>
      </c>
      <c r="AE700">
        <v>0</v>
      </c>
      <c r="AF700" t="s">
        <v>6</v>
      </c>
      <c r="AG700">
        <v>0.01</v>
      </c>
      <c r="AH700">
        <v>2</v>
      </c>
      <c r="AI700">
        <v>26844574</v>
      </c>
      <c r="AJ700">
        <v>697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ROW(Source!A262)</f>
        <v>262</v>
      </c>
      <c r="B701">
        <v>26844575</v>
      </c>
      <c r="C701">
        <v>26844571</v>
      </c>
      <c r="D701">
        <v>25231607</v>
      </c>
      <c r="E701">
        <v>1</v>
      </c>
      <c r="F701">
        <v>1</v>
      </c>
      <c r="G701">
        <v>1</v>
      </c>
      <c r="H701">
        <v>2</v>
      </c>
      <c r="I701" t="s">
        <v>608</v>
      </c>
      <c r="J701" t="s">
        <v>609</v>
      </c>
      <c r="K701" t="s">
        <v>610</v>
      </c>
      <c r="L701">
        <v>1368</v>
      </c>
      <c r="N701">
        <v>1011</v>
      </c>
      <c r="O701" t="s">
        <v>605</v>
      </c>
      <c r="P701" t="s">
        <v>605</v>
      </c>
      <c r="Q701">
        <v>1</v>
      </c>
      <c r="X701">
        <v>0.01</v>
      </c>
      <c r="Y701">
        <v>0</v>
      </c>
      <c r="Z701">
        <v>65.709999999999994</v>
      </c>
      <c r="AA701">
        <v>11.6</v>
      </c>
      <c r="AB701">
        <v>0</v>
      </c>
      <c r="AC701">
        <v>0</v>
      </c>
      <c r="AD701">
        <v>1</v>
      </c>
      <c r="AE701">
        <v>0</v>
      </c>
      <c r="AF701" t="s">
        <v>6</v>
      </c>
      <c r="AG701">
        <v>0.01</v>
      </c>
      <c r="AH701">
        <v>2</v>
      </c>
      <c r="AI701">
        <v>26844575</v>
      </c>
      <c r="AJ701">
        <v>698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ROW(Source!A262)</f>
        <v>262</v>
      </c>
      <c r="B702">
        <v>26844576</v>
      </c>
      <c r="C702">
        <v>26844571</v>
      </c>
      <c r="D702">
        <v>25150263</v>
      </c>
      <c r="E702">
        <v>1</v>
      </c>
      <c r="F702">
        <v>1</v>
      </c>
      <c r="G702">
        <v>1</v>
      </c>
      <c r="H702">
        <v>3</v>
      </c>
      <c r="I702" t="s">
        <v>850</v>
      </c>
      <c r="J702" t="s">
        <v>851</v>
      </c>
      <c r="K702" t="s">
        <v>852</v>
      </c>
      <c r="L702">
        <v>1346</v>
      </c>
      <c r="N702">
        <v>1009</v>
      </c>
      <c r="O702" t="s">
        <v>182</v>
      </c>
      <c r="P702" t="s">
        <v>182</v>
      </c>
      <c r="Q702">
        <v>1</v>
      </c>
      <c r="X702">
        <v>1.6E-2</v>
      </c>
      <c r="Y702">
        <v>30.4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6</v>
      </c>
      <c r="AG702">
        <v>1.6E-2</v>
      </c>
      <c r="AH702">
        <v>2</v>
      </c>
      <c r="AI702">
        <v>26844576</v>
      </c>
      <c r="AJ702">
        <v>699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ROW(Source!A262)</f>
        <v>262</v>
      </c>
      <c r="B703">
        <v>26844577</v>
      </c>
      <c r="C703">
        <v>26844571</v>
      </c>
      <c r="D703">
        <v>25152748</v>
      </c>
      <c r="E703">
        <v>1</v>
      </c>
      <c r="F703">
        <v>1</v>
      </c>
      <c r="G703">
        <v>1</v>
      </c>
      <c r="H703">
        <v>3</v>
      </c>
      <c r="I703" t="s">
        <v>874</v>
      </c>
      <c r="J703" t="s">
        <v>875</v>
      </c>
      <c r="K703" t="s">
        <v>876</v>
      </c>
      <c r="L703">
        <v>1355</v>
      </c>
      <c r="N703">
        <v>1010</v>
      </c>
      <c r="O703" t="s">
        <v>483</v>
      </c>
      <c r="P703" t="s">
        <v>483</v>
      </c>
      <c r="Q703">
        <v>100</v>
      </c>
      <c r="X703">
        <v>0.04</v>
      </c>
      <c r="Y703">
        <v>86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6</v>
      </c>
      <c r="AG703">
        <v>0.04</v>
      </c>
      <c r="AH703">
        <v>2</v>
      </c>
      <c r="AI703">
        <v>26844577</v>
      </c>
      <c r="AJ703">
        <v>700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ROW(Source!A262)</f>
        <v>262</v>
      </c>
      <c r="B704">
        <v>26844578</v>
      </c>
      <c r="C704">
        <v>26844571</v>
      </c>
      <c r="D704">
        <v>25186459</v>
      </c>
      <c r="E704">
        <v>1</v>
      </c>
      <c r="F704">
        <v>1</v>
      </c>
      <c r="G704">
        <v>1</v>
      </c>
      <c r="H704">
        <v>3</v>
      </c>
      <c r="I704" t="s">
        <v>856</v>
      </c>
      <c r="J704" t="s">
        <v>857</v>
      </c>
      <c r="K704" t="s">
        <v>858</v>
      </c>
      <c r="L704">
        <v>1346</v>
      </c>
      <c r="N704">
        <v>1009</v>
      </c>
      <c r="O704" t="s">
        <v>182</v>
      </c>
      <c r="P704" t="s">
        <v>182</v>
      </c>
      <c r="Q704">
        <v>1</v>
      </c>
      <c r="X704">
        <v>0.1</v>
      </c>
      <c r="Y704">
        <v>28.6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6</v>
      </c>
      <c r="AG704">
        <v>0.1</v>
      </c>
      <c r="AH704">
        <v>2</v>
      </c>
      <c r="AI704">
        <v>26844578</v>
      </c>
      <c r="AJ704">
        <v>701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ROW(Source!A262)</f>
        <v>262</v>
      </c>
      <c r="B705">
        <v>26844579</v>
      </c>
      <c r="C705">
        <v>26844571</v>
      </c>
      <c r="D705">
        <v>25200071</v>
      </c>
      <c r="E705">
        <v>1</v>
      </c>
      <c r="F705">
        <v>1</v>
      </c>
      <c r="G705">
        <v>1</v>
      </c>
      <c r="H705">
        <v>3</v>
      </c>
      <c r="I705" t="s">
        <v>885</v>
      </c>
      <c r="J705" t="s">
        <v>886</v>
      </c>
      <c r="K705" t="s">
        <v>887</v>
      </c>
      <c r="L705">
        <v>1358</v>
      </c>
      <c r="N705">
        <v>1010</v>
      </c>
      <c r="O705" t="s">
        <v>431</v>
      </c>
      <c r="P705" t="s">
        <v>431</v>
      </c>
      <c r="Q705">
        <v>10</v>
      </c>
      <c r="X705">
        <v>0.1</v>
      </c>
      <c r="Y705">
        <v>39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6</v>
      </c>
      <c r="AG705">
        <v>0.1</v>
      </c>
      <c r="AH705">
        <v>2</v>
      </c>
      <c r="AI705">
        <v>26844579</v>
      </c>
      <c r="AJ705">
        <v>702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ROW(Source!A262)</f>
        <v>262</v>
      </c>
      <c r="B706">
        <v>26844580</v>
      </c>
      <c r="C706">
        <v>26844571</v>
      </c>
      <c r="D706">
        <v>25203887</v>
      </c>
      <c r="E706">
        <v>1</v>
      </c>
      <c r="F706">
        <v>1</v>
      </c>
      <c r="G706">
        <v>1</v>
      </c>
      <c r="H706">
        <v>3</v>
      </c>
      <c r="I706" t="s">
        <v>888</v>
      </c>
      <c r="J706" t="s">
        <v>889</v>
      </c>
      <c r="K706" t="s">
        <v>890</v>
      </c>
      <c r="L706">
        <v>1355</v>
      </c>
      <c r="N706">
        <v>1010</v>
      </c>
      <c r="O706" t="s">
        <v>483</v>
      </c>
      <c r="P706" t="s">
        <v>483</v>
      </c>
      <c r="Q706">
        <v>100</v>
      </c>
      <c r="X706">
        <v>0.04</v>
      </c>
      <c r="Y706">
        <v>528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6</v>
      </c>
      <c r="AG706">
        <v>0.04</v>
      </c>
      <c r="AH706">
        <v>2</v>
      </c>
      <c r="AI706">
        <v>26844580</v>
      </c>
      <c r="AJ706">
        <v>703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ROW(Source!A262)</f>
        <v>262</v>
      </c>
      <c r="B707">
        <v>26844581</v>
      </c>
      <c r="C707">
        <v>26844571</v>
      </c>
      <c r="D707">
        <v>25215895</v>
      </c>
      <c r="E707">
        <v>1</v>
      </c>
      <c r="F707">
        <v>1</v>
      </c>
      <c r="G707">
        <v>1</v>
      </c>
      <c r="H707">
        <v>3</v>
      </c>
      <c r="I707" t="s">
        <v>891</v>
      </c>
      <c r="J707" t="s">
        <v>892</v>
      </c>
      <c r="K707" t="s">
        <v>893</v>
      </c>
      <c r="L707">
        <v>1346</v>
      </c>
      <c r="N707">
        <v>1009</v>
      </c>
      <c r="O707" t="s">
        <v>182</v>
      </c>
      <c r="P707" t="s">
        <v>182</v>
      </c>
      <c r="Q707">
        <v>1</v>
      </c>
      <c r="X707">
        <v>0.124</v>
      </c>
      <c r="Y707">
        <v>35.700000000000003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6</v>
      </c>
      <c r="AG707">
        <v>0.124</v>
      </c>
      <c r="AH707">
        <v>2</v>
      </c>
      <c r="AI707">
        <v>26844581</v>
      </c>
      <c r="AJ707">
        <v>705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ROW(Source!A262)</f>
        <v>262</v>
      </c>
      <c r="B708">
        <v>26844582</v>
      </c>
      <c r="C708">
        <v>26844571</v>
      </c>
      <c r="D708">
        <v>25147235</v>
      </c>
      <c r="E708">
        <v>17</v>
      </c>
      <c r="F708">
        <v>1</v>
      </c>
      <c r="G708">
        <v>1</v>
      </c>
      <c r="H708">
        <v>3</v>
      </c>
      <c r="I708" t="s">
        <v>844</v>
      </c>
      <c r="J708" t="s">
        <v>6</v>
      </c>
      <c r="K708" t="s">
        <v>845</v>
      </c>
      <c r="L708">
        <v>1374</v>
      </c>
      <c r="N708">
        <v>1013</v>
      </c>
      <c r="O708" t="s">
        <v>846</v>
      </c>
      <c r="P708" t="s">
        <v>846</v>
      </c>
      <c r="Q708">
        <v>1</v>
      </c>
      <c r="X708">
        <v>0.35</v>
      </c>
      <c r="Y708">
        <v>1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6</v>
      </c>
      <c r="AG708">
        <v>0.35</v>
      </c>
      <c r="AH708">
        <v>2</v>
      </c>
      <c r="AI708">
        <v>26844582</v>
      </c>
      <c r="AJ708">
        <v>706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ROW(Source!A265)</f>
        <v>265</v>
      </c>
      <c r="B709">
        <v>26844643</v>
      </c>
      <c r="C709">
        <v>26844642</v>
      </c>
      <c r="D709">
        <v>25418254</v>
      </c>
      <c r="E709">
        <v>1</v>
      </c>
      <c r="F709">
        <v>1</v>
      </c>
      <c r="G709">
        <v>1</v>
      </c>
      <c r="H709">
        <v>1</v>
      </c>
      <c r="I709" t="s">
        <v>777</v>
      </c>
      <c r="J709" t="s">
        <v>6</v>
      </c>
      <c r="K709" t="s">
        <v>778</v>
      </c>
      <c r="L709">
        <v>1191</v>
      </c>
      <c r="N709">
        <v>1013</v>
      </c>
      <c r="O709" t="s">
        <v>599</v>
      </c>
      <c r="P709" t="s">
        <v>599</v>
      </c>
      <c r="Q709">
        <v>1</v>
      </c>
      <c r="X709">
        <v>1.56</v>
      </c>
      <c r="Y709">
        <v>0</v>
      </c>
      <c r="Z709">
        <v>0</v>
      </c>
      <c r="AA709">
        <v>0</v>
      </c>
      <c r="AB709">
        <v>9.51</v>
      </c>
      <c r="AC709">
        <v>0</v>
      </c>
      <c r="AD709">
        <v>1</v>
      </c>
      <c r="AE709">
        <v>1</v>
      </c>
      <c r="AF709" t="s">
        <v>6</v>
      </c>
      <c r="AG709">
        <v>1.56</v>
      </c>
      <c r="AH709">
        <v>2</v>
      </c>
      <c r="AI709">
        <v>26844643</v>
      </c>
      <c r="AJ709">
        <v>707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ROW(Source!A265)</f>
        <v>265</v>
      </c>
      <c r="B710">
        <v>26844644</v>
      </c>
      <c r="C710">
        <v>26844642</v>
      </c>
      <c r="D710">
        <v>25231911</v>
      </c>
      <c r="E710">
        <v>1</v>
      </c>
      <c r="F710">
        <v>1</v>
      </c>
      <c r="G710">
        <v>1</v>
      </c>
      <c r="H710">
        <v>2</v>
      </c>
      <c r="I710" t="s">
        <v>611</v>
      </c>
      <c r="J710" t="s">
        <v>612</v>
      </c>
      <c r="K710" t="s">
        <v>613</v>
      </c>
      <c r="L710">
        <v>1368</v>
      </c>
      <c r="N710">
        <v>1011</v>
      </c>
      <c r="O710" t="s">
        <v>605</v>
      </c>
      <c r="P710" t="s">
        <v>605</v>
      </c>
      <c r="Q710">
        <v>1</v>
      </c>
      <c r="X710">
        <v>0.13</v>
      </c>
      <c r="Y710">
        <v>0</v>
      </c>
      <c r="Z710">
        <v>8.1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0.13</v>
      </c>
      <c r="AH710">
        <v>2</v>
      </c>
      <c r="AI710">
        <v>26844644</v>
      </c>
      <c r="AJ710">
        <v>708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ROW(Source!A265)</f>
        <v>265</v>
      </c>
      <c r="B711">
        <v>26844645</v>
      </c>
      <c r="C711">
        <v>26844642</v>
      </c>
      <c r="D711">
        <v>25148213</v>
      </c>
      <c r="E711">
        <v>1</v>
      </c>
      <c r="F711">
        <v>1</v>
      </c>
      <c r="G711">
        <v>1</v>
      </c>
      <c r="H711">
        <v>3</v>
      </c>
      <c r="I711" t="s">
        <v>894</v>
      </c>
      <c r="J711" t="s">
        <v>895</v>
      </c>
      <c r="K711" t="s">
        <v>896</v>
      </c>
      <c r="L711">
        <v>1346</v>
      </c>
      <c r="N711">
        <v>1009</v>
      </c>
      <c r="O711" t="s">
        <v>182</v>
      </c>
      <c r="P711" t="s">
        <v>182</v>
      </c>
      <c r="Q711">
        <v>1</v>
      </c>
      <c r="X711">
        <v>6.0000000000000001E-3</v>
      </c>
      <c r="Y711">
        <v>44.97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6</v>
      </c>
      <c r="AG711">
        <v>6.0000000000000001E-3</v>
      </c>
      <c r="AH711">
        <v>2</v>
      </c>
      <c r="AI711">
        <v>26844645</v>
      </c>
      <c r="AJ711">
        <v>709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ROW(Source!A265)</f>
        <v>265</v>
      </c>
      <c r="B712">
        <v>26844646</v>
      </c>
      <c r="C712">
        <v>26844642</v>
      </c>
      <c r="D712">
        <v>25149944</v>
      </c>
      <c r="E712">
        <v>1</v>
      </c>
      <c r="F712">
        <v>1</v>
      </c>
      <c r="G712">
        <v>1</v>
      </c>
      <c r="H712">
        <v>3</v>
      </c>
      <c r="I712" t="s">
        <v>897</v>
      </c>
      <c r="J712" t="s">
        <v>898</v>
      </c>
      <c r="K712" t="s">
        <v>899</v>
      </c>
      <c r="L712">
        <v>1346</v>
      </c>
      <c r="N712">
        <v>1009</v>
      </c>
      <c r="O712" t="s">
        <v>182</v>
      </c>
      <c r="P712" t="s">
        <v>182</v>
      </c>
      <c r="Q712">
        <v>1</v>
      </c>
      <c r="X712">
        <v>1E-3</v>
      </c>
      <c r="Y712">
        <v>11.5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6</v>
      </c>
      <c r="AG712">
        <v>1E-3</v>
      </c>
      <c r="AH712">
        <v>2</v>
      </c>
      <c r="AI712">
        <v>26844646</v>
      </c>
      <c r="AJ712">
        <v>710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ROW(Source!A265)</f>
        <v>265</v>
      </c>
      <c r="B713">
        <v>26844647</v>
      </c>
      <c r="C713">
        <v>26844642</v>
      </c>
      <c r="D713">
        <v>25150263</v>
      </c>
      <c r="E713">
        <v>1</v>
      </c>
      <c r="F713">
        <v>1</v>
      </c>
      <c r="G713">
        <v>1</v>
      </c>
      <c r="H713">
        <v>3</v>
      </c>
      <c r="I713" t="s">
        <v>850</v>
      </c>
      <c r="J713" t="s">
        <v>851</v>
      </c>
      <c r="K713" t="s">
        <v>852</v>
      </c>
      <c r="L713">
        <v>1346</v>
      </c>
      <c r="N713">
        <v>1009</v>
      </c>
      <c r="O713" t="s">
        <v>182</v>
      </c>
      <c r="P713" t="s">
        <v>182</v>
      </c>
      <c r="Q713">
        <v>1</v>
      </c>
      <c r="X713">
        <v>1.2E-2</v>
      </c>
      <c r="Y713">
        <v>30.4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6</v>
      </c>
      <c r="AG713">
        <v>1.2E-2</v>
      </c>
      <c r="AH713">
        <v>2</v>
      </c>
      <c r="AI713">
        <v>26844647</v>
      </c>
      <c r="AJ713">
        <v>711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ROW(Source!A265)</f>
        <v>265</v>
      </c>
      <c r="B714">
        <v>26844648</v>
      </c>
      <c r="C714">
        <v>26844642</v>
      </c>
      <c r="D714">
        <v>25151427</v>
      </c>
      <c r="E714">
        <v>1</v>
      </c>
      <c r="F714">
        <v>1</v>
      </c>
      <c r="G714">
        <v>1</v>
      </c>
      <c r="H714">
        <v>3</v>
      </c>
      <c r="I714" t="s">
        <v>900</v>
      </c>
      <c r="J714" t="s">
        <v>901</v>
      </c>
      <c r="K714" t="s">
        <v>902</v>
      </c>
      <c r="L714">
        <v>1346</v>
      </c>
      <c r="N714">
        <v>1009</v>
      </c>
      <c r="O714" t="s">
        <v>182</v>
      </c>
      <c r="P714" t="s">
        <v>182</v>
      </c>
      <c r="Q714">
        <v>1</v>
      </c>
      <c r="X714">
        <v>7.0000000000000007E-2</v>
      </c>
      <c r="Y714">
        <v>10.57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6</v>
      </c>
      <c r="AG714">
        <v>7.0000000000000007E-2</v>
      </c>
      <c r="AH714">
        <v>2</v>
      </c>
      <c r="AI714">
        <v>26844648</v>
      </c>
      <c r="AJ714">
        <v>712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ROW(Source!A265)</f>
        <v>265</v>
      </c>
      <c r="B715">
        <v>26844649</v>
      </c>
      <c r="C715">
        <v>26844642</v>
      </c>
      <c r="D715">
        <v>25152616</v>
      </c>
      <c r="E715">
        <v>1</v>
      </c>
      <c r="F715">
        <v>1</v>
      </c>
      <c r="G715">
        <v>1</v>
      </c>
      <c r="H715">
        <v>3</v>
      </c>
      <c r="I715" t="s">
        <v>880</v>
      </c>
      <c r="J715" t="s">
        <v>881</v>
      </c>
      <c r="K715" t="s">
        <v>654</v>
      </c>
      <c r="L715">
        <v>1346</v>
      </c>
      <c r="N715">
        <v>1009</v>
      </c>
      <c r="O715" t="s">
        <v>182</v>
      </c>
      <c r="P715" t="s">
        <v>182</v>
      </c>
      <c r="Q715">
        <v>1</v>
      </c>
      <c r="X715">
        <v>4.9000000000000002E-2</v>
      </c>
      <c r="Y715">
        <v>9.0399999999999991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6</v>
      </c>
      <c r="AG715">
        <v>4.9000000000000002E-2</v>
      </c>
      <c r="AH715">
        <v>2</v>
      </c>
      <c r="AI715">
        <v>26844649</v>
      </c>
      <c r="AJ715">
        <v>713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ROW(Source!A265)</f>
        <v>265</v>
      </c>
      <c r="B716">
        <v>26844650</v>
      </c>
      <c r="C716">
        <v>26844642</v>
      </c>
      <c r="D716">
        <v>25152748</v>
      </c>
      <c r="E716">
        <v>1</v>
      </c>
      <c r="F716">
        <v>1</v>
      </c>
      <c r="G716">
        <v>1</v>
      </c>
      <c r="H716">
        <v>3</v>
      </c>
      <c r="I716" t="s">
        <v>874</v>
      </c>
      <c r="J716" t="s">
        <v>875</v>
      </c>
      <c r="K716" t="s">
        <v>876</v>
      </c>
      <c r="L716">
        <v>1355</v>
      </c>
      <c r="N716">
        <v>1010</v>
      </c>
      <c r="O716" t="s">
        <v>483</v>
      </c>
      <c r="P716" t="s">
        <v>483</v>
      </c>
      <c r="Q716">
        <v>100</v>
      </c>
      <c r="X716">
        <v>1.4E-2</v>
      </c>
      <c r="Y716">
        <v>86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6</v>
      </c>
      <c r="AG716">
        <v>1.4E-2</v>
      </c>
      <c r="AH716">
        <v>2</v>
      </c>
      <c r="AI716">
        <v>26844650</v>
      </c>
      <c r="AJ716">
        <v>714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ROW(Source!A265)</f>
        <v>265</v>
      </c>
      <c r="B717">
        <v>26844651</v>
      </c>
      <c r="C717">
        <v>26844642</v>
      </c>
      <c r="D717">
        <v>25153666</v>
      </c>
      <c r="E717">
        <v>1</v>
      </c>
      <c r="F717">
        <v>1</v>
      </c>
      <c r="G717">
        <v>1</v>
      </c>
      <c r="H717">
        <v>3</v>
      </c>
      <c r="I717" t="s">
        <v>903</v>
      </c>
      <c r="J717" t="s">
        <v>904</v>
      </c>
      <c r="K717" t="s">
        <v>905</v>
      </c>
      <c r="L717">
        <v>1346</v>
      </c>
      <c r="N717">
        <v>1009</v>
      </c>
      <c r="O717" t="s">
        <v>182</v>
      </c>
      <c r="P717" t="s">
        <v>182</v>
      </c>
      <c r="Q717">
        <v>1</v>
      </c>
      <c r="X717">
        <v>1E-3</v>
      </c>
      <c r="Y717">
        <v>133.05000000000001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6</v>
      </c>
      <c r="AG717">
        <v>1E-3</v>
      </c>
      <c r="AH717">
        <v>2</v>
      </c>
      <c r="AI717">
        <v>26844651</v>
      </c>
      <c r="AJ717">
        <v>715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ROW(Source!A265)</f>
        <v>265</v>
      </c>
      <c r="B718">
        <v>26844652</v>
      </c>
      <c r="C718">
        <v>26844642</v>
      </c>
      <c r="D718">
        <v>25171300</v>
      </c>
      <c r="E718">
        <v>1</v>
      </c>
      <c r="F718">
        <v>1</v>
      </c>
      <c r="G718">
        <v>1</v>
      </c>
      <c r="H718">
        <v>3</v>
      </c>
      <c r="I718" t="s">
        <v>906</v>
      </c>
      <c r="J718" t="s">
        <v>907</v>
      </c>
      <c r="K718" t="s">
        <v>908</v>
      </c>
      <c r="L718">
        <v>1348</v>
      </c>
      <c r="N718">
        <v>1009</v>
      </c>
      <c r="O718" t="s">
        <v>38</v>
      </c>
      <c r="P718" t="s">
        <v>38</v>
      </c>
      <c r="Q718">
        <v>1000</v>
      </c>
      <c r="X718">
        <v>1E-3</v>
      </c>
      <c r="Y718">
        <v>11500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6</v>
      </c>
      <c r="AG718">
        <v>1E-3</v>
      </c>
      <c r="AH718">
        <v>2</v>
      </c>
      <c r="AI718">
        <v>26844652</v>
      </c>
      <c r="AJ718">
        <v>716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ROW(Source!A265)</f>
        <v>265</v>
      </c>
      <c r="B719">
        <v>26844653</v>
      </c>
      <c r="C719">
        <v>26844642</v>
      </c>
      <c r="D719">
        <v>25186459</v>
      </c>
      <c r="E719">
        <v>1</v>
      </c>
      <c r="F719">
        <v>1</v>
      </c>
      <c r="G719">
        <v>1</v>
      </c>
      <c r="H719">
        <v>3</v>
      </c>
      <c r="I719" t="s">
        <v>856</v>
      </c>
      <c r="J719" t="s">
        <v>857</v>
      </c>
      <c r="K719" t="s">
        <v>858</v>
      </c>
      <c r="L719">
        <v>1346</v>
      </c>
      <c r="N719">
        <v>1009</v>
      </c>
      <c r="O719" t="s">
        <v>182</v>
      </c>
      <c r="P719" t="s">
        <v>182</v>
      </c>
      <c r="Q719">
        <v>1</v>
      </c>
      <c r="X719">
        <v>3.5999999999999997E-2</v>
      </c>
      <c r="Y719">
        <v>28.6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6</v>
      </c>
      <c r="AG719">
        <v>3.5999999999999997E-2</v>
      </c>
      <c r="AH719">
        <v>2</v>
      </c>
      <c r="AI719">
        <v>26844653</v>
      </c>
      <c r="AJ719">
        <v>717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ROW(Source!A265)</f>
        <v>265</v>
      </c>
      <c r="B720">
        <v>26844654</v>
      </c>
      <c r="C720">
        <v>26844642</v>
      </c>
      <c r="D720">
        <v>25186612</v>
      </c>
      <c r="E720">
        <v>1</v>
      </c>
      <c r="F720">
        <v>1</v>
      </c>
      <c r="G720">
        <v>1</v>
      </c>
      <c r="H720">
        <v>3</v>
      </c>
      <c r="I720" t="s">
        <v>909</v>
      </c>
      <c r="J720" t="s">
        <v>910</v>
      </c>
      <c r="K720" t="s">
        <v>911</v>
      </c>
      <c r="L720">
        <v>1346</v>
      </c>
      <c r="N720">
        <v>1009</v>
      </c>
      <c r="O720" t="s">
        <v>182</v>
      </c>
      <c r="P720" t="s">
        <v>182</v>
      </c>
      <c r="Q720">
        <v>1</v>
      </c>
      <c r="X720">
        <v>6.0000000000000001E-3</v>
      </c>
      <c r="Y720">
        <v>35.630000000000003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6.0000000000000001E-3</v>
      </c>
      <c r="AH720">
        <v>2</v>
      </c>
      <c r="AI720">
        <v>26844654</v>
      </c>
      <c r="AJ720">
        <v>718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ROW(Source!A265)</f>
        <v>265</v>
      </c>
      <c r="B721">
        <v>26844655</v>
      </c>
      <c r="C721">
        <v>26844642</v>
      </c>
      <c r="D721">
        <v>25200071</v>
      </c>
      <c r="E721">
        <v>1</v>
      </c>
      <c r="F721">
        <v>1</v>
      </c>
      <c r="G721">
        <v>1</v>
      </c>
      <c r="H721">
        <v>3</v>
      </c>
      <c r="I721" t="s">
        <v>885</v>
      </c>
      <c r="J721" t="s">
        <v>886</v>
      </c>
      <c r="K721" t="s">
        <v>887</v>
      </c>
      <c r="L721">
        <v>1358</v>
      </c>
      <c r="N721">
        <v>1010</v>
      </c>
      <c r="O721" t="s">
        <v>431</v>
      </c>
      <c r="P721" t="s">
        <v>431</v>
      </c>
      <c r="Q721">
        <v>10</v>
      </c>
      <c r="X721">
        <v>0.1</v>
      </c>
      <c r="Y721">
        <v>39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0.1</v>
      </c>
      <c r="AH721">
        <v>2</v>
      </c>
      <c r="AI721">
        <v>26844655</v>
      </c>
      <c r="AJ721">
        <v>719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ROW(Source!A265)</f>
        <v>265</v>
      </c>
      <c r="B722">
        <v>26844656</v>
      </c>
      <c r="C722">
        <v>26844642</v>
      </c>
      <c r="D722">
        <v>25147235</v>
      </c>
      <c r="E722">
        <v>17</v>
      </c>
      <c r="F722">
        <v>1</v>
      </c>
      <c r="G722">
        <v>1</v>
      </c>
      <c r="H722">
        <v>3</v>
      </c>
      <c r="I722" t="s">
        <v>844</v>
      </c>
      <c r="J722" t="s">
        <v>6</v>
      </c>
      <c r="K722" t="s">
        <v>845</v>
      </c>
      <c r="L722">
        <v>1374</v>
      </c>
      <c r="N722">
        <v>1013</v>
      </c>
      <c r="O722" t="s">
        <v>846</v>
      </c>
      <c r="P722" t="s">
        <v>846</v>
      </c>
      <c r="Q722">
        <v>1</v>
      </c>
      <c r="X722">
        <v>0.3</v>
      </c>
      <c r="Y722">
        <v>1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0.3</v>
      </c>
      <c r="AH722">
        <v>2</v>
      </c>
      <c r="AI722">
        <v>26844656</v>
      </c>
      <c r="AJ722">
        <v>723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ROW(Source!A266)</f>
        <v>266</v>
      </c>
      <c r="B723">
        <v>26844643</v>
      </c>
      <c r="C723">
        <v>26844642</v>
      </c>
      <c r="D723">
        <v>25418254</v>
      </c>
      <c r="E723">
        <v>1</v>
      </c>
      <c r="F723">
        <v>1</v>
      </c>
      <c r="G723">
        <v>1</v>
      </c>
      <c r="H723">
        <v>1</v>
      </c>
      <c r="I723" t="s">
        <v>777</v>
      </c>
      <c r="J723" t="s">
        <v>6</v>
      </c>
      <c r="K723" t="s">
        <v>778</v>
      </c>
      <c r="L723">
        <v>1191</v>
      </c>
      <c r="N723">
        <v>1013</v>
      </c>
      <c r="O723" t="s">
        <v>599</v>
      </c>
      <c r="P723" t="s">
        <v>599</v>
      </c>
      <c r="Q723">
        <v>1</v>
      </c>
      <c r="X723">
        <v>1.56</v>
      </c>
      <c r="Y723">
        <v>0</v>
      </c>
      <c r="Z723">
        <v>0</v>
      </c>
      <c r="AA723">
        <v>0</v>
      </c>
      <c r="AB723">
        <v>9.51</v>
      </c>
      <c r="AC723">
        <v>0</v>
      </c>
      <c r="AD723">
        <v>1</v>
      </c>
      <c r="AE723">
        <v>1</v>
      </c>
      <c r="AF723" t="s">
        <v>6</v>
      </c>
      <c r="AG723">
        <v>1.56</v>
      </c>
      <c r="AH723">
        <v>2</v>
      </c>
      <c r="AI723">
        <v>26844643</v>
      </c>
      <c r="AJ723">
        <v>724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ROW(Source!A266)</f>
        <v>266</v>
      </c>
      <c r="B724">
        <v>26844644</v>
      </c>
      <c r="C724">
        <v>26844642</v>
      </c>
      <c r="D724">
        <v>25231911</v>
      </c>
      <c r="E724">
        <v>1</v>
      </c>
      <c r="F724">
        <v>1</v>
      </c>
      <c r="G724">
        <v>1</v>
      </c>
      <c r="H724">
        <v>2</v>
      </c>
      <c r="I724" t="s">
        <v>611</v>
      </c>
      <c r="J724" t="s">
        <v>612</v>
      </c>
      <c r="K724" t="s">
        <v>613</v>
      </c>
      <c r="L724">
        <v>1368</v>
      </c>
      <c r="N724">
        <v>1011</v>
      </c>
      <c r="O724" t="s">
        <v>605</v>
      </c>
      <c r="P724" t="s">
        <v>605</v>
      </c>
      <c r="Q724">
        <v>1</v>
      </c>
      <c r="X724">
        <v>0.13</v>
      </c>
      <c r="Y724">
        <v>0</v>
      </c>
      <c r="Z724">
        <v>8.1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6</v>
      </c>
      <c r="AG724">
        <v>0.13</v>
      </c>
      <c r="AH724">
        <v>2</v>
      </c>
      <c r="AI724">
        <v>26844644</v>
      </c>
      <c r="AJ724">
        <v>725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ROW(Source!A266)</f>
        <v>266</v>
      </c>
      <c r="B725">
        <v>26844645</v>
      </c>
      <c r="C725">
        <v>26844642</v>
      </c>
      <c r="D725">
        <v>25148213</v>
      </c>
      <c r="E725">
        <v>1</v>
      </c>
      <c r="F725">
        <v>1</v>
      </c>
      <c r="G725">
        <v>1</v>
      </c>
      <c r="H725">
        <v>3</v>
      </c>
      <c r="I725" t="s">
        <v>894</v>
      </c>
      <c r="J725" t="s">
        <v>895</v>
      </c>
      <c r="K725" t="s">
        <v>896</v>
      </c>
      <c r="L725">
        <v>1346</v>
      </c>
      <c r="N725">
        <v>1009</v>
      </c>
      <c r="O725" t="s">
        <v>182</v>
      </c>
      <c r="P725" t="s">
        <v>182</v>
      </c>
      <c r="Q725">
        <v>1</v>
      </c>
      <c r="X725">
        <v>6.0000000000000001E-3</v>
      </c>
      <c r="Y725">
        <v>44.97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6</v>
      </c>
      <c r="AG725">
        <v>6.0000000000000001E-3</v>
      </c>
      <c r="AH725">
        <v>2</v>
      </c>
      <c r="AI725">
        <v>26844645</v>
      </c>
      <c r="AJ725">
        <v>726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ROW(Source!A266)</f>
        <v>266</v>
      </c>
      <c r="B726">
        <v>26844646</v>
      </c>
      <c r="C726">
        <v>26844642</v>
      </c>
      <c r="D726">
        <v>25149944</v>
      </c>
      <c r="E726">
        <v>1</v>
      </c>
      <c r="F726">
        <v>1</v>
      </c>
      <c r="G726">
        <v>1</v>
      </c>
      <c r="H726">
        <v>3</v>
      </c>
      <c r="I726" t="s">
        <v>897</v>
      </c>
      <c r="J726" t="s">
        <v>898</v>
      </c>
      <c r="K726" t="s">
        <v>899</v>
      </c>
      <c r="L726">
        <v>1346</v>
      </c>
      <c r="N726">
        <v>1009</v>
      </c>
      <c r="O726" t="s">
        <v>182</v>
      </c>
      <c r="P726" t="s">
        <v>182</v>
      </c>
      <c r="Q726">
        <v>1</v>
      </c>
      <c r="X726">
        <v>1E-3</v>
      </c>
      <c r="Y726">
        <v>11.5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6</v>
      </c>
      <c r="AG726">
        <v>1E-3</v>
      </c>
      <c r="AH726">
        <v>2</v>
      </c>
      <c r="AI726">
        <v>26844646</v>
      </c>
      <c r="AJ726">
        <v>727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ROW(Source!A266)</f>
        <v>266</v>
      </c>
      <c r="B727">
        <v>26844647</v>
      </c>
      <c r="C727">
        <v>26844642</v>
      </c>
      <c r="D727">
        <v>25150263</v>
      </c>
      <c r="E727">
        <v>1</v>
      </c>
      <c r="F727">
        <v>1</v>
      </c>
      <c r="G727">
        <v>1</v>
      </c>
      <c r="H727">
        <v>3</v>
      </c>
      <c r="I727" t="s">
        <v>850</v>
      </c>
      <c r="J727" t="s">
        <v>851</v>
      </c>
      <c r="K727" t="s">
        <v>852</v>
      </c>
      <c r="L727">
        <v>1346</v>
      </c>
      <c r="N727">
        <v>1009</v>
      </c>
      <c r="O727" t="s">
        <v>182</v>
      </c>
      <c r="P727" t="s">
        <v>182</v>
      </c>
      <c r="Q727">
        <v>1</v>
      </c>
      <c r="X727">
        <v>1.2E-2</v>
      </c>
      <c r="Y727">
        <v>30.4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6</v>
      </c>
      <c r="AG727">
        <v>1.2E-2</v>
      </c>
      <c r="AH727">
        <v>2</v>
      </c>
      <c r="AI727">
        <v>26844647</v>
      </c>
      <c r="AJ727">
        <v>728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ROW(Source!A266)</f>
        <v>266</v>
      </c>
      <c r="B728">
        <v>26844648</v>
      </c>
      <c r="C728">
        <v>26844642</v>
      </c>
      <c r="D728">
        <v>25151427</v>
      </c>
      <c r="E728">
        <v>1</v>
      </c>
      <c r="F728">
        <v>1</v>
      </c>
      <c r="G728">
        <v>1</v>
      </c>
      <c r="H728">
        <v>3</v>
      </c>
      <c r="I728" t="s">
        <v>900</v>
      </c>
      <c r="J728" t="s">
        <v>901</v>
      </c>
      <c r="K728" t="s">
        <v>902</v>
      </c>
      <c r="L728">
        <v>1346</v>
      </c>
      <c r="N728">
        <v>1009</v>
      </c>
      <c r="O728" t="s">
        <v>182</v>
      </c>
      <c r="P728" t="s">
        <v>182</v>
      </c>
      <c r="Q728">
        <v>1</v>
      </c>
      <c r="X728">
        <v>7.0000000000000007E-2</v>
      </c>
      <c r="Y728">
        <v>10.57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6</v>
      </c>
      <c r="AG728">
        <v>7.0000000000000007E-2</v>
      </c>
      <c r="AH728">
        <v>2</v>
      </c>
      <c r="AI728">
        <v>26844648</v>
      </c>
      <c r="AJ728">
        <v>729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ROW(Source!A266)</f>
        <v>266</v>
      </c>
      <c r="B729">
        <v>26844649</v>
      </c>
      <c r="C729">
        <v>26844642</v>
      </c>
      <c r="D729">
        <v>25152616</v>
      </c>
      <c r="E729">
        <v>1</v>
      </c>
      <c r="F729">
        <v>1</v>
      </c>
      <c r="G729">
        <v>1</v>
      </c>
      <c r="H729">
        <v>3</v>
      </c>
      <c r="I729" t="s">
        <v>880</v>
      </c>
      <c r="J729" t="s">
        <v>881</v>
      </c>
      <c r="K729" t="s">
        <v>654</v>
      </c>
      <c r="L729">
        <v>1346</v>
      </c>
      <c r="N729">
        <v>1009</v>
      </c>
      <c r="O729" t="s">
        <v>182</v>
      </c>
      <c r="P729" t="s">
        <v>182</v>
      </c>
      <c r="Q729">
        <v>1</v>
      </c>
      <c r="X729">
        <v>4.9000000000000002E-2</v>
      </c>
      <c r="Y729">
        <v>9.0399999999999991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6</v>
      </c>
      <c r="AG729">
        <v>4.9000000000000002E-2</v>
      </c>
      <c r="AH729">
        <v>2</v>
      </c>
      <c r="AI729">
        <v>26844649</v>
      </c>
      <c r="AJ729">
        <v>730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ROW(Source!A266)</f>
        <v>266</v>
      </c>
      <c r="B730">
        <v>26844650</v>
      </c>
      <c r="C730">
        <v>26844642</v>
      </c>
      <c r="D730">
        <v>25152748</v>
      </c>
      <c r="E730">
        <v>1</v>
      </c>
      <c r="F730">
        <v>1</v>
      </c>
      <c r="G730">
        <v>1</v>
      </c>
      <c r="H730">
        <v>3</v>
      </c>
      <c r="I730" t="s">
        <v>874</v>
      </c>
      <c r="J730" t="s">
        <v>875</v>
      </c>
      <c r="K730" t="s">
        <v>876</v>
      </c>
      <c r="L730">
        <v>1355</v>
      </c>
      <c r="N730">
        <v>1010</v>
      </c>
      <c r="O730" t="s">
        <v>483</v>
      </c>
      <c r="P730" t="s">
        <v>483</v>
      </c>
      <c r="Q730">
        <v>100</v>
      </c>
      <c r="X730">
        <v>1.4E-2</v>
      </c>
      <c r="Y730">
        <v>86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6</v>
      </c>
      <c r="AG730">
        <v>1.4E-2</v>
      </c>
      <c r="AH730">
        <v>2</v>
      </c>
      <c r="AI730">
        <v>26844650</v>
      </c>
      <c r="AJ730">
        <v>731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ROW(Source!A266)</f>
        <v>266</v>
      </c>
      <c r="B731">
        <v>26844651</v>
      </c>
      <c r="C731">
        <v>26844642</v>
      </c>
      <c r="D731">
        <v>25153666</v>
      </c>
      <c r="E731">
        <v>1</v>
      </c>
      <c r="F731">
        <v>1</v>
      </c>
      <c r="G731">
        <v>1</v>
      </c>
      <c r="H731">
        <v>3</v>
      </c>
      <c r="I731" t="s">
        <v>903</v>
      </c>
      <c r="J731" t="s">
        <v>904</v>
      </c>
      <c r="K731" t="s">
        <v>905</v>
      </c>
      <c r="L731">
        <v>1346</v>
      </c>
      <c r="N731">
        <v>1009</v>
      </c>
      <c r="O731" t="s">
        <v>182</v>
      </c>
      <c r="P731" t="s">
        <v>182</v>
      </c>
      <c r="Q731">
        <v>1</v>
      </c>
      <c r="X731">
        <v>1E-3</v>
      </c>
      <c r="Y731">
        <v>133.05000000000001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6</v>
      </c>
      <c r="AG731">
        <v>1E-3</v>
      </c>
      <c r="AH731">
        <v>2</v>
      </c>
      <c r="AI731">
        <v>26844651</v>
      </c>
      <c r="AJ731">
        <v>732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ROW(Source!A266)</f>
        <v>266</v>
      </c>
      <c r="B732">
        <v>26844652</v>
      </c>
      <c r="C732">
        <v>26844642</v>
      </c>
      <c r="D732">
        <v>25171300</v>
      </c>
      <c r="E732">
        <v>1</v>
      </c>
      <c r="F732">
        <v>1</v>
      </c>
      <c r="G732">
        <v>1</v>
      </c>
      <c r="H732">
        <v>3</v>
      </c>
      <c r="I732" t="s">
        <v>906</v>
      </c>
      <c r="J732" t="s">
        <v>907</v>
      </c>
      <c r="K732" t="s">
        <v>908</v>
      </c>
      <c r="L732">
        <v>1348</v>
      </c>
      <c r="N732">
        <v>1009</v>
      </c>
      <c r="O732" t="s">
        <v>38</v>
      </c>
      <c r="P732" t="s">
        <v>38</v>
      </c>
      <c r="Q732">
        <v>1000</v>
      </c>
      <c r="X732">
        <v>1E-3</v>
      </c>
      <c r="Y732">
        <v>11500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6</v>
      </c>
      <c r="AG732">
        <v>1E-3</v>
      </c>
      <c r="AH732">
        <v>2</v>
      </c>
      <c r="AI732">
        <v>26844652</v>
      </c>
      <c r="AJ732">
        <v>733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ROW(Source!A266)</f>
        <v>266</v>
      </c>
      <c r="B733">
        <v>26844653</v>
      </c>
      <c r="C733">
        <v>26844642</v>
      </c>
      <c r="D733">
        <v>25186459</v>
      </c>
      <c r="E733">
        <v>1</v>
      </c>
      <c r="F733">
        <v>1</v>
      </c>
      <c r="G733">
        <v>1</v>
      </c>
      <c r="H733">
        <v>3</v>
      </c>
      <c r="I733" t="s">
        <v>856</v>
      </c>
      <c r="J733" t="s">
        <v>857</v>
      </c>
      <c r="K733" t="s">
        <v>858</v>
      </c>
      <c r="L733">
        <v>1346</v>
      </c>
      <c r="N733">
        <v>1009</v>
      </c>
      <c r="O733" t="s">
        <v>182</v>
      </c>
      <c r="P733" t="s">
        <v>182</v>
      </c>
      <c r="Q733">
        <v>1</v>
      </c>
      <c r="X733">
        <v>3.5999999999999997E-2</v>
      </c>
      <c r="Y733">
        <v>28.6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6</v>
      </c>
      <c r="AG733">
        <v>3.5999999999999997E-2</v>
      </c>
      <c r="AH733">
        <v>2</v>
      </c>
      <c r="AI733">
        <v>26844653</v>
      </c>
      <c r="AJ733">
        <v>734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ROW(Source!A266)</f>
        <v>266</v>
      </c>
      <c r="B734">
        <v>26844654</v>
      </c>
      <c r="C734">
        <v>26844642</v>
      </c>
      <c r="D734">
        <v>25186612</v>
      </c>
      <c r="E734">
        <v>1</v>
      </c>
      <c r="F734">
        <v>1</v>
      </c>
      <c r="G734">
        <v>1</v>
      </c>
      <c r="H734">
        <v>3</v>
      </c>
      <c r="I734" t="s">
        <v>909</v>
      </c>
      <c r="J734" t="s">
        <v>910</v>
      </c>
      <c r="K734" t="s">
        <v>911</v>
      </c>
      <c r="L734">
        <v>1346</v>
      </c>
      <c r="N734">
        <v>1009</v>
      </c>
      <c r="O734" t="s">
        <v>182</v>
      </c>
      <c r="P734" t="s">
        <v>182</v>
      </c>
      <c r="Q734">
        <v>1</v>
      </c>
      <c r="X734">
        <v>6.0000000000000001E-3</v>
      </c>
      <c r="Y734">
        <v>35.630000000000003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6</v>
      </c>
      <c r="AG734">
        <v>6.0000000000000001E-3</v>
      </c>
      <c r="AH734">
        <v>2</v>
      </c>
      <c r="AI734">
        <v>26844654</v>
      </c>
      <c r="AJ734">
        <v>735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ROW(Source!A266)</f>
        <v>266</v>
      </c>
      <c r="B735">
        <v>26844655</v>
      </c>
      <c r="C735">
        <v>26844642</v>
      </c>
      <c r="D735">
        <v>25200071</v>
      </c>
      <c r="E735">
        <v>1</v>
      </c>
      <c r="F735">
        <v>1</v>
      </c>
      <c r="G735">
        <v>1</v>
      </c>
      <c r="H735">
        <v>3</v>
      </c>
      <c r="I735" t="s">
        <v>885</v>
      </c>
      <c r="J735" t="s">
        <v>886</v>
      </c>
      <c r="K735" t="s">
        <v>887</v>
      </c>
      <c r="L735">
        <v>1358</v>
      </c>
      <c r="N735">
        <v>1010</v>
      </c>
      <c r="O735" t="s">
        <v>431</v>
      </c>
      <c r="P735" t="s">
        <v>431</v>
      </c>
      <c r="Q735">
        <v>10</v>
      </c>
      <c r="X735">
        <v>0.1</v>
      </c>
      <c r="Y735">
        <v>39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6</v>
      </c>
      <c r="AG735">
        <v>0.1</v>
      </c>
      <c r="AH735">
        <v>2</v>
      </c>
      <c r="AI735">
        <v>26844655</v>
      </c>
      <c r="AJ735">
        <v>736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ROW(Source!A266)</f>
        <v>266</v>
      </c>
      <c r="B736">
        <v>26844656</v>
      </c>
      <c r="C736">
        <v>26844642</v>
      </c>
      <c r="D736">
        <v>25147235</v>
      </c>
      <c r="E736">
        <v>17</v>
      </c>
      <c r="F736">
        <v>1</v>
      </c>
      <c r="G736">
        <v>1</v>
      </c>
      <c r="H736">
        <v>3</v>
      </c>
      <c r="I736" t="s">
        <v>844</v>
      </c>
      <c r="J736" t="s">
        <v>6</v>
      </c>
      <c r="K736" t="s">
        <v>845</v>
      </c>
      <c r="L736">
        <v>1374</v>
      </c>
      <c r="N736">
        <v>1013</v>
      </c>
      <c r="O736" t="s">
        <v>846</v>
      </c>
      <c r="P736" t="s">
        <v>846</v>
      </c>
      <c r="Q736">
        <v>1</v>
      </c>
      <c r="X736">
        <v>0.3</v>
      </c>
      <c r="Y736">
        <v>1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6</v>
      </c>
      <c r="AG736">
        <v>0.3</v>
      </c>
      <c r="AH736">
        <v>2</v>
      </c>
      <c r="AI736">
        <v>26844656</v>
      </c>
      <c r="AJ736">
        <v>740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ROW(Source!A273)</f>
        <v>273</v>
      </c>
      <c r="B737">
        <v>26844921</v>
      </c>
      <c r="C737">
        <v>26844892</v>
      </c>
      <c r="D737">
        <v>25429015</v>
      </c>
      <c r="E737">
        <v>1</v>
      </c>
      <c r="F737">
        <v>1</v>
      </c>
      <c r="G737">
        <v>1</v>
      </c>
      <c r="H737">
        <v>1</v>
      </c>
      <c r="I737" t="s">
        <v>830</v>
      </c>
      <c r="J737" t="s">
        <v>6</v>
      </c>
      <c r="K737" t="s">
        <v>831</v>
      </c>
      <c r="L737">
        <v>1191</v>
      </c>
      <c r="N737">
        <v>1013</v>
      </c>
      <c r="O737" t="s">
        <v>599</v>
      </c>
      <c r="P737" t="s">
        <v>599</v>
      </c>
      <c r="Q737">
        <v>1</v>
      </c>
      <c r="X737">
        <v>1.68</v>
      </c>
      <c r="Y737">
        <v>0</v>
      </c>
      <c r="Z737">
        <v>0</v>
      </c>
      <c r="AA737">
        <v>0</v>
      </c>
      <c r="AB737">
        <v>11.82</v>
      </c>
      <c r="AC737">
        <v>0</v>
      </c>
      <c r="AD737">
        <v>1</v>
      </c>
      <c r="AE737">
        <v>1</v>
      </c>
      <c r="AF737" t="s">
        <v>6</v>
      </c>
      <c r="AG737">
        <v>1.68</v>
      </c>
      <c r="AH737">
        <v>2</v>
      </c>
      <c r="AI737">
        <v>26844921</v>
      </c>
      <c r="AJ737">
        <v>741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ROW(Source!A273)</f>
        <v>273</v>
      </c>
      <c r="B738">
        <v>26844922</v>
      </c>
      <c r="C738">
        <v>26844892</v>
      </c>
      <c r="D738">
        <v>25148593</v>
      </c>
      <c r="E738">
        <v>1</v>
      </c>
      <c r="F738">
        <v>1</v>
      </c>
      <c r="G738">
        <v>1</v>
      </c>
      <c r="H738">
        <v>3</v>
      </c>
      <c r="I738" t="s">
        <v>832</v>
      </c>
      <c r="J738" t="s">
        <v>833</v>
      </c>
      <c r="K738" t="s">
        <v>834</v>
      </c>
      <c r="L738">
        <v>1346</v>
      </c>
      <c r="N738">
        <v>1009</v>
      </c>
      <c r="O738" t="s">
        <v>182</v>
      </c>
      <c r="P738" t="s">
        <v>182</v>
      </c>
      <c r="Q738">
        <v>1</v>
      </c>
      <c r="X738">
        <v>4.0000000000000002E-4</v>
      </c>
      <c r="Y738">
        <v>27.74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6</v>
      </c>
      <c r="AG738">
        <v>4.0000000000000002E-4</v>
      </c>
      <c r="AH738">
        <v>2</v>
      </c>
      <c r="AI738">
        <v>26844922</v>
      </c>
      <c r="AJ738">
        <v>742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ROW(Source!A273)</f>
        <v>273</v>
      </c>
      <c r="B739">
        <v>26844923</v>
      </c>
      <c r="C739">
        <v>26844892</v>
      </c>
      <c r="D739">
        <v>25152746</v>
      </c>
      <c r="E739">
        <v>1</v>
      </c>
      <c r="F739">
        <v>1</v>
      </c>
      <c r="G739">
        <v>1</v>
      </c>
      <c r="H739">
        <v>3</v>
      </c>
      <c r="I739" t="s">
        <v>835</v>
      </c>
      <c r="J739" t="s">
        <v>836</v>
      </c>
      <c r="K739" t="s">
        <v>837</v>
      </c>
      <c r="L739">
        <v>1355</v>
      </c>
      <c r="N739">
        <v>1010</v>
      </c>
      <c r="O739" t="s">
        <v>483</v>
      </c>
      <c r="P739" t="s">
        <v>483</v>
      </c>
      <c r="Q739">
        <v>100</v>
      </c>
      <c r="X739">
        <v>0.03</v>
      </c>
      <c r="Y739">
        <v>83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0.03</v>
      </c>
      <c r="AH739">
        <v>2</v>
      </c>
      <c r="AI739">
        <v>26844923</v>
      </c>
      <c r="AJ739">
        <v>743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ROW(Source!A273)</f>
        <v>273</v>
      </c>
      <c r="B740">
        <v>26844924</v>
      </c>
      <c r="C740">
        <v>26844892</v>
      </c>
      <c r="D740">
        <v>25154653</v>
      </c>
      <c r="E740">
        <v>1</v>
      </c>
      <c r="F740">
        <v>1</v>
      </c>
      <c r="G740">
        <v>1</v>
      </c>
      <c r="H740">
        <v>3</v>
      </c>
      <c r="I740" t="s">
        <v>838</v>
      </c>
      <c r="J740" t="s">
        <v>839</v>
      </c>
      <c r="K740" t="s">
        <v>840</v>
      </c>
      <c r="L740">
        <v>1348</v>
      </c>
      <c r="N740">
        <v>1009</v>
      </c>
      <c r="O740" t="s">
        <v>38</v>
      </c>
      <c r="P740" t="s">
        <v>38</v>
      </c>
      <c r="Q740">
        <v>1000</v>
      </c>
      <c r="X740">
        <v>2.0000000000000002E-5</v>
      </c>
      <c r="Y740">
        <v>729.98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6</v>
      </c>
      <c r="AG740">
        <v>2.0000000000000002E-5</v>
      </c>
      <c r="AH740">
        <v>2</v>
      </c>
      <c r="AI740">
        <v>26844924</v>
      </c>
      <c r="AJ740">
        <v>744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ROW(Source!A273)</f>
        <v>273</v>
      </c>
      <c r="B741">
        <v>26844925</v>
      </c>
      <c r="C741">
        <v>26844892</v>
      </c>
      <c r="D741">
        <v>25177689</v>
      </c>
      <c r="E741">
        <v>1</v>
      </c>
      <c r="F741">
        <v>1</v>
      </c>
      <c r="G741">
        <v>1</v>
      </c>
      <c r="H741">
        <v>3</v>
      </c>
      <c r="I741" t="s">
        <v>841</v>
      </c>
      <c r="J741" t="s">
        <v>842</v>
      </c>
      <c r="K741" t="s">
        <v>843</v>
      </c>
      <c r="L741">
        <v>1346</v>
      </c>
      <c r="N741">
        <v>1009</v>
      </c>
      <c r="O741" t="s">
        <v>182</v>
      </c>
      <c r="P741" t="s">
        <v>182</v>
      </c>
      <c r="Q741">
        <v>1</v>
      </c>
      <c r="X741">
        <v>4.0000000000000001E-3</v>
      </c>
      <c r="Y741">
        <v>65.75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6</v>
      </c>
      <c r="AG741">
        <v>4.0000000000000001E-3</v>
      </c>
      <c r="AH741">
        <v>2</v>
      </c>
      <c r="AI741">
        <v>26844925</v>
      </c>
      <c r="AJ741">
        <v>745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ROW(Source!A273)</f>
        <v>273</v>
      </c>
      <c r="B742">
        <v>26844926</v>
      </c>
      <c r="C742">
        <v>26844892</v>
      </c>
      <c r="D742">
        <v>25147235</v>
      </c>
      <c r="E742">
        <v>17</v>
      </c>
      <c r="F742">
        <v>1</v>
      </c>
      <c r="G742">
        <v>1</v>
      </c>
      <c r="H742">
        <v>3</v>
      </c>
      <c r="I742" t="s">
        <v>844</v>
      </c>
      <c r="J742" t="s">
        <v>6</v>
      </c>
      <c r="K742" t="s">
        <v>845</v>
      </c>
      <c r="L742">
        <v>1374</v>
      </c>
      <c r="N742">
        <v>1013</v>
      </c>
      <c r="O742" t="s">
        <v>846</v>
      </c>
      <c r="P742" t="s">
        <v>846</v>
      </c>
      <c r="Q742">
        <v>1</v>
      </c>
      <c r="X742">
        <v>0.4</v>
      </c>
      <c r="Y742">
        <v>1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6</v>
      </c>
      <c r="AG742">
        <v>0.4</v>
      </c>
      <c r="AH742">
        <v>2</v>
      </c>
      <c r="AI742">
        <v>26844926</v>
      </c>
      <c r="AJ742">
        <v>746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ROW(Source!A274)</f>
        <v>274</v>
      </c>
      <c r="B743">
        <v>26844921</v>
      </c>
      <c r="C743">
        <v>26844892</v>
      </c>
      <c r="D743">
        <v>25429015</v>
      </c>
      <c r="E743">
        <v>1</v>
      </c>
      <c r="F743">
        <v>1</v>
      </c>
      <c r="G743">
        <v>1</v>
      </c>
      <c r="H743">
        <v>1</v>
      </c>
      <c r="I743" t="s">
        <v>830</v>
      </c>
      <c r="J743" t="s">
        <v>6</v>
      </c>
      <c r="K743" t="s">
        <v>831</v>
      </c>
      <c r="L743">
        <v>1191</v>
      </c>
      <c r="N743">
        <v>1013</v>
      </c>
      <c r="O743" t="s">
        <v>599</v>
      </c>
      <c r="P743" t="s">
        <v>599</v>
      </c>
      <c r="Q743">
        <v>1</v>
      </c>
      <c r="X743">
        <v>1.68</v>
      </c>
      <c r="Y743">
        <v>0</v>
      </c>
      <c r="Z743">
        <v>0</v>
      </c>
      <c r="AA743">
        <v>0</v>
      </c>
      <c r="AB743">
        <v>11.82</v>
      </c>
      <c r="AC743">
        <v>0</v>
      </c>
      <c r="AD743">
        <v>1</v>
      </c>
      <c r="AE743">
        <v>1</v>
      </c>
      <c r="AF743" t="s">
        <v>6</v>
      </c>
      <c r="AG743">
        <v>1.68</v>
      </c>
      <c r="AH743">
        <v>2</v>
      </c>
      <c r="AI743">
        <v>26844921</v>
      </c>
      <c r="AJ743">
        <v>747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ROW(Source!A274)</f>
        <v>274</v>
      </c>
      <c r="B744">
        <v>26844922</v>
      </c>
      <c r="C744">
        <v>26844892</v>
      </c>
      <c r="D744">
        <v>25148593</v>
      </c>
      <c r="E744">
        <v>1</v>
      </c>
      <c r="F744">
        <v>1</v>
      </c>
      <c r="G744">
        <v>1</v>
      </c>
      <c r="H744">
        <v>3</v>
      </c>
      <c r="I744" t="s">
        <v>832</v>
      </c>
      <c r="J744" t="s">
        <v>833</v>
      </c>
      <c r="K744" t="s">
        <v>834</v>
      </c>
      <c r="L744">
        <v>1346</v>
      </c>
      <c r="N744">
        <v>1009</v>
      </c>
      <c r="O744" t="s">
        <v>182</v>
      </c>
      <c r="P744" t="s">
        <v>182</v>
      </c>
      <c r="Q744">
        <v>1</v>
      </c>
      <c r="X744">
        <v>4.0000000000000002E-4</v>
      </c>
      <c r="Y744">
        <v>27.74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6</v>
      </c>
      <c r="AG744">
        <v>4.0000000000000002E-4</v>
      </c>
      <c r="AH744">
        <v>2</v>
      </c>
      <c r="AI744">
        <v>26844922</v>
      </c>
      <c r="AJ744">
        <v>748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ROW(Source!A274)</f>
        <v>274</v>
      </c>
      <c r="B745">
        <v>26844923</v>
      </c>
      <c r="C745">
        <v>26844892</v>
      </c>
      <c r="D745">
        <v>25152746</v>
      </c>
      <c r="E745">
        <v>1</v>
      </c>
      <c r="F745">
        <v>1</v>
      </c>
      <c r="G745">
        <v>1</v>
      </c>
      <c r="H745">
        <v>3</v>
      </c>
      <c r="I745" t="s">
        <v>835</v>
      </c>
      <c r="J745" t="s">
        <v>836</v>
      </c>
      <c r="K745" t="s">
        <v>837</v>
      </c>
      <c r="L745">
        <v>1355</v>
      </c>
      <c r="N745">
        <v>1010</v>
      </c>
      <c r="O745" t="s">
        <v>483</v>
      </c>
      <c r="P745" t="s">
        <v>483</v>
      </c>
      <c r="Q745">
        <v>100</v>
      </c>
      <c r="X745">
        <v>0.03</v>
      </c>
      <c r="Y745">
        <v>83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6</v>
      </c>
      <c r="AG745">
        <v>0.03</v>
      </c>
      <c r="AH745">
        <v>2</v>
      </c>
      <c r="AI745">
        <v>26844923</v>
      </c>
      <c r="AJ745">
        <v>749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ROW(Source!A274)</f>
        <v>274</v>
      </c>
      <c r="B746">
        <v>26844924</v>
      </c>
      <c r="C746">
        <v>26844892</v>
      </c>
      <c r="D746">
        <v>25154653</v>
      </c>
      <c r="E746">
        <v>1</v>
      </c>
      <c r="F746">
        <v>1</v>
      </c>
      <c r="G746">
        <v>1</v>
      </c>
      <c r="H746">
        <v>3</v>
      </c>
      <c r="I746" t="s">
        <v>838</v>
      </c>
      <c r="J746" t="s">
        <v>839</v>
      </c>
      <c r="K746" t="s">
        <v>840</v>
      </c>
      <c r="L746">
        <v>1348</v>
      </c>
      <c r="N746">
        <v>1009</v>
      </c>
      <c r="O746" t="s">
        <v>38</v>
      </c>
      <c r="P746" t="s">
        <v>38</v>
      </c>
      <c r="Q746">
        <v>1000</v>
      </c>
      <c r="X746">
        <v>2.0000000000000002E-5</v>
      </c>
      <c r="Y746">
        <v>729.98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6</v>
      </c>
      <c r="AG746">
        <v>2.0000000000000002E-5</v>
      </c>
      <c r="AH746">
        <v>2</v>
      </c>
      <c r="AI746">
        <v>26844924</v>
      </c>
      <c r="AJ746">
        <v>750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ROW(Source!A274)</f>
        <v>274</v>
      </c>
      <c r="B747">
        <v>26844925</v>
      </c>
      <c r="C747">
        <v>26844892</v>
      </c>
      <c r="D747">
        <v>25177689</v>
      </c>
      <c r="E747">
        <v>1</v>
      </c>
      <c r="F747">
        <v>1</v>
      </c>
      <c r="G747">
        <v>1</v>
      </c>
      <c r="H747">
        <v>3</v>
      </c>
      <c r="I747" t="s">
        <v>841</v>
      </c>
      <c r="J747" t="s">
        <v>842</v>
      </c>
      <c r="K747" t="s">
        <v>843</v>
      </c>
      <c r="L747">
        <v>1346</v>
      </c>
      <c r="N747">
        <v>1009</v>
      </c>
      <c r="O747" t="s">
        <v>182</v>
      </c>
      <c r="P747" t="s">
        <v>182</v>
      </c>
      <c r="Q747">
        <v>1</v>
      </c>
      <c r="X747">
        <v>4.0000000000000001E-3</v>
      </c>
      <c r="Y747">
        <v>65.75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4.0000000000000001E-3</v>
      </c>
      <c r="AH747">
        <v>2</v>
      </c>
      <c r="AI747">
        <v>26844925</v>
      </c>
      <c r="AJ747">
        <v>751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ROW(Source!A274)</f>
        <v>274</v>
      </c>
      <c r="B748">
        <v>26844926</v>
      </c>
      <c r="C748">
        <v>26844892</v>
      </c>
      <c r="D748">
        <v>25147235</v>
      </c>
      <c r="E748">
        <v>17</v>
      </c>
      <c r="F748">
        <v>1</v>
      </c>
      <c r="G748">
        <v>1</v>
      </c>
      <c r="H748">
        <v>3</v>
      </c>
      <c r="I748" t="s">
        <v>844</v>
      </c>
      <c r="J748" t="s">
        <v>6</v>
      </c>
      <c r="K748" t="s">
        <v>845</v>
      </c>
      <c r="L748">
        <v>1374</v>
      </c>
      <c r="N748">
        <v>1013</v>
      </c>
      <c r="O748" t="s">
        <v>846</v>
      </c>
      <c r="P748" t="s">
        <v>846</v>
      </c>
      <c r="Q748">
        <v>1</v>
      </c>
      <c r="X748">
        <v>0.4</v>
      </c>
      <c r="Y748">
        <v>1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6</v>
      </c>
      <c r="AG748">
        <v>0.4</v>
      </c>
      <c r="AH748">
        <v>2</v>
      </c>
      <c r="AI748">
        <v>26844926</v>
      </c>
      <c r="AJ748">
        <v>752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ROW(Source!A275)</f>
        <v>275</v>
      </c>
      <c r="B749">
        <v>26844908</v>
      </c>
      <c r="C749">
        <v>26844907</v>
      </c>
      <c r="D749">
        <v>25428833</v>
      </c>
      <c r="E749">
        <v>1</v>
      </c>
      <c r="F749">
        <v>1</v>
      </c>
      <c r="G749">
        <v>1</v>
      </c>
      <c r="H749">
        <v>1</v>
      </c>
      <c r="I749" t="s">
        <v>606</v>
      </c>
      <c r="J749" t="s">
        <v>6</v>
      </c>
      <c r="K749" t="s">
        <v>607</v>
      </c>
      <c r="L749">
        <v>1191</v>
      </c>
      <c r="N749">
        <v>1013</v>
      </c>
      <c r="O749" t="s">
        <v>599</v>
      </c>
      <c r="P749" t="s">
        <v>599</v>
      </c>
      <c r="Q749">
        <v>1</v>
      </c>
      <c r="X749">
        <v>213.6</v>
      </c>
      <c r="Y749">
        <v>0</v>
      </c>
      <c r="Z749">
        <v>0</v>
      </c>
      <c r="AA749">
        <v>0</v>
      </c>
      <c r="AB749">
        <v>9.92</v>
      </c>
      <c r="AC749">
        <v>0</v>
      </c>
      <c r="AD749">
        <v>1</v>
      </c>
      <c r="AE749">
        <v>1</v>
      </c>
      <c r="AF749" t="s">
        <v>6</v>
      </c>
      <c r="AG749">
        <v>213.6</v>
      </c>
      <c r="AH749">
        <v>2</v>
      </c>
      <c r="AI749">
        <v>26844908</v>
      </c>
      <c r="AJ749">
        <v>753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ROW(Source!A275)</f>
        <v>275</v>
      </c>
      <c r="B750">
        <v>26844909</v>
      </c>
      <c r="C750">
        <v>26844907</v>
      </c>
      <c r="D750">
        <v>25412928</v>
      </c>
      <c r="E750">
        <v>1</v>
      </c>
      <c r="F750">
        <v>1</v>
      </c>
      <c r="G750">
        <v>1</v>
      </c>
      <c r="H750">
        <v>1</v>
      </c>
      <c r="I750" t="s">
        <v>600</v>
      </c>
      <c r="J750" t="s">
        <v>6</v>
      </c>
      <c r="K750" t="s">
        <v>601</v>
      </c>
      <c r="L750">
        <v>1191</v>
      </c>
      <c r="N750">
        <v>1013</v>
      </c>
      <c r="O750" t="s">
        <v>599</v>
      </c>
      <c r="P750" t="s">
        <v>599</v>
      </c>
      <c r="Q750">
        <v>1</v>
      </c>
      <c r="X750">
        <v>1.98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2</v>
      </c>
      <c r="AF750" t="s">
        <v>6</v>
      </c>
      <c r="AG750">
        <v>1.98</v>
      </c>
      <c r="AH750">
        <v>2</v>
      </c>
      <c r="AI750">
        <v>26844909</v>
      </c>
      <c r="AJ750">
        <v>754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ROW(Source!A275)</f>
        <v>275</v>
      </c>
      <c r="B751">
        <v>26844910</v>
      </c>
      <c r="C751">
        <v>26844907</v>
      </c>
      <c r="D751">
        <v>25230220</v>
      </c>
      <c r="E751">
        <v>1</v>
      </c>
      <c r="F751">
        <v>1</v>
      </c>
      <c r="G751">
        <v>1</v>
      </c>
      <c r="H751">
        <v>2</v>
      </c>
      <c r="I751" t="s">
        <v>628</v>
      </c>
      <c r="J751" t="s">
        <v>629</v>
      </c>
      <c r="K751" t="s">
        <v>630</v>
      </c>
      <c r="L751">
        <v>1368</v>
      </c>
      <c r="N751">
        <v>1011</v>
      </c>
      <c r="O751" t="s">
        <v>605</v>
      </c>
      <c r="P751" t="s">
        <v>605</v>
      </c>
      <c r="Q751">
        <v>1</v>
      </c>
      <c r="X751">
        <v>0.99</v>
      </c>
      <c r="Y751">
        <v>0</v>
      </c>
      <c r="Z751">
        <v>111.99</v>
      </c>
      <c r="AA751">
        <v>13.5</v>
      </c>
      <c r="AB751">
        <v>0</v>
      </c>
      <c r="AC751">
        <v>0</v>
      </c>
      <c r="AD751">
        <v>1</v>
      </c>
      <c r="AE751">
        <v>0</v>
      </c>
      <c r="AF751" t="s">
        <v>6</v>
      </c>
      <c r="AG751">
        <v>0.99</v>
      </c>
      <c r="AH751">
        <v>2</v>
      </c>
      <c r="AI751">
        <v>26844910</v>
      </c>
      <c r="AJ751">
        <v>755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ROW(Source!A275)</f>
        <v>275</v>
      </c>
      <c r="B752">
        <v>26844911</v>
      </c>
      <c r="C752">
        <v>26844907</v>
      </c>
      <c r="D752">
        <v>25231607</v>
      </c>
      <c r="E752">
        <v>1</v>
      </c>
      <c r="F752">
        <v>1</v>
      </c>
      <c r="G752">
        <v>1</v>
      </c>
      <c r="H752">
        <v>2</v>
      </c>
      <c r="I752" t="s">
        <v>608</v>
      </c>
      <c r="J752" t="s">
        <v>609</v>
      </c>
      <c r="K752" t="s">
        <v>610</v>
      </c>
      <c r="L752">
        <v>1368</v>
      </c>
      <c r="N752">
        <v>1011</v>
      </c>
      <c r="O752" t="s">
        <v>605</v>
      </c>
      <c r="P752" t="s">
        <v>605</v>
      </c>
      <c r="Q752">
        <v>1</v>
      </c>
      <c r="X752">
        <v>0.99</v>
      </c>
      <c r="Y752">
        <v>0</v>
      </c>
      <c r="Z752">
        <v>65.709999999999994</v>
      </c>
      <c r="AA752">
        <v>11.6</v>
      </c>
      <c r="AB752">
        <v>0</v>
      </c>
      <c r="AC752">
        <v>0</v>
      </c>
      <c r="AD752">
        <v>1</v>
      </c>
      <c r="AE752">
        <v>0</v>
      </c>
      <c r="AF752" t="s">
        <v>6</v>
      </c>
      <c r="AG752">
        <v>0.99</v>
      </c>
      <c r="AH752">
        <v>2</v>
      </c>
      <c r="AI752">
        <v>26844911</v>
      </c>
      <c r="AJ752">
        <v>756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ROW(Source!A275)</f>
        <v>275</v>
      </c>
      <c r="B753">
        <v>26844912</v>
      </c>
      <c r="C753">
        <v>26844907</v>
      </c>
      <c r="D753">
        <v>25231911</v>
      </c>
      <c r="E753">
        <v>1</v>
      </c>
      <c r="F753">
        <v>1</v>
      </c>
      <c r="G753">
        <v>1</v>
      </c>
      <c r="H753">
        <v>2</v>
      </c>
      <c r="I753" t="s">
        <v>611</v>
      </c>
      <c r="J753" t="s">
        <v>612</v>
      </c>
      <c r="K753" t="s">
        <v>613</v>
      </c>
      <c r="L753">
        <v>1368</v>
      </c>
      <c r="N753">
        <v>1011</v>
      </c>
      <c r="O753" t="s">
        <v>605</v>
      </c>
      <c r="P753" t="s">
        <v>605</v>
      </c>
      <c r="Q753">
        <v>1</v>
      </c>
      <c r="X753">
        <v>1.1399999999999999</v>
      </c>
      <c r="Y753">
        <v>0</v>
      </c>
      <c r="Z753">
        <v>8.1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1.1399999999999999</v>
      </c>
      <c r="AH753">
        <v>2</v>
      </c>
      <c r="AI753">
        <v>26844912</v>
      </c>
      <c r="AJ753">
        <v>757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ROW(Source!A275)</f>
        <v>275</v>
      </c>
      <c r="B754">
        <v>26844913</v>
      </c>
      <c r="C754">
        <v>26844907</v>
      </c>
      <c r="D754">
        <v>25150263</v>
      </c>
      <c r="E754">
        <v>1</v>
      </c>
      <c r="F754">
        <v>1</v>
      </c>
      <c r="G754">
        <v>1</v>
      </c>
      <c r="H754">
        <v>3</v>
      </c>
      <c r="I754" t="s">
        <v>850</v>
      </c>
      <c r="J754" t="s">
        <v>851</v>
      </c>
      <c r="K754" t="s">
        <v>852</v>
      </c>
      <c r="L754">
        <v>1346</v>
      </c>
      <c r="N754">
        <v>1009</v>
      </c>
      <c r="O754" t="s">
        <v>182</v>
      </c>
      <c r="P754" t="s">
        <v>182</v>
      </c>
      <c r="Q754">
        <v>1</v>
      </c>
      <c r="X754">
        <v>0.42</v>
      </c>
      <c r="Y754">
        <v>30.4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6</v>
      </c>
      <c r="AG754">
        <v>0.42</v>
      </c>
      <c r="AH754">
        <v>2</v>
      </c>
      <c r="AI754">
        <v>26844913</v>
      </c>
      <c r="AJ754">
        <v>758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ROW(Source!A275)</f>
        <v>275</v>
      </c>
      <c r="B755">
        <v>26844914</v>
      </c>
      <c r="C755">
        <v>26844907</v>
      </c>
      <c r="D755">
        <v>25150275</v>
      </c>
      <c r="E755">
        <v>1</v>
      </c>
      <c r="F755">
        <v>1</v>
      </c>
      <c r="G755">
        <v>1</v>
      </c>
      <c r="H755">
        <v>3</v>
      </c>
      <c r="I755" t="s">
        <v>871</v>
      </c>
      <c r="J755" t="s">
        <v>872</v>
      </c>
      <c r="K755" t="s">
        <v>873</v>
      </c>
      <c r="L755">
        <v>1308</v>
      </c>
      <c r="N755">
        <v>1003</v>
      </c>
      <c r="O755" t="s">
        <v>54</v>
      </c>
      <c r="P755" t="s">
        <v>54</v>
      </c>
      <c r="Q755">
        <v>100</v>
      </c>
      <c r="X755">
        <v>0.1</v>
      </c>
      <c r="Y755">
        <v>120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0</v>
      </c>
      <c r="AF755" t="s">
        <v>6</v>
      </c>
      <c r="AG755">
        <v>0.1</v>
      </c>
      <c r="AH755">
        <v>2</v>
      </c>
      <c r="AI755">
        <v>26844914</v>
      </c>
      <c r="AJ755">
        <v>759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ROW(Source!A275)</f>
        <v>275</v>
      </c>
      <c r="B756">
        <v>26844915</v>
      </c>
      <c r="C756">
        <v>26844907</v>
      </c>
      <c r="D756">
        <v>25151427</v>
      </c>
      <c r="E756">
        <v>1</v>
      </c>
      <c r="F756">
        <v>1</v>
      </c>
      <c r="G756">
        <v>1</v>
      </c>
      <c r="H756">
        <v>3</v>
      </c>
      <c r="I756" t="s">
        <v>900</v>
      </c>
      <c r="J756" t="s">
        <v>901</v>
      </c>
      <c r="K756" t="s">
        <v>902</v>
      </c>
      <c r="L756">
        <v>1346</v>
      </c>
      <c r="N756">
        <v>1009</v>
      </c>
      <c r="O756" t="s">
        <v>182</v>
      </c>
      <c r="P756" t="s">
        <v>182</v>
      </c>
      <c r="Q756">
        <v>1</v>
      </c>
      <c r="X756">
        <v>2.1</v>
      </c>
      <c r="Y756">
        <v>10.57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6</v>
      </c>
      <c r="AG756">
        <v>2.1</v>
      </c>
      <c r="AH756">
        <v>2</v>
      </c>
      <c r="AI756">
        <v>26844915</v>
      </c>
      <c r="AJ756">
        <v>760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ROW(Source!A275)</f>
        <v>275</v>
      </c>
      <c r="B757">
        <v>26844916</v>
      </c>
      <c r="C757">
        <v>26844907</v>
      </c>
      <c r="D757">
        <v>25152616</v>
      </c>
      <c r="E757">
        <v>1</v>
      </c>
      <c r="F757">
        <v>1</v>
      </c>
      <c r="G757">
        <v>1</v>
      </c>
      <c r="H757">
        <v>3</v>
      </c>
      <c r="I757" t="s">
        <v>880</v>
      </c>
      <c r="J757" t="s">
        <v>881</v>
      </c>
      <c r="K757" t="s">
        <v>654</v>
      </c>
      <c r="L757">
        <v>1346</v>
      </c>
      <c r="N757">
        <v>1009</v>
      </c>
      <c r="O757" t="s">
        <v>182</v>
      </c>
      <c r="P757" t="s">
        <v>182</v>
      </c>
      <c r="Q757">
        <v>1</v>
      </c>
      <c r="X757">
        <v>10.4</v>
      </c>
      <c r="Y757">
        <v>9.0399999999999991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6</v>
      </c>
      <c r="AG757">
        <v>10.4</v>
      </c>
      <c r="AH757">
        <v>2</v>
      </c>
      <c r="AI757">
        <v>26844916</v>
      </c>
      <c r="AJ757">
        <v>761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ROW(Source!A275)</f>
        <v>275</v>
      </c>
      <c r="B758">
        <v>26844917</v>
      </c>
      <c r="C758">
        <v>26844907</v>
      </c>
      <c r="D758">
        <v>25174136</v>
      </c>
      <c r="E758">
        <v>1</v>
      </c>
      <c r="F758">
        <v>1</v>
      </c>
      <c r="G758">
        <v>1</v>
      </c>
      <c r="H758">
        <v>3</v>
      </c>
      <c r="I758" t="s">
        <v>912</v>
      </c>
      <c r="J758" t="s">
        <v>913</v>
      </c>
      <c r="K758" t="s">
        <v>914</v>
      </c>
      <c r="L758">
        <v>1348</v>
      </c>
      <c r="N758">
        <v>1009</v>
      </c>
      <c r="O758" t="s">
        <v>38</v>
      </c>
      <c r="P758" t="s">
        <v>38</v>
      </c>
      <c r="Q758">
        <v>1000</v>
      </c>
      <c r="X758">
        <v>0.15</v>
      </c>
      <c r="Y758">
        <v>5000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0.15</v>
      </c>
      <c r="AH758">
        <v>2</v>
      </c>
      <c r="AI758">
        <v>26844917</v>
      </c>
      <c r="AJ758">
        <v>762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ROW(Source!A275)</f>
        <v>275</v>
      </c>
      <c r="B759">
        <v>26844918</v>
      </c>
      <c r="C759">
        <v>26844907</v>
      </c>
      <c r="D759">
        <v>25186459</v>
      </c>
      <c r="E759">
        <v>1</v>
      </c>
      <c r="F759">
        <v>1</v>
      </c>
      <c r="G759">
        <v>1</v>
      </c>
      <c r="H759">
        <v>3</v>
      </c>
      <c r="I759" t="s">
        <v>856</v>
      </c>
      <c r="J759" t="s">
        <v>857</v>
      </c>
      <c r="K759" t="s">
        <v>858</v>
      </c>
      <c r="L759">
        <v>1346</v>
      </c>
      <c r="N759">
        <v>1009</v>
      </c>
      <c r="O759" t="s">
        <v>182</v>
      </c>
      <c r="P759" t="s">
        <v>182</v>
      </c>
      <c r="Q759">
        <v>1</v>
      </c>
      <c r="X759">
        <v>3</v>
      </c>
      <c r="Y759">
        <v>28.6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6</v>
      </c>
      <c r="AG759">
        <v>3</v>
      </c>
      <c r="AH759">
        <v>2</v>
      </c>
      <c r="AI759">
        <v>26844918</v>
      </c>
      <c r="AJ759">
        <v>763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ROW(Source!A275)</f>
        <v>275</v>
      </c>
      <c r="B760">
        <v>26844919</v>
      </c>
      <c r="C760">
        <v>26844907</v>
      </c>
      <c r="D760">
        <v>25147235</v>
      </c>
      <c r="E760">
        <v>17</v>
      </c>
      <c r="F760">
        <v>1</v>
      </c>
      <c r="G760">
        <v>1</v>
      </c>
      <c r="H760">
        <v>3</v>
      </c>
      <c r="I760" t="s">
        <v>844</v>
      </c>
      <c r="J760" t="s">
        <v>6</v>
      </c>
      <c r="K760" t="s">
        <v>845</v>
      </c>
      <c r="L760">
        <v>1374</v>
      </c>
      <c r="N760">
        <v>1013</v>
      </c>
      <c r="O760" t="s">
        <v>846</v>
      </c>
      <c r="P760" t="s">
        <v>846</v>
      </c>
      <c r="Q760">
        <v>1</v>
      </c>
      <c r="X760">
        <v>42.38</v>
      </c>
      <c r="Y760">
        <v>1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6</v>
      </c>
      <c r="AG760">
        <v>42.38</v>
      </c>
      <c r="AH760">
        <v>2</v>
      </c>
      <c r="AI760">
        <v>26844919</v>
      </c>
      <c r="AJ760">
        <v>764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ROW(Source!A276)</f>
        <v>276</v>
      </c>
      <c r="B761">
        <v>26844908</v>
      </c>
      <c r="C761">
        <v>26844907</v>
      </c>
      <c r="D761">
        <v>25428833</v>
      </c>
      <c r="E761">
        <v>1</v>
      </c>
      <c r="F761">
        <v>1</v>
      </c>
      <c r="G761">
        <v>1</v>
      </c>
      <c r="H761">
        <v>1</v>
      </c>
      <c r="I761" t="s">
        <v>606</v>
      </c>
      <c r="J761" t="s">
        <v>6</v>
      </c>
      <c r="K761" t="s">
        <v>607</v>
      </c>
      <c r="L761">
        <v>1191</v>
      </c>
      <c r="N761">
        <v>1013</v>
      </c>
      <c r="O761" t="s">
        <v>599</v>
      </c>
      <c r="P761" t="s">
        <v>599</v>
      </c>
      <c r="Q761">
        <v>1</v>
      </c>
      <c r="X761">
        <v>213.6</v>
      </c>
      <c r="Y761">
        <v>0</v>
      </c>
      <c r="Z761">
        <v>0</v>
      </c>
      <c r="AA761">
        <v>0</v>
      </c>
      <c r="AB761">
        <v>9.92</v>
      </c>
      <c r="AC761">
        <v>0</v>
      </c>
      <c r="AD761">
        <v>1</v>
      </c>
      <c r="AE761">
        <v>1</v>
      </c>
      <c r="AF761" t="s">
        <v>6</v>
      </c>
      <c r="AG761">
        <v>213.6</v>
      </c>
      <c r="AH761">
        <v>2</v>
      </c>
      <c r="AI761">
        <v>26844908</v>
      </c>
      <c r="AJ761">
        <v>765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ROW(Source!A276)</f>
        <v>276</v>
      </c>
      <c r="B762">
        <v>26844909</v>
      </c>
      <c r="C762">
        <v>26844907</v>
      </c>
      <c r="D762">
        <v>25412928</v>
      </c>
      <c r="E762">
        <v>1</v>
      </c>
      <c r="F762">
        <v>1</v>
      </c>
      <c r="G762">
        <v>1</v>
      </c>
      <c r="H762">
        <v>1</v>
      </c>
      <c r="I762" t="s">
        <v>600</v>
      </c>
      <c r="J762" t="s">
        <v>6</v>
      </c>
      <c r="K762" t="s">
        <v>601</v>
      </c>
      <c r="L762">
        <v>1191</v>
      </c>
      <c r="N762">
        <v>1013</v>
      </c>
      <c r="O762" t="s">
        <v>599</v>
      </c>
      <c r="P762" t="s">
        <v>599</v>
      </c>
      <c r="Q762">
        <v>1</v>
      </c>
      <c r="X762">
        <v>1.98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2</v>
      </c>
      <c r="AF762" t="s">
        <v>6</v>
      </c>
      <c r="AG762">
        <v>1.98</v>
      </c>
      <c r="AH762">
        <v>2</v>
      </c>
      <c r="AI762">
        <v>26844909</v>
      </c>
      <c r="AJ762">
        <v>766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ROW(Source!A276)</f>
        <v>276</v>
      </c>
      <c r="B763">
        <v>26844910</v>
      </c>
      <c r="C763">
        <v>26844907</v>
      </c>
      <c r="D763">
        <v>25230220</v>
      </c>
      <c r="E763">
        <v>1</v>
      </c>
      <c r="F763">
        <v>1</v>
      </c>
      <c r="G763">
        <v>1</v>
      </c>
      <c r="H763">
        <v>2</v>
      </c>
      <c r="I763" t="s">
        <v>628</v>
      </c>
      <c r="J763" t="s">
        <v>629</v>
      </c>
      <c r="K763" t="s">
        <v>630</v>
      </c>
      <c r="L763">
        <v>1368</v>
      </c>
      <c r="N763">
        <v>1011</v>
      </c>
      <c r="O763" t="s">
        <v>605</v>
      </c>
      <c r="P763" t="s">
        <v>605</v>
      </c>
      <c r="Q763">
        <v>1</v>
      </c>
      <c r="X763">
        <v>0.99</v>
      </c>
      <c r="Y763">
        <v>0</v>
      </c>
      <c r="Z763">
        <v>111.99</v>
      </c>
      <c r="AA763">
        <v>13.5</v>
      </c>
      <c r="AB763">
        <v>0</v>
      </c>
      <c r="AC763">
        <v>0</v>
      </c>
      <c r="AD763">
        <v>1</v>
      </c>
      <c r="AE763">
        <v>0</v>
      </c>
      <c r="AF763" t="s">
        <v>6</v>
      </c>
      <c r="AG763">
        <v>0.99</v>
      </c>
      <c r="AH763">
        <v>2</v>
      </c>
      <c r="AI763">
        <v>26844910</v>
      </c>
      <c r="AJ763">
        <v>767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ROW(Source!A276)</f>
        <v>276</v>
      </c>
      <c r="B764">
        <v>26844911</v>
      </c>
      <c r="C764">
        <v>26844907</v>
      </c>
      <c r="D764">
        <v>25231607</v>
      </c>
      <c r="E764">
        <v>1</v>
      </c>
      <c r="F764">
        <v>1</v>
      </c>
      <c r="G764">
        <v>1</v>
      </c>
      <c r="H764">
        <v>2</v>
      </c>
      <c r="I764" t="s">
        <v>608</v>
      </c>
      <c r="J764" t="s">
        <v>609</v>
      </c>
      <c r="K764" t="s">
        <v>610</v>
      </c>
      <c r="L764">
        <v>1368</v>
      </c>
      <c r="N764">
        <v>1011</v>
      </c>
      <c r="O764" t="s">
        <v>605</v>
      </c>
      <c r="P764" t="s">
        <v>605</v>
      </c>
      <c r="Q764">
        <v>1</v>
      </c>
      <c r="X764">
        <v>0.99</v>
      </c>
      <c r="Y764">
        <v>0</v>
      </c>
      <c r="Z764">
        <v>65.709999999999994</v>
      </c>
      <c r="AA764">
        <v>11.6</v>
      </c>
      <c r="AB764">
        <v>0</v>
      </c>
      <c r="AC764">
        <v>0</v>
      </c>
      <c r="AD764">
        <v>1</v>
      </c>
      <c r="AE764">
        <v>0</v>
      </c>
      <c r="AF764" t="s">
        <v>6</v>
      </c>
      <c r="AG764">
        <v>0.99</v>
      </c>
      <c r="AH764">
        <v>2</v>
      </c>
      <c r="AI764">
        <v>26844911</v>
      </c>
      <c r="AJ764">
        <v>768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ROW(Source!A276)</f>
        <v>276</v>
      </c>
      <c r="B765">
        <v>26844912</v>
      </c>
      <c r="C765">
        <v>26844907</v>
      </c>
      <c r="D765">
        <v>25231911</v>
      </c>
      <c r="E765">
        <v>1</v>
      </c>
      <c r="F765">
        <v>1</v>
      </c>
      <c r="G765">
        <v>1</v>
      </c>
      <c r="H765">
        <v>2</v>
      </c>
      <c r="I765" t="s">
        <v>611</v>
      </c>
      <c r="J765" t="s">
        <v>612</v>
      </c>
      <c r="K765" t="s">
        <v>613</v>
      </c>
      <c r="L765">
        <v>1368</v>
      </c>
      <c r="N765">
        <v>1011</v>
      </c>
      <c r="O765" t="s">
        <v>605</v>
      </c>
      <c r="P765" t="s">
        <v>605</v>
      </c>
      <c r="Q765">
        <v>1</v>
      </c>
      <c r="X765">
        <v>1.1399999999999999</v>
      </c>
      <c r="Y765">
        <v>0</v>
      </c>
      <c r="Z765">
        <v>8.1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6</v>
      </c>
      <c r="AG765">
        <v>1.1399999999999999</v>
      </c>
      <c r="AH765">
        <v>2</v>
      </c>
      <c r="AI765">
        <v>26844912</v>
      </c>
      <c r="AJ765">
        <v>769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ROW(Source!A276)</f>
        <v>276</v>
      </c>
      <c r="B766">
        <v>26844913</v>
      </c>
      <c r="C766">
        <v>26844907</v>
      </c>
      <c r="D766">
        <v>25150263</v>
      </c>
      <c r="E766">
        <v>1</v>
      </c>
      <c r="F766">
        <v>1</v>
      </c>
      <c r="G766">
        <v>1</v>
      </c>
      <c r="H766">
        <v>3</v>
      </c>
      <c r="I766" t="s">
        <v>850</v>
      </c>
      <c r="J766" t="s">
        <v>851</v>
      </c>
      <c r="K766" t="s">
        <v>852</v>
      </c>
      <c r="L766">
        <v>1346</v>
      </c>
      <c r="N766">
        <v>1009</v>
      </c>
      <c r="O766" t="s">
        <v>182</v>
      </c>
      <c r="P766" t="s">
        <v>182</v>
      </c>
      <c r="Q766">
        <v>1</v>
      </c>
      <c r="X766">
        <v>0.42</v>
      </c>
      <c r="Y766">
        <v>30.4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6</v>
      </c>
      <c r="AG766">
        <v>0.42</v>
      </c>
      <c r="AH766">
        <v>2</v>
      </c>
      <c r="AI766">
        <v>26844913</v>
      </c>
      <c r="AJ766">
        <v>770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ROW(Source!A276)</f>
        <v>276</v>
      </c>
      <c r="B767">
        <v>26844914</v>
      </c>
      <c r="C767">
        <v>26844907</v>
      </c>
      <c r="D767">
        <v>25150275</v>
      </c>
      <c r="E767">
        <v>1</v>
      </c>
      <c r="F767">
        <v>1</v>
      </c>
      <c r="G767">
        <v>1</v>
      </c>
      <c r="H767">
        <v>3</v>
      </c>
      <c r="I767" t="s">
        <v>871</v>
      </c>
      <c r="J767" t="s">
        <v>872</v>
      </c>
      <c r="K767" t="s">
        <v>873</v>
      </c>
      <c r="L767">
        <v>1308</v>
      </c>
      <c r="N767">
        <v>1003</v>
      </c>
      <c r="O767" t="s">
        <v>54</v>
      </c>
      <c r="P767" t="s">
        <v>54</v>
      </c>
      <c r="Q767">
        <v>100</v>
      </c>
      <c r="X767">
        <v>0.1</v>
      </c>
      <c r="Y767">
        <v>120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6</v>
      </c>
      <c r="AG767">
        <v>0.1</v>
      </c>
      <c r="AH767">
        <v>2</v>
      </c>
      <c r="AI767">
        <v>26844914</v>
      </c>
      <c r="AJ767">
        <v>771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ROW(Source!A276)</f>
        <v>276</v>
      </c>
      <c r="B768">
        <v>26844915</v>
      </c>
      <c r="C768">
        <v>26844907</v>
      </c>
      <c r="D768">
        <v>25151427</v>
      </c>
      <c r="E768">
        <v>1</v>
      </c>
      <c r="F768">
        <v>1</v>
      </c>
      <c r="G768">
        <v>1</v>
      </c>
      <c r="H768">
        <v>3</v>
      </c>
      <c r="I768" t="s">
        <v>900</v>
      </c>
      <c r="J768" t="s">
        <v>901</v>
      </c>
      <c r="K768" t="s">
        <v>902</v>
      </c>
      <c r="L768">
        <v>1346</v>
      </c>
      <c r="N768">
        <v>1009</v>
      </c>
      <c r="O768" t="s">
        <v>182</v>
      </c>
      <c r="P768" t="s">
        <v>182</v>
      </c>
      <c r="Q768">
        <v>1</v>
      </c>
      <c r="X768">
        <v>2.1</v>
      </c>
      <c r="Y768">
        <v>10.57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6</v>
      </c>
      <c r="AG768">
        <v>2.1</v>
      </c>
      <c r="AH768">
        <v>2</v>
      </c>
      <c r="AI768">
        <v>26844915</v>
      </c>
      <c r="AJ768">
        <v>772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ROW(Source!A276)</f>
        <v>276</v>
      </c>
      <c r="B769">
        <v>26844916</v>
      </c>
      <c r="C769">
        <v>26844907</v>
      </c>
      <c r="D769">
        <v>25152616</v>
      </c>
      <c r="E769">
        <v>1</v>
      </c>
      <c r="F769">
        <v>1</v>
      </c>
      <c r="G769">
        <v>1</v>
      </c>
      <c r="H769">
        <v>3</v>
      </c>
      <c r="I769" t="s">
        <v>880</v>
      </c>
      <c r="J769" t="s">
        <v>881</v>
      </c>
      <c r="K769" t="s">
        <v>654</v>
      </c>
      <c r="L769">
        <v>1346</v>
      </c>
      <c r="N769">
        <v>1009</v>
      </c>
      <c r="O769" t="s">
        <v>182</v>
      </c>
      <c r="P769" t="s">
        <v>182</v>
      </c>
      <c r="Q769">
        <v>1</v>
      </c>
      <c r="X769">
        <v>10.4</v>
      </c>
      <c r="Y769">
        <v>9.0399999999999991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6</v>
      </c>
      <c r="AG769">
        <v>10.4</v>
      </c>
      <c r="AH769">
        <v>2</v>
      </c>
      <c r="AI769">
        <v>26844916</v>
      </c>
      <c r="AJ769">
        <v>773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ROW(Source!A276)</f>
        <v>276</v>
      </c>
      <c r="B770">
        <v>26844917</v>
      </c>
      <c r="C770">
        <v>26844907</v>
      </c>
      <c r="D770">
        <v>25174136</v>
      </c>
      <c r="E770">
        <v>1</v>
      </c>
      <c r="F770">
        <v>1</v>
      </c>
      <c r="G770">
        <v>1</v>
      </c>
      <c r="H770">
        <v>3</v>
      </c>
      <c r="I770" t="s">
        <v>912</v>
      </c>
      <c r="J770" t="s">
        <v>913</v>
      </c>
      <c r="K770" t="s">
        <v>914</v>
      </c>
      <c r="L770">
        <v>1348</v>
      </c>
      <c r="N770">
        <v>1009</v>
      </c>
      <c r="O770" t="s">
        <v>38</v>
      </c>
      <c r="P770" t="s">
        <v>38</v>
      </c>
      <c r="Q770">
        <v>1000</v>
      </c>
      <c r="X770">
        <v>0.15</v>
      </c>
      <c r="Y770">
        <v>5000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6</v>
      </c>
      <c r="AG770">
        <v>0.15</v>
      </c>
      <c r="AH770">
        <v>2</v>
      </c>
      <c r="AI770">
        <v>26844917</v>
      </c>
      <c r="AJ770">
        <v>774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ROW(Source!A276)</f>
        <v>276</v>
      </c>
      <c r="B771">
        <v>26844918</v>
      </c>
      <c r="C771">
        <v>26844907</v>
      </c>
      <c r="D771">
        <v>25186459</v>
      </c>
      <c r="E771">
        <v>1</v>
      </c>
      <c r="F771">
        <v>1</v>
      </c>
      <c r="G771">
        <v>1</v>
      </c>
      <c r="H771">
        <v>3</v>
      </c>
      <c r="I771" t="s">
        <v>856</v>
      </c>
      <c r="J771" t="s">
        <v>857</v>
      </c>
      <c r="K771" t="s">
        <v>858</v>
      </c>
      <c r="L771">
        <v>1346</v>
      </c>
      <c r="N771">
        <v>1009</v>
      </c>
      <c r="O771" t="s">
        <v>182</v>
      </c>
      <c r="P771" t="s">
        <v>182</v>
      </c>
      <c r="Q771">
        <v>1</v>
      </c>
      <c r="X771">
        <v>3</v>
      </c>
      <c r="Y771">
        <v>28.6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6</v>
      </c>
      <c r="AG771">
        <v>3</v>
      </c>
      <c r="AH771">
        <v>2</v>
      </c>
      <c r="AI771">
        <v>26844918</v>
      </c>
      <c r="AJ771">
        <v>775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ROW(Source!A276)</f>
        <v>276</v>
      </c>
      <c r="B772">
        <v>26844919</v>
      </c>
      <c r="C772">
        <v>26844907</v>
      </c>
      <c r="D772">
        <v>25147235</v>
      </c>
      <c r="E772">
        <v>17</v>
      </c>
      <c r="F772">
        <v>1</v>
      </c>
      <c r="G772">
        <v>1</v>
      </c>
      <c r="H772">
        <v>3</v>
      </c>
      <c r="I772" t="s">
        <v>844</v>
      </c>
      <c r="J772" t="s">
        <v>6</v>
      </c>
      <c r="K772" t="s">
        <v>845</v>
      </c>
      <c r="L772">
        <v>1374</v>
      </c>
      <c r="N772">
        <v>1013</v>
      </c>
      <c r="O772" t="s">
        <v>846</v>
      </c>
      <c r="P772" t="s">
        <v>846</v>
      </c>
      <c r="Q772">
        <v>1</v>
      </c>
      <c r="X772">
        <v>42.38</v>
      </c>
      <c r="Y772">
        <v>1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6</v>
      </c>
      <c r="AG772">
        <v>42.38</v>
      </c>
      <c r="AH772">
        <v>2</v>
      </c>
      <c r="AI772">
        <v>26844919</v>
      </c>
      <c r="AJ772">
        <v>776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ROW(Source!A277)</f>
        <v>277</v>
      </c>
      <c r="B773">
        <v>26844933</v>
      </c>
      <c r="C773">
        <v>26844930</v>
      </c>
      <c r="D773">
        <v>25866764</v>
      </c>
      <c r="E773">
        <v>1</v>
      </c>
      <c r="F773">
        <v>1</v>
      </c>
      <c r="G773">
        <v>1</v>
      </c>
      <c r="H773">
        <v>1</v>
      </c>
      <c r="I773" t="s">
        <v>915</v>
      </c>
      <c r="J773" t="s">
        <v>6</v>
      </c>
      <c r="K773" t="s">
        <v>916</v>
      </c>
      <c r="L773">
        <v>1191</v>
      </c>
      <c r="N773">
        <v>1013</v>
      </c>
      <c r="O773" t="s">
        <v>599</v>
      </c>
      <c r="P773" t="s">
        <v>599</v>
      </c>
      <c r="Q773">
        <v>1</v>
      </c>
      <c r="X773">
        <v>0.65</v>
      </c>
      <c r="Y773">
        <v>0</v>
      </c>
      <c r="Z773">
        <v>0</v>
      </c>
      <c r="AA773">
        <v>0</v>
      </c>
      <c r="AB773">
        <v>9.17</v>
      </c>
      <c r="AC773">
        <v>0</v>
      </c>
      <c r="AD773">
        <v>1</v>
      </c>
      <c r="AE773">
        <v>1</v>
      </c>
      <c r="AF773" t="s">
        <v>6</v>
      </c>
      <c r="AG773">
        <v>0.65</v>
      </c>
      <c r="AH773">
        <v>2</v>
      </c>
      <c r="AI773">
        <v>26844931</v>
      </c>
      <c r="AJ773">
        <v>777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ROW(Source!A277)</f>
        <v>277</v>
      </c>
      <c r="B774">
        <v>26844934</v>
      </c>
      <c r="C774">
        <v>26844930</v>
      </c>
      <c r="D774">
        <v>25866818</v>
      </c>
      <c r="E774">
        <v>1</v>
      </c>
      <c r="F774">
        <v>1</v>
      </c>
      <c r="G774">
        <v>1</v>
      </c>
      <c r="H774">
        <v>1</v>
      </c>
      <c r="I774" t="s">
        <v>917</v>
      </c>
      <c r="J774" t="s">
        <v>6</v>
      </c>
      <c r="K774" t="s">
        <v>918</v>
      </c>
      <c r="L774">
        <v>1191</v>
      </c>
      <c r="N774">
        <v>1013</v>
      </c>
      <c r="O774" t="s">
        <v>599</v>
      </c>
      <c r="P774" t="s">
        <v>599</v>
      </c>
      <c r="Q774">
        <v>1</v>
      </c>
      <c r="X774">
        <v>0.97</v>
      </c>
      <c r="Y774">
        <v>0</v>
      </c>
      <c r="Z774">
        <v>0</v>
      </c>
      <c r="AA774">
        <v>0</v>
      </c>
      <c r="AB774">
        <v>14.09</v>
      </c>
      <c r="AC774">
        <v>0</v>
      </c>
      <c r="AD774">
        <v>1</v>
      </c>
      <c r="AE774">
        <v>1</v>
      </c>
      <c r="AF774" t="s">
        <v>6</v>
      </c>
      <c r="AG774">
        <v>0.97</v>
      </c>
      <c r="AH774">
        <v>2</v>
      </c>
      <c r="AI774">
        <v>26844932</v>
      </c>
      <c r="AJ774">
        <v>778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ROW(Source!A278)</f>
        <v>278</v>
      </c>
      <c r="B775">
        <v>26844933</v>
      </c>
      <c r="C775">
        <v>26844930</v>
      </c>
      <c r="D775">
        <v>25866764</v>
      </c>
      <c r="E775">
        <v>1</v>
      </c>
      <c r="F775">
        <v>1</v>
      </c>
      <c r="G775">
        <v>1</v>
      </c>
      <c r="H775">
        <v>1</v>
      </c>
      <c r="I775" t="s">
        <v>915</v>
      </c>
      <c r="J775" t="s">
        <v>6</v>
      </c>
      <c r="K775" t="s">
        <v>916</v>
      </c>
      <c r="L775">
        <v>1191</v>
      </c>
      <c r="N775">
        <v>1013</v>
      </c>
      <c r="O775" t="s">
        <v>599</v>
      </c>
      <c r="P775" t="s">
        <v>599</v>
      </c>
      <c r="Q775">
        <v>1</v>
      </c>
      <c r="X775">
        <v>0.65</v>
      </c>
      <c r="Y775">
        <v>0</v>
      </c>
      <c r="Z775">
        <v>0</v>
      </c>
      <c r="AA775">
        <v>0</v>
      </c>
      <c r="AB775">
        <v>9.17</v>
      </c>
      <c r="AC775">
        <v>0</v>
      </c>
      <c r="AD775">
        <v>1</v>
      </c>
      <c r="AE775">
        <v>1</v>
      </c>
      <c r="AF775" t="s">
        <v>6</v>
      </c>
      <c r="AG775">
        <v>0.65</v>
      </c>
      <c r="AH775">
        <v>2</v>
      </c>
      <c r="AI775">
        <v>26844931</v>
      </c>
      <c r="AJ775">
        <v>779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ROW(Source!A278)</f>
        <v>278</v>
      </c>
      <c r="B776">
        <v>26844934</v>
      </c>
      <c r="C776">
        <v>26844930</v>
      </c>
      <c r="D776">
        <v>25866818</v>
      </c>
      <c r="E776">
        <v>1</v>
      </c>
      <c r="F776">
        <v>1</v>
      </c>
      <c r="G776">
        <v>1</v>
      </c>
      <c r="H776">
        <v>1</v>
      </c>
      <c r="I776" t="s">
        <v>917</v>
      </c>
      <c r="J776" t="s">
        <v>6</v>
      </c>
      <c r="K776" t="s">
        <v>918</v>
      </c>
      <c r="L776">
        <v>1191</v>
      </c>
      <c r="N776">
        <v>1013</v>
      </c>
      <c r="O776" t="s">
        <v>599</v>
      </c>
      <c r="P776" t="s">
        <v>599</v>
      </c>
      <c r="Q776">
        <v>1</v>
      </c>
      <c r="X776">
        <v>0.97</v>
      </c>
      <c r="Y776">
        <v>0</v>
      </c>
      <c r="Z776">
        <v>0</v>
      </c>
      <c r="AA776">
        <v>0</v>
      </c>
      <c r="AB776">
        <v>14.09</v>
      </c>
      <c r="AC776">
        <v>0</v>
      </c>
      <c r="AD776">
        <v>1</v>
      </c>
      <c r="AE776">
        <v>1</v>
      </c>
      <c r="AF776" t="s">
        <v>6</v>
      </c>
      <c r="AG776">
        <v>0.97</v>
      </c>
      <c r="AH776">
        <v>2</v>
      </c>
      <c r="AI776">
        <v>26844932</v>
      </c>
      <c r="AJ776">
        <v>780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ROW(Source!A279)</f>
        <v>279</v>
      </c>
      <c r="B777">
        <v>26844969</v>
      </c>
      <c r="C777">
        <v>26844966</v>
      </c>
      <c r="D777">
        <v>9649895</v>
      </c>
      <c r="E777">
        <v>1</v>
      </c>
      <c r="F777">
        <v>1</v>
      </c>
      <c r="G777">
        <v>1</v>
      </c>
      <c r="H777">
        <v>1</v>
      </c>
      <c r="I777" t="s">
        <v>919</v>
      </c>
      <c r="J777" t="s">
        <v>6</v>
      </c>
      <c r="K777" t="s">
        <v>920</v>
      </c>
      <c r="L777">
        <v>1369</v>
      </c>
      <c r="N777">
        <v>1013</v>
      </c>
      <c r="O777" t="s">
        <v>921</v>
      </c>
      <c r="P777" t="s">
        <v>921</v>
      </c>
      <c r="Q777">
        <v>1</v>
      </c>
      <c r="X777">
        <v>0.16</v>
      </c>
      <c r="Y777">
        <v>0</v>
      </c>
      <c r="Z777">
        <v>0</v>
      </c>
      <c r="AA777">
        <v>0</v>
      </c>
      <c r="AB777">
        <v>12.92</v>
      </c>
      <c r="AC777">
        <v>0</v>
      </c>
      <c r="AD777">
        <v>1</v>
      </c>
      <c r="AE777">
        <v>1</v>
      </c>
      <c r="AF777" t="s">
        <v>6</v>
      </c>
      <c r="AG777">
        <v>0.16</v>
      </c>
      <c r="AH777">
        <v>2</v>
      </c>
      <c r="AI777">
        <v>26844967</v>
      </c>
      <c r="AJ777">
        <v>781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ROW(Source!A279)</f>
        <v>279</v>
      </c>
      <c r="B778">
        <v>26844970</v>
      </c>
      <c r="C778">
        <v>26844966</v>
      </c>
      <c r="D778">
        <v>5510902</v>
      </c>
      <c r="E778">
        <v>1</v>
      </c>
      <c r="F778">
        <v>1</v>
      </c>
      <c r="G778">
        <v>1</v>
      </c>
      <c r="H778">
        <v>1</v>
      </c>
      <c r="I778" t="s">
        <v>922</v>
      </c>
      <c r="J778" t="s">
        <v>6</v>
      </c>
      <c r="K778" t="s">
        <v>923</v>
      </c>
      <c r="L778">
        <v>1369</v>
      </c>
      <c r="N778">
        <v>1013</v>
      </c>
      <c r="O778" t="s">
        <v>921</v>
      </c>
      <c r="P778" t="s">
        <v>921</v>
      </c>
      <c r="Q778">
        <v>1</v>
      </c>
      <c r="X778">
        <v>0.16</v>
      </c>
      <c r="Y778">
        <v>0</v>
      </c>
      <c r="Z778">
        <v>0</v>
      </c>
      <c r="AA778">
        <v>0</v>
      </c>
      <c r="AB778">
        <v>12.69</v>
      </c>
      <c r="AC778">
        <v>0</v>
      </c>
      <c r="AD778">
        <v>1</v>
      </c>
      <c r="AE778">
        <v>1</v>
      </c>
      <c r="AF778" t="s">
        <v>6</v>
      </c>
      <c r="AG778">
        <v>0.16</v>
      </c>
      <c r="AH778">
        <v>2</v>
      </c>
      <c r="AI778">
        <v>26844968</v>
      </c>
      <c r="AJ778">
        <v>782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ROW(Source!A280)</f>
        <v>280</v>
      </c>
      <c r="B779">
        <v>26844969</v>
      </c>
      <c r="C779">
        <v>26844966</v>
      </c>
      <c r="D779">
        <v>9649895</v>
      </c>
      <c r="E779">
        <v>1</v>
      </c>
      <c r="F779">
        <v>1</v>
      </c>
      <c r="G779">
        <v>1</v>
      </c>
      <c r="H779">
        <v>1</v>
      </c>
      <c r="I779" t="s">
        <v>919</v>
      </c>
      <c r="J779" t="s">
        <v>6</v>
      </c>
      <c r="K779" t="s">
        <v>920</v>
      </c>
      <c r="L779">
        <v>1369</v>
      </c>
      <c r="N779">
        <v>1013</v>
      </c>
      <c r="O779" t="s">
        <v>921</v>
      </c>
      <c r="P779" t="s">
        <v>921</v>
      </c>
      <c r="Q779">
        <v>1</v>
      </c>
      <c r="X779">
        <v>0.16</v>
      </c>
      <c r="Y779">
        <v>0</v>
      </c>
      <c r="Z779">
        <v>0</v>
      </c>
      <c r="AA779">
        <v>0</v>
      </c>
      <c r="AB779">
        <v>12.92</v>
      </c>
      <c r="AC779">
        <v>0</v>
      </c>
      <c r="AD779">
        <v>1</v>
      </c>
      <c r="AE779">
        <v>1</v>
      </c>
      <c r="AF779" t="s">
        <v>6</v>
      </c>
      <c r="AG779">
        <v>0.16</v>
      </c>
      <c r="AH779">
        <v>2</v>
      </c>
      <c r="AI779">
        <v>26844967</v>
      </c>
      <c r="AJ779">
        <v>783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ROW(Source!A280)</f>
        <v>280</v>
      </c>
      <c r="B780">
        <v>26844970</v>
      </c>
      <c r="C780">
        <v>26844966</v>
      </c>
      <c r="D780">
        <v>5510902</v>
      </c>
      <c r="E780">
        <v>1</v>
      </c>
      <c r="F780">
        <v>1</v>
      </c>
      <c r="G780">
        <v>1</v>
      </c>
      <c r="H780">
        <v>1</v>
      </c>
      <c r="I780" t="s">
        <v>922</v>
      </c>
      <c r="J780" t="s">
        <v>6</v>
      </c>
      <c r="K780" t="s">
        <v>923</v>
      </c>
      <c r="L780">
        <v>1369</v>
      </c>
      <c r="N780">
        <v>1013</v>
      </c>
      <c r="O780" t="s">
        <v>921</v>
      </c>
      <c r="P780" t="s">
        <v>921</v>
      </c>
      <c r="Q780">
        <v>1</v>
      </c>
      <c r="X780">
        <v>0.16</v>
      </c>
      <c r="Y780">
        <v>0</v>
      </c>
      <c r="Z780">
        <v>0</v>
      </c>
      <c r="AA780">
        <v>0</v>
      </c>
      <c r="AB780">
        <v>12.69</v>
      </c>
      <c r="AC780">
        <v>0</v>
      </c>
      <c r="AD780">
        <v>1</v>
      </c>
      <c r="AE780">
        <v>1</v>
      </c>
      <c r="AF780" t="s">
        <v>6</v>
      </c>
      <c r="AG780">
        <v>0.16</v>
      </c>
      <c r="AH780">
        <v>2</v>
      </c>
      <c r="AI780">
        <v>26844968</v>
      </c>
      <c r="AJ780">
        <v>784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ROW(Source!A281)</f>
        <v>281</v>
      </c>
      <c r="B781">
        <v>26844964</v>
      </c>
      <c r="C781">
        <v>26844963</v>
      </c>
      <c r="D781">
        <v>25867731</v>
      </c>
      <c r="E781">
        <v>1</v>
      </c>
      <c r="F781">
        <v>1</v>
      </c>
      <c r="G781">
        <v>1</v>
      </c>
      <c r="H781">
        <v>1</v>
      </c>
      <c r="I781" t="s">
        <v>924</v>
      </c>
      <c r="J781" t="s">
        <v>6</v>
      </c>
      <c r="K781" t="s">
        <v>925</v>
      </c>
      <c r="L781">
        <v>1191</v>
      </c>
      <c r="N781">
        <v>1013</v>
      </c>
      <c r="O781" t="s">
        <v>599</v>
      </c>
      <c r="P781" t="s">
        <v>599</v>
      </c>
      <c r="Q781">
        <v>1</v>
      </c>
      <c r="X781">
        <v>0.61</v>
      </c>
      <c r="Y781">
        <v>0</v>
      </c>
      <c r="Z781">
        <v>0</v>
      </c>
      <c r="AA781">
        <v>0</v>
      </c>
      <c r="AB781">
        <v>12.92</v>
      </c>
      <c r="AC781">
        <v>0</v>
      </c>
      <c r="AD781">
        <v>1</v>
      </c>
      <c r="AE781">
        <v>1</v>
      </c>
      <c r="AF781" t="s">
        <v>6</v>
      </c>
      <c r="AG781">
        <v>0.61</v>
      </c>
      <c r="AH781">
        <v>2</v>
      </c>
      <c r="AI781">
        <v>26844964</v>
      </c>
      <c r="AJ781">
        <v>785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ROW(Source!A281)</f>
        <v>281</v>
      </c>
      <c r="B782">
        <v>26844965</v>
      </c>
      <c r="C782">
        <v>26844963</v>
      </c>
      <c r="D782">
        <v>25866768</v>
      </c>
      <c r="E782">
        <v>1</v>
      </c>
      <c r="F782">
        <v>1</v>
      </c>
      <c r="G782">
        <v>1</v>
      </c>
      <c r="H782">
        <v>1</v>
      </c>
      <c r="I782" t="s">
        <v>926</v>
      </c>
      <c r="J782" t="s">
        <v>6</v>
      </c>
      <c r="K782" t="s">
        <v>927</v>
      </c>
      <c r="L782">
        <v>1191</v>
      </c>
      <c r="N782">
        <v>1013</v>
      </c>
      <c r="O782" t="s">
        <v>599</v>
      </c>
      <c r="P782" t="s">
        <v>599</v>
      </c>
      <c r="Q782">
        <v>1</v>
      </c>
      <c r="X782">
        <v>0.61</v>
      </c>
      <c r="Y782">
        <v>0</v>
      </c>
      <c r="Z782">
        <v>0</v>
      </c>
      <c r="AA782">
        <v>0</v>
      </c>
      <c r="AB782">
        <v>12.69</v>
      </c>
      <c r="AC782">
        <v>0</v>
      </c>
      <c r="AD782">
        <v>1</v>
      </c>
      <c r="AE782">
        <v>1</v>
      </c>
      <c r="AF782" t="s">
        <v>6</v>
      </c>
      <c r="AG782">
        <v>0.61</v>
      </c>
      <c r="AH782">
        <v>2</v>
      </c>
      <c r="AI782">
        <v>26844965</v>
      </c>
      <c r="AJ782">
        <v>786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ROW(Source!A282)</f>
        <v>282</v>
      </c>
      <c r="B783">
        <v>26844964</v>
      </c>
      <c r="C783">
        <v>26844963</v>
      </c>
      <c r="D783">
        <v>25867731</v>
      </c>
      <c r="E783">
        <v>1</v>
      </c>
      <c r="F783">
        <v>1</v>
      </c>
      <c r="G783">
        <v>1</v>
      </c>
      <c r="H783">
        <v>1</v>
      </c>
      <c r="I783" t="s">
        <v>924</v>
      </c>
      <c r="J783" t="s">
        <v>6</v>
      </c>
      <c r="K783" t="s">
        <v>925</v>
      </c>
      <c r="L783">
        <v>1191</v>
      </c>
      <c r="N783">
        <v>1013</v>
      </c>
      <c r="O783" t="s">
        <v>599</v>
      </c>
      <c r="P783" t="s">
        <v>599</v>
      </c>
      <c r="Q783">
        <v>1</v>
      </c>
      <c r="X783">
        <v>0.61</v>
      </c>
      <c r="Y783">
        <v>0</v>
      </c>
      <c r="Z783">
        <v>0</v>
      </c>
      <c r="AA783">
        <v>0</v>
      </c>
      <c r="AB783">
        <v>12.92</v>
      </c>
      <c r="AC783">
        <v>0</v>
      </c>
      <c r="AD783">
        <v>1</v>
      </c>
      <c r="AE783">
        <v>1</v>
      </c>
      <c r="AF783" t="s">
        <v>6</v>
      </c>
      <c r="AG783">
        <v>0.61</v>
      </c>
      <c r="AH783">
        <v>2</v>
      </c>
      <c r="AI783">
        <v>26844964</v>
      </c>
      <c r="AJ783">
        <v>787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ROW(Source!A282)</f>
        <v>282</v>
      </c>
      <c r="B784">
        <v>26844965</v>
      </c>
      <c r="C784">
        <v>26844963</v>
      </c>
      <c r="D784">
        <v>25866768</v>
      </c>
      <c r="E784">
        <v>1</v>
      </c>
      <c r="F784">
        <v>1</v>
      </c>
      <c r="G784">
        <v>1</v>
      </c>
      <c r="H784">
        <v>1</v>
      </c>
      <c r="I784" t="s">
        <v>926</v>
      </c>
      <c r="J784" t="s">
        <v>6</v>
      </c>
      <c r="K784" t="s">
        <v>927</v>
      </c>
      <c r="L784">
        <v>1191</v>
      </c>
      <c r="N784">
        <v>1013</v>
      </c>
      <c r="O784" t="s">
        <v>599</v>
      </c>
      <c r="P784" t="s">
        <v>599</v>
      </c>
      <c r="Q784">
        <v>1</v>
      </c>
      <c r="X784">
        <v>0.61</v>
      </c>
      <c r="Y784">
        <v>0</v>
      </c>
      <c r="Z784">
        <v>0</v>
      </c>
      <c r="AA784">
        <v>0</v>
      </c>
      <c r="AB784">
        <v>12.69</v>
      </c>
      <c r="AC784">
        <v>0</v>
      </c>
      <c r="AD784">
        <v>1</v>
      </c>
      <c r="AE784">
        <v>1</v>
      </c>
      <c r="AF784" t="s">
        <v>6</v>
      </c>
      <c r="AG784">
        <v>0.61</v>
      </c>
      <c r="AH784">
        <v>2</v>
      </c>
      <c r="AI784">
        <v>26844965</v>
      </c>
      <c r="AJ784">
        <v>788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2017-11-09T07:29:13Z</cp:lastPrinted>
  <dcterms:created xsi:type="dcterms:W3CDTF">2017-11-08T10:25:05Z</dcterms:created>
  <dcterms:modified xsi:type="dcterms:W3CDTF">2017-11-09T07:29:26Z</dcterms:modified>
</cp:coreProperties>
</file>