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флешка\УПЧС\ПСР 2017\Москва\подпор воздуха башни\М2К1\"/>
    </mc:Choice>
  </mc:AlternateContent>
  <bookViews>
    <workbookView xWindow="0" yWindow="0" windowWidth="20145" windowHeight="11130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ФЕР'!$31:$31</definedName>
    <definedName name="_xlnm.Print_Area" localSheetId="1">'Акт КС-2 c НР и СП'!$A$1:$H$529</definedName>
    <definedName name="_xlnm.Print_Area" localSheetId="0">'Смета 12 гр. по ФЕР'!$A$1:$L$325</definedName>
  </definedNames>
  <calcPr calcId="152511"/>
</workbook>
</file>

<file path=xl/calcChain.xml><?xml version="1.0" encoding="utf-8"?>
<calcChain xmlns="http://schemas.openxmlformats.org/spreadsheetml/2006/main">
  <c r="G524" i="6" l="1"/>
  <c r="G519" i="6"/>
  <c r="C524" i="6"/>
  <c r="C519" i="6"/>
  <c r="C516" i="6"/>
  <c r="C515" i="6"/>
  <c r="C514" i="6"/>
  <c r="C510" i="6"/>
  <c r="C509" i="6"/>
  <c r="C508" i="6"/>
  <c r="C503" i="6"/>
  <c r="C502" i="6"/>
  <c r="C501" i="6"/>
  <c r="F495" i="6"/>
  <c r="F494" i="6"/>
  <c r="D491" i="6"/>
  <c r="F490" i="6"/>
  <c r="E490" i="6"/>
  <c r="C490" i="6"/>
  <c r="D490" i="6"/>
  <c r="B490" i="6"/>
  <c r="F488" i="6"/>
  <c r="F487" i="6"/>
  <c r="D484" i="6"/>
  <c r="F483" i="6"/>
  <c r="E483" i="6"/>
  <c r="C483" i="6"/>
  <c r="D483" i="6"/>
  <c r="B483" i="6"/>
  <c r="F481" i="6"/>
  <c r="F480" i="6"/>
  <c r="D477" i="6"/>
  <c r="F476" i="6"/>
  <c r="E476" i="6"/>
  <c r="C476" i="6"/>
  <c r="D476" i="6"/>
  <c r="B476" i="6"/>
  <c r="F474" i="6"/>
  <c r="F473" i="6"/>
  <c r="D470" i="6"/>
  <c r="F469" i="6"/>
  <c r="E469" i="6"/>
  <c r="C469" i="6"/>
  <c r="D469" i="6"/>
  <c r="B469" i="6"/>
  <c r="A468" i="6"/>
  <c r="C466" i="6"/>
  <c r="C465" i="6"/>
  <c r="C464" i="6"/>
  <c r="H458" i="6"/>
  <c r="G458" i="6"/>
  <c r="F457" i="6"/>
  <c r="H456" i="6"/>
  <c r="G456" i="6"/>
  <c r="F455" i="6"/>
  <c r="D448" i="6"/>
  <c r="D447" i="6"/>
  <c r="D446" i="6"/>
  <c r="D445" i="6"/>
  <c r="E443" i="6"/>
  <c r="C443" i="6"/>
  <c r="D443" i="6"/>
  <c r="B443" i="6"/>
  <c r="F441" i="6"/>
  <c r="F440" i="6"/>
  <c r="D433" i="6"/>
  <c r="D432" i="6"/>
  <c r="D431" i="6"/>
  <c r="D430" i="6"/>
  <c r="E428" i="6"/>
  <c r="C428" i="6"/>
  <c r="D428" i="6"/>
  <c r="B428" i="6"/>
  <c r="F426" i="6"/>
  <c r="F425" i="6"/>
  <c r="D424" i="6"/>
  <c r="D423" i="6"/>
  <c r="D422" i="6"/>
  <c r="D421" i="6"/>
  <c r="E419" i="6"/>
  <c r="C419" i="6"/>
  <c r="D419" i="6"/>
  <c r="B419" i="6"/>
  <c r="D418" i="6"/>
  <c r="E417" i="6"/>
  <c r="C417" i="6"/>
  <c r="D417" i="6"/>
  <c r="B417" i="6"/>
  <c r="D416" i="6"/>
  <c r="E415" i="6"/>
  <c r="C415" i="6"/>
  <c r="D415" i="6"/>
  <c r="B415" i="6"/>
  <c r="H413" i="6"/>
  <c r="G413" i="6"/>
  <c r="F412" i="6"/>
  <c r="H411" i="6"/>
  <c r="G411" i="6"/>
  <c r="F410" i="6"/>
  <c r="D404" i="6"/>
  <c r="D403" i="6"/>
  <c r="D402" i="6"/>
  <c r="D401" i="6"/>
  <c r="F400" i="6"/>
  <c r="E400" i="6"/>
  <c r="C400" i="6"/>
  <c r="D400" i="6"/>
  <c r="B400" i="6"/>
  <c r="H398" i="6"/>
  <c r="G398" i="6"/>
  <c r="F397" i="6"/>
  <c r="H396" i="6"/>
  <c r="G396" i="6"/>
  <c r="F395" i="6"/>
  <c r="D394" i="6"/>
  <c r="D393" i="6"/>
  <c r="D392" i="6"/>
  <c r="D391" i="6"/>
  <c r="F390" i="6"/>
  <c r="E390" i="6"/>
  <c r="C390" i="6"/>
  <c r="D390" i="6"/>
  <c r="B390" i="6"/>
  <c r="H388" i="6"/>
  <c r="G388" i="6"/>
  <c r="F387" i="6"/>
  <c r="H386" i="6"/>
  <c r="G386" i="6"/>
  <c r="F385" i="6"/>
  <c r="D384" i="6"/>
  <c r="D383" i="6"/>
  <c r="D382" i="6"/>
  <c r="D381" i="6"/>
  <c r="E379" i="6"/>
  <c r="C379" i="6"/>
  <c r="D379" i="6"/>
  <c r="B379" i="6"/>
  <c r="D378" i="6"/>
  <c r="E377" i="6"/>
  <c r="C377" i="6"/>
  <c r="D377" i="6"/>
  <c r="B377" i="6"/>
  <c r="D376" i="6"/>
  <c r="E375" i="6"/>
  <c r="C375" i="6"/>
  <c r="D375" i="6"/>
  <c r="B375" i="6"/>
  <c r="H373" i="6"/>
  <c r="G373" i="6"/>
  <c r="F372" i="6"/>
  <c r="H371" i="6"/>
  <c r="G371" i="6"/>
  <c r="F370" i="6"/>
  <c r="D364" i="6"/>
  <c r="D363" i="6"/>
  <c r="D362" i="6"/>
  <c r="D361" i="6"/>
  <c r="F360" i="6"/>
  <c r="E360" i="6"/>
  <c r="C360" i="6"/>
  <c r="D360" i="6"/>
  <c r="B360" i="6"/>
  <c r="H358" i="6"/>
  <c r="G358" i="6"/>
  <c r="F357" i="6"/>
  <c r="H356" i="6"/>
  <c r="G356" i="6"/>
  <c r="F355" i="6"/>
  <c r="D348" i="6"/>
  <c r="D347" i="6"/>
  <c r="D346" i="6"/>
  <c r="D345" i="6"/>
  <c r="F344" i="6"/>
  <c r="E344" i="6"/>
  <c r="C344" i="6"/>
  <c r="D344" i="6"/>
  <c r="B344" i="6"/>
  <c r="A343" i="6"/>
  <c r="C341" i="6"/>
  <c r="C340" i="6"/>
  <c r="C339" i="6"/>
  <c r="D334" i="6"/>
  <c r="E333" i="6"/>
  <c r="C333" i="6"/>
  <c r="D333" i="6"/>
  <c r="B333" i="6"/>
  <c r="D332" i="6"/>
  <c r="E331" i="6"/>
  <c r="C331" i="6"/>
  <c r="D331" i="6"/>
  <c r="B331" i="6"/>
  <c r="F329" i="6"/>
  <c r="F328" i="6"/>
  <c r="D322" i="6"/>
  <c r="D321" i="6"/>
  <c r="D320" i="6"/>
  <c r="D319" i="6"/>
  <c r="F318" i="6"/>
  <c r="E318" i="6"/>
  <c r="C318" i="6"/>
  <c r="D318" i="6"/>
  <c r="B318" i="6"/>
  <c r="D317" i="6"/>
  <c r="E316" i="6"/>
  <c r="C316" i="6"/>
  <c r="D316" i="6"/>
  <c r="B316" i="6"/>
  <c r="F314" i="6"/>
  <c r="F313" i="6"/>
  <c r="D307" i="6"/>
  <c r="D306" i="6"/>
  <c r="D305" i="6"/>
  <c r="D304" i="6"/>
  <c r="E302" i="6"/>
  <c r="C302" i="6"/>
  <c r="D302" i="6"/>
  <c r="B302" i="6"/>
  <c r="D301" i="6"/>
  <c r="E300" i="6"/>
  <c r="C300" i="6"/>
  <c r="D300" i="6"/>
  <c r="B300" i="6"/>
  <c r="D299" i="6"/>
  <c r="E298" i="6"/>
  <c r="C298" i="6"/>
  <c r="D298" i="6"/>
  <c r="B298" i="6"/>
  <c r="F296" i="6"/>
  <c r="F295" i="6"/>
  <c r="D289" i="6"/>
  <c r="D288" i="6"/>
  <c r="D287" i="6"/>
  <c r="D286" i="6"/>
  <c r="E284" i="6"/>
  <c r="C284" i="6"/>
  <c r="D284" i="6"/>
  <c r="B284" i="6"/>
  <c r="A283" i="6"/>
  <c r="C281" i="6"/>
  <c r="C280" i="6"/>
  <c r="C279" i="6"/>
  <c r="D274" i="6"/>
  <c r="E273" i="6"/>
  <c r="C273" i="6"/>
  <c r="D273" i="6"/>
  <c r="B273" i="6"/>
  <c r="D272" i="6"/>
  <c r="E271" i="6"/>
  <c r="C271" i="6"/>
  <c r="D271" i="6"/>
  <c r="B271" i="6"/>
  <c r="H269" i="6"/>
  <c r="G269" i="6"/>
  <c r="F268" i="6"/>
  <c r="H267" i="6"/>
  <c r="G267" i="6"/>
  <c r="F266" i="6"/>
  <c r="D259" i="6"/>
  <c r="D258" i="6"/>
  <c r="D257" i="6"/>
  <c r="D256" i="6"/>
  <c r="E254" i="6"/>
  <c r="C254" i="6"/>
  <c r="D254" i="6"/>
  <c r="B254" i="6"/>
  <c r="D253" i="6"/>
  <c r="E252" i="6"/>
  <c r="C252" i="6"/>
  <c r="D252" i="6"/>
  <c r="B252" i="6"/>
  <c r="H250" i="6"/>
  <c r="G250" i="6"/>
  <c r="F249" i="6"/>
  <c r="H248" i="6"/>
  <c r="G248" i="6"/>
  <c r="F247" i="6"/>
  <c r="D241" i="6"/>
  <c r="D240" i="6"/>
  <c r="D239" i="6"/>
  <c r="D238" i="6"/>
  <c r="E236" i="6"/>
  <c r="C236" i="6"/>
  <c r="D236" i="6"/>
  <c r="B236" i="6"/>
  <c r="D235" i="6"/>
  <c r="E234" i="6"/>
  <c r="C234" i="6"/>
  <c r="D234" i="6"/>
  <c r="B234" i="6"/>
  <c r="D233" i="6"/>
  <c r="E232" i="6"/>
  <c r="C232" i="6"/>
  <c r="D232" i="6"/>
  <c r="B232" i="6"/>
  <c r="D231" i="6"/>
  <c r="E230" i="6"/>
  <c r="C230" i="6"/>
  <c r="D230" i="6"/>
  <c r="B230" i="6"/>
  <c r="H228" i="6"/>
  <c r="G228" i="6"/>
  <c r="F227" i="6"/>
  <c r="H226" i="6"/>
  <c r="G226" i="6"/>
  <c r="F225" i="6"/>
  <c r="D219" i="6"/>
  <c r="D218" i="6"/>
  <c r="D217" i="6"/>
  <c r="D216" i="6"/>
  <c r="E214" i="6"/>
  <c r="C214" i="6"/>
  <c r="D214" i="6"/>
  <c r="B214" i="6"/>
  <c r="D213" i="6"/>
  <c r="E212" i="6"/>
  <c r="C212" i="6"/>
  <c r="D212" i="6"/>
  <c r="B212" i="6"/>
  <c r="D211" i="6"/>
  <c r="E210" i="6"/>
  <c r="C210" i="6"/>
  <c r="D210" i="6"/>
  <c r="B210" i="6"/>
  <c r="H208" i="6"/>
  <c r="G208" i="6"/>
  <c r="F207" i="6"/>
  <c r="H206" i="6"/>
  <c r="G206" i="6"/>
  <c r="F205" i="6"/>
  <c r="D199" i="6"/>
  <c r="D198" i="6"/>
  <c r="D197" i="6"/>
  <c r="D196" i="6"/>
  <c r="E194" i="6"/>
  <c r="C194" i="6"/>
  <c r="D194" i="6"/>
  <c r="B194" i="6"/>
  <c r="D193" i="6"/>
  <c r="E192" i="6"/>
  <c r="D192" i="6"/>
  <c r="B192" i="6"/>
  <c r="D191" i="6"/>
  <c r="E190" i="6"/>
  <c r="D190" i="6"/>
  <c r="B190" i="6"/>
  <c r="F188" i="6"/>
  <c r="F187" i="6"/>
  <c r="D181" i="6"/>
  <c r="D180" i="6"/>
  <c r="D179" i="6"/>
  <c r="D178" i="6"/>
  <c r="F177" i="6"/>
  <c r="E177" i="6"/>
  <c r="C177" i="6"/>
  <c r="D177" i="6"/>
  <c r="B177" i="6"/>
  <c r="D176" i="6"/>
  <c r="E175" i="6"/>
  <c r="C175" i="6"/>
  <c r="D175" i="6"/>
  <c r="B175" i="6"/>
  <c r="D174" i="6"/>
  <c r="E173" i="6"/>
  <c r="C173" i="6"/>
  <c r="D173" i="6"/>
  <c r="B173" i="6"/>
  <c r="H171" i="6"/>
  <c r="G171" i="6"/>
  <c r="F170" i="6"/>
  <c r="H169" i="6"/>
  <c r="G169" i="6"/>
  <c r="F168" i="6"/>
  <c r="D162" i="6"/>
  <c r="D161" i="6"/>
  <c r="D160" i="6"/>
  <c r="D159" i="6"/>
  <c r="F158" i="6"/>
  <c r="E158" i="6"/>
  <c r="C158" i="6"/>
  <c r="D158" i="6"/>
  <c r="B158" i="6"/>
  <c r="D157" i="6"/>
  <c r="E156" i="6"/>
  <c r="D156" i="6"/>
  <c r="B156" i="6"/>
  <c r="H154" i="6"/>
  <c r="G154" i="6"/>
  <c r="F153" i="6"/>
  <c r="H152" i="6"/>
  <c r="G152" i="6"/>
  <c r="F151" i="6"/>
  <c r="D145" i="6"/>
  <c r="D144" i="6"/>
  <c r="D143" i="6"/>
  <c r="D142" i="6"/>
  <c r="F141" i="6"/>
  <c r="E141" i="6"/>
  <c r="C141" i="6"/>
  <c r="D141" i="6"/>
  <c r="B141" i="6"/>
  <c r="D140" i="6"/>
  <c r="E139" i="6"/>
  <c r="D139" i="6"/>
  <c r="B139" i="6"/>
  <c r="D138" i="6"/>
  <c r="E137" i="6"/>
  <c r="D137" i="6"/>
  <c r="B137" i="6"/>
  <c r="H135" i="6"/>
  <c r="G135" i="6"/>
  <c r="F134" i="6"/>
  <c r="H133" i="6"/>
  <c r="G133" i="6"/>
  <c r="F132" i="6"/>
  <c r="D126" i="6"/>
  <c r="D125" i="6"/>
  <c r="D124" i="6"/>
  <c r="D123" i="6"/>
  <c r="F122" i="6"/>
  <c r="E122" i="6"/>
  <c r="C122" i="6"/>
  <c r="D122" i="6"/>
  <c r="B122" i="6"/>
  <c r="A121" i="6"/>
  <c r="C119" i="6"/>
  <c r="C118" i="6"/>
  <c r="C117" i="6"/>
  <c r="H111" i="6"/>
  <c r="G111" i="6"/>
  <c r="F110" i="6"/>
  <c r="H109" i="6"/>
  <c r="G109" i="6"/>
  <c r="F108" i="6"/>
  <c r="D101" i="6"/>
  <c r="D100" i="6"/>
  <c r="D99" i="6"/>
  <c r="D98" i="6"/>
  <c r="E96" i="6"/>
  <c r="C96" i="6"/>
  <c r="D96" i="6"/>
  <c r="B96" i="6"/>
  <c r="H94" i="6"/>
  <c r="G94" i="6"/>
  <c r="F93" i="6"/>
  <c r="H92" i="6"/>
  <c r="G92" i="6"/>
  <c r="F91" i="6"/>
  <c r="D84" i="6"/>
  <c r="D83" i="6"/>
  <c r="D82" i="6"/>
  <c r="D81" i="6"/>
  <c r="E79" i="6"/>
  <c r="C79" i="6"/>
  <c r="D79" i="6"/>
  <c r="B79" i="6"/>
  <c r="F77" i="6"/>
  <c r="F76" i="6"/>
  <c r="D69" i="6"/>
  <c r="D68" i="6"/>
  <c r="D67" i="6"/>
  <c r="D66" i="6"/>
  <c r="F65" i="6"/>
  <c r="E65" i="6"/>
  <c r="C65" i="6"/>
  <c r="D65" i="6"/>
  <c r="B65" i="6"/>
  <c r="H63" i="6"/>
  <c r="G63" i="6"/>
  <c r="F62" i="6"/>
  <c r="H61" i="6"/>
  <c r="G61" i="6"/>
  <c r="F60" i="6"/>
  <c r="D53" i="6"/>
  <c r="D52" i="6"/>
  <c r="D51" i="6"/>
  <c r="D50" i="6"/>
  <c r="F49" i="6"/>
  <c r="E49" i="6"/>
  <c r="C49" i="6"/>
  <c r="D49" i="6"/>
  <c r="B49" i="6"/>
  <c r="F47" i="6"/>
  <c r="F46" i="6"/>
  <c r="D45" i="6"/>
  <c r="D44" i="6"/>
  <c r="D43" i="6"/>
  <c r="D42" i="6"/>
  <c r="E40" i="6"/>
  <c r="C40" i="6"/>
  <c r="D40" i="6"/>
  <c r="B40" i="6"/>
  <c r="A39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C317" i="5"/>
  <c r="C316" i="5"/>
  <c r="C315" i="5"/>
  <c r="Y311" i="5"/>
  <c r="X311" i="5"/>
  <c r="W311" i="5"/>
  <c r="G310" i="5"/>
  <c r="E310" i="5"/>
  <c r="J309" i="5"/>
  <c r="E309" i="5"/>
  <c r="J308" i="5"/>
  <c r="E308" i="5"/>
  <c r="J307" i="5"/>
  <c r="G307" i="5"/>
  <c r="F307" i="5"/>
  <c r="F306" i="5"/>
  <c r="E306" i="5"/>
  <c r="D306" i="5"/>
  <c r="I306" i="5"/>
  <c r="C306" i="5"/>
  <c r="B306" i="5"/>
  <c r="A306" i="5"/>
  <c r="Y305" i="5"/>
  <c r="X305" i="5"/>
  <c r="W305" i="5"/>
  <c r="G304" i="5"/>
  <c r="E304" i="5"/>
  <c r="J303" i="5"/>
  <c r="E303" i="5"/>
  <c r="J302" i="5"/>
  <c r="E302" i="5"/>
  <c r="J301" i="5"/>
  <c r="G301" i="5"/>
  <c r="F301" i="5"/>
  <c r="F300" i="5"/>
  <c r="E300" i="5"/>
  <c r="D300" i="5"/>
  <c r="I300" i="5"/>
  <c r="C300" i="5"/>
  <c r="B300" i="5"/>
  <c r="A300" i="5"/>
  <c r="Y299" i="5"/>
  <c r="X299" i="5"/>
  <c r="W299" i="5"/>
  <c r="G298" i="5"/>
  <c r="E298" i="5"/>
  <c r="J297" i="5"/>
  <c r="E297" i="5"/>
  <c r="J296" i="5"/>
  <c r="E296" i="5"/>
  <c r="J295" i="5"/>
  <c r="G295" i="5"/>
  <c r="F295" i="5"/>
  <c r="F294" i="5"/>
  <c r="E294" i="5"/>
  <c r="D294" i="5"/>
  <c r="I294" i="5"/>
  <c r="C294" i="5"/>
  <c r="B294" i="5"/>
  <c r="A294" i="5"/>
  <c r="Y293" i="5"/>
  <c r="X293" i="5"/>
  <c r="W293" i="5"/>
  <c r="G292" i="5"/>
  <c r="E292" i="5"/>
  <c r="J291" i="5"/>
  <c r="E291" i="5"/>
  <c r="J290" i="5"/>
  <c r="E290" i="5"/>
  <c r="J289" i="5"/>
  <c r="G289" i="5"/>
  <c r="F289" i="5"/>
  <c r="F288" i="5"/>
  <c r="E288" i="5"/>
  <c r="D288" i="5"/>
  <c r="I288" i="5"/>
  <c r="C288" i="5"/>
  <c r="B288" i="5"/>
  <c r="A288" i="5"/>
  <c r="A287" i="5"/>
  <c r="Z283" i="5"/>
  <c r="Y283" i="5"/>
  <c r="X283" i="5"/>
  <c r="G282" i="5"/>
  <c r="E282" i="5"/>
  <c r="J281" i="5"/>
  <c r="F281" i="5"/>
  <c r="E281" i="5"/>
  <c r="J280" i="5"/>
  <c r="F280" i="5"/>
  <c r="E280" i="5"/>
  <c r="J279" i="5"/>
  <c r="G279" i="5"/>
  <c r="F279" i="5"/>
  <c r="J278" i="5"/>
  <c r="G278" i="5"/>
  <c r="F278" i="5"/>
  <c r="J277" i="5"/>
  <c r="G277" i="5"/>
  <c r="F277" i="5"/>
  <c r="F275" i="5"/>
  <c r="D275" i="5"/>
  <c r="I275" i="5"/>
  <c r="C275" i="5"/>
  <c r="B275" i="5"/>
  <c r="A275" i="5"/>
  <c r="Z274" i="5"/>
  <c r="Y274" i="5"/>
  <c r="W274" i="5"/>
  <c r="G273" i="5"/>
  <c r="E273" i="5"/>
  <c r="J272" i="5"/>
  <c r="E272" i="5"/>
  <c r="J271" i="5"/>
  <c r="E271" i="5"/>
  <c r="J270" i="5"/>
  <c r="G270" i="5"/>
  <c r="F270" i="5"/>
  <c r="J269" i="5"/>
  <c r="G269" i="5"/>
  <c r="F269" i="5"/>
  <c r="J268" i="5"/>
  <c r="G268" i="5"/>
  <c r="F268" i="5"/>
  <c r="J267" i="5"/>
  <c r="G267" i="5"/>
  <c r="F267" i="5"/>
  <c r="F265" i="5"/>
  <c r="D265" i="5"/>
  <c r="I265" i="5"/>
  <c r="C265" i="5"/>
  <c r="B265" i="5"/>
  <c r="A265" i="5"/>
  <c r="Z264" i="5"/>
  <c r="Y264" i="5"/>
  <c r="W264" i="5"/>
  <c r="G263" i="5"/>
  <c r="E263" i="5"/>
  <c r="J262" i="5"/>
  <c r="E262" i="5"/>
  <c r="J261" i="5"/>
  <c r="E261" i="5"/>
  <c r="J260" i="5"/>
  <c r="G260" i="5"/>
  <c r="F260" i="5"/>
  <c r="J259" i="5"/>
  <c r="G259" i="5"/>
  <c r="F259" i="5"/>
  <c r="J258" i="5"/>
  <c r="G258" i="5"/>
  <c r="F258" i="5"/>
  <c r="J257" i="5"/>
  <c r="G257" i="5"/>
  <c r="F257" i="5"/>
  <c r="F255" i="5"/>
  <c r="D255" i="5"/>
  <c r="I255" i="5"/>
  <c r="C255" i="5"/>
  <c r="B255" i="5"/>
  <c r="A255" i="5"/>
  <c r="Z254" i="5"/>
  <c r="Y254" i="5"/>
  <c r="X254" i="5"/>
  <c r="J253" i="5"/>
  <c r="Z253" i="5"/>
  <c r="Y253" i="5"/>
  <c r="X253" i="5"/>
  <c r="F253" i="5"/>
  <c r="D253" i="5"/>
  <c r="C253" i="5"/>
  <c r="B253" i="5"/>
  <c r="A253" i="5"/>
  <c r="J252" i="5"/>
  <c r="Z252" i="5"/>
  <c r="Y252" i="5"/>
  <c r="X252" i="5"/>
  <c r="F252" i="5"/>
  <c r="D252" i="5"/>
  <c r="C252" i="5"/>
  <c r="B252" i="5"/>
  <c r="A252" i="5"/>
  <c r="G251" i="5"/>
  <c r="E251" i="5"/>
  <c r="J250" i="5"/>
  <c r="F250" i="5"/>
  <c r="E250" i="5"/>
  <c r="J249" i="5"/>
  <c r="F249" i="5"/>
  <c r="E249" i="5"/>
  <c r="J248" i="5"/>
  <c r="G248" i="5"/>
  <c r="F248" i="5"/>
  <c r="J247" i="5"/>
  <c r="G247" i="5"/>
  <c r="F247" i="5"/>
  <c r="J246" i="5"/>
  <c r="G246" i="5"/>
  <c r="F246" i="5"/>
  <c r="J245" i="5"/>
  <c r="G245" i="5"/>
  <c r="F245" i="5"/>
  <c r="F244" i="5"/>
  <c r="E244" i="5"/>
  <c r="D244" i="5"/>
  <c r="I244" i="5"/>
  <c r="C244" i="5"/>
  <c r="B244" i="5"/>
  <c r="A244" i="5"/>
  <c r="Z243" i="5"/>
  <c r="Y243" i="5"/>
  <c r="X243" i="5"/>
  <c r="G242" i="5"/>
  <c r="E242" i="5"/>
  <c r="J241" i="5"/>
  <c r="F241" i="5"/>
  <c r="E241" i="5"/>
  <c r="J240" i="5"/>
  <c r="F240" i="5"/>
  <c r="E240" i="5"/>
  <c r="J239" i="5"/>
  <c r="G239" i="5"/>
  <c r="F239" i="5"/>
  <c r="J238" i="5"/>
  <c r="G238" i="5"/>
  <c r="F238" i="5"/>
  <c r="F237" i="5"/>
  <c r="E237" i="5"/>
  <c r="D237" i="5"/>
  <c r="I237" i="5"/>
  <c r="C237" i="5"/>
  <c r="B237" i="5"/>
  <c r="A237" i="5"/>
  <c r="Z236" i="5"/>
  <c r="Y236" i="5"/>
  <c r="X236" i="5"/>
  <c r="G235" i="5"/>
  <c r="E235" i="5"/>
  <c r="J234" i="5"/>
  <c r="F234" i="5"/>
  <c r="E234" i="5"/>
  <c r="J233" i="5"/>
  <c r="F233" i="5"/>
  <c r="E233" i="5"/>
  <c r="J232" i="5"/>
  <c r="G232" i="5"/>
  <c r="F232" i="5"/>
  <c r="J231" i="5"/>
  <c r="G231" i="5"/>
  <c r="F231" i="5"/>
  <c r="F229" i="5"/>
  <c r="D229" i="5"/>
  <c r="I229" i="5"/>
  <c r="C229" i="5"/>
  <c r="B229" i="5"/>
  <c r="A229" i="5"/>
  <c r="Z228" i="5"/>
  <c r="Y228" i="5"/>
  <c r="X228" i="5"/>
  <c r="J227" i="5"/>
  <c r="Z227" i="5"/>
  <c r="Y227" i="5"/>
  <c r="X227" i="5"/>
  <c r="F227" i="5"/>
  <c r="D227" i="5"/>
  <c r="C227" i="5"/>
  <c r="B227" i="5"/>
  <c r="A227" i="5"/>
  <c r="J226" i="5"/>
  <c r="Z226" i="5"/>
  <c r="Y226" i="5"/>
  <c r="X226" i="5"/>
  <c r="F226" i="5"/>
  <c r="D226" i="5"/>
  <c r="C226" i="5"/>
  <c r="B226" i="5"/>
  <c r="A226" i="5"/>
  <c r="G225" i="5"/>
  <c r="E225" i="5"/>
  <c r="J224" i="5"/>
  <c r="F224" i="5"/>
  <c r="E224" i="5"/>
  <c r="J223" i="5"/>
  <c r="F223" i="5"/>
  <c r="E223" i="5"/>
  <c r="J222" i="5"/>
  <c r="G222" i="5"/>
  <c r="F222" i="5"/>
  <c r="J221" i="5"/>
  <c r="G221" i="5"/>
  <c r="F221" i="5"/>
  <c r="J220" i="5"/>
  <c r="G220" i="5"/>
  <c r="F220" i="5"/>
  <c r="J219" i="5"/>
  <c r="G219" i="5"/>
  <c r="F219" i="5"/>
  <c r="F218" i="5"/>
  <c r="E218" i="5"/>
  <c r="D218" i="5"/>
  <c r="I218" i="5"/>
  <c r="C218" i="5"/>
  <c r="B218" i="5"/>
  <c r="A218" i="5"/>
  <c r="Z217" i="5"/>
  <c r="Y217" i="5"/>
  <c r="X217" i="5"/>
  <c r="G216" i="5"/>
  <c r="E216" i="5"/>
  <c r="J215" i="5"/>
  <c r="F215" i="5"/>
  <c r="E215" i="5"/>
  <c r="J214" i="5"/>
  <c r="F214" i="5"/>
  <c r="E214" i="5"/>
  <c r="J213" i="5"/>
  <c r="G213" i="5"/>
  <c r="F213" i="5"/>
  <c r="J212" i="5"/>
  <c r="G212" i="5"/>
  <c r="F212" i="5"/>
  <c r="J211" i="5"/>
  <c r="G211" i="5"/>
  <c r="F211" i="5"/>
  <c r="F210" i="5"/>
  <c r="E210" i="5"/>
  <c r="D210" i="5"/>
  <c r="I210" i="5"/>
  <c r="C210" i="5"/>
  <c r="B210" i="5"/>
  <c r="A210" i="5"/>
  <c r="A209" i="5"/>
  <c r="Z205" i="5"/>
  <c r="Y205" i="5"/>
  <c r="W205" i="5"/>
  <c r="J204" i="5"/>
  <c r="Z204" i="5"/>
  <c r="Y204" i="5"/>
  <c r="W204" i="5"/>
  <c r="F204" i="5"/>
  <c r="D204" i="5"/>
  <c r="C204" i="5"/>
  <c r="B204" i="5"/>
  <c r="A204" i="5"/>
  <c r="J203" i="5"/>
  <c r="Z203" i="5"/>
  <c r="Y203" i="5"/>
  <c r="W203" i="5"/>
  <c r="F203" i="5"/>
  <c r="D203" i="5"/>
  <c r="C203" i="5"/>
  <c r="B203" i="5"/>
  <c r="A203" i="5"/>
  <c r="G202" i="5"/>
  <c r="E202" i="5"/>
  <c r="J201" i="5"/>
  <c r="E201" i="5"/>
  <c r="J200" i="5"/>
  <c r="E200" i="5"/>
  <c r="J199" i="5"/>
  <c r="G199" i="5"/>
  <c r="F199" i="5"/>
  <c r="J198" i="5"/>
  <c r="G198" i="5"/>
  <c r="F198" i="5"/>
  <c r="F197" i="5"/>
  <c r="E197" i="5"/>
  <c r="D197" i="5"/>
  <c r="I197" i="5"/>
  <c r="C197" i="5"/>
  <c r="B197" i="5"/>
  <c r="A197" i="5"/>
  <c r="Z196" i="5"/>
  <c r="Y196" i="5"/>
  <c r="W196" i="5"/>
  <c r="J195" i="5"/>
  <c r="Z195" i="5"/>
  <c r="Y195" i="5"/>
  <c r="W195" i="5"/>
  <c r="F195" i="5"/>
  <c r="D195" i="5"/>
  <c r="C195" i="5"/>
  <c r="B195" i="5"/>
  <c r="A195" i="5"/>
  <c r="G194" i="5"/>
  <c r="E194" i="5"/>
  <c r="J193" i="5"/>
  <c r="E193" i="5"/>
  <c r="J192" i="5"/>
  <c r="E192" i="5"/>
  <c r="J191" i="5"/>
  <c r="G191" i="5"/>
  <c r="F191" i="5"/>
  <c r="J190" i="5"/>
  <c r="G190" i="5"/>
  <c r="F190" i="5"/>
  <c r="J189" i="5"/>
  <c r="G189" i="5"/>
  <c r="F189" i="5"/>
  <c r="J188" i="5"/>
  <c r="G188" i="5"/>
  <c r="F188" i="5"/>
  <c r="F186" i="5"/>
  <c r="D186" i="5"/>
  <c r="I186" i="5"/>
  <c r="C186" i="5"/>
  <c r="B186" i="5"/>
  <c r="A186" i="5"/>
  <c r="Z185" i="5"/>
  <c r="Y185" i="5"/>
  <c r="W185" i="5"/>
  <c r="J184" i="5"/>
  <c r="Z184" i="5"/>
  <c r="Y184" i="5"/>
  <c r="W184" i="5"/>
  <c r="F184" i="5"/>
  <c r="D184" i="5"/>
  <c r="C184" i="5"/>
  <c r="B184" i="5"/>
  <c r="A184" i="5"/>
  <c r="J183" i="5"/>
  <c r="Z183" i="5"/>
  <c r="Y183" i="5"/>
  <c r="W183" i="5"/>
  <c r="F183" i="5"/>
  <c r="D183" i="5"/>
  <c r="C183" i="5"/>
  <c r="B183" i="5"/>
  <c r="A183" i="5"/>
  <c r="G182" i="5"/>
  <c r="E182" i="5"/>
  <c r="J181" i="5"/>
  <c r="E181" i="5"/>
  <c r="J180" i="5"/>
  <c r="E180" i="5"/>
  <c r="J179" i="5"/>
  <c r="G179" i="5"/>
  <c r="F179" i="5"/>
  <c r="J178" i="5"/>
  <c r="G178" i="5"/>
  <c r="F178" i="5"/>
  <c r="F176" i="5"/>
  <c r="D176" i="5"/>
  <c r="I176" i="5"/>
  <c r="C176" i="5"/>
  <c r="B176" i="5"/>
  <c r="A176" i="5"/>
  <c r="A175" i="5"/>
  <c r="Z171" i="5"/>
  <c r="Y171" i="5"/>
  <c r="X171" i="5"/>
  <c r="J170" i="5"/>
  <c r="Z170" i="5"/>
  <c r="Y170" i="5"/>
  <c r="X170" i="5"/>
  <c r="F170" i="5"/>
  <c r="D170" i="5"/>
  <c r="C170" i="5"/>
  <c r="B170" i="5"/>
  <c r="A170" i="5"/>
  <c r="J169" i="5"/>
  <c r="Z169" i="5"/>
  <c r="Y169" i="5"/>
  <c r="X169" i="5"/>
  <c r="F169" i="5"/>
  <c r="D169" i="5"/>
  <c r="C169" i="5"/>
  <c r="B169" i="5"/>
  <c r="A169" i="5"/>
  <c r="G168" i="5"/>
  <c r="E168" i="5"/>
  <c r="J167" i="5"/>
  <c r="F167" i="5"/>
  <c r="E167" i="5"/>
  <c r="J166" i="5"/>
  <c r="F166" i="5"/>
  <c r="E166" i="5"/>
  <c r="J165" i="5"/>
  <c r="G165" i="5"/>
  <c r="F165" i="5"/>
  <c r="J164" i="5"/>
  <c r="G164" i="5"/>
  <c r="F164" i="5"/>
  <c r="J163" i="5"/>
  <c r="G163" i="5"/>
  <c r="F163" i="5"/>
  <c r="J162" i="5"/>
  <c r="G162" i="5"/>
  <c r="F162" i="5"/>
  <c r="F160" i="5"/>
  <c r="D160" i="5"/>
  <c r="I160" i="5"/>
  <c r="C160" i="5"/>
  <c r="B160" i="5"/>
  <c r="A160" i="5"/>
  <c r="Z159" i="5"/>
  <c r="Y159" i="5"/>
  <c r="X159" i="5"/>
  <c r="J158" i="5"/>
  <c r="Z158" i="5"/>
  <c r="Y158" i="5"/>
  <c r="X158" i="5"/>
  <c r="F158" i="5"/>
  <c r="D158" i="5"/>
  <c r="C158" i="5"/>
  <c r="B158" i="5"/>
  <c r="A158" i="5"/>
  <c r="G157" i="5"/>
  <c r="E157" i="5"/>
  <c r="J156" i="5"/>
  <c r="F156" i="5"/>
  <c r="E156" i="5"/>
  <c r="J155" i="5"/>
  <c r="F155" i="5"/>
  <c r="E155" i="5"/>
  <c r="J154" i="5"/>
  <c r="G154" i="5"/>
  <c r="F154" i="5"/>
  <c r="J153" i="5"/>
  <c r="G153" i="5"/>
  <c r="F153" i="5"/>
  <c r="J152" i="5"/>
  <c r="G152" i="5"/>
  <c r="F152" i="5"/>
  <c r="J151" i="5"/>
  <c r="G151" i="5"/>
  <c r="F151" i="5"/>
  <c r="F149" i="5"/>
  <c r="D149" i="5"/>
  <c r="I149" i="5"/>
  <c r="C149" i="5"/>
  <c r="B149" i="5"/>
  <c r="A149" i="5"/>
  <c r="Z148" i="5"/>
  <c r="Y148" i="5"/>
  <c r="X148" i="5"/>
  <c r="J147" i="5"/>
  <c r="Z147" i="5"/>
  <c r="Y147" i="5"/>
  <c r="X147" i="5"/>
  <c r="F147" i="5"/>
  <c r="D147" i="5"/>
  <c r="C147" i="5"/>
  <c r="B147" i="5"/>
  <c r="A147" i="5"/>
  <c r="J146" i="5"/>
  <c r="Z146" i="5"/>
  <c r="Y146" i="5"/>
  <c r="X146" i="5"/>
  <c r="F146" i="5"/>
  <c r="D146" i="5"/>
  <c r="C146" i="5"/>
  <c r="B146" i="5"/>
  <c r="A146" i="5"/>
  <c r="J145" i="5"/>
  <c r="Z145" i="5"/>
  <c r="Y145" i="5"/>
  <c r="X145" i="5"/>
  <c r="F145" i="5"/>
  <c r="D145" i="5"/>
  <c r="C145" i="5"/>
  <c r="B145" i="5"/>
  <c r="A145" i="5"/>
  <c r="G144" i="5"/>
  <c r="E144" i="5"/>
  <c r="J143" i="5"/>
  <c r="F143" i="5"/>
  <c r="E143" i="5"/>
  <c r="J142" i="5"/>
  <c r="F142" i="5"/>
  <c r="E142" i="5"/>
  <c r="J141" i="5"/>
  <c r="G141" i="5"/>
  <c r="F141" i="5"/>
  <c r="J140" i="5"/>
  <c r="G140" i="5"/>
  <c r="F140" i="5"/>
  <c r="J139" i="5"/>
  <c r="G139" i="5"/>
  <c r="F139" i="5"/>
  <c r="J138" i="5"/>
  <c r="G138" i="5"/>
  <c r="F138" i="5"/>
  <c r="F136" i="5"/>
  <c r="D136" i="5"/>
  <c r="I136" i="5"/>
  <c r="C136" i="5"/>
  <c r="B136" i="5"/>
  <c r="A136" i="5"/>
  <c r="Z135" i="5"/>
  <c r="Y135" i="5"/>
  <c r="X135" i="5"/>
  <c r="J134" i="5"/>
  <c r="Z134" i="5"/>
  <c r="Y134" i="5"/>
  <c r="X134" i="5"/>
  <c r="F134" i="5"/>
  <c r="D134" i="5"/>
  <c r="C134" i="5"/>
  <c r="B134" i="5"/>
  <c r="A134" i="5"/>
  <c r="J133" i="5"/>
  <c r="Z133" i="5"/>
  <c r="Y133" i="5"/>
  <c r="X133" i="5"/>
  <c r="F133" i="5"/>
  <c r="D133" i="5"/>
  <c r="C133" i="5"/>
  <c r="B133" i="5"/>
  <c r="A133" i="5"/>
  <c r="G132" i="5"/>
  <c r="E132" i="5"/>
  <c r="J131" i="5"/>
  <c r="F131" i="5"/>
  <c r="E131" i="5"/>
  <c r="J130" i="5"/>
  <c r="F130" i="5"/>
  <c r="E130" i="5"/>
  <c r="J129" i="5"/>
  <c r="G129" i="5"/>
  <c r="F129" i="5"/>
  <c r="J128" i="5"/>
  <c r="G128" i="5"/>
  <c r="F128" i="5"/>
  <c r="J127" i="5"/>
  <c r="G127" i="5"/>
  <c r="F127" i="5"/>
  <c r="J126" i="5"/>
  <c r="G126" i="5"/>
  <c r="F126" i="5"/>
  <c r="F124" i="5"/>
  <c r="D124" i="5"/>
  <c r="I124" i="5"/>
  <c r="C124" i="5"/>
  <c r="B124" i="5"/>
  <c r="A124" i="5"/>
  <c r="Z123" i="5"/>
  <c r="Y123" i="5"/>
  <c r="W123" i="5"/>
  <c r="J122" i="5"/>
  <c r="Z122" i="5"/>
  <c r="Y122" i="5"/>
  <c r="W122" i="5"/>
  <c r="F122" i="5"/>
  <c r="D122" i="5"/>
  <c r="B122" i="5"/>
  <c r="A122" i="5"/>
  <c r="J121" i="5"/>
  <c r="Z121" i="5"/>
  <c r="Y121" i="5"/>
  <c r="W121" i="5"/>
  <c r="F121" i="5"/>
  <c r="D121" i="5"/>
  <c r="B121" i="5"/>
  <c r="A121" i="5"/>
  <c r="G120" i="5"/>
  <c r="E120" i="5"/>
  <c r="J119" i="5"/>
  <c r="E119" i="5"/>
  <c r="J118" i="5"/>
  <c r="E118" i="5"/>
  <c r="J117" i="5"/>
  <c r="G117" i="5"/>
  <c r="F117" i="5"/>
  <c r="J116" i="5"/>
  <c r="G116" i="5"/>
  <c r="F116" i="5"/>
  <c r="J115" i="5"/>
  <c r="G115" i="5"/>
  <c r="F115" i="5"/>
  <c r="J114" i="5"/>
  <c r="G114" i="5"/>
  <c r="F114" i="5"/>
  <c r="F113" i="5"/>
  <c r="E113" i="5"/>
  <c r="D113" i="5"/>
  <c r="I113" i="5"/>
  <c r="C113" i="5"/>
  <c r="B113" i="5"/>
  <c r="A113" i="5"/>
  <c r="Z112" i="5"/>
  <c r="Y112" i="5"/>
  <c r="X112" i="5"/>
  <c r="J111" i="5"/>
  <c r="Z111" i="5"/>
  <c r="Y111" i="5"/>
  <c r="X111" i="5"/>
  <c r="F111" i="5"/>
  <c r="D111" i="5"/>
  <c r="C111" i="5"/>
  <c r="B111" i="5"/>
  <c r="A111" i="5"/>
  <c r="J110" i="5"/>
  <c r="Z110" i="5"/>
  <c r="Y110" i="5"/>
  <c r="X110" i="5"/>
  <c r="F110" i="5"/>
  <c r="D110" i="5"/>
  <c r="C110" i="5"/>
  <c r="B110" i="5"/>
  <c r="A110" i="5"/>
  <c r="G109" i="5"/>
  <c r="E109" i="5"/>
  <c r="J108" i="5"/>
  <c r="F108" i="5"/>
  <c r="E108" i="5"/>
  <c r="J107" i="5"/>
  <c r="F107" i="5"/>
  <c r="E107" i="5"/>
  <c r="J106" i="5"/>
  <c r="G106" i="5"/>
  <c r="F106" i="5"/>
  <c r="J105" i="5"/>
  <c r="G105" i="5"/>
  <c r="F105" i="5"/>
  <c r="J104" i="5"/>
  <c r="G104" i="5"/>
  <c r="F104" i="5"/>
  <c r="J103" i="5"/>
  <c r="G103" i="5"/>
  <c r="F103" i="5"/>
  <c r="F102" i="5"/>
  <c r="E102" i="5"/>
  <c r="D102" i="5"/>
  <c r="I102" i="5"/>
  <c r="C102" i="5"/>
  <c r="B102" i="5"/>
  <c r="A102" i="5"/>
  <c r="Z101" i="5"/>
  <c r="Y101" i="5"/>
  <c r="X101" i="5"/>
  <c r="J100" i="5"/>
  <c r="Z100" i="5"/>
  <c r="Y100" i="5"/>
  <c r="X100" i="5"/>
  <c r="F100" i="5"/>
  <c r="D100" i="5"/>
  <c r="B100" i="5"/>
  <c r="A100" i="5"/>
  <c r="G99" i="5"/>
  <c r="E99" i="5"/>
  <c r="J98" i="5"/>
  <c r="F98" i="5"/>
  <c r="E98" i="5"/>
  <c r="J97" i="5"/>
  <c r="F97" i="5"/>
  <c r="E97" i="5"/>
  <c r="J96" i="5"/>
  <c r="G96" i="5"/>
  <c r="F96" i="5"/>
  <c r="J95" i="5"/>
  <c r="G95" i="5"/>
  <c r="F95" i="5"/>
  <c r="J94" i="5"/>
  <c r="G94" i="5"/>
  <c r="F94" i="5"/>
  <c r="J93" i="5"/>
  <c r="G93" i="5"/>
  <c r="F93" i="5"/>
  <c r="F92" i="5"/>
  <c r="E92" i="5"/>
  <c r="D92" i="5"/>
  <c r="I92" i="5"/>
  <c r="C92" i="5"/>
  <c r="B92" i="5"/>
  <c r="A92" i="5"/>
  <c r="Z91" i="5"/>
  <c r="Y91" i="5"/>
  <c r="X91" i="5"/>
  <c r="J90" i="5"/>
  <c r="Z90" i="5"/>
  <c r="Y90" i="5"/>
  <c r="X90" i="5"/>
  <c r="F90" i="5"/>
  <c r="D90" i="5"/>
  <c r="B90" i="5"/>
  <c r="A90" i="5"/>
  <c r="J89" i="5"/>
  <c r="Z89" i="5"/>
  <c r="Y89" i="5"/>
  <c r="X89" i="5"/>
  <c r="F89" i="5"/>
  <c r="D89" i="5"/>
  <c r="B89" i="5"/>
  <c r="A89" i="5"/>
  <c r="G88" i="5"/>
  <c r="E88" i="5"/>
  <c r="J87" i="5"/>
  <c r="F87" i="5"/>
  <c r="E87" i="5"/>
  <c r="J86" i="5"/>
  <c r="F86" i="5"/>
  <c r="E86" i="5"/>
  <c r="J85" i="5"/>
  <c r="G85" i="5"/>
  <c r="F85" i="5"/>
  <c r="J84" i="5"/>
  <c r="G84" i="5"/>
  <c r="F84" i="5"/>
  <c r="J83" i="5"/>
  <c r="G83" i="5"/>
  <c r="F83" i="5"/>
  <c r="J82" i="5"/>
  <c r="G82" i="5"/>
  <c r="F82" i="5"/>
  <c r="F81" i="5"/>
  <c r="E81" i="5"/>
  <c r="D81" i="5"/>
  <c r="I81" i="5"/>
  <c r="C81" i="5"/>
  <c r="B81" i="5"/>
  <c r="A81" i="5"/>
  <c r="A80" i="5"/>
  <c r="Z76" i="5"/>
  <c r="Y76" i="5"/>
  <c r="X76" i="5"/>
  <c r="G75" i="5"/>
  <c r="E75" i="5"/>
  <c r="J74" i="5"/>
  <c r="F74" i="5"/>
  <c r="E74" i="5"/>
  <c r="J73" i="5"/>
  <c r="F73" i="5"/>
  <c r="E73" i="5"/>
  <c r="J72" i="5"/>
  <c r="G72" i="5"/>
  <c r="F72" i="5"/>
  <c r="J71" i="5"/>
  <c r="G71" i="5"/>
  <c r="F71" i="5"/>
  <c r="J70" i="5"/>
  <c r="G70" i="5"/>
  <c r="F70" i="5"/>
  <c r="F68" i="5"/>
  <c r="D68" i="5"/>
  <c r="I68" i="5"/>
  <c r="C68" i="5"/>
  <c r="B68" i="5"/>
  <c r="A68" i="5"/>
  <c r="Z67" i="5"/>
  <c r="Y67" i="5"/>
  <c r="X67" i="5"/>
  <c r="G66" i="5"/>
  <c r="E66" i="5"/>
  <c r="J65" i="5"/>
  <c r="F65" i="5"/>
  <c r="E65" i="5"/>
  <c r="J64" i="5"/>
  <c r="F64" i="5"/>
  <c r="E64" i="5"/>
  <c r="J63" i="5"/>
  <c r="G63" i="5"/>
  <c r="F63" i="5"/>
  <c r="J62" i="5"/>
  <c r="G62" i="5"/>
  <c r="F62" i="5"/>
  <c r="J61" i="5"/>
  <c r="G61" i="5"/>
  <c r="F61" i="5"/>
  <c r="F59" i="5"/>
  <c r="D59" i="5"/>
  <c r="I59" i="5"/>
  <c r="C59" i="5"/>
  <c r="B59" i="5"/>
  <c r="A59" i="5"/>
  <c r="Z58" i="5"/>
  <c r="Y58" i="5"/>
  <c r="W58" i="5"/>
  <c r="G57" i="5"/>
  <c r="E57" i="5"/>
  <c r="J56" i="5"/>
  <c r="E56" i="5"/>
  <c r="J55" i="5"/>
  <c r="E55" i="5"/>
  <c r="J54" i="5"/>
  <c r="G54" i="5"/>
  <c r="F54" i="5"/>
  <c r="J53" i="5"/>
  <c r="G53" i="5"/>
  <c r="F53" i="5"/>
  <c r="J52" i="5"/>
  <c r="G52" i="5"/>
  <c r="F52" i="5"/>
  <c r="F51" i="5"/>
  <c r="E51" i="5"/>
  <c r="D51" i="5"/>
  <c r="I51" i="5"/>
  <c r="C51" i="5"/>
  <c r="B51" i="5"/>
  <c r="A51" i="5"/>
  <c r="Z50" i="5"/>
  <c r="Y50" i="5"/>
  <c r="X50" i="5"/>
  <c r="G49" i="5"/>
  <c r="E49" i="5"/>
  <c r="J48" i="5"/>
  <c r="F48" i="5"/>
  <c r="E48" i="5"/>
  <c r="J47" i="5"/>
  <c r="F47" i="5"/>
  <c r="E47" i="5"/>
  <c r="J46" i="5"/>
  <c r="G46" i="5"/>
  <c r="F46" i="5"/>
  <c r="J45" i="5"/>
  <c r="G45" i="5"/>
  <c r="F45" i="5"/>
  <c r="J44" i="5"/>
  <c r="G44" i="5"/>
  <c r="F44" i="5"/>
  <c r="F43" i="5"/>
  <c r="E43" i="5"/>
  <c r="D43" i="5"/>
  <c r="I43" i="5"/>
  <c r="C43" i="5"/>
  <c r="B43" i="5"/>
  <c r="A43" i="5"/>
  <c r="Z42" i="5"/>
  <c r="Y42" i="5"/>
  <c r="X42" i="5"/>
  <c r="G41" i="5"/>
  <c r="E41" i="5"/>
  <c r="J40" i="5"/>
  <c r="E40" i="5"/>
  <c r="J39" i="5"/>
  <c r="E39" i="5"/>
  <c r="J38" i="5"/>
  <c r="G38" i="5"/>
  <c r="F38" i="5"/>
  <c r="J37" i="5"/>
  <c r="G37" i="5"/>
  <c r="F37" i="5"/>
  <c r="J36" i="5"/>
  <c r="G36" i="5"/>
  <c r="F36" i="5"/>
  <c r="F34" i="5"/>
  <c r="D34" i="5"/>
  <c r="I34" i="5"/>
  <c r="C34" i="5"/>
  <c r="B34" i="5"/>
  <c r="A34" i="5"/>
  <c r="A33" i="5"/>
  <c r="A1" i="5"/>
  <c r="G24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X119" i="3"/>
  <c r="CY119" i="3"/>
  <c r="CZ119" i="3"/>
  <c r="DA119" i="3"/>
  <c r="A120" i="3"/>
  <c r="CX120" i="3"/>
  <c r="CY120" i="3"/>
  <c r="CZ120" i="3"/>
  <c r="DA120" i="3"/>
  <c r="A121" i="3"/>
  <c r="CX121" i="3"/>
  <c r="CY121" i="3"/>
  <c r="CZ121" i="3"/>
  <c r="DA121" i="3"/>
  <c r="A122" i="3"/>
  <c r="CX122" i="3"/>
  <c r="CY122" i="3"/>
  <c r="CZ122" i="3"/>
  <c r="DA122" i="3"/>
  <c r="A123" i="3"/>
  <c r="CX123" i="3"/>
  <c r="CY123" i="3"/>
  <c r="CZ123" i="3"/>
  <c r="DA123" i="3"/>
  <c r="A124" i="3"/>
  <c r="CX124" i="3"/>
  <c r="CY124" i="3"/>
  <c r="CZ124" i="3"/>
  <c r="DA124" i="3"/>
  <c r="A125" i="3"/>
  <c r="CX125" i="3"/>
  <c r="CY125" i="3"/>
  <c r="CZ125" i="3"/>
  <c r="DA125" i="3"/>
  <c r="A126" i="3"/>
  <c r="CX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E28" i="1"/>
  <c r="AF28" i="1"/>
  <c r="CT28" i="1" s="1"/>
  <c r="S28" i="1" s="1"/>
  <c r="AG28" i="1"/>
  <c r="AH28" i="1"/>
  <c r="CV28" i="1" s="1"/>
  <c r="U28" i="1" s="1"/>
  <c r="AI28" i="1"/>
  <c r="CW28" i="1" s="1"/>
  <c r="V28" i="1" s="1"/>
  <c r="AJ28" i="1"/>
  <c r="CX28" i="1" s="1"/>
  <c r="W28" i="1" s="1"/>
  <c r="CQ28" i="1"/>
  <c r="P28" i="1" s="1"/>
  <c r="CU28" i="1"/>
  <c r="T28" i="1" s="1"/>
  <c r="FR28" i="1"/>
  <c r="GL28" i="1"/>
  <c r="GO28" i="1"/>
  <c r="GP28" i="1"/>
  <c r="GV28" i="1"/>
  <c r="GX28" i="1" s="1"/>
  <c r="C29" i="1"/>
  <c r="D29" i="1"/>
  <c r="I29" i="1"/>
  <c r="V29" i="1"/>
  <c r="Z40" i="6" s="1"/>
  <c r="AC29" i="1"/>
  <c r="CQ29" i="1" s="1"/>
  <c r="AE29" i="1"/>
  <c r="H38" i="5" s="1"/>
  <c r="R38" i="5" s="1"/>
  <c r="AF29" i="1"/>
  <c r="AG29" i="1"/>
  <c r="CU29" i="1" s="1"/>
  <c r="AH29" i="1"/>
  <c r="AI29" i="1"/>
  <c r="CW29" i="1" s="1"/>
  <c r="AJ29" i="1"/>
  <c r="CX29" i="1" s="1"/>
  <c r="CV29" i="1"/>
  <c r="U29" i="1" s="1"/>
  <c r="FR29" i="1"/>
  <c r="GL29" i="1"/>
  <c r="GO29" i="1"/>
  <c r="GP29" i="1"/>
  <c r="GV29" i="1"/>
  <c r="GX29" i="1" s="1"/>
  <c r="C30" i="1"/>
  <c r="D30" i="1"/>
  <c r="T30" i="1"/>
  <c r="AC30" i="1"/>
  <c r="AE30" i="1"/>
  <c r="CS30" i="1" s="1"/>
  <c r="R30" i="1" s="1"/>
  <c r="GK30" i="1" s="1"/>
  <c r="AF30" i="1"/>
  <c r="CT30" i="1" s="1"/>
  <c r="S30" i="1" s="1"/>
  <c r="AG30" i="1"/>
  <c r="CU30" i="1" s="1"/>
  <c r="AH30" i="1"/>
  <c r="CV30" i="1" s="1"/>
  <c r="U30" i="1" s="1"/>
  <c r="AI30" i="1"/>
  <c r="CW30" i="1" s="1"/>
  <c r="V30" i="1" s="1"/>
  <c r="AJ30" i="1"/>
  <c r="CQ30" i="1"/>
  <c r="P30" i="1" s="1"/>
  <c r="CX30" i="1"/>
  <c r="W30" i="1" s="1"/>
  <c r="FR30" i="1"/>
  <c r="GL30" i="1"/>
  <c r="GO30" i="1"/>
  <c r="GP30" i="1"/>
  <c r="GV30" i="1"/>
  <c r="GX30" i="1" s="1"/>
  <c r="C31" i="1"/>
  <c r="D31" i="1"/>
  <c r="V31" i="1"/>
  <c r="Z49" i="6" s="1"/>
  <c r="AC31" i="1"/>
  <c r="CQ31" i="1" s="1"/>
  <c r="P31" i="1" s="1"/>
  <c r="U49" i="6" s="1"/>
  <c r="AE31" i="1"/>
  <c r="H46" i="5" s="1"/>
  <c r="R46" i="5" s="1"/>
  <c r="AF31" i="1"/>
  <c r="AG31" i="1"/>
  <c r="CU31" i="1" s="1"/>
  <c r="T31" i="1" s="1"/>
  <c r="AH31" i="1"/>
  <c r="AI31" i="1"/>
  <c r="CW31" i="1" s="1"/>
  <c r="AJ31" i="1"/>
  <c r="CX31" i="1" s="1"/>
  <c r="W31" i="1" s="1"/>
  <c r="CV31" i="1"/>
  <c r="U31" i="1" s="1"/>
  <c r="FR31" i="1"/>
  <c r="GL31" i="1"/>
  <c r="GO31" i="1"/>
  <c r="GP31" i="1"/>
  <c r="GV31" i="1"/>
  <c r="GX31" i="1" s="1"/>
  <c r="C32" i="1"/>
  <c r="D32" i="1"/>
  <c r="AC32" i="1"/>
  <c r="AE32" i="1"/>
  <c r="CS32" i="1" s="1"/>
  <c r="R32" i="1" s="1"/>
  <c r="GK32" i="1" s="1"/>
  <c r="AF32" i="1"/>
  <c r="CT32" i="1" s="1"/>
  <c r="S32" i="1" s="1"/>
  <c r="AG32" i="1"/>
  <c r="CU32" i="1" s="1"/>
  <c r="T32" i="1" s="1"/>
  <c r="AH32" i="1"/>
  <c r="CV32" i="1" s="1"/>
  <c r="U32" i="1" s="1"/>
  <c r="AI32" i="1"/>
  <c r="CW32" i="1" s="1"/>
  <c r="V32" i="1" s="1"/>
  <c r="AJ32" i="1"/>
  <c r="CQ32" i="1"/>
  <c r="P32" i="1" s="1"/>
  <c r="CX32" i="1"/>
  <c r="W32" i="1" s="1"/>
  <c r="FR32" i="1"/>
  <c r="GL32" i="1"/>
  <c r="GN32" i="1"/>
  <c r="GP32" i="1"/>
  <c r="GV32" i="1"/>
  <c r="GX32" i="1" s="1"/>
  <c r="C33" i="1"/>
  <c r="D33" i="1"/>
  <c r="AC33" i="1"/>
  <c r="CQ33" i="1" s="1"/>
  <c r="P33" i="1" s="1"/>
  <c r="AE33" i="1"/>
  <c r="AF33" i="1"/>
  <c r="AG33" i="1"/>
  <c r="CU33" i="1" s="1"/>
  <c r="T33" i="1" s="1"/>
  <c r="AH33" i="1"/>
  <c r="AI33" i="1"/>
  <c r="CW33" i="1" s="1"/>
  <c r="V33" i="1" s="1"/>
  <c r="AJ33" i="1"/>
  <c r="CX33" i="1" s="1"/>
  <c r="W33" i="1" s="1"/>
  <c r="CV33" i="1"/>
  <c r="U33" i="1" s="1"/>
  <c r="FR33" i="1"/>
  <c r="GL33" i="1"/>
  <c r="GN33" i="1"/>
  <c r="GP33" i="1"/>
  <c r="GV33" i="1"/>
  <c r="GX33" i="1" s="1"/>
  <c r="C34" i="1"/>
  <c r="D34" i="1"/>
  <c r="I34" i="1"/>
  <c r="AC34" i="1"/>
  <c r="AD34" i="1"/>
  <c r="CR34" i="1" s="1"/>
  <c r="Q34" i="1" s="1"/>
  <c r="AE34" i="1"/>
  <c r="AF34" i="1"/>
  <c r="AG34" i="1"/>
  <c r="CU34" i="1" s="1"/>
  <c r="AH34" i="1"/>
  <c r="CV34" i="1" s="1"/>
  <c r="U34" i="1" s="1"/>
  <c r="AI34" i="1"/>
  <c r="AJ34" i="1"/>
  <c r="CX34" i="1" s="1"/>
  <c r="CS34" i="1"/>
  <c r="R34" i="1" s="1"/>
  <c r="GK34" i="1" s="1"/>
  <c r="CT34" i="1"/>
  <c r="S34" i="1" s="1"/>
  <c r="CW34" i="1"/>
  <c r="FR34" i="1"/>
  <c r="GL34" i="1"/>
  <c r="GO34" i="1"/>
  <c r="GP34" i="1"/>
  <c r="GV34" i="1"/>
  <c r="GX34" i="1"/>
  <c r="CJ39" i="1" s="1"/>
  <c r="C35" i="1"/>
  <c r="D35" i="1"/>
  <c r="I35" i="1"/>
  <c r="P35" i="1"/>
  <c r="AC35" i="1"/>
  <c r="AE35" i="1"/>
  <c r="AF35" i="1"/>
  <c r="AG35" i="1"/>
  <c r="AH35" i="1"/>
  <c r="CV35" i="1" s="1"/>
  <c r="U35" i="1" s="1"/>
  <c r="AI35" i="1"/>
  <c r="CW35" i="1" s="1"/>
  <c r="V35" i="1" s="1"/>
  <c r="Z79" i="6" s="1"/>
  <c r="AJ35" i="1"/>
  <c r="CQ35" i="1"/>
  <c r="CT35" i="1"/>
  <c r="S35" i="1" s="1"/>
  <c r="CU35" i="1"/>
  <c r="T35" i="1" s="1"/>
  <c r="CX35" i="1"/>
  <c r="W35" i="1" s="1"/>
  <c r="FR35" i="1"/>
  <c r="GL35" i="1"/>
  <c r="FR39" i="1" s="1"/>
  <c r="GO35" i="1"/>
  <c r="GP35" i="1"/>
  <c r="GV35" i="1"/>
  <c r="GX35" i="1" s="1"/>
  <c r="C36" i="1"/>
  <c r="D36" i="1"/>
  <c r="I36" i="1"/>
  <c r="AC36" i="1"/>
  <c r="CQ36" i="1" s="1"/>
  <c r="P36" i="1" s="1"/>
  <c r="AE36" i="1"/>
  <c r="AF36" i="1"/>
  <c r="CT36" i="1" s="1"/>
  <c r="S36" i="1" s="1"/>
  <c r="AG36" i="1"/>
  <c r="AH36" i="1"/>
  <c r="CV36" i="1" s="1"/>
  <c r="U36" i="1" s="1"/>
  <c r="AI36" i="1"/>
  <c r="CW36" i="1" s="1"/>
  <c r="AJ36" i="1"/>
  <c r="CX36" i="1" s="1"/>
  <c r="W36" i="1" s="1"/>
  <c r="CU36" i="1"/>
  <c r="T36" i="1" s="1"/>
  <c r="FR36" i="1"/>
  <c r="GL36" i="1"/>
  <c r="GO36" i="1"/>
  <c r="GP36" i="1"/>
  <c r="GV36" i="1"/>
  <c r="GX36" i="1" s="1"/>
  <c r="C37" i="1"/>
  <c r="D37" i="1"/>
  <c r="I37" i="1"/>
  <c r="AC37" i="1"/>
  <c r="CQ37" i="1" s="1"/>
  <c r="AE37" i="1"/>
  <c r="AF37" i="1"/>
  <c r="AG37" i="1"/>
  <c r="CU37" i="1" s="1"/>
  <c r="AH37" i="1"/>
  <c r="CV37" i="1" s="1"/>
  <c r="U37" i="1" s="1"/>
  <c r="AI37" i="1"/>
  <c r="CW37" i="1" s="1"/>
  <c r="V37" i="1" s="1"/>
  <c r="Z96" i="6" s="1"/>
  <c r="AJ37" i="1"/>
  <c r="CX37" i="1" s="1"/>
  <c r="FR37" i="1"/>
  <c r="FQ39" i="1" s="1"/>
  <c r="GL37" i="1"/>
  <c r="GO37" i="1"/>
  <c r="GP37" i="1"/>
  <c r="GV37" i="1"/>
  <c r="B39" i="1"/>
  <c r="B26" i="1" s="1"/>
  <c r="C39" i="1"/>
  <c r="C26" i="1" s="1"/>
  <c r="D39" i="1"/>
  <c r="D26" i="1" s="1"/>
  <c r="F39" i="1"/>
  <c r="F26" i="1" s="1"/>
  <c r="G39" i="1"/>
  <c r="AH39" i="1"/>
  <c r="BX39" i="1"/>
  <c r="BX26" i="1" s="1"/>
  <c r="BY39" i="1"/>
  <c r="CK39" i="1"/>
  <c r="CL39" i="1"/>
  <c r="CL26" i="1" s="1"/>
  <c r="FP39" i="1"/>
  <c r="FP26" i="1" s="1"/>
  <c r="GC39" i="1"/>
  <c r="GD39" i="1"/>
  <c r="D71" i="1"/>
  <c r="E73" i="1"/>
  <c r="Z73" i="1"/>
  <c r="AA73" i="1"/>
  <c r="AM73" i="1"/>
  <c r="AN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R73" i="1"/>
  <c r="DS73" i="1"/>
  <c r="EE73" i="1"/>
  <c r="EF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GE73" i="1"/>
  <c r="GF73" i="1"/>
  <c r="GG73" i="1"/>
  <c r="GH73" i="1"/>
  <c r="GI73" i="1"/>
  <c r="GJ73" i="1"/>
  <c r="GK73" i="1"/>
  <c r="GL73" i="1"/>
  <c r="GM73" i="1"/>
  <c r="GN73" i="1"/>
  <c r="GO73" i="1"/>
  <c r="GP73" i="1"/>
  <c r="GQ73" i="1"/>
  <c r="GR73" i="1"/>
  <c r="GS73" i="1"/>
  <c r="GT73" i="1"/>
  <c r="GU73" i="1"/>
  <c r="GV73" i="1"/>
  <c r="GW73" i="1"/>
  <c r="GX73" i="1"/>
  <c r="C75" i="1"/>
  <c r="D75" i="1"/>
  <c r="AC75" i="1"/>
  <c r="AD75" i="1"/>
  <c r="AE75" i="1"/>
  <c r="CS75" i="1" s="1"/>
  <c r="R75" i="1" s="1"/>
  <c r="GK75" i="1" s="1"/>
  <c r="AF75" i="1"/>
  <c r="AG75" i="1"/>
  <c r="AH75" i="1"/>
  <c r="CV75" i="1" s="1"/>
  <c r="U75" i="1" s="1"/>
  <c r="AI75" i="1"/>
  <c r="CW75" i="1" s="1"/>
  <c r="V75" i="1" s="1"/>
  <c r="AJ75" i="1"/>
  <c r="CQ75" i="1"/>
  <c r="P75" i="1" s="1"/>
  <c r="CR75" i="1"/>
  <c r="Q75" i="1" s="1"/>
  <c r="CT75" i="1"/>
  <c r="S75" i="1" s="1"/>
  <c r="CZ75" i="1" s="1"/>
  <c r="Y75" i="1" s="1"/>
  <c r="CU75" i="1"/>
  <c r="T75" i="1" s="1"/>
  <c r="CX75" i="1"/>
  <c r="W75" i="1" s="1"/>
  <c r="CY75" i="1"/>
  <c r="X75" i="1" s="1"/>
  <c r="FR75" i="1"/>
  <c r="GL75" i="1"/>
  <c r="GO75" i="1"/>
  <c r="GP75" i="1"/>
  <c r="GV75" i="1"/>
  <c r="GX75" i="1" s="1"/>
  <c r="C76" i="1"/>
  <c r="D76" i="1"/>
  <c r="AC76" i="1"/>
  <c r="AD76" i="1"/>
  <c r="AE76" i="1"/>
  <c r="H84" i="5" s="1"/>
  <c r="R84" i="5" s="1"/>
  <c r="AF76" i="1"/>
  <c r="AG76" i="1"/>
  <c r="CU76" i="1" s="1"/>
  <c r="T76" i="1" s="1"/>
  <c r="AH76" i="1"/>
  <c r="CV76" i="1" s="1"/>
  <c r="U76" i="1" s="1"/>
  <c r="AI76" i="1"/>
  <c r="AJ76" i="1"/>
  <c r="CX76" i="1" s="1"/>
  <c r="W76" i="1" s="1"/>
  <c r="CT76" i="1"/>
  <c r="S76" i="1" s="1"/>
  <c r="CW76" i="1"/>
  <c r="V76" i="1" s="1"/>
  <c r="Z122" i="6" s="1"/>
  <c r="FR76" i="1"/>
  <c r="GL76" i="1"/>
  <c r="GO76" i="1"/>
  <c r="GP76" i="1"/>
  <c r="GV76" i="1"/>
  <c r="GX76" i="1"/>
  <c r="I77" i="1"/>
  <c r="AC77" i="1"/>
  <c r="CQ77" i="1" s="1"/>
  <c r="AE77" i="1"/>
  <c r="AD77" i="1" s="1"/>
  <c r="AF77" i="1"/>
  <c r="CT77" i="1" s="1"/>
  <c r="S77" i="1" s="1"/>
  <c r="AG77" i="1"/>
  <c r="CU77" i="1" s="1"/>
  <c r="AH77" i="1"/>
  <c r="AI77" i="1"/>
  <c r="AJ77" i="1"/>
  <c r="CX77" i="1" s="1"/>
  <c r="W77" i="1" s="1"/>
  <c r="CV77" i="1"/>
  <c r="U77" i="1" s="1"/>
  <c r="CW77" i="1"/>
  <c r="FR77" i="1"/>
  <c r="GL77" i="1"/>
  <c r="GO77" i="1"/>
  <c r="GP77" i="1"/>
  <c r="GV77" i="1"/>
  <c r="I78" i="1"/>
  <c r="AC78" i="1"/>
  <c r="AE78" i="1"/>
  <c r="CS78" i="1" s="1"/>
  <c r="AF78" i="1"/>
  <c r="AG78" i="1"/>
  <c r="CU78" i="1" s="1"/>
  <c r="T78" i="1" s="1"/>
  <c r="AH78" i="1"/>
  <c r="AI78" i="1"/>
  <c r="CW78" i="1" s="1"/>
  <c r="AJ78" i="1"/>
  <c r="CX78" i="1" s="1"/>
  <c r="W78" i="1" s="1"/>
  <c r="CQ78" i="1"/>
  <c r="P78" i="1" s="1"/>
  <c r="U137" i="6" s="1"/>
  <c r="CV78" i="1"/>
  <c r="FR78" i="1"/>
  <c r="GL78" i="1"/>
  <c r="GO78" i="1"/>
  <c r="GP78" i="1"/>
  <c r="GV78" i="1"/>
  <c r="GX78" i="1" s="1"/>
  <c r="I79" i="1"/>
  <c r="AC79" i="1"/>
  <c r="AD79" i="1"/>
  <c r="CR79" i="1" s="1"/>
  <c r="Q79" i="1" s="1"/>
  <c r="AE79" i="1"/>
  <c r="CS79" i="1" s="1"/>
  <c r="R79" i="1" s="1"/>
  <c r="GK79" i="1" s="1"/>
  <c r="AF79" i="1"/>
  <c r="AG79" i="1"/>
  <c r="CU79" i="1" s="1"/>
  <c r="AH79" i="1"/>
  <c r="CV79" i="1" s="1"/>
  <c r="U79" i="1" s="1"/>
  <c r="AI79" i="1"/>
  <c r="CW79" i="1" s="1"/>
  <c r="V79" i="1" s="1"/>
  <c r="AJ79" i="1"/>
  <c r="CT79" i="1"/>
  <c r="S79" i="1" s="1"/>
  <c r="CX79" i="1"/>
  <c r="W79" i="1" s="1"/>
  <c r="FR79" i="1"/>
  <c r="GL79" i="1"/>
  <c r="GO79" i="1"/>
  <c r="GP79" i="1"/>
  <c r="GV79" i="1"/>
  <c r="I80" i="1"/>
  <c r="V80" i="1"/>
  <c r="Z139" i="6" s="1"/>
  <c r="AC80" i="1"/>
  <c r="AE80" i="1"/>
  <c r="AD80" i="1" s="1"/>
  <c r="CR80" i="1" s="1"/>
  <c r="AF80" i="1"/>
  <c r="CT80" i="1" s="1"/>
  <c r="AG80" i="1"/>
  <c r="CU80" i="1" s="1"/>
  <c r="AH80" i="1"/>
  <c r="CV80" i="1" s="1"/>
  <c r="AI80" i="1"/>
  <c r="AJ80" i="1"/>
  <c r="CS80" i="1"/>
  <c r="CW80" i="1"/>
  <c r="CX80" i="1"/>
  <c r="W80" i="1" s="1"/>
  <c r="FR80" i="1"/>
  <c r="GL80" i="1"/>
  <c r="GO80" i="1"/>
  <c r="GP80" i="1"/>
  <c r="GV80" i="1"/>
  <c r="C81" i="1"/>
  <c r="D81" i="1"/>
  <c r="AC81" i="1"/>
  <c r="AE81" i="1"/>
  <c r="CS81" i="1" s="1"/>
  <c r="R81" i="1" s="1"/>
  <c r="GK81" i="1" s="1"/>
  <c r="AF81" i="1"/>
  <c r="CT81" i="1" s="1"/>
  <c r="S81" i="1" s="1"/>
  <c r="CY81" i="1" s="1"/>
  <c r="X81" i="1" s="1"/>
  <c r="AG81" i="1"/>
  <c r="AH81" i="1"/>
  <c r="AI81" i="1"/>
  <c r="CW81" i="1" s="1"/>
  <c r="V81" i="1" s="1"/>
  <c r="AJ81" i="1"/>
  <c r="CX81" i="1" s="1"/>
  <c r="W81" i="1" s="1"/>
  <c r="CQ81" i="1"/>
  <c r="P81" i="1" s="1"/>
  <c r="CU81" i="1"/>
  <c r="T81" i="1" s="1"/>
  <c r="CV81" i="1"/>
  <c r="U81" i="1" s="1"/>
  <c r="FR81" i="1"/>
  <c r="GL81" i="1"/>
  <c r="GO81" i="1"/>
  <c r="GP81" i="1"/>
  <c r="GV81" i="1"/>
  <c r="GX81" i="1" s="1"/>
  <c r="C82" i="1"/>
  <c r="D82" i="1"/>
  <c r="AC82" i="1"/>
  <c r="H96" i="5" s="1"/>
  <c r="AD82" i="1"/>
  <c r="AE82" i="1"/>
  <c r="H95" i="5" s="1"/>
  <c r="R95" i="5" s="1"/>
  <c r="AF82" i="1"/>
  <c r="AG82" i="1"/>
  <c r="CU82" i="1" s="1"/>
  <c r="T82" i="1" s="1"/>
  <c r="AH82" i="1"/>
  <c r="CV82" i="1" s="1"/>
  <c r="U82" i="1" s="1"/>
  <c r="AI82" i="1"/>
  <c r="AJ82" i="1"/>
  <c r="CW82" i="1"/>
  <c r="V82" i="1" s="1"/>
  <c r="Z141" i="6" s="1"/>
  <c r="CX82" i="1"/>
  <c r="W82" i="1" s="1"/>
  <c r="FR82" i="1"/>
  <c r="GL82" i="1"/>
  <c r="GO82" i="1"/>
  <c r="GP82" i="1"/>
  <c r="GV82" i="1"/>
  <c r="GX82" i="1"/>
  <c r="I83" i="1"/>
  <c r="AC83" i="1"/>
  <c r="CQ83" i="1" s="1"/>
  <c r="AE83" i="1"/>
  <c r="AD83" i="1" s="1"/>
  <c r="CR83" i="1" s="1"/>
  <c r="Q83" i="1" s="1"/>
  <c r="AF83" i="1"/>
  <c r="CT83" i="1" s="1"/>
  <c r="AG83" i="1"/>
  <c r="CU83" i="1" s="1"/>
  <c r="AH83" i="1"/>
  <c r="AI83" i="1"/>
  <c r="CW83" i="1" s="1"/>
  <c r="V83" i="1" s="1"/>
  <c r="AJ83" i="1"/>
  <c r="CX83" i="1" s="1"/>
  <c r="CV83" i="1"/>
  <c r="U83" i="1" s="1"/>
  <c r="FR83" i="1"/>
  <c r="GL83" i="1"/>
  <c r="GO83" i="1"/>
  <c r="GP83" i="1"/>
  <c r="GV83" i="1"/>
  <c r="GX83" i="1" s="1"/>
  <c r="I84" i="1"/>
  <c r="AC84" i="1"/>
  <c r="AE84" i="1"/>
  <c r="CS84" i="1" s="1"/>
  <c r="R84" i="1" s="1"/>
  <c r="AF84" i="1"/>
  <c r="AG84" i="1"/>
  <c r="CU84" i="1" s="1"/>
  <c r="T84" i="1" s="1"/>
  <c r="AH84" i="1"/>
  <c r="CV84" i="1" s="1"/>
  <c r="U84" i="1" s="1"/>
  <c r="Y156" i="6" s="1"/>
  <c r="AI84" i="1"/>
  <c r="CW84" i="1" s="1"/>
  <c r="V84" i="1" s="1"/>
  <c r="Z156" i="6" s="1"/>
  <c r="AJ84" i="1"/>
  <c r="CX84" i="1" s="1"/>
  <c r="W84" i="1" s="1"/>
  <c r="CQ84" i="1"/>
  <c r="P84" i="1" s="1"/>
  <c r="U156" i="6" s="1"/>
  <c r="FR84" i="1"/>
  <c r="GL84" i="1"/>
  <c r="GO84" i="1"/>
  <c r="GP84" i="1"/>
  <c r="GV84" i="1"/>
  <c r="GX84" i="1" s="1"/>
  <c r="C85" i="1"/>
  <c r="D85" i="1"/>
  <c r="AC85" i="1"/>
  <c r="CQ85" i="1" s="1"/>
  <c r="P85" i="1" s="1"/>
  <c r="AD85" i="1"/>
  <c r="CR85" i="1" s="1"/>
  <c r="Q85" i="1" s="1"/>
  <c r="AE85" i="1"/>
  <c r="CS85" i="1" s="1"/>
  <c r="R85" i="1" s="1"/>
  <c r="GK85" i="1" s="1"/>
  <c r="AF85" i="1"/>
  <c r="AG85" i="1"/>
  <c r="CU85" i="1" s="1"/>
  <c r="T85" i="1" s="1"/>
  <c r="AH85" i="1"/>
  <c r="CV85" i="1" s="1"/>
  <c r="U85" i="1" s="1"/>
  <c r="AI85" i="1"/>
  <c r="AJ85" i="1"/>
  <c r="CT85" i="1"/>
  <c r="S85" i="1" s="1"/>
  <c r="CW85" i="1"/>
  <c r="V85" i="1" s="1"/>
  <c r="CX85" i="1"/>
  <c r="W85" i="1" s="1"/>
  <c r="FR85" i="1"/>
  <c r="GL85" i="1"/>
  <c r="GO85" i="1"/>
  <c r="GP85" i="1"/>
  <c r="GV85" i="1"/>
  <c r="GX85" i="1"/>
  <c r="C86" i="1"/>
  <c r="D86" i="1"/>
  <c r="AC86" i="1"/>
  <c r="H106" i="5" s="1"/>
  <c r="AE86" i="1"/>
  <c r="AD86" i="1" s="1"/>
  <c r="AF86" i="1"/>
  <c r="AG86" i="1"/>
  <c r="CU86" i="1" s="1"/>
  <c r="T86" i="1" s="1"/>
  <c r="AH86" i="1"/>
  <c r="AI86" i="1"/>
  <c r="CW86" i="1" s="1"/>
  <c r="V86" i="1" s="1"/>
  <c r="Z158" i="6" s="1"/>
  <c r="AJ86" i="1"/>
  <c r="CX86" i="1" s="1"/>
  <c r="W86" i="1" s="1"/>
  <c r="CQ86" i="1"/>
  <c r="P86" i="1" s="1"/>
  <c r="CV86" i="1"/>
  <c r="U86" i="1" s="1"/>
  <c r="FR86" i="1"/>
  <c r="GL86" i="1"/>
  <c r="GO86" i="1"/>
  <c r="GP86" i="1"/>
  <c r="GV86" i="1"/>
  <c r="GX86" i="1" s="1"/>
  <c r="I87" i="1"/>
  <c r="AC87" i="1"/>
  <c r="AE87" i="1"/>
  <c r="CS87" i="1" s="1"/>
  <c r="R87" i="1" s="1"/>
  <c r="GK87" i="1" s="1"/>
  <c r="AF87" i="1"/>
  <c r="CT87" i="1" s="1"/>
  <c r="S87" i="1" s="1"/>
  <c r="AG87" i="1"/>
  <c r="CU87" i="1" s="1"/>
  <c r="T87" i="1" s="1"/>
  <c r="AH87" i="1"/>
  <c r="AI87" i="1"/>
  <c r="CW87" i="1" s="1"/>
  <c r="V87" i="1" s="1"/>
  <c r="AJ87" i="1"/>
  <c r="CX87" i="1" s="1"/>
  <c r="W87" i="1" s="1"/>
  <c r="CV87" i="1"/>
  <c r="U87" i="1" s="1"/>
  <c r="FR87" i="1"/>
  <c r="GL87" i="1"/>
  <c r="GO87" i="1"/>
  <c r="GP87" i="1"/>
  <c r="GV87" i="1"/>
  <c r="GX87" i="1" s="1"/>
  <c r="I88" i="1"/>
  <c r="AC88" i="1"/>
  <c r="AD88" i="1"/>
  <c r="CR88" i="1" s="1"/>
  <c r="AE88" i="1"/>
  <c r="AF88" i="1"/>
  <c r="AG88" i="1"/>
  <c r="CU88" i="1" s="1"/>
  <c r="AH88" i="1"/>
  <c r="CV88" i="1" s="1"/>
  <c r="AI88" i="1"/>
  <c r="AJ88" i="1"/>
  <c r="CX88" i="1" s="1"/>
  <c r="W88" i="1" s="1"/>
  <c r="CS88" i="1"/>
  <c r="R88" i="1" s="1"/>
  <c r="CW88" i="1"/>
  <c r="V88" i="1" s="1"/>
  <c r="Z173" i="6" s="1"/>
  <c r="FR88" i="1"/>
  <c r="GL88" i="1"/>
  <c r="GO88" i="1"/>
  <c r="GP88" i="1"/>
  <c r="GV88" i="1"/>
  <c r="I89" i="1"/>
  <c r="AC89" i="1"/>
  <c r="CQ89" i="1" s="1"/>
  <c r="AE89" i="1"/>
  <c r="AD89" i="1" s="1"/>
  <c r="CR89" i="1" s="1"/>
  <c r="Q89" i="1" s="1"/>
  <c r="AF89" i="1"/>
  <c r="CT89" i="1" s="1"/>
  <c r="S89" i="1" s="1"/>
  <c r="AG89" i="1"/>
  <c r="CU89" i="1" s="1"/>
  <c r="AH89" i="1"/>
  <c r="AI89" i="1"/>
  <c r="AJ89" i="1"/>
  <c r="CX89" i="1" s="1"/>
  <c r="W89" i="1" s="1"/>
  <c r="CV89" i="1"/>
  <c r="CW89" i="1"/>
  <c r="V89" i="1" s="1"/>
  <c r="FR89" i="1"/>
  <c r="GL89" i="1"/>
  <c r="GO89" i="1"/>
  <c r="GP89" i="1"/>
  <c r="GV89" i="1"/>
  <c r="GX89" i="1" s="1"/>
  <c r="I90" i="1"/>
  <c r="AC90" i="1"/>
  <c r="AE90" i="1"/>
  <c r="CS90" i="1" s="1"/>
  <c r="R90" i="1" s="1"/>
  <c r="AF90" i="1"/>
  <c r="AG90" i="1"/>
  <c r="AH90" i="1"/>
  <c r="CV90" i="1" s="1"/>
  <c r="U90" i="1" s="1"/>
  <c r="Y175" i="6" s="1"/>
  <c r="AI90" i="1"/>
  <c r="CW90" i="1" s="1"/>
  <c r="V90" i="1" s="1"/>
  <c r="Z175" i="6" s="1"/>
  <c r="AJ90" i="1"/>
  <c r="CX90" i="1" s="1"/>
  <c r="W90" i="1" s="1"/>
  <c r="CQ90" i="1"/>
  <c r="P90" i="1" s="1"/>
  <c r="U175" i="6" s="1"/>
  <c r="CU90" i="1"/>
  <c r="T90" i="1" s="1"/>
  <c r="FR90" i="1"/>
  <c r="GL90" i="1"/>
  <c r="GO90" i="1"/>
  <c r="GP90" i="1"/>
  <c r="GV90" i="1"/>
  <c r="GX90" i="1" s="1"/>
  <c r="C91" i="1"/>
  <c r="D91" i="1"/>
  <c r="AC91" i="1"/>
  <c r="AD91" i="1"/>
  <c r="CR91" i="1" s="1"/>
  <c r="Q91" i="1" s="1"/>
  <c r="AE91" i="1"/>
  <c r="AF91" i="1"/>
  <c r="CT91" i="1" s="1"/>
  <c r="S91" i="1" s="1"/>
  <c r="AG91" i="1"/>
  <c r="CU91" i="1" s="1"/>
  <c r="T91" i="1" s="1"/>
  <c r="AH91" i="1"/>
  <c r="CV91" i="1" s="1"/>
  <c r="U91" i="1" s="1"/>
  <c r="AI91" i="1"/>
  <c r="AJ91" i="1"/>
  <c r="CX91" i="1" s="1"/>
  <c r="W91" i="1" s="1"/>
  <c r="CS91" i="1"/>
  <c r="R91" i="1" s="1"/>
  <c r="GK91" i="1" s="1"/>
  <c r="CW91" i="1"/>
  <c r="V91" i="1" s="1"/>
  <c r="FR91" i="1"/>
  <c r="GL91" i="1"/>
  <c r="GN91" i="1"/>
  <c r="GP91" i="1"/>
  <c r="GV91" i="1"/>
  <c r="GX91" i="1"/>
  <c r="C92" i="1"/>
  <c r="D92" i="1"/>
  <c r="AC92" i="1"/>
  <c r="H117" i="5" s="1"/>
  <c r="AE92" i="1"/>
  <c r="AF92" i="1"/>
  <c r="AG92" i="1"/>
  <c r="AH92" i="1"/>
  <c r="AI92" i="1"/>
  <c r="CW92" i="1" s="1"/>
  <c r="V92" i="1" s="1"/>
  <c r="Z177" i="6" s="1"/>
  <c r="AJ92" i="1"/>
  <c r="CX92" i="1" s="1"/>
  <c r="W92" i="1" s="1"/>
  <c r="CU92" i="1"/>
  <c r="T92" i="1" s="1"/>
  <c r="CV92" i="1"/>
  <c r="U92" i="1" s="1"/>
  <c r="FR92" i="1"/>
  <c r="GL92" i="1"/>
  <c r="GN92" i="1"/>
  <c r="GP92" i="1"/>
  <c r="GV92" i="1"/>
  <c r="GX92" i="1" s="1"/>
  <c r="I93" i="1"/>
  <c r="AC93" i="1"/>
  <c r="AE93" i="1"/>
  <c r="CS93" i="1" s="1"/>
  <c r="R93" i="1" s="1"/>
  <c r="AF93" i="1"/>
  <c r="AG93" i="1"/>
  <c r="CU93" i="1" s="1"/>
  <c r="T93" i="1" s="1"/>
  <c r="AH93" i="1"/>
  <c r="CV93" i="1" s="1"/>
  <c r="U93" i="1" s="1"/>
  <c r="AI93" i="1"/>
  <c r="CW93" i="1" s="1"/>
  <c r="V93" i="1" s="1"/>
  <c r="AJ93" i="1"/>
  <c r="CX93" i="1" s="1"/>
  <c r="W93" i="1" s="1"/>
  <c r="CT93" i="1"/>
  <c r="S93" i="1" s="1"/>
  <c r="FR93" i="1"/>
  <c r="GK93" i="1"/>
  <c r="GL93" i="1"/>
  <c r="GN93" i="1"/>
  <c r="GP93" i="1"/>
  <c r="GV93" i="1"/>
  <c r="GX93" i="1" s="1"/>
  <c r="I94" i="1"/>
  <c r="AC94" i="1"/>
  <c r="AE94" i="1"/>
  <c r="CS94" i="1" s="1"/>
  <c r="R94" i="1" s="1"/>
  <c r="AF94" i="1"/>
  <c r="AG94" i="1"/>
  <c r="CU94" i="1" s="1"/>
  <c r="AH94" i="1"/>
  <c r="CV94" i="1" s="1"/>
  <c r="AI94" i="1"/>
  <c r="CW94" i="1" s="1"/>
  <c r="V94" i="1" s="1"/>
  <c r="Z190" i="6" s="1"/>
  <c r="AJ94" i="1"/>
  <c r="CX94" i="1"/>
  <c r="W94" i="1" s="1"/>
  <c r="FR94" i="1"/>
  <c r="GL94" i="1"/>
  <c r="GN94" i="1"/>
  <c r="GP94" i="1"/>
  <c r="GV94" i="1"/>
  <c r="I95" i="1"/>
  <c r="GX95" i="1" s="1"/>
  <c r="U95" i="1"/>
  <c r="AC95" i="1"/>
  <c r="CQ95" i="1" s="1"/>
  <c r="AE95" i="1"/>
  <c r="AD95" i="1" s="1"/>
  <c r="CR95" i="1" s="1"/>
  <c r="Q95" i="1" s="1"/>
  <c r="AF95" i="1"/>
  <c r="CT95" i="1" s="1"/>
  <c r="S95" i="1" s="1"/>
  <c r="AG95" i="1"/>
  <c r="CU95" i="1" s="1"/>
  <c r="AH95" i="1"/>
  <c r="AI95" i="1"/>
  <c r="AJ95" i="1"/>
  <c r="CX95" i="1" s="1"/>
  <c r="W95" i="1" s="1"/>
  <c r="CV95" i="1"/>
  <c r="CW95" i="1"/>
  <c r="V95" i="1" s="1"/>
  <c r="FR95" i="1"/>
  <c r="GL95" i="1"/>
  <c r="GN95" i="1"/>
  <c r="GP95" i="1"/>
  <c r="GV95" i="1"/>
  <c r="I96" i="1"/>
  <c r="AC96" i="1"/>
  <c r="AE96" i="1"/>
  <c r="AF96" i="1"/>
  <c r="AG96" i="1"/>
  <c r="CU96" i="1" s="1"/>
  <c r="T96" i="1" s="1"/>
  <c r="AH96" i="1"/>
  <c r="CV96" i="1" s="1"/>
  <c r="AI96" i="1"/>
  <c r="CW96" i="1" s="1"/>
  <c r="AJ96" i="1"/>
  <c r="CX96" i="1" s="1"/>
  <c r="W96" i="1" s="1"/>
  <c r="CQ96" i="1"/>
  <c r="P96" i="1" s="1"/>
  <c r="U192" i="6" s="1"/>
  <c r="FR96" i="1"/>
  <c r="GL96" i="1"/>
  <c r="GN96" i="1"/>
  <c r="GP96" i="1"/>
  <c r="GV96" i="1"/>
  <c r="C97" i="1"/>
  <c r="D97" i="1"/>
  <c r="I97" i="1"/>
  <c r="AC97" i="1"/>
  <c r="CQ97" i="1" s="1"/>
  <c r="AE97" i="1"/>
  <c r="AF97" i="1"/>
  <c r="CT97" i="1" s="1"/>
  <c r="AG97" i="1"/>
  <c r="CU97" i="1" s="1"/>
  <c r="AH97" i="1"/>
  <c r="CV97" i="1" s="1"/>
  <c r="U97" i="1" s="1"/>
  <c r="AI97" i="1"/>
  <c r="CW97" i="1" s="1"/>
  <c r="V97" i="1" s="1"/>
  <c r="AJ97" i="1"/>
  <c r="CX97" i="1" s="1"/>
  <c r="FR97" i="1"/>
  <c r="GL97" i="1"/>
  <c r="GO97" i="1"/>
  <c r="GP97" i="1"/>
  <c r="GV97" i="1"/>
  <c r="C98" i="1"/>
  <c r="D98" i="1"/>
  <c r="I98" i="1"/>
  <c r="AC98" i="1"/>
  <c r="H129" i="5" s="1"/>
  <c r="AE98" i="1"/>
  <c r="H128" i="5" s="1"/>
  <c r="R128" i="5" s="1"/>
  <c r="AF98" i="1"/>
  <c r="AG98" i="1"/>
  <c r="CU98" i="1" s="1"/>
  <c r="T98" i="1" s="1"/>
  <c r="AH98" i="1"/>
  <c r="CV98" i="1" s="1"/>
  <c r="U98" i="1" s="1"/>
  <c r="AI98" i="1"/>
  <c r="CW98" i="1" s="1"/>
  <c r="V98" i="1" s="1"/>
  <c r="Z194" i="6" s="1"/>
  <c r="AJ98" i="1"/>
  <c r="CX98" i="1" s="1"/>
  <c r="W98" i="1" s="1"/>
  <c r="CS98" i="1"/>
  <c r="R98" i="1" s="1"/>
  <c r="FR98" i="1"/>
  <c r="GL98" i="1"/>
  <c r="GO98" i="1"/>
  <c r="GP98" i="1"/>
  <c r="GV98" i="1"/>
  <c r="GX98" i="1"/>
  <c r="AC99" i="1"/>
  <c r="CQ99" i="1" s="1"/>
  <c r="AE99" i="1"/>
  <c r="AF99" i="1"/>
  <c r="CT99" i="1" s="1"/>
  <c r="AG99" i="1"/>
  <c r="CU99" i="1" s="1"/>
  <c r="AH99" i="1"/>
  <c r="AI99" i="1"/>
  <c r="AJ99" i="1"/>
  <c r="CX99" i="1" s="1"/>
  <c r="CV99" i="1"/>
  <c r="CW99" i="1"/>
  <c r="FR99" i="1"/>
  <c r="GL99" i="1"/>
  <c r="GO99" i="1"/>
  <c r="GP99" i="1"/>
  <c r="GV99" i="1"/>
  <c r="AC100" i="1"/>
  <c r="CQ100" i="1" s="1"/>
  <c r="AE100" i="1"/>
  <c r="AF100" i="1"/>
  <c r="AG100" i="1"/>
  <c r="AH100" i="1"/>
  <c r="CV100" i="1" s="1"/>
  <c r="AI100" i="1"/>
  <c r="CW100" i="1" s="1"/>
  <c r="AJ100" i="1"/>
  <c r="CX100" i="1" s="1"/>
  <c r="CU100" i="1"/>
  <c r="FR100" i="1"/>
  <c r="GL100" i="1"/>
  <c r="GO100" i="1"/>
  <c r="GP100" i="1"/>
  <c r="GV100" i="1"/>
  <c r="AC101" i="1"/>
  <c r="AE101" i="1"/>
  <c r="AF101" i="1"/>
  <c r="AG101" i="1"/>
  <c r="CU101" i="1" s="1"/>
  <c r="AH101" i="1"/>
  <c r="CV101" i="1" s="1"/>
  <c r="AI101" i="1"/>
  <c r="CW101" i="1" s="1"/>
  <c r="AJ101" i="1"/>
  <c r="CT101" i="1"/>
  <c r="CX101" i="1"/>
  <c r="FR101" i="1"/>
  <c r="GL101" i="1"/>
  <c r="GO101" i="1"/>
  <c r="GP101" i="1"/>
  <c r="GV101" i="1"/>
  <c r="I102" i="1"/>
  <c r="AC102" i="1"/>
  <c r="AE102" i="1"/>
  <c r="AD102" i="1" s="1"/>
  <c r="CR102" i="1" s="1"/>
  <c r="Q102" i="1" s="1"/>
  <c r="W212" i="6" s="1"/>
  <c r="AF102" i="1"/>
  <c r="AG102" i="1"/>
  <c r="CU102" i="1" s="1"/>
  <c r="AH102" i="1"/>
  <c r="CV102" i="1" s="1"/>
  <c r="AI102" i="1"/>
  <c r="CW102" i="1" s="1"/>
  <c r="V102" i="1" s="1"/>
  <c r="Z212" i="6" s="1"/>
  <c r="AJ102" i="1"/>
  <c r="CS102" i="1"/>
  <c r="R102" i="1" s="1"/>
  <c r="CT102" i="1"/>
  <c r="S102" i="1" s="1"/>
  <c r="V212" i="6" s="1"/>
  <c r="CX102" i="1"/>
  <c r="W102" i="1" s="1"/>
  <c r="FR102" i="1"/>
  <c r="GL102" i="1"/>
  <c r="GO102" i="1"/>
  <c r="GP102" i="1"/>
  <c r="GV102" i="1"/>
  <c r="C103" i="1"/>
  <c r="D103" i="1"/>
  <c r="I103" i="1"/>
  <c r="P103" i="1"/>
  <c r="AC103" i="1"/>
  <c r="AE103" i="1"/>
  <c r="AD103" i="1" s="1"/>
  <c r="CR103" i="1" s="1"/>
  <c r="Q103" i="1" s="1"/>
  <c r="AF103" i="1"/>
  <c r="AG103" i="1"/>
  <c r="AH103" i="1"/>
  <c r="CV103" i="1" s="1"/>
  <c r="U103" i="1" s="1"/>
  <c r="AI103" i="1"/>
  <c r="CW103" i="1" s="1"/>
  <c r="V103" i="1" s="1"/>
  <c r="AJ103" i="1"/>
  <c r="CQ103" i="1"/>
  <c r="CT103" i="1"/>
  <c r="S103" i="1" s="1"/>
  <c r="CU103" i="1"/>
  <c r="T103" i="1" s="1"/>
  <c r="CX103" i="1"/>
  <c r="W103" i="1" s="1"/>
  <c r="FR103" i="1"/>
  <c r="GL103" i="1"/>
  <c r="GO103" i="1"/>
  <c r="GP103" i="1"/>
  <c r="GV103" i="1"/>
  <c r="GX103" i="1" s="1"/>
  <c r="C104" i="1"/>
  <c r="D104" i="1"/>
  <c r="I104" i="1"/>
  <c r="AC104" i="1"/>
  <c r="H141" i="5" s="1"/>
  <c r="AE104" i="1"/>
  <c r="AF104" i="1"/>
  <c r="AG104" i="1"/>
  <c r="AH104" i="1"/>
  <c r="CV104" i="1" s="1"/>
  <c r="U104" i="1" s="1"/>
  <c r="AI104" i="1"/>
  <c r="CW104" i="1" s="1"/>
  <c r="V104" i="1" s="1"/>
  <c r="Z214" i="6" s="1"/>
  <c r="AJ104" i="1"/>
  <c r="CT104" i="1"/>
  <c r="S104" i="1" s="1"/>
  <c r="CU104" i="1"/>
  <c r="T104" i="1" s="1"/>
  <c r="CX104" i="1"/>
  <c r="W104" i="1" s="1"/>
  <c r="FR104" i="1"/>
  <c r="GL104" i="1"/>
  <c r="GO104" i="1"/>
  <c r="GP104" i="1"/>
  <c r="GV104" i="1"/>
  <c r="GX104" i="1"/>
  <c r="I105" i="1"/>
  <c r="AC105" i="1"/>
  <c r="AE105" i="1"/>
  <c r="AD105" i="1" s="1"/>
  <c r="CR105" i="1" s="1"/>
  <c r="Q105" i="1" s="1"/>
  <c r="AF105" i="1"/>
  <c r="CT105" i="1" s="1"/>
  <c r="S105" i="1" s="1"/>
  <c r="AG105" i="1"/>
  <c r="CU105" i="1" s="1"/>
  <c r="AH105" i="1"/>
  <c r="AI105" i="1"/>
  <c r="CW105" i="1" s="1"/>
  <c r="V105" i="1" s="1"/>
  <c r="AJ105" i="1"/>
  <c r="CX105" i="1" s="1"/>
  <c r="W105" i="1" s="1"/>
  <c r="CV105" i="1"/>
  <c r="U105" i="1" s="1"/>
  <c r="FR105" i="1"/>
  <c r="GL105" i="1"/>
  <c r="GO105" i="1"/>
  <c r="GP105" i="1"/>
  <c r="GV105" i="1"/>
  <c r="GX105" i="1" s="1"/>
  <c r="I106" i="1"/>
  <c r="AB106" i="1"/>
  <c r="G230" i="6" s="1"/>
  <c r="AC106" i="1"/>
  <c r="H145" i="5" s="1"/>
  <c r="W145" i="5" s="1"/>
  <c r="AE106" i="1"/>
  <c r="AD106" i="1" s="1"/>
  <c r="CR106" i="1" s="1"/>
  <c r="Q106" i="1" s="1"/>
  <c r="W230" i="6" s="1"/>
  <c r="AF106" i="1"/>
  <c r="AG106" i="1"/>
  <c r="CU106" i="1" s="1"/>
  <c r="T106" i="1" s="1"/>
  <c r="AH106" i="1"/>
  <c r="CV106" i="1" s="1"/>
  <c r="U106" i="1" s="1"/>
  <c r="Y230" i="6" s="1"/>
  <c r="AI106" i="1"/>
  <c r="AJ106" i="1"/>
  <c r="CX106" i="1" s="1"/>
  <c r="W106" i="1" s="1"/>
  <c r="CQ106" i="1"/>
  <c r="P106" i="1" s="1"/>
  <c r="CS106" i="1"/>
  <c r="R106" i="1" s="1"/>
  <c r="CW106" i="1"/>
  <c r="V106" i="1" s="1"/>
  <c r="Z230" i="6" s="1"/>
  <c r="FR106" i="1"/>
  <c r="GL106" i="1"/>
  <c r="GO106" i="1"/>
  <c r="GP106" i="1"/>
  <c r="GV106" i="1"/>
  <c r="GX106" i="1" s="1"/>
  <c r="I107" i="1"/>
  <c r="AC107" i="1"/>
  <c r="CQ107" i="1" s="1"/>
  <c r="P107" i="1" s="1"/>
  <c r="AE107" i="1"/>
  <c r="AF107" i="1"/>
  <c r="AG107" i="1"/>
  <c r="AH107" i="1"/>
  <c r="CV107" i="1" s="1"/>
  <c r="U107" i="1" s="1"/>
  <c r="AI107" i="1"/>
  <c r="CW107" i="1" s="1"/>
  <c r="V107" i="1" s="1"/>
  <c r="AJ107" i="1"/>
  <c r="CT107" i="1"/>
  <c r="S107" i="1" s="1"/>
  <c r="CU107" i="1"/>
  <c r="T107" i="1" s="1"/>
  <c r="CX107" i="1"/>
  <c r="W107" i="1" s="1"/>
  <c r="FR107" i="1"/>
  <c r="GL107" i="1"/>
  <c r="GO107" i="1"/>
  <c r="GP107" i="1"/>
  <c r="GV107" i="1"/>
  <c r="GX107" i="1" s="1"/>
  <c r="I108" i="1"/>
  <c r="AC108" i="1"/>
  <c r="AD108" i="1"/>
  <c r="CR108" i="1" s="1"/>
  <c r="Q108" i="1" s="1"/>
  <c r="W232" i="6" s="1"/>
  <c r="AE108" i="1"/>
  <c r="AF108" i="1"/>
  <c r="AG108" i="1"/>
  <c r="CU108" i="1" s="1"/>
  <c r="T108" i="1" s="1"/>
  <c r="AH108" i="1"/>
  <c r="CV108" i="1" s="1"/>
  <c r="U108" i="1" s="1"/>
  <c r="Y232" i="6" s="1"/>
  <c r="AI108" i="1"/>
  <c r="CW108" i="1" s="1"/>
  <c r="V108" i="1" s="1"/>
  <c r="Z232" i="6" s="1"/>
  <c r="AJ108" i="1"/>
  <c r="CQ108" i="1"/>
  <c r="CS108" i="1"/>
  <c r="R108" i="1" s="1"/>
  <c r="CT108" i="1"/>
  <c r="S108" i="1" s="1"/>
  <c r="CX108" i="1"/>
  <c r="W108" i="1" s="1"/>
  <c r="FR108" i="1"/>
  <c r="GL108" i="1"/>
  <c r="GO108" i="1"/>
  <c r="GP108" i="1"/>
  <c r="GV108" i="1"/>
  <c r="GX108" i="1"/>
  <c r="I109" i="1"/>
  <c r="AC109" i="1"/>
  <c r="AE109" i="1"/>
  <c r="AD109" i="1" s="1"/>
  <c r="CR109" i="1" s="1"/>
  <c r="Q109" i="1" s="1"/>
  <c r="AF109" i="1"/>
  <c r="CT109" i="1" s="1"/>
  <c r="S109" i="1" s="1"/>
  <c r="AG109" i="1"/>
  <c r="CU109" i="1" s="1"/>
  <c r="AH109" i="1"/>
  <c r="AI109" i="1"/>
  <c r="CW109" i="1" s="1"/>
  <c r="V109" i="1" s="1"/>
  <c r="AJ109" i="1"/>
  <c r="CX109" i="1" s="1"/>
  <c r="W109" i="1" s="1"/>
  <c r="CV109" i="1"/>
  <c r="U109" i="1" s="1"/>
  <c r="FR109" i="1"/>
  <c r="GL109" i="1"/>
  <c r="GO109" i="1"/>
  <c r="GP109" i="1"/>
  <c r="GV109" i="1"/>
  <c r="GX109" i="1" s="1"/>
  <c r="I110" i="1"/>
  <c r="AC110" i="1"/>
  <c r="H147" i="5" s="1"/>
  <c r="W147" i="5" s="1"/>
  <c r="AE110" i="1"/>
  <c r="AD110" i="1" s="1"/>
  <c r="CR110" i="1" s="1"/>
  <c r="Q110" i="1" s="1"/>
  <c r="W234" i="6" s="1"/>
  <c r="AF110" i="1"/>
  <c r="AG110" i="1"/>
  <c r="AH110" i="1"/>
  <c r="CV110" i="1" s="1"/>
  <c r="U110" i="1" s="1"/>
  <c r="Y234" i="6" s="1"/>
  <c r="AI110" i="1"/>
  <c r="CW110" i="1" s="1"/>
  <c r="V110" i="1" s="1"/>
  <c r="Z234" i="6" s="1"/>
  <c r="AJ110" i="1"/>
  <c r="CX110" i="1" s="1"/>
  <c r="W110" i="1" s="1"/>
  <c r="CS110" i="1"/>
  <c r="R110" i="1" s="1"/>
  <c r="CU110" i="1"/>
  <c r="T110" i="1" s="1"/>
  <c r="FR110" i="1"/>
  <c r="GL110" i="1"/>
  <c r="GO110" i="1"/>
  <c r="GP110" i="1"/>
  <c r="GV110" i="1"/>
  <c r="GX110" i="1"/>
  <c r="C111" i="1"/>
  <c r="D111" i="1"/>
  <c r="I111" i="1"/>
  <c r="AC111" i="1"/>
  <c r="AE111" i="1"/>
  <c r="AD111" i="1" s="1"/>
  <c r="CR111" i="1" s="1"/>
  <c r="Q111" i="1" s="1"/>
  <c r="AF111" i="1"/>
  <c r="CT111" i="1" s="1"/>
  <c r="AG111" i="1"/>
  <c r="CU111" i="1" s="1"/>
  <c r="T111" i="1" s="1"/>
  <c r="AH111" i="1"/>
  <c r="AI111" i="1"/>
  <c r="AJ111" i="1"/>
  <c r="CV111" i="1"/>
  <c r="U111" i="1" s="1"/>
  <c r="CW111" i="1"/>
  <c r="V111" i="1" s="1"/>
  <c r="CX111" i="1"/>
  <c r="W111" i="1" s="1"/>
  <c r="FR111" i="1"/>
  <c r="GL111" i="1"/>
  <c r="GO111" i="1"/>
  <c r="GP111" i="1"/>
  <c r="GV111" i="1"/>
  <c r="GX111" i="1"/>
  <c r="C112" i="1"/>
  <c r="D112" i="1"/>
  <c r="I112" i="1"/>
  <c r="S112" i="1"/>
  <c r="AC112" i="1"/>
  <c r="H154" i="5" s="1"/>
  <c r="AD112" i="1"/>
  <c r="AE112" i="1"/>
  <c r="H153" i="5" s="1"/>
  <c r="R153" i="5" s="1"/>
  <c r="AF112" i="1"/>
  <c r="AG112" i="1"/>
  <c r="CU112" i="1" s="1"/>
  <c r="T112" i="1" s="1"/>
  <c r="AH112" i="1"/>
  <c r="CV112" i="1" s="1"/>
  <c r="U112" i="1" s="1"/>
  <c r="AI112" i="1"/>
  <c r="CW112" i="1" s="1"/>
  <c r="V112" i="1" s="1"/>
  <c r="Z236" i="6" s="1"/>
  <c r="AJ112" i="1"/>
  <c r="CQ112" i="1"/>
  <c r="P112" i="1" s="1"/>
  <c r="CS112" i="1"/>
  <c r="R112" i="1" s="1"/>
  <c r="CT112" i="1"/>
  <c r="CX112" i="1"/>
  <c r="W112" i="1" s="1"/>
  <c r="FR112" i="1"/>
  <c r="GL112" i="1"/>
  <c r="GO112" i="1"/>
  <c r="GP112" i="1"/>
  <c r="GV112" i="1"/>
  <c r="GX112" i="1" s="1"/>
  <c r="I113" i="1"/>
  <c r="S113" i="1"/>
  <c r="AC113" i="1"/>
  <c r="AE113" i="1"/>
  <c r="AD113" i="1" s="1"/>
  <c r="CR113" i="1" s="1"/>
  <c r="Q113" i="1" s="1"/>
  <c r="AF113" i="1"/>
  <c r="CT113" i="1" s="1"/>
  <c r="AG113" i="1"/>
  <c r="CU113" i="1" s="1"/>
  <c r="T113" i="1" s="1"/>
  <c r="AH113" i="1"/>
  <c r="AI113" i="1"/>
  <c r="AJ113" i="1"/>
  <c r="CS113" i="1"/>
  <c r="R113" i="1" s="1"/>
  <c r="GK113" i="1" s="1"/>
  <c r="CV113" i="1"/>
  <c r="U113" i="1" s="1"/>
  <c r="CW113" i="1"/>
  <c r="V113" i="1" s="1"/>
  <c r="CX113" i="1"/>
  <c r="W113" i="1" s="1"/>
  <c r="FR113" i="1"/>
  <c r="GL113" i="1"/>
  <c r="GO113" i="1"/>
  <c r="GP113" i="1"/>
  <c r="GV113" i="1"/>
  <c r="GX113" i="1" s="1"/>
  <c r="I114" i="1"/>
  <c r="U114" i="1"/>
  <c r="Y252" i="6" s="1"/>
  <c r="AC114" i="1"/>
  <c r="AE114" i="1"/>
  <c r="AD114" i="1" s="1"/>
  <c r="AF114" i="1"/>
  <c r="AG114" i="1"/>
  <c r="AH114" i="1"/>
  <c r="AI114" i="1"/>
  <c r="AJ114" i="1"/>
  <c r="CX114" i="1" s="1"/>
  <c r="W114" i="1" s="1"/>
  <c r="CQ114" i="1"/>
  <c r="P114" i="1" s="1"/>
  <c r="U252" i="6" s="1"/>
  <c r="CR114" i="1"/>
  <c r="Q114" i="1" s="1"/>
  <c r="W252" i="6" s="1"/>
  <c r="CS114" i="1"/>
  <c r="R114" i="1" s="1"/>
  <c r="CU114" i="1"/>
  <c r="T114" i="1" s="1"/>
  <c r="CV114" i="1"/>
  <c r="CW114" i="1"/>
  <c r="V114" i="1" s="1"/>
  <c r="Z252" i="6" s="1"/>
  <c r="FR114" i="1"/>
  <c r="GL114" i="1"/>
  <c r="GO114" i="1"/>
  <c r="GP114" i="1"/>
  <c r="GV114" i="1"/>
  <c r="GX114" i="1" s="1"/>
  <c r="C115" i="1"/>
  <c r="D115" i="1"/>
  <c r="I115" i="1"/>
  <c r="AC115" i="1"/>
  <c r="CQ115" i="1" s="1"/>
  <c r="AE115" i="1"/>
  <c r="AD115" i="1" s="1"/>
  <c r="CR115" i="1" s="1"/>
  <c r="AF115" i="1"/>
  <c r="CT115" i="1" s="1"/>
  <c r="S115" i="1" s="1"/>
  <c r="AG115" i="1"/>
  <c r="CU115" i="1" s="1"/>
  <c r="AH115" i="1"/>
  <c r="AI115" i="1"/>
  <c r="CW115" i="1" s="1"/>
  <c r="AJ115" i="1"/>
  <c r="CX115" i="1" s="1"/>
  <c r="CV115" i="1"/>
  <c r="FR115" i="1"/>
  <c r="GL115" i="1"/>
  <c r="GO115" i="1"/>
  <c r="GP115" i="1"/>
  <c r="GV115" i="1"/>
  <c r="C116" i="1"/>
  <c r="D116" i="1"/>
  <c r="I116" i="1"/>
  <c r="AC116" i="1"/>
  <c r="H165" i="5" s="1"/>
  <c r="AE116" i="1"/>
  <c r="H164" i="5" s="1"/>
  <c r="R164" i="5" s="1"/>
  <c r="AF116" i="1"/>
  <c r="AG116" i="1"/>
  <c r="CU116" i="1" s="1"/>
  <c r="T116" i="1" s="1"/>
  <c r="AH116" i="1"/>
  <c r="CV116" i="1" s="1"/>
  <c r="U116" i="1" s="1"/>
  <c r="AI116" i="1"/>
  <c r="CW116" i="1" s="1"/>
  <c r="V116" i="1" s="1"/>
  <c r="Z254" i="6" s="1"/>
  <c r="AJ116" i="1"/>
  <c r="CQ116" i="1"/>
  <c r="P116" i="1" s="1"/>
  <c r="CT116" i="1"/>
  <c r="S116" i="1" s="1"/>
  <c r="CX116" i="1"/>
  <c r="W116" i="1" s="1"/>
  <c r="FR116" i="1"/>
  <c r="GL116" i="1"/>
  <c r="GO116" i="1"/>
  <c r="GP116" i="1"/>
  <c r="GV116" i="1"/>
  <c r="GX116" i="1"/>
  <c r="I117" i="1"/>
  <c r="AC117" i="1"/>
  <c r="CQ117" i="1" s="1"/>
  <c r="AE117" i="1"/>
  <c r="AD117" i="1" s="1"/>
  <c r="CR117" i="1" s="1"/>
  <c r="AF117" i="1"/>
  <c r="AG117" i="1"/>
  <c r="CU117" i="1" s="1"/>
  <c r="AH117" i="1"/>
  <c r="CV117" i="1" s="1"/>
  <c r="AI117" i="1"/>
  <c r="CW117" i="1" s="1"/>
  <c r="AJ117" i="1"/>
  <c r="CX117" i="1" s="1"/>
  <c r="CS117" i="1"/>
  <c r="CT117" i="1"/>
  <c r="FR117" i="1"/>
  <c r="GL117" i="1"/>
  <c r="GO117" i="1"/>
  <c r="GP117" i="1"/>
  <c r="GV117" i="1"/>
  <c r="I118" i="1"/>
  <c r="AC118" i="1"/>
  <c r="AE118" i="1"/>
  <c r="AD118" i="1" s="1"/>
  <c r="AF118" i="1"/>
  <c r="AG118" i="1"/>
  <c r="CU118" i="1" s="1"/>
  <c r="AH118" i="1"/>
  <c r="AI118" i="1"/>
  <c r="CW118" i="1" s="1"/>
  <c r="V118" i="1" s="1"/>
  <c r="Z271" i="6" s="1"/>
  <c r="AJ118" i="1"/>
  <c r="CX118" i="1" s="1"/>
  <c r="CQ118" i="1"/>
  <c r="CV118" i="1"/>
  <c r="FR118" i="1"/>
  <c r="GL118" i="1"/>
  <c r="GO118" i="1"/>
  <c r="GP118" i="1"/>
  <c r="GV118" i="1"/>
  <c r="GX118" i="1" s="1"/>
  <c r="AC119" i="1"/>
  <c r="AD119" i="1"/>
  <c r="AE119" i="1"/>
  <c r="CS119" i="1" s="1"/>
  <c r="AF119" i="1"/>
  <c r="AG119" i="1"/>
  <c r="AH119" i="1"/>
  <c r="CV119" i="1" s="1"/>
  <c r="AI119" i="1"/>
  <c r="CW119" i="1" s="1"/>
  <c r="AJ119" i="1"/>
  <c r="CX119" i="1" s="1"/>
  <c r="CQ119" i="1"/>
  <c r="CR119" i="1"/>
  <c r="CT119" i="1"/>
  <c r="CU119" i="1"/>
  <c r="FR119" i="1"/>
  <c r="GL119" i="1"/>
  <c r="GO119" i="1"/>
  <c r="GP119" i="1"/>
  <c r="GV119" i="1"/>
  <c r="I120" i="1"/>
  <c r="AC120" i="1"/>
  <c r="AD120" i="1"/>
  <c r="CR120" i="1" s="1"/>
  <c r="Q120" i="1" s="1"/>
  <c r="W273" i="6" s="1"/>
  <c r="AE120" i="1"/>
  <c r="CS120" i="1" s="1"/>
  <c r="R120" i="1" s="1"/>
  <c r="AF120" i="1"/>
  <c r="AG120" i="1"/>
  <c r="AH120" i="1"/>
  <c r="CV120" i="1" s="1"/>
  <c r="U120" i="1" s="1"/>
  <c r="Y273" i="6" s="1"/>
  <c r="AI120" i="1"/>
  <c r="CW120" i="1" s="1"/>
  <c r="V120" i="1" s="1"/>
  <c r="Z273" i="6" s="1"/>
  <c r="AJ120" i="1"/>
  <c r="CT120" i="1"/>
  <c r="S120" i="1" s="1"/>
  <c r="V273" i="6" s="1"/>
  <c r="CU120" i="1"/>
  <c r="T120" i="1" s="1"/>
  <c r="CX120" i="1"/>
  <c r="W120" i="1" s="1"/>
  <c r="FR120" i="1"/>
  <c r="GL120" i="1"/>
  <c r="GO120" i="1"/>
  <c r="GP120" i="1"/>
  <c r="GV120" i="1"/>
  <c r="GX120" i="1" s="1"/>
  <c r="B122" i="1"/>
  <c r="B73" i="1" s="1"/>
  <c r="C122" i="1"/>
  <c r="C73" i="1" s="1"/>
  <c r="D122" i="1"/>
  <c r="D73" i="1" s="1"/>
  <c r="F122" i="1"/>
  <c r="F73" i="1" s="1"/>
  <c r="G122" i="1"/>
  <c r="BB122" i="1"/>
  <c r="BB73" i="1" s="1"/>
  <c r="BX122" i="1"/>
  <c r="BX73" i="1" s="1"/>
  <c r="CD122" i="1"/>
  <c r="CD73" i="1" s="1"/>
  <c r="CK122" i="1"/>
  <c r="CK73" i="1" s="1"/>
  <c r="CL122" i="1"/>
  <c r="FP122" i="1"/>
  <c r="FP73" i="1" s="1"/>
  <c r="GC122" i="1"/>
  <c r="GC73" i="1" s="1"/>
  <c r="GD122" i="1"/>
  <c r="GD73" i="1" s="1"/>
  <c r="F135" i="1"/>
  <c r="D154" i="1"/>
  <c r="E156" i="1"/>
  <c r="Z156" i="1"/>
  <c r="AA156" i="1"/>
  <c r="AM156" i="1"/>
  <c r="AN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CM156" i="1"/>
  <c r="CN156" i="1"/>
  <c r="CO156" i="1"/>
  <c r="CP156" i="1"/>
  <c r="CQ156" i="1"/>
  <c r="CR156" i="1"/>
  <c r="CS156" i="1"/>
  <c r="CT156" i="1"/>
  <c r="CU156" i="1"/>
  <c r="CV156" i="1"/>
  <c r="CW156" i="1"/>
  <c r="CX156" i="1"/>
  <c r="CY156" i="1"/>
  <c r="CZ156" i="1"/>
  <c r="DA156" i="1"/>
  <c r="DB156" i="1"/>
  <c r="DC156" i="1"/>
  <c r="DD156" i="1"/>
  <c r="DE156" i="1"/>
  <c r="DF156" i="1"/>
  <c r="DR156" i="1"/>
  <c r="DS156" i="1"/>
  <c r="EE156" i="1"/>
  <c r="EF156" i="1"/>
  <c r="EV156" i="1"/>
  <c r="EW156" i="1"/>
  <c r="EX156" i="1"/>
  <c r="EY156" i="1"/>
  <c r="EZ156" i="1"/>
  <c r="FA156" i="1"/>
  <c r="FB156" i="1"/>
  <c r="FC156" i="1"/>
  <c r="FD156" i="1"/>
  <c r="FE156" i="1"/>
  <c r="FF156" i="1"/>
  <c r="FG156" i="1"/>
  <c r="FH156" i="1"/>
  <c r="FI156" i="1"/>
  <c r="FJ156" i="1"/>
  <c r="FK156" i="1"/>
  <c r="FL156" i="1"/>
  <c r="FM156" i="1"/>
  <c r="FN156" i="1"/>
  <c r="FO156" i="1"/>
  <c r="GE156" i="1"/>
  <c r="GF156" i="1"/>
  <c r="GG156" i="1"/>
  <c r="GH156" i="1"/>
  <c r="GI156" i="1"/>
  <c r="GJ156" i="1"/>
  <c r="GK156" i="1"/>
  <c r="GL156" i="1"/>
  <c r="GM156" i="1"/>
  <c r="GN156" i="1"/>
  <c r="GO156" i="1"/>
  <c r="GP156" i="1"/>
  <c r="GQ156" i="1"/>
  <c r="GR156" i="1"/>
  <c r="GS156" i="1"/>
  <c r="GT156" i="1"/>
  <c r="GU156" i="1"/>
  <c r="GV156" i="1"/>
  <c r="GW156" i="1"/>
  <c r="GX156" i="1"/>
  <c r="C158" i="1"/>
  <c r="D158" i="1"/>
  <c r="I158" i="1"/>
  <c r="AC158" i="1"/>
  <c r="AD158" i="1"/>
  <c r="CR158" i="1" s="1"/>
  <c r="Q158" i="1" s="1"/>
  <c r="AE158" i="1"/>
  <c r="AF158" i="1"/>
  <c r="AG158" i="1"/>
  <c r="AH158" i="1"/>
  <c r="CV158" i="1" s="1"/>
  <c r="U158" i="1" s="1"/>
  <c r="AI158" i="1"/>
  <c r="AJ158" i="1"/>
  <c r="CQ158" i="1"/>
  <c r="P158" i="1" s="1"/>
  <c r="CP158" i="1" s="1"/>
  <c r="O158" i="1" s="1"/>
  <c r="CS158" i="1"/>
  <c r="R158" i="1" s="1"/>
  <c r="CT158" i="1"/>
  <c r="S158" i="1" s="1"/>
  <c r="CU158" i="1"/>
  <c r="T158" i="1" s="1"/>
  <c r="CW158" i="1"/>
  <c r="V158" i="1" s="1"/>
  <c r="CX158" i="1"/>
  <c r="W158" i="1" s="1"/>
  <c r="FR158" i="1"/>
  <c r="GL158" i="1"/>
  <c r="GN158" i="1"/>
  <c r="GP158" i="1"/>
  <c r="GV158" i="1"/>
  <c r="GX158" i="1"/>
  <c r="C159" i="1"/>
  <c r="D159" i="1"/>
  <c r="I159" i="1"/>
  <c r="AC159" i="1"/>
  <c r="H179" i="5" s="1"/>
  <c r="AE159" i="1"/>
  <c r="AF159" i="1"/>
  <c r="AG159" i="1"/>
  <c r="AH159" i="1"/>
  <c r="AI159" i="1"/>
  <c r="CW159" i="1" s="1"/>
  <c r="V159" i="1" s="1"/>
  <c r="Z284" i="6" s="1"/>
  <c r="AJ159" i="1"/>
  <c r="CQ159" i="1"/>
  <c r="P159" i="1" s="1"/>
  <c r="CT159" i="1"/>
  <c r="S159" i="1" s="1"/>
  <c r="CU159" i="1"/>
  <c r="T159" i="1" s="1"/>
  <c r="CV159" i="1"/>
  <c r="U159" i="1" s="1"/>
  <c r="CX159" i="1"/>
  <c r="W159" i="1" s="1"/>
  <c r="FR159" i="1"/>
  <c r="GL159" i="1"/>
  <c r="GN159" i="1"/>
  <c r="GP159" i="1"/>
  <c r="GV159" i="1"/>
  <c r="GX159" i="1" s="1"/>
  <c r="I160" i="1"/>
  <c r="GX160" i="1" s="1"/>
  <c r="AC160" i="1"/>
  <c r="AE160" i="1"/>
  <c r="AD160" i="1" s="1"/>
  <c r="CR160" i="1" s="1"/>
  <c r="Q160" i="1" s="1"/>
  <c r="AF160" i="1"/>
  <c r="AG160" i="1"/>
  <c r="CU160" i="1" s="1"/>
  <c r="T160" i="1" s="1"/>
  <c r="AH160" i="1"/>
  <c r="CV160" i="1" s="1"/>
  <c r="AI160" i="1"/>
  <c r="CW160" i="1" s="1"/>
  <c r="V160" i="1" s="1"/>
  <c r="AJ160" i="1"/>
  <c r="CQ160" i="1"/>
  <c r="CT160" i="1"/>
  <c r="S160" i="1" s="1"/>
  <c r="CX160" i="1"/>
  <c r="FR160" i="1"/>
  <c r="GL160" i="1"/>
  <c r="GN160" i="1"/>
  <c r="GP160" i="1"/>
  <c r="GV160" i="1"/>
  <c r="I161" i="1"/>
  <c r="AC161" i="1"/>
  <c r="AE161" i="1"/>
  <c r="AD161" i="1" s="1"/>
  <c r="CR161" i="1" s="1"/>
  <c r="Q161" i="1" s="1"/>
  <c r="W298" i="6" s="1"/>
  <c r="AF161" i="1"/>
  <c r="AG161" i="1"/>
  <c r="CU161" i="1" s="1"/>
  <c r="T161" i="1" s="1"/>
  <c r="AH161" i="1"/>
  <c r="AI161" i="1"/>
  <c r="CW161" i="1" s="1"/>
  <c r="V161" i="1" s="1"/>
  <c r="Z298" i="6" s="1"/>
  <c r="AJ161" i="1"/>
  <c r="CS161" i="1"/>
  <c r="R161" i="1" s="1"/>
  <c r="X298" i="6" s="1"/>
  <c r="CT161" i="1"/>
  <c r="S161" i="1" s="1"/>
  <c r="V298" i="6" s="1"/>
  <c r="CV161" i="1"/>
  <c r="U161" i="1" s="1"/>
  <c r="Y298" i="6" s="1"/>
  <c r="CX161" i="1"/>
  <c r="W161" i="1" s="1"/>
  <c r="FR161" i="1"/>
  <c r="GL161" i="1"/>
  <c r="GN161" i="1"/>
  <c r="GP161" i="1"/>
  <c r="GV161" i="1"/>
  <c r="GX161" i="1" s="1"/>
  <c r="I162" i="1"/>
  <c r="AC162" i="1"/>
  <c r="AE162" i="1"/>
  <c r="AD162" i="1" s="1"/>
  <c r="CR162" i="1" s="1"/>
  <c r="AF162" i="1"/>
  <c r="CT162" i="1" s="1"/>
  <c r="AG162" i="1"/>
  <c r="CU162" i="1" s="1"/>
  <c r="AH162" i="1"/>
  <c r="AI162" i="1"/>
  <c r="AJ162" i="1"/>
  <c r="CX162" i="1" s="1"/>
  <c r="CQ162" i="1"/>
  <c r="CV162" i="1"/>
  <c r="CW162" i="1"/>
  <c r="FR162" i="1"/>
  <c r="GL162" i="1"/>
  <c r="GN162" i="1"/>
  <c r="GP162" i="1"/>
  <c r="GV162" i="1"/>
  <c r="I163" i="1"/>
  <c r="AC163" i="1"/>
  <c r="AE163" i="1"/>
  <c r="AF163" i="1"/>
  <c r="AG163" i="1"/>
  <c r="CU163" i="1" s="1"/>
  <c r="T163" i="1" s="1"/>
  <c r="AH163" i="1"/>
  <c r="CV163" i="1" s="1"/>
  <c r="U163" i="1" s="1"/>
  <c r="Y300" i="6" s="1"/>
  <c r="AI163" i="1"/>
  <c r="CW163" i="1" s="1"/>
  <c r="V163" i="1" s="1"/>
  <c r="Z300" i="6" s="1"/>
  <c r="AJ163" i="1"/>
  <c r="CT163" i="1"/>
  <c r="S163" i="1" s="1"/>
  <c r="V300" i="6" s="1"/>
  <c r="CX163" i="1"/>
  <c r="W163" i="1" s="1"/>
  <c r="FR163" i="1"/>
  <c r="GL163" i="1"/>
  <c r="GN163" i="1"/>
  <c r="GP163" i="1"/>
  <c r="GV163" i="1"/>
  <c r="GX163" i="1" s="1"/>
  <c r="C164" i="1"/>
  <c r="D164" i="1"/>
  <c r="I164" i="1"/>
  <c r="AC164" i="1"/>
  <c r="CQ164" i="1" s="1"/>
  <c r="AE164" i="1"/>
  <c r="AD164" i="1" s="1"/>
  <c r="CR164" i="1" s="1"/>
  <c r="AF164" i="1"/>
  <c r="CT164" i="1" s="1"/>
  <c r="AG164" i="1"/>
  <c r="CU164" i="1" s="1"/>
  <c r="AH164" i="1"/>
  <c r="CV164" i="1" s="1"/>
  <c r="AI164" i="1"/>
  <c r="AJ164" i="1"/>
  <c r="CX164" i="1" s="1"/>
  <c r="CS164" i="1"/>
  <c r="R164" i="1" s="1"/>
  <c r="GK164" i="1" s="1"/>
  <c r="CW164" i="1"/>
  <c r="FR164" i="1"/>
  <c r="GL164" i="1"/>
  <c r="GN164" i="1"/>
  <c r="GP164" i="1"/>
  <c r="GV164" i="1"/>
  <c r="C165" i="1"/>
  <c r="D165" i="1"/>
  <c r="I165" i="1"/>
  <c r="S165" i="1"/>
  <c r="AC165" i="1"/>
  <c r="H191" i="5" s="1"/>
  <c r="AE165" i="1"/>
  <c r="AF165" i="1"/>
  <c r="AG165" i="1"/>
  <c r="CU165" i="1" s="1"/>
  <c r="T165" i="1" s="1"/>
  <c r="AH165" i="1"/>
  <c r="CV165" i="1" s="1"/>
  <c r="U165" i="1" s="1"/>
  <c r="AI165" i="1"/>
  <c r="AJ165" i="1"/>
  <c r="CS165" i="1"/>
  <c r="R165" i="1" s="1"/>
  <c r="CT165" i="1"/>
  <c r="CW165" i="1"/>
  <c r="V165" i="1" s="1"/>
  <c r="Z302" i="6" s="1"/>
  <c r="CX165" i="1"/>
  <c r="W165" i="1" s="1"/>
  <c r="FR165" i="1"/>
  <c r="GL165" i="1"/>
  <c r="GN165" i="1"/>
  <c r="GP165" i="1"/>
  <c r="GV165" i="1"/>
  <c r="GX165" i="1" s="1"/>
  <c r="AC166" i="1"/>
  <c r="AB166" i="1" s="1"/>
  <c r="AE166" i="1"/>
  <c r="AD166" i="1" s="1"/>
  <c r="CR166" i="1" s="1"/>
  <c r="AF166" i="1"/>
  <c r="CT166" i="1" s="1"/>
  <c r="AG166" i="1"/>
  <c r="AH166" i="1"/>
  <c r="CV166" i="1" s="1"/>
  <c r="AI166" i="1"/>
  <c r="CW166" i="1" s="1"/>
  <c r="AJ166" i="1"/>
  <c r="CX166" i="1" s="1"/>
  <c r="CS166" i="1"/>
  <c r="CU166" i="1"/>
  <c r="FR166" i="1"/>
  <c r="GL166" i="1"/>
  <c r="GN166" i="1"/>
  <c r="GP166" i="1"/>
  <c r="GV166" i="1"/>
  <c r="AC167" i="1"/>
  <c r="AE167" i="1"/>
  <c r="AF167" i="1"/>
  <c r="AG167" i="1"/>
  <c r="CU167" i="1" s="1"/>
  <c r="AH167" i="1"/>
  <c r="CV167" i="1" s="1"/>
  <c r="AI167" i="1"/>
  <c r="CW167" i="1" s="1"/>
  <c r="AJ167" i="1"/>
  <c r="CQ167" i="1"/>
  <c r="CT167" i="1"/>
  <c r="CX167" i="1"/>
  <c r="FR167" i="1"/>
  <c r="GL167" i="1"/>
  <c r="GN167" i="1"/>
  <c r="GP167" i="1"/>
  <c r="GV167" i="1"/>
  <c r="C168" i="1"/>
  <c r="D168" i="1"/>
  <c r="AC168" i="1"/>
  <c r="AE168" i="1"/>
  <c r="AD168" i="1" s="1"/>
  <c r="CR168" i="1" s="1"/>
  <c r="Q168" i="1" s="1"/>
  <c r="AF168" i="1"/>
  <c r="AG168" i="1"/>
  <c r="CU168" i="1" s="1"/>
  <c r="T168" i="1" s="1"/>
  <c r="AH168" i="1"/>
  <c r="CV168" i="1" s="1"/>
  <c r="U168" i="1" s="1"/>
  <c r="AI168" i="1"/>
  <c r="CW168" i="1" s="1"/>
  <c r="V168" i="1" s="1"/>
  <c r="AJ168" i="1"/>
  <c r="CS168" i="1"/>
  <c r="R168" i="1" s="1"/>
  <c r="GK168" i="1" s="1"/>
  <c r="CT168" i="1"/>
  <c r="S168" i="1" s="1"/>
  <c r="CX168" i="1"/>
  <c r="W168" i="1" s="1"/>
  <c r="FR168" i="1"/>
  <c r="GL168" i="1"/>
  <c r="GN168" i="1"/>
  <c r="GP168" i="1"/>
  <c r="GV168" i="1"/>
  <c r="GX168" i="1"/>
  <c r="C169" i="1"/>
  <c r="D169" i="1"/>
  <c r="AC169" i="1"/>
  <c r="H199" i="5" s="1"/>
  <c r="AE169" i="1"/>
  <c r="AF169" i="1"/>
  <c r="AG169" i="1"/>
  <c r="CU169" i="1" s="1"/>
  <c r="T169" i="1" s="1"/>
  <c r="AH169" i="1"/>
  <c r="AI169" i="1"/>
  <c r="CW169" i="1" s="1"/>
  <c r="V169" i="1" s="1"/>
  <c r="Z318" i="6" s="1"/>
  <c r="AJ169" i="1"/>
  <c r="CX169" i="1" s="1"/>
  <c r="W169" i="1" s="1"/>
  <c r="CQ169" i="1"/>
  <c r="P169" i="1" s="1"/>
  <c r="CV169" i="1"/>
  <c r="U169" i="1" s="1"/>
  <c r="FR169" i="1"/>
  <c r="GL169" i="1"/>
  <c r="GN169" i="1"/>
  <c r="GP169" i="1"/>
  <c r="GV169" i="1"/>
  <c r="GX169" i="1" s="1"/>
  <c r="I170" i="1"/>
  <c r="P170" i="1"/>
  <c r="AC170" i="1"/>
  <c r="AD170" i="1"/>
  <c r="CR170" i="1" s="1"/>
  <c r="Q170" i="1" s="1"/>
  <c r="AE170" i="1"/>
  <c r="AF170" i="1"/>
  <c r="CT170" i="1" s="1"/>
  <c r="S170" i="1" s="1"/>
  <c r="AG170" i="1"/>
  <c r="AH170" i="1"/>
  <c r="CV170" i="1" s="1"/>
  <c r="U170" i="1" s="1"/>
  <c r="AI170" i="1"/>
  <c r="AJ170" i="1"/>
  <c r="CX170" i="1" s="1"/>
  <c r="W170" i="1" s="1"/>
  <c r="CQ170" i="1"/>
  <c r="CS170" i="1"/>
  <c r="R170" i="1" s="1"/>
  <c r="CU170" i="1"/>
  <c r="T170" i="1" s="1"/>
  <c r="CW170" i="1"/>
  <c r="V170" i="1" s="1"/>
  <c r="FR170" i="1"/>
  <c r="GL170" i="1"/>
  <c r="GN170" i="1"/>
  <c r="GP170" i="1"/>
  <c r="GV170" i="1"/>
  <c r="GX170" i="1"/>
  <c r="I171" i="1"/>
  <c r="AC171" i="1"/>
  <c r="AE171" i="1"/>
  <c r="AD171" i="1" s="1"/>
  <c r="CR171" i="1" s="1"/>
  <c r="Q171" i="1" s="1"/>
  <c r="AF171" i="1"/>
  <c r="CT171" i="1" s="1"/>
  <c r="S171" i="1" s="1"/>
  <c r="V331" i="6" s="1"/>
  <c r="AG171" i="1"/>
  <c r="CU171" i="1" s="1"/>
  <c r="T171" i="1" s="1"/>
  <c r="AH171" i="1"/>
  <c r="AI171" i="1"/>
  <c r="CW171" i="1" s="1"/>
  <c r="V171" i="1" s="1"/>
  <c r="Z331" i="6" s="1"/>
  <c r="AJ171" i="1"/>
  <c r="CV171" i="1"/>
  <c r="U171" i="1" s="1"/>
  <c r="Y331" i="6" s="1"/>
  <c r="CX171" i="1"/>
  <c r="W171" i="1" s="1"/>
  <c r="FR171" i="1"/>
  <c r="GL171" i="1"/>
  <c r="GN171" i="1"/>
  <c r="GP171" i="1"/>
  <c r="GV171" i="1"/>
  <c r="GX171" i="1"/>
  <c r="I172" i="1"/>
  <c r="AC172" i="1"/>
  <c r="CQ172" i="1" s="1"/>
  <c r="AE172" i="1"/>
  <c r="AD172" i="1" s="1"/>
  <c r="CR172" i="1" s="1"/>
  <c r="Q172" i="1" s="1"/>
  <c r="AF172" i="1"/>
  <c r="CT172" i="1" s="1"/>
  <c r="AG172" i="1"/>
  <c r="AH172" i="1"/>
  <c r="CV172" i="1" s="1"/>
  <c r="AI172" i="1"/>
  <c r="CW172" i="1" s="1"/>
  <c r="V172" i="1" s="1"/>
  <c r="AJ172" i="1"/>
  <c r="CX172" i="1" s="1"/>
  <c r="CU172" i="1"/>
  <c r="FR172" i="1"/>
  <c r="GL172" i="1"/>
  <c r="GN172" i="1"/>
  <c r="GP172" i="1"/>
  <c r="GV172" i="1"/>
  <c r="GX172" i="1" s="1"/>
  <c r="I173" i="1"/>
  <c r="AC173" i="1"/>
  <c r="AD173" i="1"/>
  <c r="AE173" i="1"/>
  <c r="CS173" i="1" s="1"/>
  <c r="R173" i="1" s="1"/>
  <c r="AF173" i="1"/>
  <c r="AG173" i="1"/>
  <c r="AH173" i="1"/>
  <c r="CV173" i="1" s="1"/>
  <c r="U173" i="1" s="1"/>
  <c r="Y333" i="6" s="1"/>
  <c r="AI173" i="1"/>
  <c r="CW173" i="1" s="1"/>
  <c r="V173" i="1" s="1"/>
  <c r="Z333" i="6" s="1"/>
  <c r="AJ173" i="1"/>
  <c r="CQ173" i="1"/>
  <c r="P173" i="1" s="1"/>
  <c r="U333" i="6" s="1"/>
  <c r="CR173" i="1"/>
  <c r="Q173" i="1" s="1"/>
  <c r="W333" i="6" s="1"/>
  <c r="CT173" i="1"/>
  <c r="S173" i="1" s="1"/>
  <c r="V333" i="6" s="1"/>
  <c r="CU173" i="1"/>
  <c r="T173" i="1" s="1"/>
  <c r="CX173" i="1"/>
  <c r="W173" i="1" s="1"/>
  <c r="CY173" i="1"/>
  <c r="X173" i="1" s="1"/>
  <c r="CZ173" i="1"/>
  <c r="Y173" i="1" s="1"/>
  <c r="FR173" i="1"/>
  <c r="GL173" i="1"/>
  <c r="GN173" i="1"/>
  <c r="GP173" i="1"/>
  <c r="GV173" i="1"/>
  <c r="GX173" i="1" s="1"/>
  <c r="B175" i="1"/>
  <c r="B156" i="1" s="1"/>
  <c r="C175" i="1"/>
  <c r="C156" i="1" s="1"/>
  <c r="D175" i="1"/>
  <c r="D156" i="1" s="1"/>
  <c r="F175" i="1"/>
  <c r="F156" i="1" s="1"/>
  <c r="G175" i="1"/>
  <c r="BC175" i="1"/>
  <c r="BC156" i="1" s="1"/>
  <c r="BX175" i="1"/>
  <c r="CK175" i="1"/>
  <c r="CK156" i="1" s="1"/>
  <c r="CL175" i="1"/>
  <c r="CL156" i="1" s="1"/>
  <c r="FP175" i="1"/>
  <c r="FT175" i="1"/>
  <c r="GC175" i="1"/>
  <c r="GC156" i="1" s="1"/>
  <c r="GD175" i="1"/>
  <c r="GD156" i="1" s="1"/>
  <c r="F191" i="1"/>
  <c r="D207" i="1"/>
  <c r="E209" i="1"/>
  <c r="Z209" i="1"/>
  <c r="AA209" i="1"/>
  <c r="AM209" i="1"/>
  <c r="AN209" i="1"/>
  <c r="BD209" i="1"/>
  <c r="BE209" i="1"/>
  <c r="BF209" i="1"/>
  <c r="BG209" i="1"/>
  <c r="BH209" i="1"/>
  <c r="BI209" i="1"/>
  <c r="BJ209" i="1"/>
  <c r="BK209" i="1"/>
  <c r="BL209" i="1"/>
  <c r="BM209" i="1"/>
  <c r="BN209" i="1"/>
  <c r="BO209" i="1"/>
  <c r="BP209" i="1"/>
  <c r="BQ209" i="1"/>
  <c r="BR209" i="1"/>
  <c r="BS209" i="1"/>
  <c r="BT209" i="1"/>
  <c r="BU209" i="1"/>
  <c r="BV209" i="1"/>
  <c r="BW209" i="1"/>
  <c r="CM209" i="1"/>
  <c r="CN209" i="1"/>
  <c r="CO209" i="1"/>
  <c r="CP209" i="1"/>
  <c r="CQ209" i="1"/>
  <c r="CR209" i="1"/>
  <c r="CS209" i="1"/>
  <c r="CT209" i="1"/>
  <c r="CU209" i="1"/>
  <c r="CV209" i="1"/>
  <c r="CW209" i="1"/>
  <c r="CX209" i="1"/>
  <c r="CY209" i="1"/>
  <c r="CZ209" i="1"/>
  <c r="DA209" i="1"/>
  <c r="DB209" i="1"/>
  <c r="DC209" i="1"/>
  <c r="DD209" i="1"/>
  <c r="DE209" i="1"/>
  <c r="DF209" i="1"/>
  <c r="DR209" i="1"/>
  <c r="DS209" i="1"/>
  <c r="EE209" i="1"/>
  <c r="EF209" i="1"/>
  <c r="EV209" i="1"/>
  <c r="EW209" i="1"/>
  <c r="EX209" i="1"/>
  <c r="EY209" i="1"/>
  <c r="EZ209" i="1"/>
  <c r="FA209" i="1"/>
  <c r="FB209" i="1"/>
  <c r="FC209" i="1"/>
  <c r="FD209" i="1"/>
  <c r="FE209" i="1"/>
  <c r="FF209" i="1"/>
  <c r="FG209" i="1"/>
  <c r="FH209" i="1"/>
  <c r="FI209" i="1"/>
  <c r="FJ209" i="1"/>
  <c r="FK209" i="1"/>
  <c r="FL209" i="1"/>
  <c r="FM209" i="1"/>
  <c r="FN209" i="1"/>
  <c r="FO209" i="1"/>
  <c r="GE209" i="1"/>
  <c r="GF209" i="1"/>
  <c r="GG209" i="1"/>
  <c r="GH209" i="1"/>
  <c r="GI209" i="1"/>
  <c r="GJ209" i="1"/>
  <c r="GK209" i="1"/>
  <c r="GL209" i="1"/>
  <c r="GM209" i="1"/>
  <c r="GN209" i="1"/>
  <c r="GO209" i="1"/>
  <c r="GP209" i="1"/>
  <c r="GQ209" i="1"/>
  <c r="GR209" i="1"/>
  <c r="GS209" i="1"/>
  <c r="GT209" i="1"/>
  <c r="GU209" i="1"/>
  <c r="GV209" i="1"/>
  <c r="GW209" i="1"/>
  <c r="GX209" i="1"/>
  <c r="C211" i="1"/>
  <c r="D211" i="1"/>
  <c r="AC211" i="1"/>
  <c r="AE211" i="1"/>
  <c r="CS211" i="1" s="1"/>
  <c r="R211" i="1" s="1"/>
  <c r="GK211" i="1" s="1"/>
  <c r="AF211" i="1"/>
  <c r="AG211" i="1"/>
  <c r="AH211" i="1"/>
  <c r="CV211" i="1" s="1"/>
  <c r="U211" i="1" s="1"/>
  <c r="AI211" i="1"/>
  <c r="CW211" i="1" s="1"/>
  <c r="V211" i="1" s="1"/>
  <c r="AJ211" i="1"/>
  <c r="CQ211" i="1"/>
  <c r="P211" i="1" s="1"/>
  <c r="CT211" i="1"/>
  <c r="S211" i="1" s="1"/>
  <c r="CY211" i="1" s="1"/>
  <c r="X211" i="1" s="1"/>
  <c r="CU211" i="1"/>
  <c r="T211" i="1" s="1"/>
  <c r="CX211" i="1"/>
  <c r="W211" i="1" s="1"/>
  <c r="CZ211" i="1"/>
  <c r="Y211" i="1" s="1"/>
  <c r="FR211" i="1"/>
  <c r="GL211" i="1"/>
  <c r="GO211" i="1"/>
  <c r="GP211" i="1"/>
  <c r="GV211" i="1"/>
  <c r="GX211" i="1" s="1"/>
  <c r="C212" i="1"/>
  <c r="D212" i="1"/>
  <c r="R212" i="1"/>
  <c r="AC212" i="1"/>
  <c r="CQ212" i="1" s="1"/>
  <c r="P212" i="1" s="1"/>
  <c r="U344" i="6" s="1"/>
  <c r="AE212" i="1"/>
  <c r="AF212" i="1"/>
  <c r="CT212" i="1" s="1"/>
  <c r="S212" i="1" s="1"/>
  <c r="AG212" i="1"/>
  <c r="CU212" i="1" s="1"/>
  <c r="T212" i="1" s="1"/>
  <c r="AH212" i="1"/>
  <c r="AI212" i="1"/>
  <c r="AJ212" i="1"/>
  <c r="CX212" i="1" s="1"/>
  <c r="W212" i="1" s="1"/>
  <c r="CS212" i="1"/>
  <c r="CV212" i="1"/>
  <c r="U212" i="1" s="1"/>
  <c r="CW212" i="1"/>
  <c r="V212" i="1" s="1"/>
  <c r="Z344" i="6" s="1"/>
  <c r="FR212" i="1"/>
  <c r="GL212" i="1"/>
  <c r="GO212" i="1"/>
  <c r="GP212" i="1"/>
  <c r="GV212" i="1"/>
  <c r="GX212" i="1" s="1"/>
  <c r="C213" i="1"/>
  <c r="D213" i="1"/>
  <c r="AC213" i="1"/>
  <c r="CQ213" i="1" s="1"/>
  <c r="P213" i="1" s="1"/>
  <c r="AE213" i="1"/>
  <c r="AF213" i="1"/>
  <c r="AG213" i="1"/>
  <c r="AH213" i="1"/>
  <c r="CV213" i="1" s="1"/>
  <c r="U213" i="1" s="1"/>
  <c r="AI213" i="1"/>
  <c r="CW213" i="1" s="1"/>
  <c r="V213" i="1" s="1"/>
  <c r="AJ213" i="1"/>
  <c r="CX213" i="1" s="1"/>
  <c r="W213" i="1" s="1"/>
  <c r="CT213" i="1"/>
  <c r="S213" i="1" s="1"/>
  <c r="CU213" i="1"/>
  <c r="T213" i="1" s="1"/>
  <c r="FR213" i="1"/>
  <c r="GL213" i="1"/>
  <c r="GO213" i="1"/>
  <c r="GP213" i="1"/>
  <c r="GV213" i="1"/>
  <c r="GX213" i="1" s="1"/>
  <c r="C214" i="1"/>
  <c r="D214" i="1"/>
  <c r="AC214" i="1"/>
  <c r="H222" i="5" s="1"/>
  <c r="AE214" i="1"/>
  <c r="CS214" i="1" s="1"/>
  <c r="R214" i="1" s="1"/>
  <c r="AF214" i="1"/>
  <c r="AG214" i="1"/>
  <c r="CU214" i="1" s="1"/>
  <c r="T214" i="1" s="1"/>
  <c r="AH214" i="1"/>
  <c r="AI214" i="1"/>
  <c r="AJ214" i="1"/>
  <c r="CV214" i="1"/>
  <c r="U214" i="1" s="1"/>
  <c r="CW214" i="1"/>
  <c r="V214" i="1" s="1"/>
  <c r="Z360" i="6" s="1"/>
  <c r="CX214" i="1"/>
  <c r="W214" i="1" s="1"/>
  <c r="FR214" i="1"/>
  <c r="GL214" i="1"/>
  <c r="GO214" i="1"/>
  <c r="GP214" i="1"/>
  <c r="GV214" i="1"/>
  <c r="GX214" i="1"/>
  <c r="I215" i="1"/>
  <c r="AC215" i="1"/>
  <c r="CQ215" i="1" s="1"/>
  <c r="P215" i="1" s="1"/>
  <c r="AE215" i="1"/>
  <c r="AD215" i="1" s="1"/>
  <c r="AF215" i="1"/>
  <c r="AG215" i="1"/>
  <c r="AH215" i="1"/>
  <c r="CV215" i="1" s="1"/>
  <c r="U215" i="1" s="1"/>
  <c r="AI215" i="1"/>
  <c r="AJ215" i="1"/>
  <c r="CX215" i="1" s="1"/>
  <c r="W215" i="1" s="1"/>
  <c r="CR215" i="1"/>
  <c r="Q215" i="1" s="1"/>
  <c r="CS215" i="1"/>
  <c r="R215" i="1" s="1"/>
  <c r="GK215" i="1" s="1"/>
  <c r="CU215" i="1"/>
  <c r="T215" i="1" s="1"/>
  <c r="CW215" i="1"/>
  <c r="V215" i="1" s="1"/>
  <c r="FR215" i="1"/>
  <c r="GL215" i="1"/>
  <c r="GO215" i="1"/>
  <c r="GP215" i="1"/>
  <c r="GV215" i="1"/>
  <c r="GX215" i="1" s="1"/>
  <c r="I216" i="1"/>
  <c r="AC216" i="1"/>
  <c r="AE216" i="1"/>
  <c r="CS216" i="1" s="1"/>
  <c r="R216" i="1" s="1"/>
  <c r="AF216" i="1"/>
  <c r="AG216" i="1"/>
  <c r="CU216" i="1" s="1"/>
  <c r="T216" i="1" s="1"/>
  <c r="AH216" i="1"/>
  <c r="CV216" i="1" s="1"/>
  <c r="U216" i="1" s="1"/>
  <c r="Y375" i="6" s="1"/>
  <c r="AI216" i="1"/>
  <c r="CW216" i="1" s="1"/>
  <c r="V216" i="1" s="1"/>
  <c r="Z375" i="6" s="1"/>
  <c r="AJ216" i="1"/>
  <c r="CQ216" i="1"/>
  <c r="P216" i="1" s="1"/>
  <c r="U375" i="6" s="1"/>
  <c r="CT216" i="1"/>
  <c r="S216" i="1" s="1"/>
  <c r="V375" i="6" s="1"/>
  <c r="CX216" i="1"/>
  <c r="W216" i="1" s="1"/>
  <c r="CZ216" i="1"/>
  <c r="Y216" i="1" s="1"/>
  <c r="FR216" i="1"/>
  <c r="GL216" i="1"/>
  <c r="GO216" i="1"/>
  <c r="GP216" i="1"/>
  <c r="GV216" i="1"/>
  <c r="GX216" i="1" s="1"/>
  <c r="I217" i="1"/>
  <c r="AC217" i="1"/>
  <c r="AE217" i="1"/>
  <c r="AD217" i="1" s="1"/>
  <c r="CR217" i="1" s="1"/>
  <c r="Q217" i="1" s="1"/>
  <c r="AF217" i="1"/>
  <c r="AG217" i="1"/>
  <c r="CU217" i="1" s="1"/>
  <c r="T217" i="1" s="1"/>
  <c r="AH217" i="1"/>
  <c r="CV217" i="1" s="1"/>
  <c r="AI217" i="1"/>
  <c r="AJ217" i="1"/>
  <c r="CS217" i="1"/>
  <c r="R217" i="1" s="1"/>
  <c r="GK217" i="1" s="1"/>
  <c r="CT217" i="1"/>
  <c r="S217" i="1" s="1"/>
  <c r="CW217" i="1"/>
  <c r="V217" i="1" s="1"/>
  <c r="CX217" i="1"/>
  <c r="FR217" i="1"/>
  <c r="GL217" i="1"/>
  <c r="GO217" i="1"/>
  <c r="GP217" i="1"/>
  <c r="GV217" i="1"/>
  <c r="GX217" i="1" s="1"/>
  <c r="I218" i="1"/>
  <c r="AC218" i="1"/>
  <c r="AB218" i="1" s="1"/>
  <c r="G377" i="6" s="1"/>
  <c r="AE218" i="1"/>
  <c r="AD218" i="1" s="1"/>
  <c r="CR218" i="1" s="1"/>
  <c r="AF218" i="1"/>
  <c r="AG218" i="1"/>
  <c r="CU218" i="1" s="1"/>
  <c r="AH218" i="1"/>
  <c r="AI218" i="1"/>
  <c r="CW218" i="1" s="1"/>
  <c r="V218" i="1" s="1"/>
  <c r="Z377" i="6" s="1"/>
  <c r="AJ218" i="1"/>
  <c r="CS218" i="1"/>
  <c r="R218" i="1" s="1"/>
  <c r="X377" i="6" s="1"/>
  <c r="CV218" i="1"/>
  <c r="U218" i="1" s="1"/>
  <c r="Y377" i="6" s="1"/>
  <c r="CX218" i="1"/>
  <c r="W218" i="1" s="1"/>
  <c r="FR218" i="1"/>
  <c r="GL218" i="1"/>
  <c r="GO218" i="1"/>
  <c r="GP218" i="1"/>
  <c r="GV218" i="1"/>
  <c r="GX218" i="1"/>
  <c r="C219" i="1"/>
  <c r="D219" i="1"/>
  <c r="I219" i="1"/>
  <c r="AC219" i="1"/>
  <c r="AE219" i="1"/>
  <c r="AF219" i="1"/>
  <c r="CT219" i="1" s="1"/>
  <c r="S219" i="1" s="1"/>
  <c r="AG219" i="1"/>
  <c r="CU219" i="1" s="1"/>
  <c r="T219" i="1" s="1"/>
  <c r="AH219" i="1"/>
  <c r="AI219" i="1"/>
  <c r="CW219" i="1" s="1"/>
  <c r="V219" i="1" s="1"/>
  <c r="AJ219" i="1"/>
  <c r="CX219" i="1" s="1"/>
  <c r="W219" i="1" s="1"/>
  <c r="CV219" i="1"/>
  <c r="U219" i="1" s="1"/>
  <c r="FR219" i="1"/>
  <c r="GL219" i="1"/>
  <c r="GO219" i="1"/>
  <c r="GP219" i="1"/>
  <c r="GV219" i="1"/>
  <c r="GX219" i="1" s="1"/>
  <c r="C220" i="1"/>
  <c r="D220" i="1"/>
  <c r="I220" i="1"/>
  <c r="P220" i="1"/>
  <c r="U379" i="6" s="1"/>
  <c r="AC220" i="1"/>
  <c r="AE220" i="1"/>
  <c r="AD220" i="1" s="1"/>
  <c r="AF220" i="1"/>
  <c r="AG220" i="1"/>
  <c r="AH220" i="1"/>
  <c r="CV220" i="1" s="1"/>
  <c r="U220" i="1" s="1"/>
  <c r="AI220" i="1"/>
  <c r="CW220" i="1" s="1"/>
  <c r="V220" i="1" s="1"/>
  <c r="Z379" i="6" s="1"/>
  <c r="AJ220" i="1"/>
  <c r="CX220" i="1" s="1"/>
  <c r="W220" i="1" s="1"/>
  <c r="CQ220" i="1"/>
  <c r="CU220" i="1"/>
  <c r="T220" i="1" s="1"/>
  <c r="FR220" i="1"/>
  <c r="GL220" i="1"/>
  <c r="GO220" i="1"/>
  <c r="GP220" i="1"/>
  <c r="GV220" i="1"/>
  <c r="GX220" i="1" s="1"/>
  <c r="C221" i="1"/>
  <c r="D221" i="1"/>
  <c r="V221" i="1"/>
  <c r="AC221" i="1"/>
  <c r="AD221" i="1"/>
  <c r="AE221" i="1"/>
  <c r="AF221" i="1"/>
  <c r="CT221" i="1" s="1"/>
  <c r="S221" i="1" s="1"/>
  <c r="AG221" i="1"/>
  <c r="AH221" i="1"/>
  <c r="CV221" i="1" s="1"/>
  <c r="U221" i="1" s="1"/>
  <c r="AI221" i="1"/>
  <c r="AJ221" i="1"/>
  <c r="CX221" i="1" s="1"/>
  <c r="W221" i="1" s="1"/>
  <c r="CQ221" i="1"/>
  <c r="P221" i="1" s="1"/>
  <c r="CR221" i="1"/>
  <c r="Q221" i="1" s="1"/>
  <c r="CS221" i="1"/>
  <c r="R221" i="1" s="1"/>
  <c r="GK221" i="1" s="1"/>
  <c r="CU221" i="1"/>
  <c r="T221" i="1" s="1"/>
  <c r="CW221" i="1"/>
  <c r="FR221" i="1"/>
  <c r="GL221" i="1"/>
  <c r="GO221" i="1"/>
  <c r="GP221" i="1"/>
  <c r="GV221" i="1"/>
  <c r="GX221" i="1" s="1"/>
  <c r="C222" i="1"/>
  <c r="D222" i="1"/>
  <c r="AC222" i="1"/>
  <c r="AD222" i="1"/>
  <c r="AE222" i="1"/>
  <c r="AF222" i="1"/>
  <c r="CT222" i="1" s="1"/>
  <c r="S222" i="1" s="1"/>
  <c r="AG222" i="1"/>
  <c r="AH222" i="1"/>
  <c r="CV222" i="1" s="1"/>
  <c r="U222" i="1" s="1"/>
  <c r="AI222" i="1"/>
  <c r="AJ222" i="1"/>
  <c r="CQ222" i="1"/>
  <c r="P222" i="1" s="1"/>
  <c r="CS222" i="1"/>
  <c r="R222" i="1" s="1"/>
  <c r="CU222" i="1"/>
  <c r="T222" i="1" s="1"/>
  <c r="CW222" i="1"/>
  <c r="V222" i="1" s="1"/>
  <c r="Z390" i="6" s="1"/>
  <c r="CX222" i="1"/>
  <c r="W222" i="1" s="1"/>
  <c r="FR222" i="1"/>
  <c r="GL222" i="1"/>
  <c r="GO222" i="1"/>
  <c r="GP222" i="1"/>
  <c r="GV222" i="1"/>
  <c r="GX222" i="1" s="1"/>
  <c r="C223" i="1"/>
  <c r="D223" i="1"/>
  <c r="AC223" i="1"/>
  <c r="CQ223" i="1" s="1"/>
  <c r="P223" i="1" s="1"/>
  <c r="AE223" i="1"/>
  <c r="AD223" i="1" s="1"/>
  <c r="AF223" i="1"/>
  <c r="CT223" i="1" s="1"/>
  <c r="S223" i="1" s="1"/>
  <c r="AG223" i="1"/>
  <c r="AH223" i="1"/>
  <c r="CV223" i="1" s="1"/>
  <c r="U223" i="1" s="1"/>
  <c r="AI223" i="1"/>
  <c r="CW223" i="1" s="1"/>
  <c r="V223" i="1" s="1"/>
  <c r="AJ223" i="1"/>
  <c r="CX223" i="1" s="1"/>
  <c r="W223" i="1" s="1"/>
  <c r="CS223" i="1"/>
  <c r="R223" i="1" s="1"/>
  <c r="CU223" i="1"/>
  <c r="T223" i="1" s="1"/>
  <c r="FR223" i="1"/>
  <c r="GL223" i="1"/>
  <c r="GO223" i="1"/>
  <c r="GP223" i="1"/>
  <c r="GV223" i="1"/>
  <c r="GX223" i="1" s="1"/>
  <c r="C224" i="1"/>
  <c r="D224" i="1"/>
  <c r="AC224" i="1"/>
  <c r="AD224" i="1"/>
  <c r="AE224" i="1"/>
  <c r="H247" i="5" s="1"/>
  <c r="R247" i="5" s="1"/>
  <c r="AF224" i="1"/>
  <c r="AG224" i="1"/>
  <c r="AH224" i="1"/>
  <c r="CV224" i="1" s="1"/>
  <c r="U224" i="1" s="1"/>
  <c r="AI224" i="1"/>
  <c r="AJ224" i="1"/>
  <c r="CX224" i="1" s="1"/>
  <c r="W224" i="1" s="1"/>
  <c r="CT224" i="1"/>
  <c r="S224" i="1" s="1"/>
  <c r="CU224" i="1"/>
  <c r="T224" i="1" s="1"/>
  <c r="CW224" i="1"/>
  <c r="V224" i="1" s="1"/>
  <c r="Z400" i="6" s="1"/>
  <c r="FR224" i="1"/>
  <c r="GL224" i="1"/>
  <c r="GO224" i="1"/>
  <c r="GP224" i="1"/>
  <c r="GV224" i="1"/>
  <c r="GX224" i="1"/>
  <c r="I225" i="1"/>
  <c r="AC225" i="1"/>
  <c r="CQ225" i="1" s="1"/>
  <c r="P225" i="1" s="1"/>
  <c r="AE225" i="1"/>
  <c r="AD225" i="1" s="1"/>
  <c r="AF225" i="1"/>
  <c r="CT225" i="1" s="1"/>
  <c r="S225" i="1" s="1"/>
  <c r="AG225" i="1"/>
  <c r="AH225" i="1"/>
  <c r="AI225" i="1"/>
  <c r="CW225" i="1" s="1"/>
  <c r="V225" i="1" s="1"/>
  <c r="AJ225" i="1"/>
  <c r="CX225" i="1" s="1"/>
  <c r="W225" i="1" s="1"/>
  <c r="CR225" i="1"/>
  <c r="Q225" i="1" s="1"/>
  <c r="CU225" i="1"/>
  <c r="T225" i="1" s="1"/>
  <c r="CV225" i="1"/>
  <c r="U225" i="1" s="1"/>
  <c r="FR225" i="1"/>
  <c r="GL225" i="1"/>
  <c r="GO225" i="1"/>
  <c r="GP225" i="1"/>
  <c r="GV225" i="1"/>
  <c r="GX225" i="1" s="1"/>
  <c r="I226" i="1"/>
  <c r="AC226" i="1"/>
  <c r="AD226" i="1"/>
  <c r="CR226" i="1" s="1"/>
  <c r="Q226" i="1" s="1"/>
  <c r="W415" i="6" s="1"/>
  <c r="AE226" i="1"/>
  <c r="CS226" i="1" s="1"/>
  <c r="AF226" i="1"/>
  <c r="AG226" i="1"/>
  <c r="AH226" i="1"/>
  <c r="CV226" i="1" s="1"/>
  <c r="U226" i="1" s="1"/>
  <c r="Y415" i="6" s="1"/>
  <c r="AI226" i="1"/>
  <c r="CW226" i="1" s="1"/>
  <c r="V226" i="1" s="1"/>
  <c r="Z415" i="6" s="1"/>
  <c r="AJ226" i="1"/>
  <c r="CQ226" i="1"/>
  <c r="CT226" i="1"/>
  <c r="S226" i="1" s="1"/>
  <c r="V415" i="6" s="1"/>
  <c r="CU226" i="1"/>
  <c r="T226" i="1" s="1"/>
  <c r="CX226" i="1"/>
  <c r="W226" i="1" s="1"/>
  <c r="FR226" i="1"/>
  <c r="GL226" i="1"/>
  <c r="GO226" i="1"/>
  <c r="GP226" i="1"/>
  <c r="GV226" i="1"/>
  <c r="GX226" i="1" s="1"/>
  <c r="I227" i="1"/>
  <c r="AC227" i="1"/>
  <c r="AE227" i="1"/>
  <c r="AD227" i="1" s="1"/>
  <c r="CR227" i="1" s="1"/>
  <c r="Q227" i="1" s="1"/>
  <c r="AF227" i="1"/>
  <c r="CT227" i="1" s="1"/>
  <c r="S227" i="1" s="1"/>
  <c r="AG227" i="1"/>
  <c r="CU227" i="1" s="1"/>
  <c r="AH227" i="1"/>
  <c r="CV227" i="1" s="1"/>
  <c r="AI227" i="1"/>
  <c r="AJ227" i="1"/>
  <c r="CS227" i="1"/>
  <c r="CW227" i="1"/>
  <c r="CX227" i="1"/>
  <c r="W227" i="1" s="1"/>
  <c r="FR227" i="1"/>
  <c r="GL227" i="1"/>
  <c r="GO227" i="1"/>
  <c r="GP227" i="1"/>
  <c r="GV227" i="1"/>
  <c r="GX227" i="1" s="1"/>
  <c r="I228" i="1"/>
  <c r="AC228" i="1"/>
  <c r="AE228" i="1"/>
  <c r="AD228" i="1" s="1"/>
  <c r="AF228" i="1"/>
  <c r="AG228" i="1"/>
  <c r="CU228" i="1" s="1"/>
  <c r="T228" i="1" s="1"/>
  <c r="AH228" i="1"/>
  <c r="AI228" i="1"/>
  <c r="AJ228" i="1"/>
  <c r="CX228" i="1" s="1"/>
  <c r="W228" i="1" s="1"/>
  <c r="CS228" i="1"/>
  <c r="R228" i="1" s="1"/>
  <c r="CV228" i="1"/>
  <c r="U228" i="1" s="1"/>
  <c r="Y417" i="6" s="1"/>
  <c r="CW228" i="1"/>
  <c r="V228" i="1" s="1"/>
  <c r="Z417" i="6" s="1"/>
  <c r="FR228" i="1"/>
  <c r="GL228" i="1"/>
  <c r="GO228" i="1"/>
  <c r="GP228" i="1"/>
  <c r="GV228" i="1"/>
  <c r="GX228" i="1" s="1"/>
  <c r="C229" i="1"/>
  <c r="D229" i="1"/>
  <c r="I229" i="1"/>
  <c r="AC229" i="1"/>
  <c r="AD229" i="1"/>
  <c r="CR229" i="1" s="1"/>
  <c r="Q229" i="1" s="1"/>
  <c r="AE229" i="1"/>
  <c r="AF229" i="1"/>
  <c r="AG229" i="1"/>
  <c r="CU229" i="1" s="1"/>
  <c r="T229" i="1" s="1"/>
  <c r="AH229" i="1"/>
  <c r="CV229" i="1" s="1"/>
  <c r="U229" i="1" s="1"/>
  <c r="AI229" i="1"/>
  <c r="AJ229" i="1"/>
  <c r="CS229" i="1"/>
  <c r="R229" i="1" s="1"/>
  <c r="GK229" i="1" s="1"/>
  <c r="CT229" i="1"/>
  <c r="S229" i="1" s="1"/>
  <c r="CW229" i="1"/>
  <c r="V229" i="1" s="1"/>
  <c r="CX229" i="1"/>
  <c r="W229" i="1" s="1"/>
  <c r="FR229" i="1"/>
  <c r="GL229" i="1"/>
  <c r="GN229" i="1"/>
  <c r="GP229" i="1"/>
  <c r="GV229" i="1"/>
  <c r="GX229" i="1"/>
  <c r="C230" i="1"/>
  <c r="D230" i="1"/>
  <c r="I230" i="1"/>
  <c r="AC230" i="1"/>
  <c r="AE230" i="1"/>
  <c r="AD230" i="1" s="1"/>
  <c r="AF230" i="1"/>
  <c r="CT230" i="1" s="1"/>
  <c r="S230" i="1" s="1"/>
  <c r="AG230" i="1"/>
  <c r="CU230" i="1" s="1"/>
  <c r="T230" i="1" s="1"/>
  <c r="AH230" i="1"/>
  <c r="CV230" i="1" s="1"/>
  <c r="AI230" i="1"/>
  <c r="CW230" i="1" s="1"/>
  <c r="AJ230" i="1"/>
  <c r="CQ230" i="1"/>
  <c r="P230" i="1" s="1"/>
  <c r="CX230" i="1"/>
  <c r="W230" i="1" s="1"/>
  <c r="FR230" i="1"/>
  <c r="GL230" i="1"/>
  <c r="GN230" i="1"/>
  <c r="GP230" i="1"/>
  <c r="GV230" i="1"/>
  <c r="GX230" i="1" s="1"/>
  <c r="C231" i="1"/>
  <c r="D231" i="1"/>
  <c r="I231" i="1"/>
  <c r="AC231" i="1"/>
  <c r="CQ231" i="1" s="1"/>
  <c r="P231" i="1" s="1"/>
  <c r="AE231" i="1"/>
  <c r="AD231" i="1" s="1"/>
  <c r="AF231" i="1"/>
  <c r="CT231" i="1" s="1"/>
  <c r="AG231" i="1"/>
  <c r="AH231" i="1"/>
  <c r="CV231" i="1" s="1"/>
  <c r="U231" i="1" s="1"/>
  <c r="AI231" i="1"/>
  <c r="CW231" i="1" s="1"/>
  <c r="V231" i="1" s="1"/>
  <c r="AJ231" i="1"/>
  <c r="CX231" i="1" s="1"/>
  <c r="W231" i="1" s="1"/>
  <c r="CU231" i="1"/>
  <c r="T231" i="1" s="1"/>
  <c r="FR231" i="1"/>
  <c r="GL231" i="1"/>
  <c r="GN231" i="1"/>
  <c r="GP231" i="1"/>
  <c r="GV231" i="1"/>
  <c r="GX231" i="1" s="1"/>
  <c r="C232" i="1"/>
  <c r="D232" i="1"/>
  <c r="I232" i="1"/>
  <c r="AC232" i="1"/>
  <c r="AE232" i="1"/>
  <c r="CS232" i="1" s="1"/>
  <c r="R232" i="1" s="1"/>
  <c r="AF232" i="1"/>
  <c r="AG232" i="1"/>
  <c r="CU232" i="1" s="1"/>
  <c r="T232" i="1" s="1"/>
  <c r="AH232" i="1"/>
  <c r="AI232" i="1"/>
  <c r="AJ232" i="1"/>
  <c r="CX232" i="1" s="1"/>
  <c r="W232" i="1" s="1"/>
  <c r="CV232" i="1"/>
  <c r="U232" i="1" s="1"/>
  <c r="CW232" i="1"/>
  <c r="V232" i="1" s="1"/>
  <c r="Z428" i="6" s="1"/>
  <c r="FR232" i="1"/>
  <c r="FQ236" i="1" s="1"/>
  <c r="GL232" i="1"/>
  <c r="GN232" i="1"/>
  <c r="GP232" i="1"/>
  <c r="GV232" i="1"/>
  <c r="GX232" i="1" s="1"/>
  <c r="C233" i="1"/>
  <c r="D233" i="1"/>
  <c r="I233" i="1"/>
  <c r="AC233" i="1"/>
  <c r="AD233" i="1"/>
  <c r="CR233" i="1" s="1"/>
  <c r="AE233" i="1"/>
  <c r="AF233" i="1"/>
  <c r="CT233" i="1" s="1"/>
  <c r="S233" i="1" s="1"/>
  <c r="AG233" i="1"/>
  <c r="CU233" i="1" s="1"/>
  <c r="AH233" i="1"/>
  <c r="CV233" i="1" s="1"/>
  <c r="AI233" i="1"/>
  <c r="AJ233" i="1"/>
  <c r="CS233" i="1"/>
  <c r="CW233" i="1"/>
  <c r="CX233" i="1"/>
  <c r="W233" i="1" s="1"/>
  <c r="FR233" i="1"/>
  <c r="BY236" i="1" s="1"/>
  <c r="GL233" i="1"/>
  <c r="GO233" i="1"/>
  <c r="GP233" i="1"/>
  <c r="GV233" i="1"/>
  <c r="GX233" i="1" s="1"/>
  <c r="C234" i="1"/>
  <c r="D234" i="1"/>
  <c r="I234" i="1"/>
  <c r="AC234" i="1"/>
  <c r="AE234" i="1"/>
  <c r="AF234" i="1"/>
  <c r="AG234" i="1"/>
  <c r="AH234" i="1"/>
  <c r="CV234" i="1" s="1"/>
  <c r="AI234" i="1"/>
  <c r="CW234" i="1" s="1"/>
  <c r="V234" i="1" s="1"/>
  <c r="Z443" i="6" s="1"/>
  <c r="AJ234" i="1"/>
  <c r="CQ234" i="1"/>
  <c r="CU234" i="1"/>
  <c r="T234" i="1" s="1"/>
  <c r="CX234" i="1"/>
  <c r="W234" i="1" s="1"/>
  <c r="FR234" i="1"/>
  <c r="GL234" i="1"/>
  <c r="GO234" i="1"/>
  <c r="GP234" i="1"/>
  <c r="GV234" i="1"/>
  <c r="B236" i="1"/>
  <c r="B209" i="1" s="1"/>
  <c r="C236" i="1"/>
  <c r="C209" i="1" s="1"/>
  <c r="D236" i="1"/>
  <c r="D209" i="1" s="1"/>
  <c r="F236" i="1"/>
  <c r="F209" i="1" s="1"/>
  <c r="G236" i="1"/>
  <c r="AQ236" i="1"/>
  <c r="AQ209" i="1" s="1"/>
  <c r="BX236" i="1"/>
  <c r="BX209" i="1" s="1"/>
  <c r="BZ236" i="1"/>
  <c r="BZ209" i="1" s="1"/>
  <c r="CD236" i="1"/>
  <c r="CD209" i="1" s="1"/>
  <c r="CK236" i="1"/>
  <c r="CK209" i="1" s="1"/>
  <c r="CL236" i="1"/>
  <c r="CL209" i="1" s="1"/>
  <c r="FP236" i="1"/>
  <c r="FP209" i="1" s="1"/>
  <c r="FR236" i="1"/>
  <c r="FR209" i="1" s="1"/>
  <c r="FV236" i="1"/>
  <c r="FV209" i="1" s="1"/>
  <c r="GC236" i="1"/>
  <c r="GC209" i="1" s="1"/>
  <c r="GD236" i="1"/>
  <c r="EU236" i="1" s="1"/>
  <c r="F246" i="1"/>
  <c r="D268" i="1"/>
  <c r="E270" i="1"/>
  <c r="Z270" i="1"/>
  <c r="AA270" i="1"/>
  <c r="AM270" i="1"/>
  <c r="AN270" i="1"/>
  <c r="BD270" i="1"/>
  <c r="BE270" i="1"/>
  <c r="BF270" i="1"/>
  <c r="BG270" i="1"/>
  <c r="BH270" i="1"/>
  <c r="BI270" i="1"/>
  <c r="BJ270" i="1"/>
  <c r="BK270" i="1"/>
  <c r="BL270" i="1"/>
  <c r="BM270" i="1"/>
  <c r="BN270" i="1"/>
  <c r="BO270" i="1"/>
  <c r="BP270" i="1"/>
  <c r="BQ270" i="1"/>
  <c r="BR270" i="1"/>
  <c r="BS270" i="1"/>
  <c r="BT270" i="1"/>
  <c r="BU270" i="1"/>
  <c r="BV270" i="1"/>
  <c r="BW270" i="1"/>
  <c r="CM270" i="1"/>
  <c r="CN270" i="1"/>
  <c r="CO270" i="1"/>
  <c r="CP270" i="1"/>
  <c r="CQ270" i="1"/>
  <c r="CR270" i="1"/>
  <c r="CS270" i="1"/>
  <c r="CT270" i="1"/>
  <c r="CU270" i="1"/>
  <c r="CV270" i="1"/>
  <c r="CW270" i="1"/>
  <c r="CX270" i="1"/>
  <c r="CY270" i="1"/>
  <c r="CZ270" i="1"/>
  <c r="DA270" i="1"/>
  <c r="DB270" i="1"/>
  <c r="DC270" i="1"/>
  <c r="DD270" i="1"/>
  <c r="DE270" i="1"/>
  <c r="DF270" i="1"/>
  <c r="DR270" i="1"/>
  <c r="DS270" i="1"/>
  <c r="EE270" i="1"/>
  <c r="EF270" i="1"/>
  <c r="EV270" i="1"/>
  <c r="EW270" i="1"/>
  <c r="EX270" i="1"/>
  <c r="EY270" i="1"/>
  <c r="EZ270" i="1"/>
  <c r="FA270" i="1"/>
  <c r="FB270" i="1"/>
  <c r="FC270" i="1"/>
  <c r="FD270" i="1"/>
  <c r="FE270" i="1"/>
  <c r="FF270" i="1"/>
  <c r="FG270" i="1"/>
  <c r="FH270" i="1"/>
  <c r="FI270" i="1"/>
  <c r="FJ270" i="1"/>
  <c r="FK270" i="1"/>
  <c r="FL270" i="1"/>
  <c r="FM270" i="1"/>
  <c r="FN270" i="1"/>
  <c r="FO270" i="1"/>
  <c r="GE270" i="1"/>
  <c r="GF270" i="1"/>
  <c r="GG270" i="1"/>
  <c r="GH270" i="1"/>
  <c r="GI270" i="1"/>
  <c r="GJ270" i="1"/>
  <c r="GK270" i="1"/>
  <c r="GL270" i="1"/>
  <c r="GM270" i="1"/>
  <c r="GN270" i="1"/>
  <c r="GO270" i="1"/>
  <c r="GP270" i="1"/>
  <c r="GQ270" i="1"/>
  <c r="GR270" i="1"/>
  <c r="GS270" i="1"/>
  <c r="GT270" i="1"/>
  <c r="GU270" i="1"/>
  <c r="GV270" i="1"/>
  <c r="GW270" i="1"/>
  <c r="GX270" i="1"/>
  <c r="C272" i="1"/>
  <c r="D272" i="1"/>
  <c r="AC272" i="1"/>
  <c r="AE272" i="1"/>
  <c r="AD272" i="1" s="1"/>
  <c r="CR272" i="1" s="1"/>
  <c r="Q272" i="1" s="1"/>
  <c r="AF272" i="1"/>
  <c r="AG272" i="1"/>
  <c r="CU272" i="1" s="1"/>
  <c r="T272" i="1" s="1"/>
  <c r="AH272" i="1"/>
  <c r="CV272" i="1" s="1"/>
  <c r="U272" i="1" s="1"/>
  <c r="AI272" i="1"/>
  <c r="CW272" i="1" s="1"/>
  <c r="V272" i="1" s="1"/>
  <c r="AJ272" i="1"/>
  <c r="CQ272" i="1"/>
  <c r="P272" i="1" s="1"/>
  <c r="CT272" i="1"/>
  <c r="S272" i="1" s="1"/>
  <c r="CX272" i="1"/>
  <c r="W272" i="1" s="1"/>
  <c r="FR272" i="1"/>
  <c r="GL272" i="1"/>
  <c r="GN272" i="1"/>
  <c r="GO272" i="1"/>
  <c r="GV272" i="1"/>
  <c r="GX272" i="1" s="1"/>
  <c r="C273" i="1"/>
  <c r="D273" i="1"/>
  <c r="AC273" i="1"/>
  <c r="CQ273" i="1" s="1"/>
  <c r="P273" i="1" s="1"/>
  <c r="AE273" i="1"/>
  <c r="AD273" i="1" s="1"/>
  <c r="AF273" i="1"/>
  <c r="AG273" i="1"/>
  <c r="AH273" i="1"/>
  <c r="CV273" i="1" s="1"/>
  <c r="U273" i="1" s="1"/>
  <c r="AI273" i="1"/>
  <c r="AJ273" i="1"/>
  <c r="CX273" i="1" s="1"/>
  <c r="W273" i="1" s="1"/>
  <c r="CS273" i="1"/>
  <c r="R273" i="1" s="1"/>
  <c r="CU273" i="1"/>
  <c r="T273" i="1" s="1"/>
  <c r="CW273" i="1"/>
  <c r="V273" i="1" s="1"/>
  <c r="Z469" i="6" s="1"/>
  <c r="FR273" i="1"/>
  <c r="GL273" i="1"/>
  <c r="GN273" i="1"/>
  <c r="GO273" i="1"/>
  <c r="GV273" i="1"/>
  <c r="GX273" i="1" s="1"/>
  <c r="C274" i="1"/>
  <c r="D274" i="1"/>
  <c r="AC274" i="1"/>
  <c r="AD274" i="1"/>
  <c r="CR274" i="1" s="1"/>
  <c r="Q274" i="1" s="1"/>
  <c r="AE274" i="1"/>
  <c r="AF274" i="1"/>
  <c r="CT274" i="1" s="1"/>
  <c r="S274" i="1" s="1"/>
  <c r="AG274" i="1"/>
  <c r="AH274" i="1"/>
  <c r="CV274" i="1" s="1"/>
  <c r="U274" i="1" s="1"/>
  <c r="AI274" i="1"/>
  <c r="AJ274" i="1"/>
  <c r="CX274" i="1" s="1"/>
  <c r="W274" i="1" s="1"/>
  <c r="CQ274" i="1"/>
  <c r="P274" i="1" s="1"/>
  <c r="CS274" i="1"/>
  <c r="R274" i="1" s="1"/>
  <c r="GK274" i="1" s="1"/>
  <c r="CU274" i="1"/>
  <c r="T274" i="1" s="1"/>
  <c r="CW274" i="1"/>
  <c r="V274" i="1" s="1"/>
  <c r="FR274" i="1"/>
  <c r="GL274" i="1"/>
  <c r="GN274" i="1"/>
  <c r="GO274" i="1"/>
  <c r="GV274" i="1"/>
  <c r="GX274" i="1"/>
  <c r="C275" i="1"/>
  <c r="D275" i="1"/>
  <c r="AB275" i="1"/>
  <c r="G476" i="6" s="1"/>
  <c r="AC275" i="1"/>
  <c r="AE275" i="1"/>
  <c r="AD275" i="1" s="1"/>
  <c r="CR275" i="1" s="1"/>
  <c r="Q275" i="1" s="1"/>
  <c r="W476" i="6" s="1"/>
  <c r="AF275" i="1"/>
  <c r="AG275" i="1"/>
  <c r="CU275" i="1" s="1"/>
  <c r="T275" i="1" s="1"/>
  <c r="AH275" i="1"/>
  <c r="AI275" i="1"/>
  <c r="CW275" i="1" s="1"/>
  <c r="V275" i="1" s="1"/>
  <c r="AJ275" i="1"/>
  <c r="CX275" i="1" s="1"/>
  <c r="W275" i="1" s="1"/>
  <c r="CQ275" i="1"/>
  <c r="P275" i="1" s="1"/>
  <c r="U476" i="6" s="1"/>
  <c r="CS275" i="1"/>
  <c r="R275" i="1" s="1"/>
  <c r="CV275" i="1"/>
  <c r="U275" i="1" s="1"/>
  <c r="FR275" i="1"/>
  <c r="GL275" i="1"/>
  <c r="GN275" i="1"/>
  <c r="GO275" i="1"/>
  <c r="GV275" i="1"/>
  <c r="GX275" i="1" s="1"/>
  <c r="C276" i="1"/>
  <c r="D276" i="1"/>
  <c r="AC276" i="1"/>
  <c r="AD276" i="1"/>
  <c r="CR276" i="1" s="1"/>
  <c r="Q276" i="1" s="1"/>
  <c r="AE276" i="1"/>
  <c r="AF276" i="1"/>
  <c r="CT276" i="1" s="1"/>
  <c r="S276" i="1" s="1"/>
  <c r="AG276" i="1"/>
  <c r="AH276" i="1"/>
  <c r="CV276" i="1" s="1"/>
  <c r="U276" i="1" s="1"/>
  <c r="AI276" i="1"/>
  <c r="AJ276" i="1"/>
  <c r="CX276" i="1" s="1"/>
  <c r="W276" i="1" s="1"/>
  <c r="CS276" i="1"/>
  <c r="R276" i="1" s="1"/>
  <c r="GK276" i="1" s="1"/>
  <c r="CU276" i="1"/>
  <c r="T276" i="1" s="1"/>
  <c r="CW276" i="1"/>
  <c r="V276" i="1" s="1"/>
  <c r="FR276" i="1"/>
  <c r="GL276" i="1"/>
  <c r="GN276" i="1"/>
  <c r="GO276" i="1"/>
  <c r="GV276" i="1"/>
  <c r="GX276" i="1" s="1"/>
  <c r="C277" i="1"/>
  <c r="D277" i="1"/>
  <c r="AC277" i="1"/>
  <c r="AE277" i="1"/>
  <c r="AD277" i="1" s="1"/>
  <c r="CR277" i="1" s="1"/>
  <c r="Q277" i="1" s="1"/>
  <c r="W483" i="6" s="1"/>
  <c r="AF277" i="1"/>
  <c r="AG277" i="1"/>
  <c r="CU277" i="1" s="1"/>
  <c r="T277" i="1" s="1"/>
  <c r="AH277" i="1"/>
  <c r="AI277" i="1"/>
  <c r="CW277" i="1" s="1"/>
  <c r="V277" i="1" s="1"/>
  <c r="Z483" i="6" s="1"/>
  <c r="AJ277" i="1"/>
  <c r="CX277" i="1" s="1"/>
  <c r="W277" i="1" s="1"/>
  <c r="CQ277" i="1"/>
  <c r="P277" i="1" s="1"/>
  <c r="U483" i="6" s="1"/>
  <c r="CS277" i="1"/>
  <c r="R277" i="1" s="1"/>
  <c r="CV277" i="1"/>
  <c r="U277" i="1" s="1"/>
  <c r="FR277" i="1"/>
  <c r="GL277" i="1"/>
  <c r="GN277" i="1"/>
  <c r="GO277" i="1"/>
  <c r="GV277" i="1"/>
  <c r="GX277" i="1" s="1"/>
  <c r="C278" i="1"/>
  <c r="D278" i="1"/>
  <c r="AC278" i="1"/>
  <c r="AD278" i="1"/>
  <c r="CR278" i="1" s="1"/>
  <c r="Q278" i="1" s="1"/>
  <c r="AE278" i="1"/>
  <c r="AF278" i="1"/>
  <c r="CT278" i="1" s="1"/>
  <c r="S278" i="1" s="1"/>
  <c r="AG278" i="1"/>
  <c r="AH278" i="1"/>
  <c r="CV278" i="1" s="1"/>
  <c r="U278" i="1" s="1"/>
  <c r="AH281" i="1" s="1"/>
  <c r="AI278" i="1"/>
  <c r="AJ278" i="1"/>
  <c r="CQ278" i="1"/>
  <c r="P278" i="1" s="1"/>
  <c r="CS278" i="1"/>
  <c r="R278" i="1" s="1"/>
  <c r="GK278" i="1" s="1"/>
  <c r="CU278" i="1"/>
  <c r="T278" i="1" s="1"/>
  <c r="CW278" i="1"/>
  <c r="V278" i="1" s="1"/>
  <c r="CX278" i="1"/>
  <c r="W278" i="1" s="1"/>
  <c r="FR278" i="1"/>
  <c r="GL278" i="1"/>
  <c r="GN278" i="1"/>
  <c r="GO278" i="1"/>
  <c r="GV278" i="1"/>
  <c r="GX278" i="1" s="1"/>
  <c r="C279" i="1"/>
  <c r="D279" i="1"/>
  <c r="AC279" i="1"/>
  <c r="CQ279" i="1" s="1"/>
  <c r="P279" i="1" s="1"/>
  <c r="U490" i="6" s="1"/>
  <c r="AE279" i="1"/>
  <c r="AD279" i="1" s="1"/>
  <c r="CR279" i="1" s="1"/>
  <c r="Q279" i="1" s="1"/>
  <c r="W490" i="6" s="1"/>
  <c r="AF279" i="1"/>
  <c r="AG279" i="1"/>
  <c r="AH279" i="1"/>
  <c r="AI279" i="1"/>
  <c r="CW279" i="1" s="1"/>
  <c r="V279" i="1" s="1"/>
  <c r="Z490" i="6" s="1"/>
  <c r="AJ279" i="1"/>
  <c r="CX279" i="1" s="1"/>
  <c r="W279" i="1" s="1"/>
  <c r="CS279" i="1"/>
  <c r="R279" i="1" s="1"/>
  <c r="X490" i="6" s="1"/>
  <c r="CU279" i="1"/>
  <c r="T279" i="1" s="1"/>
  <c r="CV279" i="1"/>
  <c r="U279" i="1" s="1"/>
  <c r="FR279" i="1"/>
  <c r="GL279" i="1"/>
  <c r="GN279" i="1"/>
  <c r="GO279" i="1"/>
  <c r="GV279" i="1"/>
  <c r="GX279" i="1" s="1"/>
  <c r="B281" i="1"/>
  <c r="B270" i="1" s="1"/>
  <c r="C281" i="1"/>
  <c r="C270" i="1" s="1"/>
  <c r="D281" i="1"/>
  <c r="D270" i="1" s="1"/>
  <c r="F281" i="1"/>
  <c r="F270" i="1" s="1"/>
  <c r="G281" i="1"/>
  <c r="BX281" i="1"/>
  <c r="BX270" i="1" s="1"/>
  <c r="BY281" i="1"/>
  <c r="CB281" i="1"/>
  <c r="CB270" i="1" s="1"/>
  <c r="CC281" i="1"/>
  <c r="CK281" i="1"/>
  <c r="CL281" i="1"/>
  <c r="CL270" i="1" s="1"/>
  <c r="FP281" i="1"/>
  <c r="FP270" i="1" s="1"/>
  <c r="FQ281" i="1"/>
  <c r="FQ270" i="1" s="1"/>
  <c r="FR281" i="1"/>
  <c r="FR270" i="1" s="1"/>
  <c r="FT281" i="1"/>
  <c r="FT270" i="1" s="1"/>
  <c r="FU281" i="1"/>
  <c r="FU270" i="1" s="1"/>
  <c r="GC281" i="1"/>
  <c r="GC270" i="1" s="1"/>
  <c r="GD281" i="1"/>
  <c r="GD270" i="1" s="1"/>
  <c r="B313" i="1"/>
  <c r="B22" i="1" s="1"/>
  <c r="C313" i="1"/>
  <c r="C22" i="1" s="1"/>
  <c r="D313" i="1"/>
  <c r="D22" i="1" s="1"/>
  <c r="F313" i="1"/>
  <c r="F22" i="1" s="1"/>
  <c r="G313" i="1"/>
  <c r="B345" i="1"/>
  <c r="B18" i="1" s="1"/>
  <c r="C345" i="1"/>
  <c r="C18" i="1" s="1"/>
  <c r="D345" i="1"/>
  <c r="D18" i="1" s="1"/>
  <c r="F345" i="1"/>
  <c r="F18" i="1" s="1"/>
  <c r="G345" i="1"/>
  <c r="EA281" i="1" l="1"/>
  <c r="Z476" i="6"/>
  <c r="GK277" i="1"/>
  <c r="X483" i="6"/>
  <c r="DY281" i="1"/>
  <c r="DY270" i="1" s="1"/>
  <c r="CJ281" i="1"/>
  <c r="CJ270" i="1" s="1"/>
  <c r="AB333" i="6"/>
  <c r="V204" i="5"/>
  <c r="Y302" i="6"/>
  <c r="L194" i="5"/>
  <c r="L196" i="5"/>
  <c r="Q196" i="5" s="1"/>
  <c r="Y284" i="6"/>
  <c r="L185" i="5"/>
  <c r="Q185" i="5" s="1"/>
  <c r="L182" i="5"/>
  <c r="GK114" i="1"/>
  <c r="X252" i="6"/>
  <c r="GK98" i="1"/>
  <c r="X194" i="6"/>
  <c r="K128" i="5"/>
  <c r="Y469" i="6"/>
  <c r="L293" i="5"/>
  <c r="Q293" i="5" s="1"/>
  <c r="L292" i="5"/>
  <c r="U469" i="6"/>
  <c r="DU281" i="1"/>
  <c r="GK232" i="1"/>
  <c r="X428" i="6"/>
  <c r="K269" i="5"/>
  <c r="K257" i="5"/>
  <c r="V419" i="6"/>
  <c r="X390" i="6"/>
  <c r="GK222" i="1"/>
  <c r="U254" i="6"/>
  <c r="K165" i="5"/>
  <c r="GK106" i="1"/>
  <c r="X230" i="6"/>
  <c r="Y214" i="6"/>
  <c r="L148" i="5"/>
  <c r="Q148" i="5" s="1"/>
  <c r="L144" i="5"/>
  <c r="CR230" i="1"/>
  <c r="Q230" i="1" s="1"/>
  <c r="H258" i="5"/>
  <c r="CR220" i="1"/>
  <c r="Q220" i="1" s="1"/>
  <c r="H232" i="5"/>
  <c r="X360" i="6"/>
  <c r="K221" i="5"/>
  <c r="GK214" i="1"/>
  <c r="V344" i="6"/>
  <c r="K211" i="5"/>
  <c r="GK120" i="1"/>
  <c r="X273" i="6"/>
  <c r="Y483" i="6"/>
  <c r="L305" i="5"/>
  <c r="Q305" i="5" s="1"/>
  <c r="L304" i="5"/>
  <c r="GK275" i="1"/>
  <c r="X476" i="6"/>
  <c r="V390" i="6"/>
  <c r="K238" i="5"/>
  <c r="G18" i="1"/>
  <c r="C512" i="6"/>
  <c r="AG512" i="6"/>
  <c r="BC281" i="1"/>
  <c r="AB276" i="1"/>
  <c r="EI236" i="1"/>
  <c r="EI209" i="1" s="1"/>
  <c r="AU236" i="1"/>
  <c r="F255" i="1" s="1"/>
  <c r="G455" i="6"/>
  <c r="G457" i="6"/>
  <c r="H277" i="5"/>
  <c r="U275" i="5"/>
  <c r="H281" i="5" s="1"/>
  <c r="S275" i="5"/>
  <c r="H280" i="5" s="1"/>
  <c r="C444" i="6"/>
  <c r="F443" i="6"/>
  <c r="E275" i="5"/>
  <c r="C276" i="5"/>
  <c r="R233" i="1"/>
  <c r="GK233" i="1" s="1"/>
  <c r="T233" i="1"/>
  <c r="AB233" i="1"/>
  <c r="F428" i="6"/>
  <c r="C429" i="6"/>
  <c r="E265" i="5"/>
  <c r="C266" i="5"/>
  <c r="U230" i="1"/>
  <c r="R227" i="1"/>
  <c r="GK227" i="1" s="1"/>
  <c r="T227" i="1"/>
  <c r="AB227" i="1"/>
  <c r="R226" i="1"/>
  <c r="CP221" i="1"/>
  <c r="O221" i="1" s="1"/>
  <c r="CT220" i="1"/>
  <c r="S220" i="1" s="1"/>
  <c r="G387" i="6"/>
  <c r="G385" i="6"/>
  <c r="U229" i="5"/>
  <c r="H234" i="5" s="1"/>
  <c r="S229" i="5"/>
  <c r="H233" i="5" s="1"/>
  <c r="H231" i="5"/>
  <c r="T218" i="1"/>
  <c r="U217" i="1"/>
  <c r="S226" i="5"/>
  <c r="U226" i="5"/>
  <c r="Y360" i="6"/>
  <c r="L228" i="5"/>
  <c r="Q228" i="5" s="1"/>
  <c r="L225" i="5"/>
  <c r="AD212" i="1"/>
  <c r="H213" i="5"/>
  <c r="R213" i="5" s="1"/>
  <c r="AD211" i="1"/>
  <c r="CR211" i="1" s="1"/>
  <c r="Q211" i="1" s="1"/>
  <c r="AA333" i="6"/>
  <c r="T204" i="5"/>
  <c r="W331" i="6"/>
  <c r="Y318" i="6"/>
  <c r="L202" i="5"/>
  <c r="L205" i="5"/>
  <c r="Q205" i="5" s="1"/>
  <c r="G329" i="6"/>
  <c r="G328" i="6"/>
  <c r="H198" i="5"/>
  <c r="R198" i="5" s="1"/>
  <c r="U197" i="5"/>
  <c r="S197" i="5"/>
  <c r="GK165" i="1"/>
  <c r="X302" i="6"/>
  <c r="K190" i="5"/>
  <c r="V302" i="6"/>
  <c r="K188" i="5"/>
  <c r="V254" i="6"/>
  <c r="K162" i="5"/>
  <c r="CT114" i="1"/>
  <c r="S114" i="1" s="1"/>
  <c r="S158" i="5"/>
  <c r="U158" i="5"/>
  <c r="GK112" i="1"/>
  <c r="X236" i="6"/>
  <c r="K153" i="5"/>
  <c r="Y236" i="6"/>
  <c r="L159" i="5"/>
  <c r="Q159" i="5" s="1"/>
  <c r="L157" i="5"/>
  <c r="CR112" i="1"/>
  <c r="Q112" i="1" s="1"/>
  <c r="H152" i="5"/>
  <c r="V236" i="6"/>
  <c r="K151" i="5"/>
  <c r="GK110" i="1"/>
  <c r="X234" i="6"/>
  <c r="GK108" i="1"/>
  <c r="X232" i="6"/>
  <c r="U230" i="6"/>
  <c r="V214" i="6"/>
  <c r="K138" i="5"/>
  <c r="FQ122" i="1"/>
  <c r="CQ102" i="1"/>
  <c r="H134" i="5"/>
  <c r="W134" i="5" s="1"/>
  <c r="CZ34" i="1"/>
  <c r="Y34" i="1" s="1"/>
  <c r="CY34" i="1"/>
  <c r="X34" i="1" s="1"/>
  <c r="AS281" i="1"/>
  <c r="AS270" i="1" s="1"/>
  <c r="Y490" i="6"/>
  <c r="L311" i="5"/>
  <c r="Q311" i="5" s="1"/>
  <c r="L310" i="5"/>
  <c r="CT279" i="1"/>
  <c r="S279" i="1" s="1"/>
  <c r="G495" i="6"/>
  <c r="G494" i="6"/>
  <c r="S306" i="5"/>
  <c r="H308" i="5" s="1"/>
  <c r="H307" i="5"/>
  <c r="U306" i="5"/>
  <c r="H309" i="5" s="1"/>
  <c r="AD281" i="1"/>
  <c r="Y476" i="6"/>
  <c r="L299" i="5"/>
  <c r="Q299" i="5" s="1"/>
  <c r="L298" i="5"/>
  <c r="GK273" i="1"/>
  <c r="X469" i="6"/>
  <c r="CS234" i="1"/>
  <c r="R234" i="1" s="1"/>
  <c r="H279" i="5"/>
  <c r="R279" i="5" s="1"/>
  <c r="CT232" i="1"/>
  <c r="S232" i="1" s="1"/>
  <c r="G440" i="6"/>
  <c r="G441" i="6"/>
  <c r="U265" i="5"/>
  <c r="H272" i="5" s="1"/>
  <c r="S265" i="5"/>
  <c r="H271" i="5" s="1"/>
  <c r="H267" i="5"/>
  <c r="CP230" i="1"/>
  <c r="O230" i="1" s="1"/>
  <c r="U419" i="6"/>
  <c r="K260" i="5"/>
  <c r="AB230" i="1"/>
  <c r="G419" i="6" s="1"/>
  <c r="H260" i="5"/>
  <c r="CQ228" i="1"/>
  <c r="P228" i="1" s="1"/>
  <c r="U417" i="6" s="1"/>
  <c r="H253" i="5"/>
  <c r="W253" i="5" s="1"/>
  <c r="V400" i="6"/>
  <c r="K245" i="5"/>
  <c r="Y400" i="6"/>
  <c r="L254" i="5"/>
  <c r="Q254" i="5" s="1"/>
  <c r="L251" i="5"/>
  <c r="CR224" i="1"/>
  <c r="Q224" i="1" s="1"/>
  <c r="H246" i="5"/>
  <c r="Y390" i="6"/>
  <c r="L243" i="5"/>
  <c r="Q243" i="5" s="1"/>
  <c r="L242" i="5"/>
  <c r="CR222" i="1"/>
  <c r="Q222" i="1" s="1"/>
  <c r="H239" i="5"/>
  <c r="CY221" i="1"/>
  <c r="X221" i="1" s="1"/>
  <c r="S227" i="5"/>
  <c r="U227" i="5"/>
  <c r="AB375" i="6"/>
  <c r="V226" i="5"/>
  <c r="GK216" i="1"/>
  <c r="X375" i="6"/>
  <c r="F375" i="6"/>
  <c r="E226" i="5"/>
  <c r="C336" i="6"/>
  <c r="A207" i="5"/>
  <c r="H204" i="5"/>
  <c r="X204" i="5" s="1"/>
  <c r="CQ171" i="1"/>
  <c r="P171" i="1" s="1"/>
  <c r="U331" i="6" s="1"/>
  <c r="H203" i="5"/>
  <c r="X203" i="5" s="1"/>
  <c r="U195" i="5"/>
  <c r="CQ166" i="1"/>
  <c r="G314" i="6"/>
  <c r="G313" i="6"/>
  <c r="U186" i="5"/>
  <c r="S186" i="5"/>
  <c r="H188" i="5"/>
  <c r="R188" i="5" s="1"/>
  <c r="I167" i="1"/>
  <c r="T167" i="1" s="1"/>
  <c r="DY175" i="1" s="1"/>
  <c r="C303" i="6"/>
  <c r="F302" i="6"/>
  <c r="E186" i="5"/>
  <c r="C187" i="5"/>
  <c r="FV175" i="1"/>
  <c r="CQ163" i="1"/>
  <c r="P163" i="1" s="1"/>
  <c r="U300" i="6" s="1"/>
  <c r="CB175" i="1"/>
  <c r="S183" i="5"/>
  <c r="U183" i="5"/>
  <c r="F298" i="6"/>
  <c r="E183" i="5"/>
  <c r="W160" i="1"/>
  <c r="CS160" i="1"/>
  <c r="R160" i="1" s="1"/>
  <c r="U160" i="1"/>
  <c r="V284" i="6"/>
  <c r="K178" i="5"/>
  <c r="EU122" i="1"/>
  <c r="AO122" i="1"/>
  <c r="FV122" i="1"/>
  <c r="H170" i="5"/>
  <c r="W170" i="5" s="1"/>
  <c r="H169" i="5"/>
  <c r="W169" i="5" s="1"/>
  <c r="CS116" i="1"/>
  <c r="R116" i="1" s="1"/>
  <c r="Y254" i="6"/>
  <c r="L171" i="5"/>
  <c r="Q171" i="5" s="1"/>
  <c r="L168" i="5"/>
  <c r="AD116" i="1"/>
  <c r="CP112" i="1"/>
  <c r="O112" i="1" s="1"/>
  <c r="U236" i="6"/>
  <c r="K154" i="5"/>
  <c r="F236" i="6"/>
  <c r="C237" i="6"/>
  <c r="E149" i="5"/>
  <c r="C150" i="5"/>
  <c r="CS111" i="1"/>
  <c r="R111" i="1" s="1"/>
  <c r="GK111" i="1" s="1"/>
  <c r="CQ110" i="1"/>
  <c r="P110" i="1" s="1"/>
  <c r="U234" i="6" s="1"/>
  <c r="AB110" i="1"/>
  <c r="G234" i="6" s="1"/>
  <c r="P108" i="1"/>
  <c r="AB108" i="1"/>
  <c r="G232" i="6" s="1"/>
  <c r="H146" i="5"/>
  <c r="W146" i="5" s="1"/>
  <c r="CT106" i="1"/>
  <c r="S106" i="1" s="1"/>
  <c r="V230" i="6" s="1"/>
  <c r="U145" i="5"/>
  <c r="S145" i="5"/>
  <c r="CQ104" i="1"/>
  <c r="P104" i="1" s="1"/>
  <c r="CS103" i="1"/>
  <c r="R103" i="1" s="1"/>
  <c r="CZ103" i="1" s="1"/>
  <c r="Y103" i="1" s="1"/>
  <c r="GK102" i="1"/>
  <c r="X212" i="6"/>
  <c r="L76" i="5"/>
  <c r="Q76" i="5" s="1"/>
  <c r="L75" i="5"/>
  <c r="Y96" i="6"/>
  <c r="G22" i="1"/>
  <c r="C505" i="6"/>
  <c r="AI281" i="1"/>
  <c r="CT277" i="1"/>
  <c r="S277" i="1" s="1"/>
  <c r="G487" i="6"/>
  <c r="G488" i="6"/>
  <c r="H301" i="5"/>
  <c r="U300" i="5"/>
  <c r="H303" i="5" s="1"/>
  <c r="S300" i="5"/>
  <c r="H302" i="5" s="1"/>
  <c r="CT275" i="1"/>
  <c r="S275" i="1" s="1"/>
  <c r="G482" i="6"/>
  <c r="G480" i="6"/>
  <c r="G481" i="6"/>
  <c r="H295" i="5"/>
  <c r="U294" i="5"/>
  <c r="H297" i="5" s="1"/>
  <c r="S294" i="5"/>
  <c r="H296" i="5" s="1"/>
  <c r="CS272" i="1"/>
  <c r="R272" i="1" s="1"/>
  <c r="ET236" i="1"/>
  <c r="BC236" i="1"/>
  <c r="G209" i="1"/>
  <c r="C461" i="6"/>
  <c r="AF285" i="5"/>
  <c r="A285" i="5"/>
  <c r="CT234" i="1"/>
  <c r="S234" i="1" s="1"/>
  <c r="U234" i="1"/>
  <c r="AD234" i="1"/>
  <c r="V233" i="1"/>
  <c r="AD232" i="1"/>
  <c r="H268" i="5" s="1"/>
  <c r="H269" i="5"/>
  <c r="R269" i="5" s="1"/>
  <c r="G427" i="6"/>
  <c r="G425" i="6"/>
  <c r="G426" i="6"/>
  <c r="U255" i="5"/>
  <c r="H262" i="5" s="1"/>
  <c r="S255" i="5"/>
  <c r="H261" i="5" s="1"/>
  <c r="H257" i="5"/>
  <c r="C420" i="6"/>
  <c r="F419" i="6"/>
  <c r="C256" i="5"/>
  <c r="E255" i="5"/>
  <c r="AB229" i="1"/>
  <c r="GK228" i="1"/>
  <c r="X417" i="6"/>
  <c r="F417" i="6"/>
  <c r="E253" i="5"/>
  <c r="V227" i="1"/>
  <c r="P226" i="1"/>
  <c r="AB226" i="1"/>
  <c r="G415" i="6" s="1"/>
  <c r="H252" i="5"/>
  <c r="W252" i="5" s="1"/>
  <c r="CS224" i="1"/>
  <c r="R224" i="1" s="1"/>
  <c r="CQ224" i="1"/>
  <c r="P224" i="1" s="1"/>
  <c r="H248" i="5"/>
  <c r="CP222" i="1"/>
  <c r="O222" i="1" s="1"/>
  <c r="U390" i="6"/>
  <c r="AB222" i="1"/>
  <c r="G390" i="6" s="1"/>
  <c r="CZ221" i="1"/>
  <c r="Y221" i="1" s="1"/>
  <c r="CS220" i="1"/>
  <c r="R220" i="1" s="1"/>
  <c r="Y379" i="6"/>
  <c r="L236" i="5"/>
  <c r="Q236" i="5" s="1"/>
  <c r="L235" i="5"/>
  <c r="C380" i="6"/>
  <c r="F379" i="6"/>
  <c r="E229" i="5"/>
  <c r="C230" i="5"/>
  <c r="CT218" i="1"/>
  <c r="S218" i="1" s="1"/>
  <c r="V377" i="6" s="1"/>
  <c r="Q218" i="1"/>
  <c r="W377" i="6" s="1"/>
  <c r="W217" i="1"/>
  <c r="CY216" i="1"/>
  <c r="X216" i="1" s="1"/>
  <c r="AD216" i="1"/>
  <c r="CR216" i="1" s="1"/>
  <c r="Q216" i="1" s="1"/>
  <c r="W375" i="6" s="1"/>
  <c r="CT214" i="1"/>
  <c r="S214" i="1" s="1"/>
  <c r="G370" i="6"/>
  <c r="G372" i="6"/>
  <c r="H219" i="5"/>
  <c r="R219" i="5" s="1"/>
  <c r="U218" i="5"/>
  <c r="H224" i="5" s="1"/>
  <c r="S218" i="5"/>
  <c r="H223" i="5" s="1"/>
  <c r="AB212" i="1"/>
  <c r="G344" i="6" s="1"/>
  <c r="U204" i="5"/>
  <c r="S204" i="5"/>
  <c r="CS171" i="1"/>
  <c r="R171" i="1" s="1"/>
  <c r="CT169" i="1"/>
  <c r="S169" i="1" s="1"/>
  <c r="AD165" i="1"/>
  <c r="H190" i="5"/>
  <c r="R190" i="5" s="1"/>
  <c r="S184" i="5"/>
  <c r="U184" i="5"/>
  <c r="F300" i="6"/>
  <c r="E184" i="5"/>
  <c r="GK161" i="1"/>
  <c r="P160" i="1"/>
  <c r="CP160" i="1" s="1"/>
  <c r="O160" i="1" s="1"/>
  <c r="AB160" i="1"/>
  <c r="U284" i="6"/>
  <c r="K179" i="5"/>
  <c r="G156" i="1"/>
  <c r="ET122" i="1"/>
  <c r="ET73" i="1" s="1"/>
  <c r="G73" i="1"/>
  <c r="C276" i="6"/>
  <c r="A173" i="5"/>
  <c r="U170" i="5"/>
  <c r="S170" i="5"/>
  <c r="C255" i="6"/>
  <c r="F254" i="6"/>
  <c r="E160" i="5"/>
  <c r="C161" i="5"/>
  <c r="CS115" i="1"/>
  <c r="V115" i="1"/>
  <c r="H158" i="5"/>
  <c r="W158" i="5" s="1"/>
  <c r="F252" i="6"/>
  <c r="E158" i="5"/>
  <c r="G247" i="6"/>
  <c r="G249" i="6"/>
  <c r="H151" i="5"/>
  <c r="R151" i="5" s="1"/>
  <c r="U149" i="5"/>
  <c r="H156" i="5" s="1"/>
  <c r="W159" i="5" s="1"/>
  <c r="S149" i="5"/>
  <c r="H155" i="5" s="1"/>
  <c r="S111" i="1"/>
  <c r="CT110" i="1"/>
  <c r="S110" i="1" s="1"/>
  <c r="V234" i="6" s="1"/>
  <c r="U147" i="5"/>
  <c r="S147" i="5"/>
  <c r="F234" i="6"/>
  <c r="E147" i="5"/>
  <c r="CS109" i="1"/>
  <c r="R109" i="1" s="1"/>
  <c r="GK109" i="1" s="1"/>
  <c r="T109" i="1"/>
  <c r="U146" i="5"/>
  <c r="S146" i="5"/>
  <c r="F230" i="6"/>
  <c r="E145" i="5"/>
  <c r="CS105" i="1"/>
  <c r="R105" i="1" s="1"/>
  <c r="GK105" i="1" s="1"/>
  <c r="T105" i="1"/>
  <c r="G225" i="6"/>
  <c r="G227" i="6"/>
  <c r="S136" i="5"/>
  <c r="H142" i="5" s="1"/>
  <c r="H138" i="5"/>
  <c r="R138" i="5" s="1"/>
  <c r="U136" i="5"/>
  <c r="U134" i="5"/>
  <c r="S134" i="5"/>
  <c r="GX102" i="1"/>
  <c r="F212" i="6"/>
  <c r="E134" i="5"/>
  <c r="AD99" i="1"/>
  <c r="CR99" i="1" s="1"/>
  <c r="CS99" i="1"/>
  <c r="L58" i="5"/>
  <c r="Q58" i="5" s="1"/>
  <c r="L57" i="5"/>
  <c r="Y65" i="6"/>
  <c r="G270" i="1"/>
  <c r="C498" i="6"/>
  <c r="AF313" i="5"/>
  <c r="A313" i="5"/>
  <c r="CT273" i="1"/>
  <c r="S273" i="1" s="1"/>
  <c r="G473" i="6"/>
  <c r="G474" i="6"/>
  <c r="U288" i="5"/>
  <c r="H291" i="5" s="1"/>
  <c r="S288" i="5"/>
  <c r="H290" i="5" s="1"/>
  <c r="H289" i="5"/>
  <c r="AB272" i="1"/>
  <c r="EM236" i="1"/>
  <c r="BB236" i="1"/>
  <c r="GX234" i="1"/>
  <c r="GB236" i="1" s="1"/>
  <c r="P234" i="1"/>
  <c r="U443" i="6" s="1"/>
  <c r="AB234" i="1"/>
  <c r="G443" i="6" s="1"/>
  <c r="U233" i="1"/>
  <c r="Q233" i="1"/>
  <c r="Y428" i="6"/>
  <c r="L274" i="5"/>
  <c r="Q274" i="5" s="1"/>
  <c r="L273" i="5"/>
  <c r="CQ232" i="1"/>
  <c r="P232" i="1" s="1"/>
  <c r="H270" i="5"/>
  <c r="S231" i="1"/>
  <c r="V230" i="1"/>
  <c r="Z419" i="6" s="1"/>
  <c r="CS230" i="1"/>
  <c r="R230" i="1" s="1"/>
  <c r="H259" i="5"/>
  <c r="R259" i="5" s="1"/>
  <c r="CT228" i="1"/>
  <c r="S228" i="1" s="1"/>
  <c r="V417" i="6" s="1"/>
  <c r="U253" i="5"/>
  <c r="S253" i="5"/>
  <c r="U227" i="1"/>
  <c r="U252" i="5"/>
  <c r="S252" i="5"/>
  <c r="F415" i="6"/>
  <c r="E252" i="5"/>
  <c r="AB225" i="1"/>
  <c r="AB224" i="1"/>
  <c r="G400" i="6" s="1"/>
  <c r="G412" i="6"/>
  <c r="G410" i="6"/>
  <c r="U244" i="5"/>
  <c r="S244" i="5"/>
  <c r="H245" i="5"/>
  <c r="G399" i="6"/>
  <c r="G397" i="6"/>
  <c r="G395" i="6"/>
  <c r="H238" i="5"/>
  <c r="U237" i="5"/>
  <c r="H241" i="5" s="1"/>
  <c r="S237" i="5"/>
  <c r="H240" i="5" s="1"/>
  <c r="CQ218" i="1"/>
  <c r="P218" i="1" s="1"/>
  <c r="H227" i="5"/>
  <c r="W227" i="5" s="1"/>
  <c r="F377" i="6"/>
  <c r="E227" i="5"/>
  <c r="H226" i="5"/>
  <c r="W226" i="5" s="1"/>
  <c r="AD214" i="1"/>
  <c r="H221" i="5"/>
  <c r="R221" i="5" s="1"/>
  <c r="Y344" i="6"/>
  <c r="L217" i="5"/>
  <c r="Q217" i="5" s="1"/>
  <c r="L216" i="5"/>
  <c r="G355" i="6"/>
  <c r="G357" i="6"/>
  <c r="G359" i="6"/>
  <c r="U210" i="5"/>
  <c r="H215" i="5" s="1"/>
  <c r="S210" i="5"/>
  <c r="H214" i="5" s="1"/>
  <c r="H211" i="5"/>
  <c r="GK212" i="1"/>
  <c r="X344" i="6"/>
  <c r="K213" i="5"/>
  <c r="EU175" i="1"/>
  <c r="GK173" i="1"/>
  <c r="X333" i="6"/>
  <c r="F333" i="6"/>
  <c r="E204" i="5"/>
  <c r="U203" i="5"/>
  <c r="S203" i="5"/>
  <c r="F331" i="6"/>
  <c r="E203" i="5"/>
  <c r="U318" i="6"/>
  <c r="K199" i="5"/>
  <c r="CS162" i="1"/>
  <c r="H183" i="5"/>
  <c r="X183" i="5" s="1"/>
  <c r="G295" i="6"/>
  <c r="G296" i="6"/>
  <c r="H178" i="5"/>
  <c r="R178" i="5" s="1"/>
  <c r="U176" i="5"/>
  <c r="H181" i="5" s="1"/>
  <c r="S176" i="5"/>
  <c r="H180" i="5" s="1"/>
  <c r="C285" i="6"/>
  <c r="F284" i="6"/>
  <c r="E176" i="5"/>
  <c r="C177" i="5"/>
  <c r="EG122" i="1"/>
  <c r="F273" i="6"/>
  <c r="E170" i="5"/>
  <c r="CT118" i="1"/>
  <c r="U169" i="5"/>
  <c r="S169" i="5"/>
  <c r="U118" i="1"/>
  <c r="Y271" i="6" s="1"/>
  <c r="E169" i="5"/>
  <c r="F271" i="6"/>
  <c r="G268" i="6"/>
  <c r="G266" i="6"/>
  <c r="U160" i="5"/>
  <c r="H167" i="5" s="1"/>
  <c r="S160" i="5"/>
  <c r="H166" i="5" s="1"/>
  <c r="H162" i="5"/>
  <c r="AB114" i="1"/>
  <c r="G252" i="6" s="1"/>
  <c r="CY108" i="1"/>
  <c r="X108" i="1" s="1"/>
  <c r="CZ108" i="1"/>
  <c r="Y108" i="1" s="1"/>
  <c r="V232" i="6"/>
  <c r="F232" i="6"/>
  <c r="E146" i="5"/>
  <c r="CS104" i="1"/>
  <c r="R104" i="1" s="1"/>
  <c r="CZ104" i="1" s="1"/>
  <c r="Y104" i="1" s="1"/>
  <c r="H140" i="5"/>
  <c r="R140" i="5" s="1"/>
  <c r="F214" i="6"/>
  <c r="C215" i="6"/>
  <c r="C137" i="5"/>
  <c r="E136" i="5"/>
  <c r="CS101" i="1"/>
  <c r="AD101" i="1"/>
  <c r="CR101" i="1" s="1"/>
  <c r="CT100" i="1"/>
  <c r="CT98" i="1"/>
  <c r="S98" i="1" s="1"/>
  <c r="G207" i="6"/>
  <c r="U124" i="5"/>
  <c r="S124" i="5"/>
  <c r="H126" i="5"/>
  <c r="G205" i="6"/>
  <c r="GK94" i="1"/>
  <c r="X190" i="6"/>
  <c r="CY87" i="1"/>
  <c r="X87" i="1" s="1"/>
  <c r="CZ87" i="1"/>
  <c r="Y87" i="1" s="1"/>
  <c r="AB86" i="1"/>
  <c r="G158" i="6" s="1"/>
  <c r="H104" i="5"/>
  <c r="CR86" i="1"/>
  <c r="Q86" i="1" s="1"/>
  <c r="CZ32" i="1"/>
  <c r="Y32" i="1" s="1"/>
  <c r="CY32" i="1"/>
  <c r="X32" i="1" s="1"/>
  <c r="CZ30" i="1"/>
  <c r="Y30" i="1" s="1"/>
  <c r="CY30" i="1"/>
  <c r="X30" i="1" s="1"/>
  <c r="AB99" i="1"/>
  <c r="Y194" i="6"/>
  <c r="L135" i="5"/>
  <c r="Q135" i="5" s="1"/>
  <c r="L132" i="5"/>
  <c r="AD98" i="1"/>
  <c r="U96" i="1"/>
  <c r="Y192" i="6" s="1"/>
  <c r="T95" i="1"/>
  <c r="AB95" i="1"/>
  <c r="CT94" i="1"/>
  <c r="S94" i="1" s="1"/>
  <c r="V190" i="6" s="1"/>
  <c r="U121" i="5"/>
  <c r="S121" i="5"/>
  <c r="AD93" i="1"/>
  <c r="CR93" i="1" s="1"/>
  <c r="Q93" i="1" s="1"/>
  <c r="CT92" i="1"/>
  <c r="S92" i="1" s="1"/>
  <c r="G187" i="6"/>
  <c r="G188" i="6"/>
  <c r="U113" i="5"/>
  <c r="S113" i="5"/>
  <c r="H114" i="5"/>
  <c r="R114" i="5" s="1"/>
  <c r="GK90" i="1"/>
  <c r="X175" i="6"/>
  <c r="T89" i="1"/>
  <c r="AB89" i="1"/>
  <c r="AD87" i="1"/>
  <c r="CR87" i="1" s="1"/>
  <c r="Q87" i="1" s="1"/>
  <c r="AD84" i="1"/>
  <c r="T83" i="1"/>
  <c r="AB83" i="1"/>
  <c r="CT82" i="1"/>
  <c r="S82" i="1" s="1"/>
  <c r="G153" i="6"/>
  <c r="S92" i="5"/>
  <c r="H93" i="5"/>
  <c r="R93" i="5" s="1"/>
  <c r="U92" i="5"/>
  <c r="G151" i="6"/>
  <c r="GX79" i="1"/>
  <c r="V77" i="1"/>
  <c r="AB76" i="1"/>
  <c r="G122" i="6" s="1"/>
  <c r="G134" i="6"/>
  <c r="H82" i="5"/>
  <c r="R82" i="5" s="1"/>
  <c r="G132" i="6"/>
  <c r="U81" i="5"/>
  <c r="S81" i="5"/>
  <c r="FY39" i="1"/>
  <c r="FV39" i="1"/>
  <c r="W34" i="1"/>
  <c r="F190" i="6"/>
  <c r="E121" i="5"/>
  <c r="BZ122" i="1"/>
  <c r="Y177" i="6"/>
  <c r="L123" i="5"/>
  <c r="Q123" i="5" s="1"/>
  <c r="L120" i="5"/>
  <c r="CS92" i="1"/>
  <c r="R92" i="1" s="1"/>
  <c r="H116" i="5"/>
  <c r="R116" i="5" s="1"/>
  <c r="U158" i="6"/>
  <c r="K106" i="5"/>
  <c r="CZ81" i="1"/>
  <c r="Y81" i="1" s="1"/>
  <c r="CQ80" i="1"/>
  <c r="H90" i="5"/>
  <c r="W90" i="5" s="1"/>
  <c r="AO39" i="1"/>
  <c r="V36" i="1"/>
  <c r="G93" i="6"/>
  <c r="G91" i="6"/>
  <c r="S59" i="5"/>
  <c r="H64" i="5" s="1"/>
  <c r="H61" i="5"/>
  <c r="U59" i="5"/>
  <c r="H65" i="5" s="1"/>
  <c r="V34" i="1"/>
  <c r="CT33" i="1"/>
  <c r="S33" i="1" s="1"/>
  <c r="G76" i="6"/>
  <c r="U51" i="5"/>
  <c r="H56" i="5" s="1"/>
  <c r="S51" i="5"/>
  <c r="H55" i="5" s="1"/>
  <c r="G77" i="6"/>
  <c r="H52" i="5"/>
  <c r="Y49" i="6"/>
  <c r="L50" i="5"/>
  <c r="Q50" i="5" s="1"/>
  <c r="L49" i="5"/>
  <c r="CT96" i="1"/>
  <c r="S96" i="1" s="1"/>
  <c r="V192" i="6" s="1"/>
  <c r="U122" i="5"/>
  <c r="S122" i="5"/>
  <c r="E122" i="5"/>
  <c r="F192" i="6"/>
  <c r="U94" i="1"/>
  <c r="Y190" i="6" s="1"/>
  <c r="AD94" i="1"/>
  <c r="CR94" i="1" s="1"/>
  <c r="Q94" i="1" s="1"/>
  <c r="W190" i="6" s="1"/>
  <c r="GK88" i="1"/>
  <c r="X173" i="6"/>
  <c r="CQ88" i="1"/>
  <c r="P88" i="1" s="1"/>
  <c r="U173" i="6" s="1"/>
  <c r="H110" i="5"/>
  <c r="W110" i="5" s="1"/>
  <c r="Y158" i="6"/>
  <c r="L112" i="5"/>
  <c r="Q112" i="5" s="1"/>
  <c r="L109" i="5"/>
  <c r="CT86" i="1"/>
  <c r="S86" i="1" s="1"/>
  <c r="G172" i="6"/>
  <c r="G170" i="6"/>
  <c r="U102" i="5"/>
  <c r="G168" i="6"/>
  <c r="S102" i="5"/>
  <c r="H103" i="5"/>
  <c r="R103" i="5" s="1"/>
  <c r="CP85" i="1"/>
  <c r="O85" i="1" s="1"/>
  <c r="CT84" i="1"/>
  <c r="S84" i="1" s="1"/>
  <c r="U100" i="5"/>
  <c r="S100" i="5"/>
  <c r="Y141" i="6"/>
  <c r="L99" i="5"/>
  <c r="L101" i="5"/>
  <c r="Q101" i="5" s="1"/>
  <c r="CR82" i="1"/>
  <c r="Q82" i="1" s="1"/>
  <c r="H94" i="5"/>
  <c r="U90" i="5"/>
  <c r="S90" i="5"/>
  <c r="CT78" i="1"/>
  <c r="S78" i="1" s="1"/>
  <c r="V137" i="6" s="1"/>
  <c r="U89" i="5"/>
  <c r="S89" i="5"/>
  <c r="F137" i="6"/>
  <c r="E89" i="5"/>
  <c r="V122" i="6"/>
  <c r="K82" i="5"/>
  <c r="Y122" i="6"/>
  <c r="L91" i="5"/>
  <c r="Q91" i="5" s="1"/>
  <c r="L173" i="5" s="1"/>
  <c r="L88" i="5"/>
  <c r="CR76" i="1"/>
  <c r="Q76" i="1" s="1"/>
  <c r="H83" i="5"/>
  <c r="CT37" i="1"/>
  <c r="G108" i="6"/>
  <c r="S68" i="5"/>
  <c r="H73" i="5" s="1"/>
  <c r="G110" i="6"/>
  <c r="H70" i="5"/>
  <c r="U68" i="5"/>
  <c r="H74" i="5" s="1"/>
  <c r="C69" i="5"/>
  <c r="F96" i="6"/>
  <c r="E68" i="5"/>
  <c r="C97" i="6"/>
  <c r="CS35" i="1"/>
  <c r="R35" i="1" s="1"/>
  <c r="H63" i="5"/>
  <c r="R63" i="5" s="1"/>
  <c r="U79" i="6"/>
  <c r="EA39" i="1"/>
  <c r="Z65" i="6"/>
  <c r="AD33" i="1"/>
  <c r="AB33" i="1" s="1"/>
  <c r="H54" i="5"/>
  <c r="R54" i="5" s="1"/>
  <c r="CT31" i="1"/>
  <c r="S31" i="1" s="1"/>
  <c r="G62" i="6"/>
  <c r="G60" i="6"/>
  <c r="S43" i="5"/>
  <c r="H47" i="5" s="1"/>
  <c r="H44" i="5"/>
  <c r="U43" i="5"/>
  <c r="H48" i="5" s="1"/>
  <c r="Y40" i="6"/>
  <c r="L42" i="5"/>
  <c r="Q42" i="5" s="1"/>
  <c r="L41" i="5"/>
  <c r="AI39" i="1"/>
  <c r="C195" i="6"/>
  <c r="F194" i="6"/>
  <c r="C125" i="5"/>
  <c r="E124" i="5"/>
  <c r="GX96" i="1"/>
  <c r="V96" i="1"/>
  <c r="Z192" i="6" s="1"/>
  <c r="CS95" i="1"/>
  <c r="R95" i="1" s="1"/>
  <c r="P95" i="1"/>
  <c r="CP95" i="1" s="1"/>
  <c r="O95" i="1" s="1"/>
  <c r="GX94" i="1"/>
  <c r="T94" i="1"/>
  <c r="H121" i="5"/>
  <c r="X121" i="5" s="1"/>
  <c r="CQ92" i="1"/>
  <c r="P92" i="1" s="1"/>
  <c r="CT90" i="1"/>
  <c r="S90" i="1" s="1"/>
  <c r="U111" i="5"/>
  <c r="S111" i="5"/>
  <c r="E111" i="5"/>
  <c r="F175" i="6"/>
  <c r="U89" i="1"/>
  <c r="AB88" i="1"/>
  <c r="G173" i="6" s="1"/>
  <c r="U110" i="5"/>
  <c r="S110" i="5"/>
  <c r="T88" i="1"/>
  <c r="F173" i="6"/>
  <c r="E110" i="5"/>
  <c r="CS86" i="1"/>
  <c r="R86" i="1" s="1"/>
  <c r="H105" i="5"/>
  <c r="R105" i="5" s="1"/>
  <c r="GK84" i="1"/>
  <c r="X156" i="6"/>
  <c r="F156" i="6"/>
  <c r="E100" i="5"/>
  <c r="CS83" i="1"/>
  <c r="R83" i="1" s="1"/>
  <c r="GK83" i="1" s="1"/>
  <c r="P83" i="1"/>
  <c r="CS82" i="1"/>
  <c r="R82" i="1" s="1"/>
  <c r="AD81" i="1"/>
  <c r="F139" i="6"/>
  <c r="E90" i="5"/>
  <c r="T79" i="1"/>
  <c r="U78" i="1"/>
  <c r="Y137" i="6" s="1"/>
  <c r="V78" i="1"/>
  <c r="Z137" i="6" s="1"/>
  <c r="R78" i="1"/>
  <c r="GX77" i="1"/>
  <c r="CS76" i="1"/>
  <c r="R76" i="1" s="1"/>
  <c r="CQ76" i="1"/>
  <c r="P76" i="1" s="1"/>
  <c r="H85" i="5"/>
  <c r="CP75" i="1"/>
  <c r="O75" i="1" s="1"/>
  <c r="AB75" i="1"/>
  <c r="G26" i="1"/>
  <c r="C114" i="6"/>
  <c r="A78" i="5"/>
  <c r="H72" i="5"/>
  <c r="R72" i="5" s="1"/>
  <c r="V79" i="6"/>
  <c r="K61" i="5"/>
  <c r="Y79" i="6"/>
  <c r="L67" i="5"/>
  <c r="Q67" i="5" s="1"/>
  <c r="L66" i="5"/>
  <c r="AD35" i="1"/>
  <c r="F79" i="6"/>
  <c r="C60" i="5"/>
  <c r="C80" i="6"/>
  <c r="E59" i="5"/>
  <c r="T34" i="1"/>
  <c r="CS33" i="1"/>
  <c r="R33" i="1" s="1"/>
  <c r="U65" i="6"/>
  <c r="BZ39" i="1"/>
  <c r="CG39" i="1" s="1"/>
  <c r="AD32" i="1"/>
  <c r="CR32" i="1" s="1"/>
  <c r="Q32" i="1" s="1"/>
  <c r="AD30" i="1"/>
  <c r="CR30" i="1" s="1"/>
  <c r="Q30" i="1" s="1"/>
  <c r="CT29" i="1"/>
  <c r="G46" i="6"/>
  <c r="G47" i="6"/>
  <c r="U34" i="5"/>
  <c r="H40" i="5" s="1"/>
  <c r="S34" i="5"/>
  <c r="H39" i="5" s="1"/>
  <c r="H36" i="5"/>
  <c r="C41" i="6"/>
  <c r="F40" i="6"/>
  <c r="C35" i="5"/>
  <c r="E34" i="5"/>
  <c r="X185" i="5"/>
  <c r="G159" i="5"/>
  <c r="O159" i="5" s="1"/>
  <c r="AH270" i="1"/>
  <c r="U281" i="1"/>
  <c r="AD270" i="1"/>
  <c r="Q281" i="1"/>
  <c r="DZ281" i="1"/>
  <c r="EA270" i="1"/>
  <c r="DN281" i="1"/>
  <c r="AI270" i="1"/>
  <c r="V281" i="1"/>
  <c r="CP278" i="1"/>
  <c r="O278" i="1" s="1"/>
  <c r="CZ278" i="1"/>
  <c r="Y278" i="1" s="1"/>
  <c r="CY278" i="1"/>
  <c r="X278" i="1" s="1"/>
  <c r="GK279" i="1"/>
  <c r="DW281" i="1"/>
  <c r="CZ279" i="1"/>
  <c r="Y279" i="1" s="1"/>
  <c r="CZ276" i="1"/>
  <c r="Y276" i="1" s="1"/>
  <c r="CY276" i="1"/>
  <c r="X276" i="1" s="1"/>
  <c r="GB281" i="1"/>
  <c r="FZ281" i="1"/>
  <c r="ET281" i="1"/>
  <c r="EL281" i="1"/>
  <c r="EH281" i="1"/>
  <c r="CK270" i="1"/>
  <c r="BB281" i="1"/>
  <c r="BA281" i="1"/>
  <c r="CP279" i="1"/>
  <c r="O279" i="1" s="1"/>
  <c r="AB279" i="1"/>
  <c r="G490" i="6" s="1"/>
  <c r="CZ275" i="1"/>
  <c r="Y275" i="1" s="1"/>
  <c r="CR273" i="1"/>
  <c r="Q273" i="1" s="1"/>
  <c r="AB273" i="1"/>
  <c r="G469" i="6" s="1"/>
  <c r="BZ281" i="1"/>
  <c r="AG281" i="1"/>
  <c r="BY209" i="1"/>
  <c r="AP236" i="1"/>
  <c r="CI236" i="1"/>
  <c r="CR231" i="1"/>
  <c r="Q231" i="1" s="1"/>
  <c r="AB231" i="1"/>
  <c r="CY230" i="1"/>
  <c r="X230" i="1" s="1"/>
  <c r="CZ230" i="1"/>
  <c r="Y230" i="1" s="1"/>
  <c r="CR228" i="1"/>
  <c r="Q228" i="1" s="1"/>
  <c r="W417" i="6" s="1"/>
  <c r="AB228" i="1"/>
  <c r="G417" i="6" s="1"/>
  <c r="CP225" i="1"/>
  <c r="O225" i="1" s="1"/>
  <c r="AI236" i="1"/>
  <c r="CR223" i="1"/>
  <c r="Q223" i="1" s="1"/>
  <c r="AB223" i="1"/>
  <c r="GM221" i="1"/>
  <c r="GN221" i="1"/>
  <c r="DY236" i="1"/>
  <c r="AH236" i="1"/>
  <c r="F298" i="1"/>
  <c r="FY281" i="1"/>
  <c r="EK281" i="1"/>
  <c r="EG281" i="1"/>
  <c r="DH281" i="1"/>
  <c r="BY270" i="1"/>
  <c r="AP281" i="1"/>
  <c r="AO281" i="1"/>
  <c r="CY279" i="1"/>
  <c r="X279" i="1" s="1"/>
  <c r="CP277" i="1"/>
  <c r="O277" i="1" s="1"/>
  <c r="AB277" i="1"/>
  <c r="G483" i="6" s="1"/>
  <c r="CY274" i="1"/>
  <c r="X274" i="1" s="1"/>
  <c r="CZ274" i="1"/>
  <c r="Y274" i="1" s="1"/>
  <c r="CY272" i="1"/>
  <c r="X272" i="1" s="1"/>
  <c r="CZ272" i="1"/>
  <c r="Y272" i="1" s="1"/>
  <c r="AL281" i="1" s="1"/>
  <c r="AF281" i="1"/>
  <c r="EU209" i="1"/>
  <c r="P252" i="1"/>
  <c r="FQ209" i="1"/>
  <c r="EH236" i="1"/>
  <c r="GA236" i="1"/>
  <c r="CY232" i="1"/>
  <c r="X232" i="1" s="1"/>
  <c r="CZ232" i="1"/>
  <c r="Y232" i="1" s="1"/>
  <c r="CZ229" i="1"/>
  <c r="Y229" i="1" s="1"/>
  <c r="CY229" i="1"/>
  <c r="X229" i="1" s="1"/>
  <c r="CP228" i="1"/>
  <c r="O228" i="1" s="1"/>
  <c r="CY226" i="1"/>
  <c r="X226" i="1" s="1"/>
  <c r="CZ226" i="1"/>
  <c r="Y226" i="1" s="1"/>
  <c r="CZ224" i="1"/>
  <c r="Y224" i="1" s="1"/>
  <c r="CY224" i="1"/>
  <c r="X224" i="1" s="1"/>
  <c r="GK223" i="1"/>
  <c r="CY223" i="1"/>
  <c r="X223" i="1" s="1"/>
  <c r="CZ223" i="1"/>
  <c r="Y223" i="1" s="1"/>
  <c r="AG236" i="1"/>
  <c r="DL281" i="1"/>
  <c r="CC270" i="1"/>
  <c r="AT281" i="1"/>
  <c r="CP275" i="1"/>
  <c r="O275" i="1" s="1"/>
  <c r="CP273" i="1"/>
  <c r="O273" i="1" s="1"/>
  <c r="AJ281" i="1"/>
  <c r="CY234" i="1"/>
  <c r="X234" i="1" s="1"/>
  <c r="CZ234" i="1"/>
  <c r="Y234" i="1" s="1"/>
  <c r="CR232" i="1"/>
  <c r="Q232" i="1" s="1"/>
  <c r="AB232" i="1"/>
  <c r="G428" i="6" s="1"/>
  <c r="CP231" i="1"/>
  <c r="O231" i="1" s="1"/>
  <c r="AJ236" i="1"/>
  <c r="DZ236" i="1"/>
  <c r="EB236" i="1"/>
  <c r="CZ214" i="1"/>
  <c r="Y214" i="1" s="1"/>
  <c r="CY214" i="1"/>
  <c r="X214" i="1" s="1"/>
  <c r="DX236" i="1"/>
  <c r="EA236" i="1"/>
  <c r="GA281" i="1"/>
  <c r="FW281" i="1"/>
  <c r="EU281" i="1"/>
  <c r="EI281" i="1"/>
  <c r="CG281" i="1"/>
  <c r="AB278" i="1"/>
  <c r="CZ277" i="1"/>
  <c r="Y277" i="1" s="1"/>
  <c r="CQ276" i="1"/>
  <c r="P276" i="1" s="1"/>
  <c r="CP276" i="1" s="1"/>
  <c r="O276" i="1" s="1"/>
  <c r="CY275" i="1"/>
  <c r="X275" i="1" s="1"/>
  <c r="CP274" i="1"/>
  <c r="O274" i="1" s="1"/>
  <c r="AB274" i="1"/>
  <c r="EB281" i="1"/>
  <c r="CY273" i="1"/>
  <c r="X273" i="1" s="1"/>
  <c r="CZ273" i="1"/>
  <c r="Y273" i="1" s="1"/>
  <c r="DX281" i="1"/>
  <c r="AC281" i="1"/>
  <c r="CP272" i="1"/>
  <c r="O272" i="1" s="1"/>
  <c r="CZ233" i="1"/>
  <c r="Y233" i="1" s="1"/>
  <c r="CY233" i="1"/>
  <c r="X233" i="1" s="1"/>
  <c r="CP232" i="1"/>
  <c r="O232" i="1" s="1"/>
  <c r="CY228" i="1"/>
  <c r="X228" i="1" s="1"/>
  <c r="CZ228" i="1"/>
  <c r="Y228" i="1" s="1"/>
  <c r="CZ227" i="1"/>
  <c r="Y227" i="1" s="1"/>
  <c r="CY227" i="1"/>
  <c r="X227" i="1" s="1"/>
  <c r="CJ236" i="1"/>
  <c r="GK218" i="1"/>
  <c r="DW236" i="1"/>
  <c r="CY218" i="1"/>
  <c r="X218" i="1" s="1"/>
  <c r="P246" i="1"/>
  <c r="CQ233" i="1"/>
  <c r="P233" i="1" s="1"/>
  <c r="CP233" i="1" s="1"/>
  <c r="O233" i="1" s="1"/>
  <c r="CS231" i="1"/>
  <c r="R231" i="1" s="1"/>
  <c r="GK231" i="1" s="1"/>
  <c r="CX366" i="3"/>
  <c r="CX363" i="3"/>
  <c r="CX364" i="3"/>
  <c r="CX365" i="3"/>
  <c r="CQ229" i="1"/>
  <c r="P229" i="1" s="1"/>
  <c r="CP229" i="1" s="1"/>
  <c r="O229" i="1" s="1"/>
  <c r="CQ227" i="1"/>
  <c r="P227" i="1" s="1"/>
  <c r="CP227" i="1" s="1"/>
  <c r="O227" i="1" s="1"/>
  <c r="CS225" i="1"/>
  <c r="R225" i="1" s="1"/>
  <c r="GK225" i="1" s="1"/>
  <c r="CP223" i="1"/>
  <c r="O223" i="1" s="1"/>
  <c r="CZ222" i="1"/>
  <c r="Y222" i="1" s="1"/>
  <c r="CY220" i="1"/>
  <c r="X220" i="1" s="1"/>
  <c r="AD219" i="1"/>
  <c r="CR219" i="1" s="1"/>
  <c r="Q219" i="1" s="1"/>
  <c r="CS219" i="1"/>
  <c r="R219" i="1" s="1"/>
  <c r="CZ217" i="1"/>
  <c r="Y217" i="1" s="1"/>
  <c r="CY217" i="1"/>
  <c r="X217" i="1" s="1"/>
  <c r="CT215" i="1"/>
  <c r="S215" i="1" s="1"/>
  <c r="AB215" i="1"/>
  <c r="CZ212" i="1"/>
  <c r="Y212" i="1" s="1"/>
  <c r="CY212" i="1"/>
  <c r="X212" i="1" s="1"/>
  <c r="GD209" i="1"/>
  <c r="U172" i="1"/>
  <c r="CP170" i="1"/>
  <c r="O170" i="1" s="1"/>
  <c r="AB165" i="1"/>
  <c r="G302" i="6" s="1"/>
  <c r="CQ165" i="1"/>
  <c r="P165" i="1" s="1"/>
  <c r="BY175" i="1"/>
  <c r="R162" i="1"/>
  <c r="GK162" i="1" s="1"/>
  <c r="CX370" i="3"/>
  <c r="CX367" i="3"/>
  <c r="CX368" i="3"/>
  <c r="CX369" i="3"/>
  <c r="AB220" i="1"/>
  <c r="G379" i="6" s="1"/>
  <c r="CQ219" i="1"/>
  <c r="P219" i="1" s="1"/>
  <c r="CP219" i="1" s="1"/>
  <c r="O219" i="1" s="1"/>
  <c r="CY219" i="1"/>
  <c r="X219" i="1" s="1"/>
  <c r="CS213" i="1"/>
  <c r="R213" i="1" s="1"/>
  <c r="AD213" i="1"/>
  <c r="CR213" i="1" s="1"/>
  <c r="Q213" i="1" s="1"/>
  <c r="AD236" i="1" s="1"/>
  <c r="CP173" i="1"/>
  <c r="O173" i="1" s="1"/>
  <c r="CZ171" i="1"/>
  <c r="Y171" i="1" s="1"/>
  <c r="CY171" i="1"/>
  <c r="X171" i="1" s="1"/>
  <c r="GK170" i="1"/>
  <c r="CY170" i="1"/>
  <c r="X170" i="1" s="1"/>
  <c r="V162" i="1"/>
  <c r="GX162" i="1"/>
  <c r="FQ175" i="1"/>
  <c r="CZ161" i="1"/>
  <c r="Y161" i="1" s="1"/>
  <c r="CY161" i="1"/>
  <c r="X161" i="1" s="1"/>
  <c r="CZ120" i="1"/>
  <c r="Y120" i="1" s="1"/>
  <c r="CY120" i="1"/>
  <c r="X120" i="1" s="1"/>
  <c r="CZ111" i="1"/>
  <c r="Y111" i="1" s="1"/>
  <c r="CY111" i="1"/>
  <c r="X111" i="1" s="1"/>
  <c r="FQ26" i="1"/>
  <c r="GA39" i="1"/>
  <c r="EH39" i="1"/>
  <c r="CX374" i="3"/>
  <c r="CX371" i="3"/>
  <c r="CX375" i="3"/>
  <c r="CX372" i="3"/>
  <c r="CX376" i="3"/>
  <c r="CX373" i="3"/>
  <c r="CX358" i="3"/>
  <c r="CX355" i="3"/>
  <c r="CX356" i="3"/>
  <c r="CX357" i="3"/>
  <c r="AB221" i="1"/>
  <c r="CP220" i="1"/>
  <c r="O220" i="1" s="1"/>
  <c r="AB217" i="1"/>
  <c r="CQ217" i="1"/>
  <c r="P217" i="1" s="1"/>
  <c r="CQ214" i="1"/>
  <c r="P214" i="1" s="1"/>
  <c r="AB214" i="1"/>
  <c r="G360" i="6" s="1"/>
  <c r="AB213" i="1"/>
  <c r="CP211" i="1"/>
  <c r="O211" i="1" s="1"/>
  <c r="AU209" i="1"/>
  <c r="CS172" i="1"/>
  <c r="R172" i="1" s="1"/>
  <c r="GK172" i="1" s="1"/>
  <c r="CZ168" i="1"/>
  <c r="Y168" i="1" s="1"/>
  <c r="CY168" i="1"/>
  <c r="X168" i="1" s="1"/>
  <c r="V166" i="1"/>
  <c r="P166" i="1"/>
  <c r="CX266" i="3"/>
  <c r="CX270" i="3"/>
  <c r="CX263" i="3"/>
  <c r="CX267" i="3"/>
  <c r="CX271" i="3"/>
  <c r="CX264" i="3"/>
  <c r="CX268" i="3"/>
  <c r="CX272" i="3"/>
  <c r="CX265" i="3"/>
  <c r="CX269" i="3"/>
  <c r="CX273" i="3"/>
  <c r="V164" i="1"/>
  <c r="GX164" i="1"/>
  <c r="I166" i="1"/>
  <c r="CB156" i="1"/>
  <c r="AS175" i="1"/>
  <c r="GX117" i="1"/>
  <c r="V117" i="1"/>
  <c r="CG122" i="1"/>
  <c r="AQ122" i="1"/>
  <c r="BZ73" i="1"/>
  <c r="FY236" i="1"/>
  <c r="EG236" i="1"/>
  <c r="CG236" i="1"/>
  <c r="AO236" i="1"/>
  <c r="CX378" i="3"/>
  <c r="CX382" i="3"/>
  <c r="CX379" i="3"/>
  <c r="CX380" i="3"/>
  <c r="CX377" i="3"/>
  <c r="CX381" i="3"/>
  <c r="CX362" i="3"/>
  <c r="CX359" i="3"/>
  <c r="CX360" i="3"/>
  <c r="CX361" i="3"/>
  <c r="CY222" i="1"/>
  <c r="X222" i="1" s="1"/>
  <c r="CX330" i="3"/>
  <c r="CX331" i="3"/>
  <c r="CX332" i="3"/>
  <c r="CZ218" i="1"/>
  <c r="Y218" i="1" s="1"/>
  <c r="P191" i="1"/>
  <c r="EU156" i="1"/>
  <c r="P172" i="1"/>
  <c r="AB172" i="1"/>
  <c r="AB171" i="1"/>
  <c r="G331" i="6" s="1"/>
  <c r="GK158" i="1"/>
  <c r="CY158" i="1"/>
  <c r="X158" i="1" s="1"/>
  <c r="CQ111" i="1"/>
  <c r="P111" i="1" s="1"/>
  <c r="CP111" i="1" s="1"/>
  <c r="O111" i="1" s="1"/>
  <c r="AB111" i="1"/>
  <c r="CX327" i="3"/>
  <c r="CX328" i="3"/>
  <c r="CX329" i="3"/>
  <c r="CP216" i="1"/>
  <c r="O216" i="1" s="1"/>
  <c r="CP215" i="1"/>
  <c r="O215" i="1" s="1"/>
  <c r="AB211" i="1"/>
  <c r="FT156" i="1"/>
  <c r="EK175" i="1"/>
  <c r="AB173" i="1"/>
  <c r="G333" i="6" s="1"/>
  <c r="AB170" i="1"/>
  <c r="GX167" i="1"/>
  <c r="GB175" i="1" s="1"/>
  <c r="P167" i="1"/>
  <c r="U316" i="6" s="1"/>
  <c r="T164" i="1"/>
  <c r="Q164" i="1"/>
  <c r="T162" i="1"/>
  <c r="Q162" i="1"/>
  <c r="FR175" i="1"/>
  <c r="FY175" i="1" s="1"/>
  <c r="CD175" i="1"/>
  <c r="CZ158" i="1"/>
  <c r="Y158" i="1" s="1"/>
  <c r="CL73" i="1"/>
  <c r="BC122" i="1"/>
  <c r="AB120" i="1"/>
  <c r="G273" i="6" s="1"/>
  <c r="CQ120" i="1"/>
  <c r="P120" i="1" s="1"/>
  <c r="CS118" i="1"/>
  <c r="R118" i="1" s="1"/>
  <c r="W117" i="1"/>
  <c r="R117" i="1"/>
  <c r="GK117" i="1" s="1"/>
  <c r="Q115" i="1"/>
  <c r="CZ94" i="1"/>
  <c r="Y94" i="1" s="1"/>
  <c r="CY94" i="1"/>
  <c r="X94" i="1" s="1"/>
  <c r="CZ91" i="1"/>
  <c r="Y91" i="1" s="1"/>
  <c r="CY91" i="1"/>
  <c r="X91" i="1" s="1"/>
  <c r="AB87" i="1"/>
  <c r="CQ87" i="1"/>
  <c r="P87" i="1" s="1"/>
  <c r="CP87" i="1" s="1"/>
  <c r="O87" i="1" s="1"/>
  <c r="AB216" i="1"/>
  <c r="G375" i="6" s="1"/>
  <c r="FP156" i="1"/>
  <c r="EG175" i="1"/>
  <c r="BX156" i="1"/>
  <c r="AO175" i="1"/>
  <c r="T172" i="1"/>
  <c r="W172" i="1"/>
  <c r="S172" i="1"/>
  <c r="CZ170" i="1"/>
  <c r="Y170" i="1" s="1"/>
  <c r="AB168" i="1"/>
  <c r="CQ168" i="1"/>
  <c r="P168" i="1" s="1"/>
  <c r="CP168" i="1" s="1"/>
  <c r="O168" i="1" s="1"/>
  <c r="S167" i="1"/>
  <c r="V316" i="6" s="1"/>
  <c r="V167" i="1"/>
  <c r="Z316" i="6" s="1"/>
  <c r="AD167" i="1"/>
  <c r="CR167" i="1" s="1"/>
  <c r="Q167" i="1" s="1"/>
  <c r="W316" i="6" s="1"/>
  <c r="CS167" i="1"/>
  <c r="R167" i="1" s="1"/>
  <c r="U166" i="1"/>
  <c r="W166" i="1"/>
  <c r="S166" i="1"/>
  <c r="P164" i="1"/>
  <c r="AB164" i="1"/>
  <c r="CY163" i="1"/>
  <c r="X163" i="1" s="1"/>
  <c r="AD163" i="1"/>
  <c r="CR163" i="1" s="1"/>
  <c r="Q163" i="1" s="1"/>
  <c r="CS163" i="1"/>
  <c r="R163" i="1" s="1"/>
  <c r="X300" i="6" s="1"/>
  <c r="P162" i="1"/>
  <c r="AB162" i="1"/>
  <c r="AB161" i="1"/>
  <c r="G298" i="6" s="1"/>
  <c r="CQ161" i="1"/>
  <c r="P161" i="1" s="1"/>
  <c r="U298" i="6" s="1"/>
  <c r="DX175" i="1"/>
  <c r="CY159" i="1"/>
  <c r="X159" i="1" s="1"/>
  <c r="EA175" i="1"/>
  <c r="AD159" i="1"/>
  <c r="CR159" i="1" s="1"/>
  <c r="Q159" i="1" s="1"/>
  <c r="W284" i="6" s="1"/>
  <c r="CS159" i="1"/>
  <c r="R159" i="1" s="1"/>
  <c r="X284" i="6" s="1"/>
  <c r="BZ175" i="1"/>
  <c r="AI175" i="1"/>
  <c r="AB158" i="1"/>
  <c r="Q117" i="1"/>
  <c r="W115" i="1"/>
  <c r="R115" i="1"/>
  <c r="GK115" i="1" s="1"/>
  <c r="CQ113" i="1"/>
  <c r="P113" i="1" s="1"/>
  <c r="CP113" i="1" s="1"/>
  <c r="O113" i="1" s="1"/>
  <c r="AB113" i="1"/>
  <c r="FQ73" i="1"/>
  <c r="EH122" i="1"/>
  <c r="CZ98" i="1"/>
  <c r="Y98" i="1" s="1"/>
  <c r="CY98" i="1"/>
  <c r="X98" i="1" s="1"/>
  <c r="AD169" i="1"/>
  <c r="CR169" i="1" s="1"/>
  <c r="Q169" i="1" s="1"/>
  <c r="CS169" i="1"/>
  <c r="R169" i="1" s="1"/>
  <c r="X318" i="6" s="1"/>
  <c r="W167" i="1"/>
  <c r="AB167" i="1"/>
  <c r="G316" i="6" s="1"/>
  <c r="T166" i="1"/>
  <c r="Q166" i="1"/>
  <c r="CZ165" i="1"/>
  <c r="Y165" i="1" s="1"/>
  <c r="CY165" i="1"/>
  <c r="X165" i="1" s="1"/>
  <c r="U164" i="1"/>
  <c r="W164" i="1"/>
  <c r="S164" i="1"/>
  <c r="AB163" i="1"/>
  <c r="G300" i="6" s="1"/>
  <c r="U162" i="1"/>
  <c r="AH175" i="1" s="1"/>
  <c r="W162" i="1"/>
  <c r="AJ175" i="1" s="1"/>
  <c r="S162" i="1"/>
  <c r="AF175" i="1" s="1"/>
  <c r="EB175" i="1"/>
  <c r="AB159" i="1"/>
  <c r="G284" i="6" s="1"/>
  <c r="FV73" i="1"/>
  <c r="EM122" i="1"/>
  <c r="AB118" i="1"/>
  <c r="G271" i="6" s="1"/>
  <c r="CR118" i="1"/>
  <c r="Q118" i="1" s="1"/>
  <c r="W271" i="6" s="1"/>
  <c r="S117" i="1"/>
  <c r="CX234" i="3"/>
  <c r="CX238" i="3"/>
  <c r="CX242" i="3"/>
  <c r="CX235" i="3"/>
  <c r="CX239" i="3"/>
  <c r="CX236" i="3"/>
  <c r="CX240" i="3"/>
  <c r="CX233" i="3"/>
  <c r="CX237" i="3"/>
  <c r="CX241" i="3"/>
  <c r="I119" i="1"/>
  <c r="Q119" i="1" s="1"/>
  <c r="GX115" i="1"/>
  <c r="CZ113" i="1"/>
  <c r="Y113" i="1" s="1"/>
  <c r="CY113" i="1"/>
  <c r="X113" i="1" s="1"/>
  <c r="CY112" i="1"/>
  <c r="X112" i="1" s="1"/>
  <c r="CP110" i="1"/>
  <c r="O110" i="1" s="1"/>
  <c r="CS96" i="1"/>
  <c r="R96" i="1" s="1"/>
  <c r="X192" i="6" s="1"/>
  <c r="AD96" i="1"/>
  <c r="H122" i="5" s="1"/>
  <c r="X122" i="5" s="1"/>
  <c r="FR122" i="1"/>
  <c r="CZ82" i="1"/>
  <c r="Y82" i="1" s="1"/>
  <c r="CY82" i="1"/>
  <c r="X82" i="1" s="1"/>
  <c r="CX258" i="3"/>
  <c r="CX262" i="3"/>
  <c r="CX259" i="3"/>
  <c r="CX260" i="3"/>
  <c r="CX261" i="3"/>
  <c r="S119" i="1"/>
  <c r="T118" i="1"/>
  <c r="W118" i="1"/>
  <c r="S118" i="1"/>
  <c r="V271" i="6" s="1"/>
  <c r="U117" i="1"/>
  <c r="AB116" i="1"/>
  <c r="G254" i="6" s="1"/>
  <c r="U115" i="1"/>
  <c r="CX222" i="3"/>
  <c r="CX219" i="3"/>
  <c r="CX223" i="3"/>
  <c r="CX220" i="3"/>
  <c r="CX224" i="3"/>
  <c r="CX221" i="3"/>
  <c r="CX225" i="3"/>
  <c r="AB109" i="1"/>
  <c r="CQ109" i="1"/>
  <c r="P109" i="1" s="1"/>
  <c r="CP109" i="1" s="1"/>
  <c r="O109" i="1" s="1"/>
  <c r="AD107" i="1"/>
  <c r="CR107" i="1" s="1"/>
  <c r="Q107" i="1" s="1"/>
  <c r="CS107" i="1"/>
  <c r="R107" i="1" s="1"/>
  <c r="CY107" i="1" s="1"/>
  <c r="X107" i="1" s="1"/>
  <c r="AB105" i="1"/>
  <c r="CQ105" i="1"/>
  <c r="P105" i="1" s="1"/>
  <c r="CP105" i="1" s="1"/>
  <c r="O105" i="1" s="1"/>
  <c r="AB101" i="1"/>
  <c r="CQ101" i="1"/>
  <c r="CZ93" i="1"/>
  <c r="Y93" i="1" s="1"/>
  <c r="CY93" i="1"/>
  <c r="X93" i="1" s="1"/>
  <c r="CX274" i="3"/>
  <c r="CX278" i="3"/>
  <c r="CX282" i="3"/>
  <c r="CX275" i="3"/>
  <c r="CX279" i="3"/>
  <c r="CX283" i="3"/>
  <c r="CX276" i="3"/>
  <c r="CX280" i="3"/>
  <c r="CX284" i="3"/>
  <c r="CX277" i="3"/>
  <c r="CX281" i="3"/>
  <c r="AU122" i="1"/>
  <c r="AB119" i="1"/>
  <c r="P117" i="1"/>
  <c r="CP117" i="1" s="1"/>
  <c r="O117" i="1" s="1"/>
  <c r="P115" i="1"/>
  <c r="CP115" i="1" s="1"/>
  <c r="O115" i="1" s="1"/>
  <c r="CP114" i="1"/>
  <c r="O114" i="1" s="1"/>
  <c r="CY110" i="1"/>
  <c r="X110" i="1" s="1"/>
  <c r="CZ109" i="1"/>
  <c r="Y109" i="1" s="1"/>
  <c r="CY109" i="1"/>
  <c r="X109" i="1" s="1"/>
  <c r="CP107" i="1"/>
  <c r="O107" i="1" s="1"/>
  <c r="CY106" i="1"/>
  <c r="X106" i="1" s="1"/>
  <c r="CZ106" i="1"/>
  <c r="Y106" i="1" s="1"/>
  <c r="CZ105" i="1"/>
  <c r="Y105" i="1" s="1"/>
  <c r="CY105" i="1"/>
  <c r="X105" i="1" s="1"/>
  <c r="CP103" i="1"/>
  <c r="O103" i="1" s="1"/>
  <c r="CZ102" i="1"/>
  <c r="Y102" i="1" s="1"/>
  <c r="CY102" i="1"/>
  <c r="X102" i="1" s="1"/>
  <c r="CS100" i="1"/>
  <c r="AD100" i="1"/>
  <c r="CQ98" i="1"/>
  <c r="P98" i="1" s="1"/>
  <c r="AB98" i="1"/>
  <c r="G194" i="6" s="1"/>
  <c r="CX166" i="3"/>
  <c r="CX170" i="3"/>
  <c r="CX174" i="3"/>
  <c r="CX167" i="3"/>
  <c r="CX171" i="3"/>
  <c r="CX175" i="3"/>
  <c r="CX168" i="3"/>
  <c r="CX172" i="3"/>
  <c r="CX176" i="3"/>
  <c r="CX165" i="3"/>
  <c r="CX169" i="3"/>
  <c r="CX173" i="3"/>
  <c r="CX177" i="3"/>
  <c r="I101" i="1"/>
  <c r="S101" i="1" s="1"/>
  <c r="GX97" i="1"/>
  <c r="I99" i="1"/>
  <c r="R99" i="1" s="1"/>
  <c r="GK99" i="1" s="1"/>
  <c r="GK95" i="1"/>
  <c r="CZ95" i="1"/>
  <c r="Y95" i="1" s="1"/>
  <c r="CZ92" i="1"/>
  <c r="Y92" i="1" s="1"/>
  <c r="CY92" i="1"/>
  <c r="X92" i="1" s="1"/>
  <c r="ET175" i="1"/>
  <c r="BB175" i="1"/>
  <c r="CX254" i="3"/>
  <c r="CX255" i="3"/>
  <c r="CX256" i="3"/>
  <c r="CX253" i="3"/>
  <c r="CX257" i="3"/>
  <c r="P135" i="1"/>
  <c r="P118" i="1"/>
  <c r="T117" i="1"/>
  <c r="AB117" i="1"/>
  <c r="T115" i="1"/>
  <c r="AB115" i="1"/>
  <c r="CY114" i="1"/>
  <c r="X114" i="1" s="1"/>
  <c r="AB112" i="1"/>
  <c r="G236" i="6" s="1"/>
  <c r="CZ112" i="1"/>
  <c r="Y112" i="1" s="1"/>
  <c r="CZ110" i="1"/>
  <c r="Y110" i="1" s="1"/>
  <c r="AD97" i="1"/>
  <c r="CS97" i="1"/>
  <c r="R97" i="1" s="1"/>
  <c r="GK97" i="1" s="1"/>
  <c r="CQ94" i="1"/>
  <c r="P94" i="1" s="1"/>
  <c r="AB94" i="1"/>
  <c r="G190" i="6" s="1"/>
  <c r="AB93" i="1"/>
  <c r="CQ93" i="1"/>
  <c r="P93" i="1" s="1"/>
  <c r="CP93" i="1" s="1"/>
  <c r="O93" i="1" s="1"/>
  <c r="CQ91" i="1"/>
  <c r="P91" i="1" s="1"/>
  <c r="CP91" i="1" s="1"/>
  <c r="O91" i="1" s="1"/>
  <c r="AB91" i="1"/>
  <c r="BY122" i="1"/>
  <c r="AB103" i="1"/>
  <c r="U102" i="1"/>
  <c r="Y212" i="6" s="1"/>
  <c r="U101" i="1"/>
  <c r="Q101" i="1"/>
  <c r="CX178" i="3"/>
  <c r="CX182" i="3"/>
  <c r="CX186" i="3"/>
  <c r="CX190" i="3"/>
  <c r="CX179" i="3"/>
  <c r="CX183" i="3"/>
  <c r="CX187" i="3"/>
  <c r="CX180" i="3"/>
  <c r="CX184" i="3"/>
  <c r="CX188" i="3"/>
  <c r="CX181" i="3"/>
  <c r="CX185" i="3"/>
  <c r="CX189" i="3"/>
  <c r="I100" i="1"/>
  <c r="H133" i="5" s="1"/>
  <c r="W133" i="5" s="1"/>
  <c r="W97" i="1"/>
  <c r="S97" i="1"/>
  <c r="AD90" i="1"/>
  <c r="H111" i="5" s="1"/>
  <c r="W111" i="5" s="1"/>
  <c r="CS89" i="1"/>
  <c r="R89" i="1" s="1"/>
  <c r="CY89" i="1" s="1"/>
  <c r="X89" i="1" s="1"/>
  <c r="P89" i="1"/>
  <c r="CP89" i="1" s="1"/>
  <c r="O89" i="1" s="1"/>
  <c r="GX88" i="1"/>
  <c r="CT88" i="1"/>
  <c r="S88" i="1" s="1"/>
  <c r="V173" i="6" s="1"/>
  <c r="CQ82" i="1"/>
  <c r="P82" i="1" s="1"/>
  <c r="AB82" i="1"/>
  <c r="G141" i="6" s="1"/>
  <c r="R80" i="1"/>
  <c r="X139" i="6" s="1"/>
  <c r="CZ79" i="1"/>
  <c r="Y79" i="1" s="1"/>
  <c r="CY79" i="1"/>
  <c r="X79" i="1" s="1"/>
  <c r="FY26" i="1"/>
  <c r="EP39" i="1"/>
  <c r="CZ35" i="1"/>
  <c r="Y35" i="1" s="1"/>
  <c r="CY35" i="1"/>
  <c r="X35" i="1" s="1"/>
  <c r="P102" i="1"/>
  <c r="GX101" i="1"/>
  <c r="P97" i="1"/>
  <c r="S80" i="1"/>
  <c r="V139" i="6" s="1"/>
  <c r="GX80" i="1"/>
  <c r="CZ78" i="1"/>
  <c r="Y78" i="1" s="1"/>
  <c r="CY78" i="1"/>
  <c r="X78" i="1" s="1"/>
  <c r="AB77" i="1"/>
  <c r="GN75" i="1"/>
  <c r="GM75" i="1"/>
  <c r="CJ26" i="1"/>
  <c r="BA39" i="1"/>
  <c r="CX246" i="3"/>
  <c r="CX250" i="3"/>
  <c r="CX243" i="3"/>
  <c r="CX247" i="3"/>
  <c r="CX251" i="3"/>
  <c r="CX244" i="3"/>
  <c r="CX248" i="3"/>
  <c r="CX252" i="3"/>
  <c r="CX245" i="3"/>
  <c r="CX249" i="3"/>
  <c r="CX226" i="3"/>
  <c r="CX230" i="3"/>
  <c r="CX227" i="3"/>
  <c r="CX231" i="3"/>
  <c r="CX228" i="3"/>
  <c r="CX232" i="3"/>
  <c r="CX229" i="3"/>
  <c r="AD104" i="1"/>
  <c r="T102" i="1"/>
  <c r="AB102" i="1"/>
  <c r="G212" i="6" s="1"/>
  <c r="V101" i="1"/>
  <c r="R101" i="1"/>
  <c r="GK101" i="1" s="1"/>
  <c r="S99" i="1"/>
  <c r="T97" i="1"/>
  <c r="CY95" i="1"/>
  <c r="X95" i="1" s="1"/>
  <c r="GO95" i="1" s="1"/>
  <c r="AD92" i="1"/>
  <c r="H115" i="5" s="1"/>
  <c r="U80" i="1"/>
  <c r="Y139" i="6" s="1"/>
  <c r="Q80" i="1"/>
  <c r="W139" i="6" s="1"/>
  <c r="AB79" i="1"/>
  <c r="CQ79" i="1"/>
  <c r="P79" i="1" s="1"/>
  <c r="CP79" i="1" s="1"/>
  <c r="O79" i="1" s="1"/>
  <c r="CZ76" i="1"/>
  <c r="Y76" i="1" s="1"/>
  <c r="CY76" i="1"/>
  <c r="X76" i="1" s="1"/>
  <c r="CP76" i="1"/>
  <c r="O76" i="1" s="1"/>
  <c r="AH26" i="1"/>
  <c r="U39" i="1"/>
  <c r="EA26" i="1"/>
  <c r="DN39" i="1"/>
  <c r="AI26" i="1"/>
  <c r="V39" i="1"/>
  <c r="CX206" i="3"/>
  <c r="CX210" i="3"/>
  <c r="CX214" i="3"/>
  <c r="CX218" i="3"/>
  <c r="CX207" i="3"/>
  <c r="CX211" i="3"/>
  <c r="CX215" i="3"/>
  <c r="CX208" i="3"/>
  <c r="CX212" i="3"/>
  <c r="CX216" i="3"/>
  <c r="CX205" i="3"/>
  <c r="CX209" i="3"/>
  <c r="CX213" i="3"/>
  <c r="CX217" i="3"/>
  <c r="CR77" i="1"/>
  <c r="Q77" i="1" s="1"/>
  <c r="T77" i="1"/>
  <c r="GC26" i="1"/>
  <c r="ET39" i="1"/>
  <c r="AD37" i="1"/>
  <c r="H71" i="5" s="1"/>
  <c r="CS37" i="1"/>
  <c r="R37" i="1" s="1"/>
  <c r="DZ39" i="1"/>
  <c r="CZ85" i="1"/>
  <c r="Y85" i="1" s="1"/>
  <c r="CY85" i="1"/>
  <c r="X85" i="1" s="1"/>
  <c r="GN85" i="1" s="1"/>
  <c r="T80" i="1"/>
  <c r="P80" i="1"/>
  <c r="U139" i="6" s="1"/>
  <c r="CS36" i="1"/>
  <c r="R36" i="1" s="1"/>
  <c r="AD36" i="1"/>
  <c r="FV26" i="1"/>
  <c r="EM39" i="1"/>
  <c r="CX194" i="3"/>
  <c r="CX198" i="3"/>
  <c r="CX202" i="3"/>
  <c r="CX191" i="3"/>
  <c r="CX195" i="3"/>
  <c r="CX199" i="3"/>
  <c r="CX203" i="3"/>
  <c r="CX192" i="3"/>
  <c r="CX196" i="3"/>
  <c r="CX200" i="3"/>
  <c r="CX204" i="3"/>
  <c r="CX193" i="3"/>
  <c r="CX197" i="3"/>
  <c r="CX201" i="3"/>
  <c r="U88" i="1"/>
  <c r="Y173" i="6" s="1"/>
  <c r="Q88" i="1"/>
  <c r="AB85" i="1"/>
  <c r="W83" i="1"/>
  <c r="S83" i="1"/>
  <c r="AB80" i="1"/>
  <c r="G139" i="6" s="1"/>
  <c r="AD78" i="1"/>
  <c r="H89" i="5" s="1"/>
  <c r="W89" i="5" s="1"/>
  <c r="CS77" i="1"/>
  <c r="R77" i="1" s="1"/>
  <c r="CY77" i="1" s="1"/>
  <c r="X77" i="1" s="1"/>
  <c r="P77" i="1"/>
  <c r="GD26" i="1"/>
  <c r="EU39" i="1"/>
  <c r="CX78" i="3"/>
  <c r="CX82" i="3"/>
  <c r="CX86" i="3"/>
  <c r="CX79" i="3"/>
  <c r="CX83" i="3"/>
  <c r="CX76" i="3"/>
  <c r="CX80" i="3"/>
  <c r="CX84" i="3"/>
  <c r="CX77" i="3"/>
  <c r="CX81" i="3"/>
  <c r="CX85" i="3"/>
  <c r="GX37" i="1"/>
  <c r="GB39" i="1" s="1"/>
  <c r="CK26" i="1"/>
  <c r="BB39" i="1"/>
  <c r="W37" i="1"/>
  <c r="S37" i="1"/>
  <c r="AB35" i="1"/>
  <c r="G79" i="6" s="1"/>
  <c r="CP30" i="1"/>
  <c r="O30" i="1" s="1"/>
  <c r="AD29" i="1"/>
  <c r="H37" i="5" s="1"/>
  <c r="CS29" i="1"/>
  <c r="R29" i="1" s="1"/>
  <c r="FR26" i="1"/>
  <c r="EI39" i="1"/>
  <c r="CG26" i="1"/>
  <c r="AX39" i="1"/>
  <c r="BY26" i="1"/>
  <c r="CI39" i="1"/>
  <c r="AP39" i="1"/>
  <c r="AO26" i="1"/>
  <c r="F43" i="1"/>
  <c r="P37" i="1"/>
  <c r="U96" i="6" s="1"/>
  <c r="AB34" i="1"/>
  <c r="CQ34" i="1"/>
  <c r="P34" i="1" s="1"/>
  <c r="CP34" i="1" s="1"/>
  <c r="O34" i="1" s="1"/>
  <c r="GK33" i="1"/>
  <c r="CZ33" i="1"/>
  <c r="Y33" i="1" s="1"/>
  <c r="BZ26" i="1"/>
  <c r="AQ39" i="1"/>
  <c r="AJ39" i="1"/>
  <c r="CS28" i="1"/>
  <c r="R28" i="1" s="1"/>
  <c r="AD28" i="1"/>
  <c r="EG39" i="1"/>
  <c r="T37" i="1"/>
  <c r="CP32" i="1"/>
  <c r="O32" i="1" s="1"/>
  <c r="AD31" i="1"/>
  <c r="H45" i="5" s="1"/>
  <c r="CS31" i="1"/>
  <c r="R31" i="1" s="1"/>
  <c r="CX6" i="3"/>
  <c r="CX4" i="3"/>
  <c r="CX5" i="3"/>
  <c r="CD39" i="1"/>
  <c r="AG39" i="1"/>
  <c r="AF39" i="1"/>
  <c r="CX66" i="3"/>
  <c r="CX70" i="3"/>
  <c r="CX74" i="3"/>
  <c r="CX67" i="3"/>
  <c r="CX71" i="3"/>
  <c r="CX75" i="3"/>
  <c r="CX68" i="3"/>
  <c r="CX72" i="3"/>
  <c r="CX65" i="3"/>
  <c r="CX69" i="3"/>
  <c r="CX73" i="3"/>
  <c r="CX46" i="3"/>
  <c r="CX50" i="3"/>
  <c r="CX43" i="3"/>
  <c r="CX47" i="3"/>
  <c r="CX51" i="3"/>
  <c r="CX44" i="3"/>
  <c r="CX48" i="3"/>
  <c r="CX52" i="3"/>
  <c r="CX45" i="3"/>
  <c r="CX49" i="3"/>
  <c r="CX53" i="3"/>
  <c r="CY31" i="1"/>
  <c r="X31" i="1" s="1"/>
  <c r="W29" i="1"/>
  <c r="EB39" i="1" s="1"/>
  <c r="S29" i="1"/>
  <c r="AB32" i="1"/>
  <c r="AB30" i="1"/>
  <c r="P29" i="1"/>
  <c r="U40" i="6" s="1"/>
  <c r="BC39" i="1"/>
  <c r="CX54" i="3"/>
  <c r="CX58" i="3"/>
  <c r="CX62" i="3"/>
  <c r="CX55" i="3"/>
  <c r="CX59" i="3"/>
  <c r="CX63" i="3"/>
  <c r="CX56" i="3"/>
  <c r="CX60" i="3"/>
  <c r="CX64" i="3"/>
  <c r="CX57" i="3"/>
  <c r="CX61" i="3"/>
  <c r="CY33" i="1"/>
  <c r="X33" i="1" s="1"/>
  <c r="CZ31" i="1"/>
  <c r="Y31" i="1" s="1"/>
  <c r="T29" i="1"/>
  <c r="DY39" i="1" s="1"/>
  <c r="CX2" i="3"/>
  <c r="CX3" i="3"/>
  <c r="CX1" i="3"/>
  <c r="H227" i="6" l="1"/>
  <c r="V136" i="5"/>
  <c r="AB214" i="6"/>
  <c r="G65" i="6"/>
  <c r="G78" i="6"/>
  <c r="GB209" i="1"/>
  <c r="ES236" i="1"/>
  <c r="DY156" i="1"/>
  <c r="DL175" i="1"/>
  <c r="GM85" i="1"/>
  <c r="H132" i="6"/>
  <c r="T81" i="5"/>
  <c r="AA122" i="6"/>
  <c r="AA137" i="6"/>
  <c r="T89" i="5"/>
  <c r="AB79" i="6"/>
  <c r="H93" i="6"/>
  <c r="V59" i="5"/>
  <c r="K65" i="5" s="1"/>
  <c r="H249" i="6"/>
  <c r="AB236" i="6"/>
  <c r="V149" i="5"/>
  <c r="H187" i="6"/>
  <c r="AA177" i="6"/>
  <c r="T113" i="5"/>
  <c r="AA212" i="6"/>
  <c r="T134" i="5"/>
  <c r="CP169" i="1"/>
  <c r="O169" i="1" s="1"/>
  <c r="W318" i="6"/>
  <c r="H295" i="6"/>
  <c r="AA284" i="6"/>
  <c r="T176" i="5"/>
  <c r="AA300" i="6"/>
  <c r="T184" i="5"/>
  <c r="AB298" i="6"/>
  <c r="V183" i="5"/>
  <c r="T333" i="6"/>
  <c r="H333" i="6"/>
  <c r="K204" i="5"/>
  <c r="H355" i="6"/>
  <c r="AA344" i="6"/>
  <c r="T210" i="5"/>
  <c r="K214" i="5" s="1"/>
  <c r="H385" i="6"/>
  <c r="AA379" i="6"/>
  <c r="T229" i="5"/>
  <c r="K233" i="5" s="1"/>
  <c r="AA417" i="6"/>
  <c r="T253" i="5"/>
  <c r="AB469" i="6"/>
  <c r="H474" i="6"/>
  <c r="V288" i="5"/>
  <c r="K291" i="5" s="1"/>
  <c r="W428" i="6"/>
  <c r="K268" i="5"/>
  <c r="H475" i="6"/>
  <c r="T469" i="6"/>
  <c r="H469" i="6"/>
  <c r="AB400" i="6"/>
  <c r="H412" i="6"/>
  <c r="V244" i="5"/>
  <c r="AB428" i="6"/>
  <c r="H441" i="6"/>
  <c r="V265" i="5"/>
  <c r="K272" i="5" s="1"/>
  <c r="DV281" i="1"/>
  <c r="W469" i="6"/>
  <c r="R36" i="5"/>
  <c r="W42" i="5"/>
  <c r="G42" i="5"/>
  <c r="O42" i="5" s="1"/>
  <c r="X65" i="6"/>
  <c r="K54" i="5"/>
  <c r="X122" i="6"/>
  <c r="K84" i="5"/>
  <c r="GK76" i="1"/>
  <c r="AB81" i="1"/>
  <c r="CR81" i="1"/>
  <c r="Q81" i="1" s="1"/>
  <c r="CP81" i="1" s="1"/>
  <c r="O81" i="1" s="1"/>
  <c r="R44" i="5"/>
  <c r="W50" i="5"/>
  <c r="G50" i="5"/>
  <c r="O50" i="5" s="1"/>
  <c r="W141" i="6"/>
  <c r="K94" i="5"/>
  <c r="R52" i="5"/>
  <c r="H86" i="5"/>
  <c r="H98" i="5"/>
  <c r="G155" i="6"/>
  <c r="AB84" i="1"/>
  <c r="G156" i="6" s="1"/>
  <c r="CR84" i="1"/>
  <c r="Q84" i="1" s="1"/>
  <c r="H119" i="5"/>
  <c r="V177" i="6"/>
  <c r="K114" i="5"/>
  <c r="G209" i="6"/>
  <c r="S133" i="5"/>
  <c r="H195" i="5"/>
  <c r="X195" i="5" s="1"/>
  <c r="EM209" i="1"/>
  <c r="P255" i="1"/>
  <c r="V469" i="6"/>
  <c r="K289" i="5"/>
  <c r="V318" i="6"/>
  <c r="K198" i="5"/>
  <c r="GK220" i="1"/>
  <c r="X379" i="6"/>
  <c r="H390" i="6"/>
  <c r="H399" i="6"/>
  <c r="T390" i="6"/>
  <c r="Y443" i="6"/>
  <c r="L283" i="5"/>
  <c r="Q283" i="5" s="1"/>
  <c r="L282" i="5"/>
  <c r="GK272" i="1"/>
  <c r="AE281" i="1"/>
  <c r="U214" i="6"/>
  <c r="K141" i="5"/>
  <c r="H236" i="6"/>
  <c r="H251" i="6"/>
  <c r="T236" i="6"/>
  <c r="W390" i="6"/>
  <c r="K239" i="5"/>
  <c r="V428" i="6"/>
  <c r="K267" i="5"/>
  <c r="H184" i="5"/>
  <c r="CP171" i="1"/>
  <c r="O171" i="1" s="1"/>
  <c r="G459" i="6"/>
  <c r="W419" i="6"/>
  <c r="K258" i="5"/>
  <c r="DU270" i="1"/>
  <c r="FX281" i="1"/>
  <c r="GK31" i="1"/>
  <c r="X49" i="6"/>
  <c r="K46" i="5"/>
  <c r="AB65" i="6"/>
  <c r="H77" i="6"/>
  <c r="V51" i="5"/>
  <c r="K56" i="5" s="1"/>
  <c r="CP88" i="1"/>
  <c r="O88" i="1" s="1"/>
  <c r="W173" i="6"/>
  <c r="H134" i="6"/>
  <c r="AB122" i="6"/>
  <c r="V81" i="5"/>
  <c r="CR104" i="1"/>
  <c r="Q104" i="1" s="1"/>
  <c r="H139" i="5"/>
  <c r="AB137" i="6"/>
  <c r="V89" i="5"/>
  <c r="H188" i="6"/>
  <c r="AB177" i="6"/>
  <c r="V113" i="5"/>
  <c r="U194" i="6"/>
  <c r="K129" i="5"/>
  <c r="AB212" i="6"/>
  <c r="V134" i="5"/>
  <c r="AB230" i="6"/>
  <c r="V145" i="5"/>
  <c r="P101" i="1"/>
  <c r="H151" i="6"/>
  <c r="AA141" i="6"/>
  <c r="T92" i="5"/>
  <c r="GX119" i="1"/>
  <c r="H313" i="6"/>
  <c r="AA302" i="6"/>
  <c r="T186" i="5"/>
  <c r="H205" i="6"/>
  <c r="AA194" i="6"/>
  <c r="T124" i="5"/>
  <c r="GK118" i="1"/>
  <c r="X271" i="6"/>
  <c r="AD175" i="1"/>
  <c r="T375" i="6"/>
  <c r="K226" i="5"/>
  <c r="H375" i="6"/>
  <c r="H379" i="6"/>
  <c r="H357" i="6"/>
  <c r="AB344" i="6"/>
  <c r="V210" i="5"/>
  <c r="K215" i="5" s="1"/>
  <c r="AB390" i="6"/>
  <c r="H397" i="6"/>
  <c r="V237" i="5"/>
  <c r="K241" i="5" s="1"/>
  <c r="AA377" i="6"/>
  <c r="T227" i="5"/>
  <c r="T428" i="6"/>
  <c r="H428" i="6"/>
  <c r="H442" i="6"/>
  <c r="H473" i="6"/>
  <c r="AA469" i="6"/>
  <c r="T288" i="5"/>
  <c r="K290" i="5" s="1"/>
  <c r="H480" i="6"/>
  <c r="AA476" i="6"/>
  <c r="T294" i="5"/>
  <c r="K296" i="5" s="1"/>
  <c r="H457" i="6"/>
  <c r="AB443" i="6"/>
  <c r="V275" i="5"/>
  <c r="K281" i="5" s="1"/>
  <c r="T476" i="6"/>
  <c r="H476" i="6"/>
  <c r="H482" i="6"/>
  <c r="AB415" i="6"/>
  <c r="V252" i="5"/>
  <c r="H440" i="6"/>
  <c r="AA428" i="6"/>
  <c r="T265" i="5"/>
  <c r="K271" i="5" s="1"/>
  <c r="H483" i="6"/>
  <c r="AB476" i="6"/>
  <c r="H481" i="6"/>
  <c r="V294" i="5"/>
  <c r="K297" i="5" s="1"/>
  <c r="GK82" i="1"/>
  <c r="X141" i="6"/>
  <c r="K95" i="5"/>
  <c r="GK86" i="1"/>
  <c r="X158" i="6"/>
  <c r="K105" i="5"/>
  <c r="CZ90" i="1"/>
  <c r="Y90" i="1" s="1"/>
  <c r="V175" i="6"/>
  <c r="CY90" i="1"/>
  <c r="X90" i="1" s="1"/>
  <c r="L78" i="5"/>
  <c r="V49" i="6"/>
  <c r="K44" i="5"/>
  <c r="X79" i="6"/>
  <c r="K63" i="5"/>
  <c r="GK35" i="1"/>
  <c r="H107" i="5"/>
  <c r="R61" i="5"/>
  <c r="G95" i="6"/>
  <c r="GK92" i="1"/>
  <c r="X177" i="6"/>
  <c r="K116" i="5"/>
  <c r="H87" i="5"/>
  <c r="G136" i="6"/>
  <c r="K93" i="5"/>
  <c r="V141" i="6"/>
  <c r="CR98" i="1"/>
  <c r="Q98" i="1" s="1"/>
  <c r="CP98" i="1" s="1"/>
  <c r="O98" i="1" s="1"/>
  <c r="H127" i="5"/>
  <c r="H131" i="5"/>
  <c r="U133" i="5"/>
  <c r="R162" i="5"/>
  <c r="W171" i="5"/>
  <c r="G297" i="6"/>
  <c r="CR214" i="1"/>
  <c r="Q214" i="1" s="1"/>
  <c r="H220" i="5"/>
  <c r="R238" i="5"/>
  <c r="G243" i="5"/>
  <c r="O243" i="5" s="1"/>
  <c r="W243" i="5"/>
  <c r="R245" i="5"/>
  <c r="GK171" i="1"/>
  <c r="X331" i="6"/>
  <c r="G374" i="6"/>
  <c r="AA375" i="6"/>
  <c r="T226" i="5"/>
  <c r="V443" i="6"/>
  <c r="K277" i="5"/>
  <c r="CR116" i="1"/>
  <c r="Q116" i="1" s="1"/>
  <c r="H163" i="5"/>
  <c r="GK116" i="1"/>
  <c r="X254" i="6"/>
  <c r="K164" i="5"/>
  <c r="CY116" i="1"/>
  <c r="X116" i="1" s="1"/>
  <c r="AO73" i="1"/>
  <c r="F126" i="1"/>
  <c r="G315" i="6"/>
  <c r="W400" i="6"/>
  <c r="K246" i="5"/>
  <c r="H427" i="6"/>
  <c r="T419" i="6"/>
  <c r="H419" i="6"/>
  <c r="G496" i="6"/>
  <c r="CR212" i="1"/>
  <c r="Q212" i="1" s="1"/>
  <c r="H212" i="5"/>
  <c r="R231" i="5"/>
  <c r="G236" i="5"/>
  <c r="O236" i="5" s="1"/>
  <c r="W236" i="5"/>
  <c r="GK226" i="1"/>
  <c r="X415" i="6"/>
  <c r="Y419" i="6"/>
  <c r="L264" i="5"/>
  <c r="Q264" i="5" s="1"/>
  <c r="L263" i="5"/>
  <c r="H60" i="6"/>
  <c r="AA49" i="6"/>
  <c r="T43" i="5"/>
  <c r="K47" i="5" s="1"/>
  <c r="H62" i="6"/>
  <c r="AB49" i="6"/>
  <c r="V43" i="5"/>
  <c r="K48" i="5" s="1"/>
  <c r="H76" i="6"/>
  <c r="AA65" i="6"/>
  <c r="T51" i="5"/>
  <c r="K55" i="5" s="1"/>
  <c r="V40" i="6"/>
  <c r="K36" i="5"/>
  <c r="CP102" i="1"/>
  <c r="O102" i="1" s="1"/>
  <c r="U212" i="6"/>
  <c r="V99" i="1"/>
  <c r="AA252" i="6"/>
  <c r="T158" i="5"/>
  <c r="AA230" i="6"/>
  <c r="T145" i="5"/>
  <c r="AA234" i="6"/>
  <c r="T147" i="5"/>
  <c r="V119" i="1"/>
  <c r="H153" i="6"/>
  <c r="AB141" i="6"/>
  <c r="V92" i="5"/>
  <c r="T234" i="6"/>
  <c r="H234" i="6"/>
  <c r="K147" i="5"/>
  <c r="H314" i="6"/>
  <c r="AB302" i="6"/>
  <c r="V186" i="5"/>
  <c r="H207" i="6"/>
  <c r="AB194" i="6"/>
  <c r="V124" i="5"/>
  <c r="GK167" i="1"/>
  <c r="X316" i="6"/>
  <c r="AA190" i="6"/>
  <c r="T121" i="5"/>
  <c r="CP120" i="1"/>
  <c r="O120" i="1" s="1"/>
  <c r="U273" i="6"/>
  <c r="AG175" i="1"/>
  <c r="AB377" i="6"/>
  <c r="V227" i="5"/>
  <c r="GM222" i="1"/>
  <c r="H395" i="6"/>
  <c r="AA390" i="6"/>
  <c r="T237" i="5"/>
  <c r="K240" i="5" s="1"/>
  <c r="U360" i="6"/>
  <c r="K222" i="5"/>
  <c r="AA273" i="6"/>
  <c r="T170" i="5"/>
  <c r="GM171" i="1"/>
  <c r="AA331" i="6"/>
  <c r="T203" i="5"/>
  <c r="AB219" i="1"/>
  <c r="AA360" i="6"/>
  <c r="H370" i="6"/>
  <c r="T218" i="5"/>
  <c r="K223" i="5" s="1"/>
  <c r="AA443" i="6"/>
  <c r="H455" i="6"/>
  <c r="T275" i="5"/>
  <c r="K280" i="5" s="1"/>
  <c r="AA415" i="6"/>
  <c r="T252" i="5"/>
  <c r="H494" i="6"/>
  <c r="AA490" i="6"/>
  <c r="T306" i="5"/>
  <c r="K308" i="5" s="1"/>
  <c r="AB419" i="6"/>
  <c r="H426" i="6"/>
  <c r="V255" i="5"/>
  <c r="K262" i="5" s="1"/>
  <c r="AB490" i="6"/>
  <c r="V306" i="5"/>
  <c r="K309" i="5" s="1"/>
  <c r="H495" i="6"/>
  <c r="CR35" i="1"/>
  <c r="Q35" i="1" s="1"/>
  <c r="H62" i="5"/>
  <c r="G67" i="5" s="1"/>
  <c r="O67" i="5" s="1"/>
  <c r="GK78" i="1"/>
  <c r="X137" i="6"/>
  <c r="U177" i="6"/>
  <c r="K117" i="5"/>
  <c r="W122" i="6"/>
  <c r="K83" i="5"/>
  <c r="V156" i="6"/>
  <c r="CY84" i="1"/>
  <c r="X84" i="1" s="1"/>
  <c r="CZ84" i="1"/>
  <c r="Y84" i="1" s="1"/>
  <c r="CZ86" i="1"/>
  <c r="Y86" i="1" s="1"/>
  <c r="V158" i="6"/>
  <c r="K103" i="5"/>
  <c r="CY86" i="1"/>
  <c r="X86" i="1" s="1"/>
  <c r="V65" i="6"/>
  <c r="K52" i="5"/>
  <c r="CP86" i="1"/>
  <c r="O86" i="1" s="1"/>
  <c r="H97" i="5"/>
  <c r="W158" i="6"/>
  <c r="K104" i="5"/>
  <c r="R126" i="5"/>
  <c r="X214" i="6"/>
  <c r="K140" i="5"/>
  <c r="GK104" i="1"/>
  <c r="CY104" i="1"/>
  <c r="X104" i="1" s="1"/>
  <c r="AB232" i="6"/>
  <c r="V146" i="5"/>
  <c r="G171" i="5"/>
  <c r="O171" i="5" s="1"/>
  <c r="G270" i="6"/>
  <c r="L285" i="5"/>
  <c r="U377" i="6"/>
  <c r="CP218" i="1"/>
  <c r="O218" i="1" s="1"/>
  <c r="H249" i="5"/>
  <c r="W254" i="5" s="1"/>
  <c r="G414" i="6"/>
  <c r="GK230" i="1"/>
  <c r="X419" i="6"/>
  <c r="K259" i="5"/>
  <c r="U428" i="6"/>
  <c r="K270" i="5"/>
  <c r="R289" i="5"/>
  <c r="G293" i="5"/>
  <c r="O293" i="5" s="1"/>
  <c r="Z293" i="5"/>
  <c r="CP224" i="1"/>
  <c r="O224" i="1" s="1"/>
  <c r="U400" i="6"/>
  <c r="K248" i="5"/>
  <c r="CP226" i="1"/>
  <c r="O226" i="1" s="1"/>
  <c r="U415" i="6"/>
  <c r="G264" i="5"/>
  <c r="O264" i="5" s="1"/>
  <c r="X264" i="5"/>
  <c r="R257" i="5"/>
  <c r="BC209" i="1"/>
  <c r="F252" i="1"/>
  <c r="R301" i="5"/>
  <c r="G305" i="5"/>
  <c r="O305" i="5" s="1"/>
  <c r="Z305" i="5"/>
  <c r="CY277" i="1"/>
  <c r="X277" i="1" s="1"/>
  <c r="V483" i="6"/>
  <c r="K301" i="5"/>
  <c r="CP108" i="1"/>
  <c r="O108" i="1" s="1"/>
  <c r="U232" i="6"/>
  <c r="EU73" i="1"/>
  <c r="P138" i="1"/>
  <c r="GK160" i="1"/>
  <c r="CY160" i="1"/>
  <c r="X160" i="1" s="1"/>
  <c r="FV156" i="1"/>
  <c r="EM175" i="1"/>
  <c r="R267" i="5"/>
  <c r="X274" i="5"/>
  <c r="G274" i="5"/>
  <c r="O274" i="5" s="1"/>
  <c r="GK234" i="1"/>
  <c r="X443" i="6"/>
  <c r="K279" i="5"/>
  <c r="G311" i="5"/>
  <c r="O311" i="5" s="1"/>
  <c r="Z311" i="5"/>
  <c r="R307" i="5"/>
  <c r="CP106" i="1"/>
  <c r="O106" i="1" s="1"/>
  <c r="W236" i="6"/>
  <c r="K152" i="5"/>
  <c r="CZ116" i="1"/>
  <c r="Y116" i="1" s="1"/>
  <c r="H200" i="5"/>
  <c r="G389" i="6"/>
  <c r="BC270" i="1"/>
  <c r="F297" i="1"/>
  <c r="W379" i="6"/>
  <c r="K232" i="5"/>
  <c r="X40" i="6"/>
  <c r="K38" i="5"/>
  <c r="V96" i="6"/>
  <c r="K70" i="5"/>
  <c r="AC39" i="1"/>
  <c r="GK37" i="1"/>
  <c r="K72" i="5"/>
  <c r="X96" i="6"/>
  <c r="H136" i="6"/>
  <c r="T122" i="6"/>
  <c r="H122" i="6"/>
  <c r="H91" i="6"/>
  <c r="AA79" i="6"/>
  <c r="T59" i="5"/>
  <c r="K64" i="5" s="1"/>
  <c r="CP82" i="1"/>
  <c r="O82" i="1" s="1"/>
  <c r="U141" i="6"/>
  <c r="K96" i="5"/>
  <c r="P100" i="1"/>
  <c r="U210" i="6" s="1"/>
  <c r="F210" i="6"/>
  <c r="E133" i="5"/>
  <c r="CP94" i="1"/>
  <c r="O94" i="1" s="1"/>
  <c r="U190" i="6"/>
  <c r="AB234" i="6"/>
  <c r="V147" i="5"/>
  <c r="CP118" i="1"/>
  <c r="O118" i="1" s="1"/>
  <c r="U271" i="6"/>
  <c r="H252" i="6"/>
  <c r="K158" i="5"/>
  <c r="GM112" i="1"/>
  <c r="AA236" i="6"/>
  <c r="H247" i="6"/>
  <c r="T149" i="5"/>
  <c r="K155" i="5" s="1"/>
  <c r="CP163" i="1"/>
  <c r="O163" i="1" s="1"/>
  <c r="W300" i="6"/>
  <c r="AB190" i="6"/>
  <c r="V121" i="5"/>
  <c r="GM158" i="1"/>
  <c r="V170" i="5"/>
  <c r="AB273" i="6"/>
  <c r="AA298" i="6"/>
  <c r="T183" i="5"/>
  <c r="AB331" i="6"/>
  <c r="V203" i="5"/>
  <c r="CP165" i="1"/>
  <c r="O165" i="1" s="1"/>
  <c r="U302" i="6"/>
  <c r="K191" i="5"/>
  <c r="AB417" i="6"/>
  <c r="V253" i="5"/>
  <c r="H488" i="6"/>
  <c r="AB483" i="6"/>
  <c r="V300" i="5"/>
  <c r="K303" i="5" s="1"/>
  <c r="H372" i="6"/>
  <c r="AB360" i="6"/>
  <c r="V218" i="5"/>
  <c r="K224" i="5" s="1"/>
  <c r="H410" i="6"/>
  <c r="AA400" i="6"/>
  <c r="T244" i="5"/>
  <c r="K249" i="5" s="1"/>
  <c r="T417" i="6"/>
  <c r="H417" i="6"/>
  <c r="K253" i="5"/>
  <c r="H425" i="6"/>
  <c r="AA419" i="6"/>
  <c r="T255" i="5"/>
  <c r="K261" i="5" s="1"/>
  <c r="J264" i="5" s="1"/>
  <c r="P264" i="5" s="1"/>
  <c r="H496" i="6"/>
  <c r="T490" i="6"/>
  <c r="H490" i="6"/>
  <c r="U122" i="6"/>
  <c r="K85" i="5"/>
  <c r="H53" i="5"/>
  <c r="X58" i="5" s="1"/>
  <c r="CR33" i="1"/>
  <c r="Q33" i="1" s="1"/>
  <c r="R70" i="5"/>
  <c r="W76" i="5"/>
  <c r="G76" i="5"/>
  <c r="O76" i="5" s="1"/>
  <c r="H108" i="5"/>
  <c r="H100" i="5"/>
  <c r="W100" i="5" s="1"/>
  <c r="H118" i="5"/>
  <c r="X123" i="5" s="1"/>
  <c r="H130" i="5"/>
  <c r="G135" i="5" s="1"/>
  <c r="O135" i="5" s="1"/>
  <c r="V194" i="6"/>
  <c r="K126" i="5"/>
  <c r="AA232" i="6"/>
  <c r="T146" i="5"/>
  <c r="EG73" i="1"/>
  <c r="P126" i="1"/>
  <c r="R211" i="5"/>
  <c r="G217" i="5"/>
  <c r="O217" i="5" s="1"/>
  <c r="W217" i="5"/>
  <c r="H250" i="5"/>
  <c r="BB209" i="1"/>
  <c r="F249" i="1"/>
  <c r="G475" i="6"/>
  <c r="H143" i="5"/>
  <c r="G148" i="5" s="1"/>
  <c r="O148" i="5" s="1"/>
  <c r="G251" i="6"/>
  <c r="CR165" i="1"/>
  <c r="Q165" i="1" s="1"/>
  <c r="H189" i="5"/>
  <c r="V360" i="6"/>
  <c r="K219" i="5"/>
  <c r="GK224" i="1"/>
  <c r="X400" i="6"/>
  <c r="K247" i="5"/>
  <c r="CR234" i="1"/>
  <c r="Q234" i="1" s="1"/>
  <c r="H278" i="5"/>
  <c r="ET209" i="1"/>
  <c r="P249" i="1"/>
  <c r="R295" i="5"/>
  <c r="Z299" i="5"/>
  <c r="G299" i="5"/>
  <c r="O299" i="5" s="1"/>
  <c r="V476" i="6"/>
  <c r="K295" i="5"/>
  <c r="J299" i="5" s="1"/>
  <c r="P299" i="5" s="1"/>
  <c r="G489" i="6"/>
  <c r="GK103" i="1"/>
  <c r="CY103" i="1"/>
  <c r="X103" i="1" s="1"/>
  <c r="U167" i="1"/>
  <c r="F316" i="6"/>
  <c r="E195" i="5"/>
  <c r="H193" i="5"/>
  <c r="S195" i="5"/>
  <c r="H192" i="5" s="1"/>
  <c r="G442" i="6"/>
  <c r="V490" i="6"/>
  <c r="K307" i="5"/>
  <c r="J311" i="5" s="1"/>
  <c r="P311" i="5" s="1"/>
  <c r="CZ114" i="1"/>
  <c r="Y114" i="1" s="1"/>
  <c r="V252" i="6"/>
  <c r="CZ160" i="1"/>
  <c r="Y160" i="1" s="1"/>
  <c r="H201" i="5"/>
  <c r="CZ220" i="1"/>
  <c r="Y220" i="1" s="1"/>
  <c r="V379" i="6"/>
  <c r="K231" i="5"/>
  <c r="R277" i="5"/>
  <c r="W283" i="5"/>
  <c r="G283" i="5"/>
  <c r="O283" i="5" s="1"/>
  <c r="J243" i="5"/>
  <c r="P243" i="5" s="1"/>
  <c r="L313" i="5"/>
  <c r="L207" i="5"/>
  <c r="AG156" i="1"/>
  <c r="T175" i="1"/>
  <c r="Q236" i="1"/>
  <c r="AD209" i="1"/>
  <c r="AD156" i="1"/>
  <c r="Q175" i="1"/>
  <c r="AF156" i="1"/>
  <c r="S175" i="1"/>
  <c r="AJ156" i="1"/>
  <c r="W175" i="1"/>
  <c r="AH156" i="1"/>
  <c r="U175" i="1"/>
  <c r="DO39" i="1"/>
  <c r="EB26" i="1"/>
  <c r="GK28" i="1"/>
  <c r="CZ28" i="1"/>
  <c r="Y28" i="1" s="1"/>
  <c r="AE39" i="1"/>
  <c r="GK29" i="1"/>
  <c r="DW39" i="1"/>
  <c r="CP77" i="1"/>
  <c r="O77" i="1" s="1"/>
  <c r="DU39" i="1"/>
  <c r="CY29" i="1"/>
  <c r="X29" i="1" s="1"/>
  <c r="CZ29" i="1"/>
  <c r="Y29" i="1" s="1"/>
  <c r="DX39" i="1"/>
  <c r="AB31" i="1"/>
  <c r="CR31" i="1"/>
  <c r="Q31" i="1" s="1"/>
  <c r="AB28" i="1"/>
  <c r="CR28" i="1"/>
  <c r="Q28" i="1" s="1"/>
  <c r="EM26" i="1"/>
  <c r="P58" i="1"/>
  <c r="V26" i="1"/>
  <c r="F62" i="1"/>
  <c r="GN79" i="1"/>
  <c r="GM79" i="1"/>
  <c r="W100" i="1"/>
  <c r="EB122" i="1" s="1"/>
  <c r="AB97" i="1"/>
  <c r="CR97" i="1"/>
  <c r="Q97" i="1" s="1"/>
  <c r="BB156" i="1"/>
  <c r="F188" i="1"/>
  <c r="AB100" i="1"/>
  <c r="G210" i="6" s="1"/>
  <c r="CR100" i="1"/>
  <c r="Q100" i="1" s="1"/>
  <c r="W210" i="6" s="1"/>
  <c r="GM105" i="1"/>
  <c r="GN105" i="1"/>
  <c r="R119" i="1"/>
  <c r="GK119" i="1" s="1"/>
  <c r="FR73" i="1"/>
  <c r="EI122" i="1"/>
  <c r="FY122" i="1"/>
  <c r="GA122" i="1"/>
  <c r="GM113" i="1"/>
  <c r="GN113" i="1"/>
  <c r="DV175" i="1"/>
  <c r="CP161" i="1"/>
  <c r="O161" i="1" s="1"/>
  <c r="DU175" i="1"/>
  <c r="GK163" i="1"/>
  <c r="CZ163" i="1"/>
  <c r="Y163" i="1" s="1"/>
  <c r="CP164" i="1"/>
  <c r="O164" i="1" s="1"/>
  <c r="GM168" i="1"/>
  <c r="GO168" i="1"/>
  <c r="GN120" i="1"/>
  <c r="GM120" i="1"/>
  <c r="FR156" i="1"/>
  <c r="EI175" i="1"/>
  <c r="AB169" i="1"/>
  <c r="GM111" i="1"/>
  <c r="GN111" i="1"/>
  <c r="AO209" i="1"/>
  <c r="F240" i="1"/>
  <c r="CZ115" i="1"/>
  <c r="Y115" i="1" s="1"/>
  <c r="GM220" i="1"/>
  <c r="GN220" i="1"/>
  <c r="EH26" i="1"/>
  <c r="P48" i="1"/>
  <c r="GM106" i="1"/>
  <c r="CP213" i="1"/>
  <c r="O213" i="1" s="1"/>
  <c r="GN112" i="1"/>
  <c r="CY215" i="1"/>
  <c r="X215" i="1" s="1"/>
  <c r="CZ215" i="1"/>
  <c r="Y215" i="1" s="1"/>
  <c r="AF236" i="1"/>
  <c r="GM233" i="1"/>
  <c r="GN233" i="1"/>
  <c r="DW209" i="1"/>
  <c r="DJ236" i="1"/>
  <c r="CY231" i="1"/>
  <c r="X231" i="1" s="1"/>
  <c r="ED281" i="1"/>
  <c r="GM274" i="1"/>
  <c r="GP274" i="1"/>
  <c r="FW270" i="1"/>
  <c r="EN281" i="1"/>
  <c r="AJ209" i="1"/>
  <c r="W236" i="1"/>
  <c r="GP273" i="1"/>
  <c r="GM273" i="1"/>
  <c r="DT281" i="1"/>
  <c r="AT270" i="1"/>
  <c r="F299" i="1"/>
  <c r="GA209" i="1"/>
  <c r="ER236" i="1"/>
  <c r="DH270" i="1"/>
  <c r="P284" i="1"/>
  <c r="FY270" i="1"/>
  <c r="EP281" i="1"/>
  <c r="AH209" i="1"/>
  <c r="U236" i="1"/>
  <c r="GM218" i="1"/>
  <c r="AG270" i="1"/>
  <c r="T281" i="1"/>
  <c r="BB270" i="1"/>
  <c r="F294" i="1"/>
  <c r="ET270" i="1"/>
  <c r="P294" i="1"/>
  <c r="Q270" i="1"/>
  <c r="F293" i="1"/>
  <c r="AF26" i="1"/>
  <c r="S39" i="1"/>
  <c r="CY37" i="1"/>
  <c r="X37" i="1" s="1"/>
  <c r="CZ37" i="1"/>
  <c r="Y37" i="1" s="1"/>
  <c r="CP80" i="1"/>
  <c r="O80" i="1" s="1"/>
  <c r="DU122" i="1"/>
  <c r="CY28" i="1"/>
  <c r="X28" i="1" s="1"/>
  <c r="AB37" i="1"/>
  <c r="CR37" i="1"/>
  <c r="Q37" i="1" s="1"/>
  <c r="GM76" i="1"/>
  <c r="GN76" i="1"/>
  <c r="GM102" i="1"/>
  <c r="GN102" i="1"/>
  <c r="EP26" i="1"/>
  <c r="P46" i="1"/>
  <c r="GK80" i="1"/>
  <c r="GK89" i="1"/>
  <c r="CZ89" i="1"/>
  <c r="Y89" i="1" s="1"/>
  <c r="GX100" i="1"/>
  <c r="GB122" i="1" s="1"/>
  <c r="P188" i="1"/>
  <c r="ET156" i="1"/>
  <c r="GM95" i="1"/>
  <c r="GX99" i="1"/>
  <c r="CJ122" i="1" s="1"/>
  <c r="U99" i="1"/>
  <c r="R100" i="1"/>
  <c r="CP101" i="1"/>
  <c r="O101" i="1" s="1"/>
  <c r="GM109" i="1"/>
  <c r="GN109" i="1"/>
  <c r="CY118" i="1"/>
  <c r="X118" i="1" s="1"/>
  <c r="CZ118" i="1"/>
  <c r="Y118" i="1" s="1"/>
  <c r="GM118" i="1" s="1"/>
  <c r="AB96" i="1"/>
  <c r="G192" i="6" s="1"/>
  <c r="CR96" i="1"/>
  <c r="Q96" i="1" s="1"/>
  <c r="GN110" i="1"/>
  <c r="GM110" i="1"/>
  <c r="CZ117" i="1"/>
  <c r="Y117" i="1" s="1"/>
  <c r="CY117" i="1"/>
  <c r="X117" i="1" s="1"/>
  <c r="EB156" i="1"/>
  <c r="DO175" i="1"/>
  <c r="EH73" i="1"/>
  <c r="P131" i="1"/>
  <c r="V175" i="1"/>
  <c r="AI156" i="1"/>
  <c r="DN175" i="1"/>
  <c r="EA156" i="1"/>
  <c r="FY156" i="1"/>
  <c r="EP175" i="1"/>
  <c r="GN87" i="1"/>
  <c r="GM87" i="1"/>
  <c r="CG209" i="1"/>
  <c r="AX236" i="1"/>
  <c r="AQ73" i="1"/>
  <c r="F132" i="1"/>
  <c r="AS156" i="1"/>
  <c r="F192" i="1"/>
  <c r="CP166" i="1"/>
  <c r="O166" i="1" s="1"/>
  <c r="CP214" i="1"/>
  <c r="O214" i="1" s="1"/>
  <c r="DU236" i="1"/>
  <c r="GA26" i="1"/>
  <c r="ER39" i="1"/>
  <c r="AB107" i="1"/>
  <c r="GO173" i="1"/>
  <c r="GM173" i="1"/>
  <c r="EC236" i="1"/>
  <c r="GM227" i="1"/>
  <c r="GN227" i="1"/>
  <c r="GM232" i="1"/>
  <c r="GO232" i="1"/>
  <c r="GP272" i="1"/>
  <c r="GM272" i="1"/>
  <c r="AB281" i="1"/>
  <c r="CG270" i="1"/>
  <c r="AX281" i="1"/>
  <c r="GA270" i="1"/>
  <c r="ER281" i="1"/>
  <c r="EA209" i="1"/>
  <c r="DN236" i="1"/>
  <c r="EB209" i="1"/>
  <c r="DO236" i="1"/>
  <c r="GN222" i="1"/>
  <c r="GP275" i="1"/>
  <c r="GM275" i="1"/>
  <c r="CZ225" i="1"/>
  <c r="Y225" i="1" s="1"/>
  <c r="GM228" i="1"/>
  <c r="GN228" i="1"/>
  <c r="EH209" i="1"/>
  <c r="P245" i="1"/>
  <c r="AF270" i="1"/>
  <c r="S281" i="1"/>
  <c r="AO270" i="1"/>
  <c r="F285" i="1"/>
  <c r="EG270" i="1"/>
  <c r="P285" i="1"/>
  <c r="AI209" i="1"/>
  <c r="V236" i="1"/>
  <c r="CI209" i="1"/>
  <c r="AZ236" i="1"/>
  <c r="BZ270" i="1"/>
  <c r="CI281" i="1"/>
  <c r="AQ281" i="1"/>
  <c r="FZ270" i="1"/>
  <c r="EQ281" i="1"/>
  <c r="DN270" i="1"/>
  <c r="P304" i="1"/>
  <c r="GM34" i="1"/>
  <c r="GN34" i="1"/>
  <c r="AX26" i="1"/>
  <c r="F46" i="1"/>
  <c r="CY83" i="1"/>
  <c r="X83" i="1" s="1"/>
  <c r="CZ83" i="1"/>
  <c r="Y83" i="1" s="1"/>
  <c r="AF122" i="1"/>
  <c r="W39" i="1"/>
  <c r="AJ26" i="1"/>
  <c r="AP26" i="1"/>
  <c r="F48" i="1"/>
  <c r="AB29" i="1"/>
  <c r="CR29" i="1"/>
  <c r="Q29" i="1" s="1"/>
  <c r="GK77" i="1"/>
  <c r="AB36" i="1"/>
  <c r="CR36" i="1"/>
  <c r="Q36" i="1" s="1"/>
  <c r="CP36" i="1" s="1"/>
  <c r="O36" i="1" s="1"/>
  <c r="GB26" i="1"/>
  <c r="ES39" i="1"/>
  <c r="ET26" i="1"/>
  <c r="P52" i="1"/>
  <c r="ET313" i="1"/>
  <c r="CY99" i="1"/>
  <c r="X99" i="1" s="1"/>
  <c r="CZ99" i="1"/>
  <c r="Y99" i="1" s="1"/>
  <c r="BA26" i="1"/>
  <c r="F59" i="1"/>
  <c r="CZ80" i="1"/>
  <c r="Y80" i="1" s="1"/>
  <c r="CY80" i="1"/>
  <c r="X80" i="1" s="1"/>
  <c r="CP97" i="1"/>
  <c r="O97" i="1" s="1"/>
  <c r="CZ88" i="1"/>
  <c r="Y88" i="1" s="1"/>
  <c r="CY88" i="1"/>
  <c r="X88" i="1" s="1"/>
  <c r="AB90" i="1"/>
  <c r="G175" i="6" s="1"/>
  <c r="CR90" i="1"/>
  <c r="Q90" i="1" s="1"/>
  <c r="AB104" i="1"/>
  <c r="GM91" i="1"/>
  <c r="GO91" i="1"/>
  <c r="GM94" i="1"/>
  <c r="GO94" i="1"/>
  <c r="U100" i="1"/>
  <c r="Y210" i="6" s="1"/>
  <c r="V100" i="1"/>
  <c r="GN103" i="1"/>
  <c r="GM103" i="1"/>
  <c r="GK107" i="1"/>
  <c r="CZ107" i="1"/>
  <c r="Y107" i="1" s="1"/>
  <c r="CY119" i="1"/>
  <c r="X119" i="1" s="1"/>
  <c r="GK96" i="1"/>
  <c r="CY96" i="1"/>
  <c r="X96" i="1" s="1"/>
  <c r="CZ96" i="1"/>
  <c r="Y96" i="1" s="1"/>
  <c r="T119" i="1"/>
  <c r="U119" i="1"/>
  <c r="P141" i="1"/>
  <c r="EM73" i="1"/>
  <c r="CY162" i="1"/>
  <c r="X162" i="1" s="1"/>
  <c r="CZ162" i="1"/>
  <c r="Y162" i="1" s="1"/>
  <c r="CY164" i="1"/>
  <c r="X164" i="1" s="1"/>
  <c r="CZ164" i="1"/>
  <c r="Y164" i="1" s="1"/>
  <c r="BZ156" i="1"/>
  <c r="AQ175" i="1"/>
  <c r="AQ313" i="1" s="1"/>
  <c r="CG175" i="1"/>
  <c r="EG156" i="1"/>
  <c r="P179" i="1"/>
  <c r="P119" i="1"/>
  <c r="CP119" i="1" s="1"/>
  <c r="O119" i="1" s="1"/>
  <c r="BC73" i="1"/>
  <c r="F138" i="1"/>
  <c r="CD156" i="1"/>
  <c r="AU175" i="1"/>
  <c r="CP167" i="1"/>
  <c r="O167" i="1" s="1"/>
  <c r="GN215" i="1"/>
  <c r="GM215" i="1"/>
  <c r="CP172" i="1"/>
  <c r="O172" i="1" s="1"/>
  <c r="EG209" i="1"/>
  <c r="P240" i="1"/>
  <c r="CG73" i="1"/>
  <c r="AX122" i="1"/>
  <c r="CP217" i="1"/>
  <c r="O217" i="1" s="1"/>
  <c r="AC236" i="1"/>
  <c r="FQ156" i="1"/>
  <c r="EH175" i="1"/>
  <c r="GA175" i="1"/>
  <c r="GK213" i="1"/>
  <c r="AE236" i="1"/>
  <c r="CY213" i="1"/>
  <c r="X213" i="1" s="1"/>
  <c r="BY156" i="1"/>
  <c r="AP175" i="1"/>
  <c r="CI175" i="1"/>
  <c r="GO170" i="1"/>
  <c r="GM170" i="1"/>
  <c r="ED236" i="1"/>
  <c r="GM229" i="1"/>
  <c r="GO229" i="1"/>
  <c r="CJ209" i="1"/>
  <c r="BA236" i="1"/>
  <c r="AC270" i="1"/>
  <c r="CH281" i="1"/>
  <c r="P281" i="1"/>
  <c r="CE281" i="1"/>
  <c r="CF281" i="1"/>
  <c r="EB270" i="1"/>
  <c r="DO281" i="1"/>
  <c r="GM276" i="1"/>
  <c r="GP276" i="1"/>
  <c r="EI270" i="1"/>
  <c r="P291" i="1"/>
  <c r="DX209" i="1"/>
  <c r="DK236" i="1"/>
  <c r="DZ209" i="1"/>
  <c r="DM236" i="1"/>
  <c r="DL270" i="1"/>
  <c r="P302" i="1"/>
  <c r="CY225" i="1"/>
  <c r="X225" i="1" s="1"/>
  <c r="AL270" i="1"/>
  <c r="Y281" i="1"/>
  <c r="AP270" i="1"/>
  <c r="F290" i="1"/>
  <c r="EK270" i="1"/>
  <c r="P298" i="1"/>
  <c r="GO171" i="1"/>
  <c r="DY209" i="1"/>
  <c r="DL236" i="1"/>
  <c r="GM225" i="1"/>
  <c r="AP209" i="1"/>
  <c r="F245" i="1"/>
  <c r="GP279" i="1"/>
  <c r="GM279" i="1"/>
  <c r="EH270" i="1"/>
  <c r="P290" i="1"/>
  <c r="GB270" i="1"/>
  <c r="ES281" i="1"/>
  <c r="DW270" i="1"/>
  <c r="DJ281" i="1"/>
  <c r="GM278" i="1"/>
  <c r="GP278" i="1"/>
  <c r="U270" i="1"/>
  <c r="F303" i="1"/>
  <c r="DY26" i="1"/>
  <c r="DL39" i="1"/>
  <c r="GM32" i="1"/>
  <c r="GO32" i="1"/>
  <c r="CC39" i="1" s="1"/>
  <c r="CE39" i="1"/>
  <c r="CH39" i="1"/>
  <c r="CF39" i="1"/>
  <c r="AC26" i="1"/>
  <c r="P39" i="1"/>
  <c r="AG26" i="1"/>
  <c r="T39" i="1"/>
  <c r="F55" i="1"/>
  <c r="BC26" i="1"/>
  <c r="BC313" i="1"/>
  <c r="CD26" i="1"/>
  <c r="AU39" i="1"/>
  <c r="EG26" i="1"/>
  <c r="P43" i="1"/>
  <c r="EG313" i="1"/>
  <c r="AQ26" i="1"/>
  <c r="F49" i="1"/>
  <c r="CP37" i="1"/>
  <c r="O37" i="1" s="1"/>
  <c r="CI26" i="1"/>
  <c r="AZ39" i="1"/>
  <c r="EI26" i="1"/>
  <c r="P49" i="1"/>
  <c r="EI313" i="1"/>
  <c r="GN30" i="1"/>
  <c r="GM30" i="1"/>
  <c r="BB26" i="1"/>
  <c r="F52" i="1"/>
  <c r="BB313" i="1"/>
  <c r="EU26" i="1"/>
  <c r="P55" i="1"/>
  <c r="EU313" i="1"/>
  <c r="AB78" i="1"/>
  <c r="G137" i="6" s="1"/>
  <c r="CR78" i="1"/>
  <c r="Q78" i="1" s="1"/>
  <c r="W137" i="6" s="1"/>
  <c r="GK36" i="1"/>
  <c r="CY36" i="1"/>
  <c r="X36" i="1" s="1"/>
  <c r="CZ36" i="1"/>
  <c r="Y36" i="1" s="1"/>
  <c r="DZ26" i="1"/>
  <c r="DM39" i="1"/>
  <c r="DN26" i="1"/>
  <c r="P62" i="1"/>
  <c r="F61" i="1"/>
  <c r="U26" i="1"/>
  <c r="DZ122" i="1"/>
  <c r="AB92" i="1"/>
  <c r="CR92" i="1"/>
  <c r="Q92" i="1" s="1"/>
  <c r="W99" i="1"/>
  <c r="CP83" i="1"/>
  <c r="O83" i="1" s="1"/>
  <c r="T99" i="1"/>
  <c r="GM82" i="1"/>
  <c r="GN82" i="1"/>
  <c r="CY97" i="1"/>
  <c r="X97" i="1" s="1"/>
  <c r="CZ97" i="1"/>
  <c r="Y97" i="1" s="1"/>
  <c r="S100" i="1"/>
  <c r="V210" i="6" s="1"/>
  <c r="BY73" i="1"/>
  <c r="CI122" i="1"/>
  <c r="AP122" i="1"/>
  <c r="GM93" i="1"/>
  <c r="GO93" i="1"/>
  <c r="T100" i="1"/>
  <c r="DY122" i="1" s="1"/>
  <c r="CZ101" i="1"/>
  <c r="Y101" i="1" s="1"/>
  <c r="CY101" i="1"/>
  <c r="X101" i="1" s="1"/>
  <c r="Q99" i="1"/>
  <c r="AD122" i="1" s="1"/>
  <c r="W101" i="1"/>
  <c r="AJ122" i="1" s="1"/>
  <c r="GN107" i="1"/>
  <c r="GM107" i="1"/>
  <c r="GN114" i="1"/>
  <c r="GM114" i="1"/>
  <c r="AU73" i="1"/>
  <c r="F141" i="1"/>
  <c r="CZ77" i="1"/>
  <c r="Y77" i="1" s="1"/>
  <c r="T101" i="1"/>
  <c r="P99" i="1"/>
  <c r="CP99" i="1" s="1"/>
  <c r="O99" i="1" s="1"/>
  <c r="GK169" i="1"/>
  <c r="CZ169" i="1"/>
  <c r="Y169" i="1" s="1"/>
  <c r="GK159" i="1"/>
  <c r="DW175" i="1"/>
  <c r="CZ159" i="1"/>
  <c r="Y159" i="1" s="1"/>
  <c r="DX156" i="1"/>
  <c r="DK175" i="1"/>
  <c r="CP162" i="1"/>
  <c r="O162" i="1" s="1"/>
  <c r="AC175" i="1"/>
  <c r="CY167" i="1"/>
  <c r="X167" i="1" s="1"/>
  <c r="CZ167" i="1"/>
  <c r="Y167" i="1" s="1"/>
  <c r="CY172" i="1"/>
  <c r="X172" i="1" s="1"/>
  <c r="CZ172" i="1"/>
  <c r="Y172" i="1" s="1"/>
  <c r="AO156" i="1"/>
  <c r="F179" i="1"/>
  <c r="AO313" i="1"/>
  <c r="W119" i="1"/>
  <c r="CP159" i="1"/>
  <c r="O159" i="1" s="1"/>
  <c r="GB156" i="1"/>
  <c r="ES175" i="1"/>
  <c r="EK156" i="1"/>
  <c r="P192" i="1"/>
  <c r="GN216" i="1"/>
  <c r="GM216" i="1"/>
  <c r="CY169" i="1"/>
  <c r="X169" i="1" s="1"/>
  <c r="FY209" i="1"/>
  <c r="EP236" i="1"/>
  <c r="CY115" i="1"/>
  <c r="X115" i="1" s="1"/>
  <c r="GM115" i="1" s="1"/>
  <c r="R166" i="1"/>
  <c r="GX166" i="1"/>
  <c r="GN211" i="1"/>
  <c r="GM211" i="1"/>
  <c r="AB236" i="1"/>
  <c r="CZ213" i="1"/>
  <c r="Y213" i="1" s="1"/>
  <c r="GO158" i="1"/>
  <c r="CJ175" i="1"/>
  <c r="GM165" i="1"/>
  <c r="GO165" i="1"/>
  <c r="GK219" i="1"/>
  <c r="CZ219" i="1"/>
  <c r="Y219" i="1" s="1"/>
  <c r="GN219" i="1" s="1"/>
  <c r="GM223" i="1"/>
  <c r="GN223" i="1"/>
  <c r="CZ231" i="1"/>
  <c r="Y231" i="1" s="1"/>
  <c r="GM231" i="1" s="1"/>
  <c r="DX270" i="1"/>
  <c r="DK281" i="1"/>
  <c r="EU270" i="1"/>
  <c r="P297" i="1"/>
  <c r="P196" i="1"/>
  <c r="DL156" i="1"/>
  <c r="ES209" i="1"/>
  <c r="P256" i="1"/>
  <c r="AJ270" i="1"/>
  <c r="W281" i="1"/>
  <c r="AG209" i="1"/>
  <c r="T236" i="1"/>
  <c r="AK281" i="1"/>
  <c r="GP277" i="1"/>
  <c r="GM277" i="1"/>
  <c r="DV270" i="1"/>
  <c r="DI281" i="1"/>
  <c r="BA270" i="1"/>
  <c r="F301" i="1"/>
  <c r="EL270" i="1"/>
  <c r="P299" i="1"/>
  <c r="V270" i="1"/>
  <c r="F304" i="1"/>
  <c r="DZ270" i="1"/>
  <c r="DM281" i="1"/>
  <c r="H209" i="6" l="1"/>
  <c r="H194" i="6"/>
  <c r="T194" i="6"/>
  <c r="GM98" i="1"/>
  <c r="GN98" i="1"/>
  <c r="AB316" i="6"/>
  <c r="V195" i="5"/>
  <c r="T316" i="6"/>
  <c r="H316" i="6"/>
  <c r="K195" i="5"/>
  <c r="AA192" i="6"/>
  <c r="T122" i="5"/>
  <c r="CP90" i="1"/>
  <c r="O90" i="1" s="1"/>
  <c r="W175" i="6"/>
  <c r="DV39" i="1"/>
  <c r="W40" i="6"/>
  <c r="K37" i="5"/>
  <c r="AK122" i="1"/>
  <c r="GN118" i="1"/>
  <c r="AA271" i="6"/>
  <c r="T169" i="5"/>
  <c r="GK100" i="1"/>
  <c r="X210" i="6"/>
  <c r="GM89" i="1"/>
  <c r="G96" i="6"/>
  <c r="G112" i="6"/>
  <c r="H110" i="6"/>
  <c r="AB96" i="6"/>
  <c r="V68" i="5"/>
  <c r="K74" i="5" s="1"/>
  <c r="GN89" i="1"/>
  <c r="AB40" i="6"/>
  <c r="H47" i="6"/>
  <c r="V34" i="5"/>
  <c r="K40" i="5" s="1"/>
  <c r="W302" i="6"/>
  <c r="K189" i="5"/>
  <c r="H300" i="6"/>
  <c r="T300" i="6"/>
  <c r="K184" i="5"/>
  <c r="H268" i="6"/>
  <c r="AB254" i="6"/>
  <c r="V160" i="5"/>
  <c r="GO160" i="1"/>
  <c r="GM160" i="1"/>
  <c r="AA483" i="6"/>
  <c r="H487" i="6"/>
  <c r="T300" i="5"/>
  <c r="K302" i="5" s="1"/>
  <c r="T377" i="6"/>
  <c r="H377" i="6"/>
  <c r="K227" i="5"/>
  <c r="GM86" i="1"/>
  <c r="H172" i="6"/>
  <c r="T158" i="6"/>
  <c r="H158" i="6"/>
  <c r="GN86" i="1"/>
  <c r="AA156" i="6"/>
  <c r="T100" i="5"/>
  <c r="T212" i="6"/>
  <c r="H212" i="6"/>
  <c r="K134" i="5"/>
  <c r="W254" i="6"/>
  <c r="K163" i="5"/>
  <c r="CP116" i="1"/>
  <c r="O116" i="1" s="1"/>
  <c r="W360" i="6"/>
  <c r="K220" i="5"/>
  <c r="W67" i="5"/>
  <c r="AB175" i="6"/>
  <c r="V111" i="5"/>
  <c r="GN218" i="1"/>
  <c r="CP104" i="1"/>
  <c r="O104" i="1" s="1"/>
  <c r="W214" i="6"/>
  <c r="K139" i="5"/>
  <c r="FX270" i="1"/>
  <c r="EO281" i="1"/>
  <c r="X184" i="5"/>
  <c r="G23" i="5" s="1"/>
  <c r="G185" i="5"/>
  <c r="O185" i="5" s="1"/>
  <c r="W156" i="6"/>
  <c r="CP84" i="1"/>
  <c r="O84" i="1" s="1"/>
  <c r="G91" i="5"/>
  <c r="O91" i="5" s="1"/>
  <c r="W91" i="5"/>
  <c r="K180" i="5"/>
  <c r="H330" i="6"/>
  <c r="T318" i="6"/>
  <c r="H318" i="6"/>
  <c r="G123" i="5"/>
  <c r="O123" i="5" s="1"/>
  <c r="H297" i="6"/>
  <c r="T284" i="6"/>
  <c r="H284" i="6"/>
  <c r="EC175" i="1"/>
  <c r="AA316" i="6"/>
  <c r="T195" i="5"/>
  <c r="AB318" i="6"/>
  <c r="H329" i="6"/>
  <c r="V197" i="5"/>
  <c r="K201" i="5" s="1"/>
  <c r="H96" i="6"/>
  <c r="H112" i="6"/>
  <c r="T96" i="6"/>
  <c r="CC122" i="1"/>
  <c r="DX122" i="1"/>
  <c r="G40" i="6"/>
  <c r="G48" i="6"/>
  <c r="H374" i="6"/>
  <c r="T360" i="6"/>
  <c r="H360" i="6"/>
  <c r="GM117" i="1"/>
  <c r="CP96" i="1"/>
  <c r="O96" i="1" s="1"/>
  <c r="W192" i="6"/>
  <c r="AA96" i="6"/>
  <c r="H108" i="6"/>
  <c r="T68" i="5"/>
  <c r="K73" i="5" s="1"/>
  <c r="CP31" i="1"/>
  <c r="O31" i="1" s="1"/>
  <c r="W49" i="6"/>
  <c r="K45" i="5"/>
  <c r="H46" i="6"/>
  <c r="AA40" i="6"/>
  <c r="T34" i="5"/>
  <c r="K39" i="5" s="1"/>
  <c r="AB379" i="6"/>
  <c r="H387" i="6"/>
  <c r="V229" i="5"/>
  <c r="K234" i="5" s="1"/>
  <c r="AB252" i="6"/>
  <c r="V158" i="5"/>
  <c r="Y316" i="6"/>
  <c r="DZ175" i="1"/>
  <c r="W443" i="6"/>
  <c r="K278" i="5"/>
  <c r="CP234" i="1"/>
  <c r="O234" i="1" s="1"/>
  <c r="H315" i="6"/>
  <c r="T302" i="6"/>
  <c r="H302" i="6"/>
  <c r="T271" i="6"/>
  <c r="H271" i="6"/>
  <c r="K169" i="5"/>
  <c r="T190" i="6"/>
  <c r="H190" i="6"/>
  <c r="K121" i="5"/>
  <c r="T232" i="6"/>
  <c r="H232" i="6"/>
  <c r="K146" i="5"/>
  <c r="GN108" i="1"/>
  <c r="GM108" i="1"/>
  <c r="H400" i="6"/>
  <c r="H414" i="6"/>
  <c r="T400" i="6"/>
  <c r="GM224" i="1"/>
  <c r="GN224" i="1"/>
  <c r="GO230" i="1"/>
  <c r="FU236" i="1" s="1"/>
  <c r="GM230" i="1"/>
  <c r="H273" i="6"/>
  <c r="K170" i="5"/>
  <c r="T273" i="6"/>
  <c r="K193" i="5"/>
  <c r="J42" i="5"/>
  <c r="P42" i="5" s="1"/>
  <c r="W344" i="6"/>
  <c r="K212" i="5"/>
  <c r="J217" i="5" s="1"/>
  <c r="P217" i="5" s="1"/>
  <c r="CP212" i="1"/>
  <c r="O212" i="1" s="1"/>
  <c r="DV236" i="1"/>
  <c r="J283" i="5"/>
  <c r="P283" i="5" s="1"/>
  <c r="W135" i="5"/>
  <c r="T379" i="6"/>
  <c r="T173" i="6"/>
  <c r="H173" i="6"/>
  <c r="K110" i="5"/>
  <c r="J274" i="5"/>
  <c r="P274" i="5" s="1"/>
  <c r="G58" i="5"/>
  <c r="O58" i="5" s="1"/>
  <c r="GM81" i="1"/>
  <c r="GN81" i="1"/>
  <c r="K250" i="5"/>
  <c r="GM169" i="1"/>
  <c r="AA318" i="6"/>
  <c r="H328" i="6"/>
  <c r="T197" i="5"/>
  <c r="K200" i="5" s="1"/>
  <c r="ED175" i="1"/>
  <c r="AB284" i="6"/>
  <c r="H296" i="6"/>
  <c r="V176" i="5"/>
  <c r="CP92" i="1"/>
  <c r="O92" i="1" s="1"/>
  <c r="W177" i="6"/>
  <c r="K115" i="5"/>
  <c r="GM88" i="1"/>
  <c r="AA173" i="6"/>
  <c r="T110" i="5"/>
  <c r="T90" i="5"/>
  <c r="AA139" i="6"/>
  <c r="T298" i="6"/>
  <c r="H298" i="6"/>
  <c r="K183" i="5"/>
  <c r="G49" i="6"/>
  <c r="G64" i="6"/>
  <c r="P194" i="1"/>
  <c r="EM156" i="1"/>
  <c r="J305" i="5"/>
  <c r="P305" i="5" s="1"/>
  <c r="H415" i="6"/>
  <c r="T415" i="6"/>
  <c r="K252" i="5"/>
  <c r="GN226" i="1"/>
  <c r="GM226" i="1"/>
  <c r="G25" i="5"/>
  <c r="H170" i="6"/>
  <c r="AB158" i="6"/>
  <c r="V102" i="5"/>
  <c r="J228" i="5"/>
  <c r="P228" i="5" s="1"/>
  <c r="AI122" i="1"/>
  <c r="G254" i="5"/>
  <c r="O254" i="5" s="1"/>
  <c r="AA175" i="6"/>
  <c r="T111" i="5"/>
  <c r="T483" i="6"/>
  <c r="H498" i="6" s="1"/>
  <c r="EC281" i="1"/>
  <c r="K119" i="5"/>
  <c r="AE270" i="1"/>
  <c r="R281" i="1"/>
  <c r="J293" i="5"/>
  <c r="P293" i="5" s="1"/>
  <c r="G27" i="5"/>
  <c r="K156" i="5"/>
  <c r="J159" i="5" s="1"/>
  <c r="P159" i="5" s="1"/>
  <c r="K143" i="5"/>
  <c r="AG122" i="1"/>
  <c r="G177" i="6"/>
  <c r="G189" i="6"/>
  <c r="AB192" i="6"/>
  <c r="V122" i="5"/>
  <c r="EA122" i="1"/>
  <c r="Z210" i="6"/>
  <c r="G214" i="6"/>
  <c r="G229" i="6"/>
  <c r="AB173" i="6"/>
  <c r="V110" i="5"/>
  <c r="AB139" i="6"/>
  <c r="V90" i="5"/>
  <c r="K87" i="5" s="1"/>
  <c r="GN225" i="1"/>
  <c r="CD281" i="1"/>
  <c r="AB271" i="6"/>
  <c r="V169" i="5"/>
  <c r="W96" i="6"/>
  <c r="K71" i="5"/>
  <c r="J76" i="5" s="1"/>
  <c r="P76" i="5" s="1"/>
  <c r="T139" i="6"/>
  <c r="H139" i="6"/>
  <c r="K90" i="5"/>
  <c r="G318" i="6"/>
  <c r="G330" i="6"/>
  <c r="GO163" i="1"/>
  <c r="AB300" i="6"/>
  <c r="V184" i="5"/>
  <c r="J236" i="5"/>
  <c r="P236" i="5" s="1"/>
  <c r="G196" i="5"/>
  <c r="O196" i="5" s="1"/>
  <c r="X196" i="5"/>
  <c r="W65" i="6"/>
  <c r="K53" i="5"/>
  <c r="J58" i="5" s="1"/>
  <c r="P58" i="5" s="1"/>
  <c r="CP33" i="1"/>
  <c r="O33" i="1" s="1"/>
  <c r="T252" i="6"/>
  <c r="H155" i="6"/>
  <c r="T141" i="6"/>
  <c r="H141" i="6"/>
  <c r="X205" i="5"/>
  <c r="G205" i="5"/>
  <c r="O205" i="5" s="1"/>
  <c r="T230" i="6"/>
  <c r="H230" i="6"/>
  <c r="K145" i="5"/>
  <c r="G313" i="5"/>
  <c r="AA214" i="6"/>
  <c r="H225" i="6"/>
  <c r="T136" i="5"/>
  <c r="K142" i="5" s="1"/>
  <c r="J148" i="5" s="1"/>
  <c r="P148" i="5" s="1"/>
  <c r="G101" i="5"/>
  <c r="O101" i="5" s="1"/>
  <c r="W101" i="5"/>
  <c r="H168" i="6"/>
  <c r="AA158" i="6"/>
  <c r="T102" i="5"/>
  <c r="K107" i="5" s="1"/>
  <c r="AB156" i="6"/>
  <c r="V100" i="5"/>
  <c r="W79" i="6"/>
  <c r="K62" i="5"/>
  <c r="J67" i="5" s="1"/>
  <c r="P67" i="5" s="1"/>
  <c r="CP35" i="1"/>
  <c r="O35" i="1" s="1"/>
  <c r="K98" i="5"/>
  <c r="GN106" i="1"/>
  <c r="H266" i="6"/>
  <c r="T160" i="5"/>
  <c r="K166" i="5" s="1"/>
  <c r="AA254" i="6"/>
  <c r="W228" i="5"/>
  <c r="G228" i="5"/>
  <c r="O228" i="5" s="1"/>
  <c r="G285" i="5" s="1"/>
  <c r="W194" i="6"/>
  <c r="K127" i="5"/>
  <c r="W112" i="5"/>
  <c r="G112" i="5"/>
  <c r="O112" i="5" s="1"/>
  <c r="J50" i="5"/>
  <c r="P50" i="5" s="1"/>
  <c r="H489" i="6"/>
  <c r="H389" i="6"/>
  <c r="K192" i="5"/>
  <c r="K97" i="5"/>
  <c r="W148" i="5"/>
  <c r="T331" i="6"/>
  <c r="H331" i="6"/>
  <c r="K203" i="5"/>
  <c r="K118" i="5"/>
  <c r="K86" i="5"/>
  <c r="DY73" i="1"/>
  <c r="DL122" i="1"/>
  <c r="AD73" i="1"/>
  <c r="Q122" i="1"/>
  <c r="AG73" i="1"/>
  <c r="T122" i="1"/>
  <c r="T313" i="1" s="1"/>
  <c r="GB73" i="1"/>
  <c r="ES122" i="1"/>
  <c r="AJ73" i="1"/>
  <c r="W122" i="1"/>
  <c r="AK73" i="1"/>
  <c r="X122" i="1"/>
  <c r="EC156" i="1"/>
  <c r="DP175" i="1"/>
  <c r="AQ22" i="1"/>
  <c r="F323" i="1"/>
  <c r="AQ345" i="1"/>
  <c r="P243" i="1"/>
  <c r="EP209" i="1"/>
  <c r="EI22" i="1"/>
  <c r="P323" i="1"/>
  <c r="EI345" i="1"/>
  <c r="AU26" i="1"/>
  <c r="F58" i="1"/>
  <c r="P26" i="1"/>
  <c r="F42" i="1"/>
  <c r="GO231" i="1"/>
  <c r="CC236" i="1" s="1"/>
  <c r="AC209" i="1"/>
  <c r="CH236" i="1"/>
  <c r="CE236" i="1"/>
  <c r="P236" i="1"/>
  <c r="CF236" i="1"/>
  <c r="EQ270" i="1"/>
  <c r="P289" i="1"/>
  <c r="ER270" i="1"/>
  <c r="P292" i="1"/>
  <c r="AK270" i="1"/>
  <c r="X281" i="1"/>
  <c r="AL236" i="1"/>
  <c r="T209" i="1"/>
  <c r="F257" i="1"/>
  <c r="DK270" i="1"/>
  <c r="P296" i="1"/>
  <c r="AB209" i="1"/>
  <c r="O236" i="1"/>
  <c r="GK166" i="1"/>
  <c r="AE175" i="1"/>
  <c r="GO159" i="1"/>
  <c r="DT175" i="1"/>
  <c r="GM159" i="1"/>
  <c r="DV122" i="1"/>
  <c r="CP78" i="1"/>
  <c r="O78" i="1" s="1"/>
  <c r="BC22" i="1"/>
  <c r="F329" i="1"/>
  <c r="BC345" i="1"/>
  <c r="T26" i="1"/>
  <c r="F60" i="1"/>
  <c r="CF26" i="1"/>
  <c r="AW39" i="1"/>
  <c r="CH270" i="1"/>
  <c r="AY281" i="1"/>
  <c r="AK236" i="1"/>
  <c r="P184" i="1"/>
  <c r="EH156" i="1"/>
  <c r="AX73" i="1"/>
  <c r="F129" i="1"/>
  <c r="GO172" i="1"/>
  <c r="GM172" i="1"/>
  <c r="F194" i="1"/>
  <c r="AU156" i="1"/>
  <c r="EA73" i="1"/>
  <c r="DN122" i="1"/>
  <c r="AF73" i="1"/>
  <c r="S122" i="1"/>
  <c r="AQ270" i="1"/>
  <c r="F291" i="1"/>
  <c r="DN209" i="1"/>
  <c r="P259" i="1"/>
  <c r="AX270" i="1"/>
  <c r="F288" i="1"/>
  <c r="AB270" i="1"/>
  <c r="O281" i="1"/>
  <c r="GM219" i="1"/>
  <c r="CY166" i="1"/>
  <c r="X166" i="1" s="1"/>
  <c r="AK175" i="1" s="1"/>
  <c r="V156" i="1"/>
  <c r="F198" i="1"/>
  <c r="GN117" i="1"/>
  <c r="DU73" i="1"/>
  <c r="DH122" i="1"/>
  <c r="FZ122" i="1"/>
  <c r="FW122" i="1"/>
  <c r="FX122" i="1"/>
  <c r="S26" i="1"/>
  <c r="F54" i="1"/>
  <c r="T270" i="1"/>
  <c r="F302" i="1"/>
  <c r="W209" i="1"/>
  <c r="F260" i="1"/>
  <c r="EH313" i="1"/>
  <c r="EI73" i="1"/>
  <c r="P132" i="1"/>
  <c r="GN31" i="1"/>
  <c r="GM31" i="1"/>
  <c r="EC39" i="1"/>
  <c r="GO169" i="1"/>
  <c r="GM163" i="1"/>
  <c r="F190" i="1"/>
  <c r="S156" i="1"/>
  <c r="Q156" i="1"/>
  <c r="F187" i="1"/>
  <c r="Q209" i="1"/>
  <c r="F248" i="1"/>
  <c r="W270" i="1"/>
  <c r="F305" i="1"/>
  <c r="AO22" i="1"/>
  <c r="AO345" i="1"/>
  <c r="F317" i="1"/>
  <c r="GM99" i="1"/>
  <c r="GN99" i="1"/>
  <c r="AP73" i="1"/>
  <c r="F131" i="1"/>
  <c r="DM270" i="1"/>
  <c r="P303" i="1"/>
  <c r="DI270" i="1"/>
  <c r="P293" i="1"/>
  <c r="CJ156" i="1"/>
  <c r="BA175" i="1"/>
  <c r="AC156" i="1"/>
  <c r="CH175" i="1"/>
  <c r="CF175" i="1"/>
  <c r="P175" i="1"/>
  <c r="CE175" i="1"/>
  <c r="ED156" i="1"/>
  <c r="DQ175" i="1"/>
  <c r="CY100" i="1"/>
  <c r="X100" i="1" s="1"/>
  <c r="CZ100" i="1"/>
  <c r="Y100" i="1" s="1"/>
  <c r="GO92" i="1"/>
  <c r="GM92" i="1"/>
  <c r="BB22" i="1"/>
  <c r="F326" i="1"/>
  <c r="BB345" i="1"/>
  <c r="AZ26" i="1"/>
  <c r="F50" i="1"/>
  <c r="CH26" i="1"/>
  <c r="AY39" i="1"/>
  <c r="DL26" i="1"/>
  <c r="P60" i="1"/>
  <c r="DL313" i="1"/>
  <c r="ES270" i="1"/>
  <c r="P301" i="1"/>
  <c r="DK209" i="1"/>
  <c r="P251" i="1"/>
  <c r="CF270" i="1"/>
  <c r="AW281" i="1"/>
  <c r="AZ175" i="1"/>
  <c r="CI156" i="1"/>
  <c r="AE209" i="1"/>
  <c r="R236" i="1"/>
  <c r="AQ156" i="1"/>
  <c r="F185" i="1"/>
  <c r="GN90" i="1"/>
  <c r="GM90" i="1"/>
  <c r="GN97" i="1"/>
  <c r="GM97" i="1"/>
  <c r="GN36" i="1"/>
  <c r="GM36" i="1"/>
  <c r="DV26" i="1"/>
  <c r="DI39" i="1"/>
  <c r="CI270" i="1"/>
  <c r="AZ281" i="1"/>
  <c r="V209" i="1"/>
  <c r="F259" i="1"/>
  <c r="CA281" i="1"/>
  <c r="DU209" i="1"/>
  <c r="FZ236" i="1"/>
  <c r="FW236" i="1"/>
  <c r="DH236" i="1"/>
  <c r="FX236" i="1"/>
  <c r="AX209" i="1"/>
  <c r="F243" i="1"/>
  <c r="P182" i="1"/>
  <c r="EP156" i="1"/>
  <c r="GO96" i="1"/>
  <c r="GM96" i="1"/>
  <c r="GM80" i="1"/>
  <c r="GN80" i="1"/>
  <c r="EP270" i="1"/>
  <c r="P288" i="1"/>
  <c r="ER209" i="1"/>
  <c r="P247" i="1"/>
  <c r="DT270" i="1"/>
  <c r="DG281" i="1"/>
  <c r="DU156" i="1"/>
  <c r="FZ175" i="1"/>
  <c r="FX175" i="1"/>
  <c r="DH175" i="1"/>
  <c r="FW175" i="1"/>
  <c r="GN115" i="1"/>
  <c r="EB73" i="1"/>
  <c r="DO122" i="1"/>
  <c r="DO313" i="1" s="1"/>
  <c r="DU26" i="1"/>
  <c r="FW39" i="1"/>
  <c r="DH39" i="1"/>
  <c r="FZ39" i="1"/>
  <c r="FX39" i="1"/>
  <c r="AC122" i="1"/>
  <c r="AE26" i="1"/>
  <c r="R39" i="1"/>
  <c r="DO26" i="1"/>
  <c r="P63" i="1"/>
  <c r="U156" i="1"/>
  <c r="F197" i="1"/>
  <c r="GN88" i="1"/>
  <c r="ES156" i="1"/>
  <c r="P195" i="1"/>
  <c r="GM162" i="1"/>
  <c r="GO162" i="1"/>
  <c r="AB175" i="1"/>
  <c r="EU22" i="1"/>
  <c r="P329" i="1"/>
  <c r="EU345" i="1"/>
  <c r="AV39" i="1"/>
  <c r="CE26" i="1"/>
  <c r="ED209" i="1"/>
  <c r="DQ236" i="1"/>
  <c r="AP156" i="1"/>
  <c r="F184" i="1"/>
  <c r="DX73" i="1"/>
  <c r="DK122" i="1"/>
  <c r="ES26" i="1"/>
  <c r="P59" i="1"/>
  <c r="ES313" i="1"/>
  <c r="CD270" i="1"/>
  <c r="AU281" i="1"/>
  <c r="GM214" i="1"/>
  <c r="DT236" i="1"/>
  <c r="GN214" i="1"/>
  <c r="P198" i="1"/>
  <c r="DN156" i="1"/>
  <c r="DW122" i="1"/>
  <c r="FS281" i="1"/>
  <c r="EN270" i="1"/>
  <c r="P286" i="1"/>
  <c r="ED270" i="1"/>
  <c r="DQ281" i="1"/>
  <c r="DJ209" i="1"/>
  <c r="P250" i="1"/>
  <c r="AF209" i="1"/>
  <c r="S236" i="1"/>
  <c r="GN213" i="1"/>
  <c r="GM213" i="1"/>
  <c r="GM164" i="1"/>
  <c r="GO164" i="1"/>
  <c r="GM161" i="1"/>
  <c r="GO161" i="1"/>
  <c r="GA73" i="1"/>
  <c r="ER122" i="1"/>
  <c r="AD39" i="1"/>
  <c r="CP28" i="1"/>
  <c r="O28" i="1" s="1"/>
  <c r="DX26" i="1"/>
  <c r="DK39" i="1"/>
  <c r="CP29" i="1"/>
  <c r="O29" i="1" s="1"/>
  <c r="GN77" i="1"/>
  <c r="GM77" i="1"/>
  <c r="AB122" i="1"/>
  <c r="AL39" i="1"/>
  <c r="W156" i="1"/>
  <c r="F199" i="1"/>
  <c r="CJ73" i="1"/>
  <c r="BA122" i="1"/>
  <c r="T156" i="1"/>
  <c r="F196" i="1"/>
  <c r="DJ175" i="1"/>
  <c r="DW156" i="1"/>
  <c r="Y270" i="1"/>
  <c r="F307" i="1"/>
  <c r="CE270" i="1"/>
  <c r="AV281" i="1"/>
  <c r="BA209" i="1"/>
  <c r="F256" i="1"/>
  <c r="CC73" i="1"/>
  <c r="AT122" i="1"/>
  <c r="DO209" i="1"/>
  <c r="P260" i="1"/>
  <c r="P190" i="1"/>
  <c r="DK156" i="1"/>
  <c r="CI73" i="1"/>
  <c r="AZ122" i="1"/>
  <c r="GM83" i="1"/>
  <c r="GN83" i="1"/>
  <c r="DM122" i="1"/>
  <c r="DZ73" i="1"/>
  <c r="DM26" i="1"/>
  <c r="P61" i="1"/>
  <c r="GN37" i="1"/>
  <c r="GM37" i="1"/>
  <c r="EG22" i="1"/>
  <c r="P317" i="1"/>
  <c r="EG345" i="1"/>
  <c r="CC26" i="1"/>
  <c r="AT39" i="1"/>
  <c r="DJ270" i="1"/>
  <c r="P295" i="1"/>
  <c r="DL209" i="1"/>
  <c r="P257" i="1"/>
  <c r="DM209" i="1"/>
  <c r="P258" i="1"/>
  <c r="DO270" i="1"/>
  <c r="P305" i="1"/>
  <c r="P270" i="1"/>
  <c r="F284" i="1"/>
  <c r="ER175" i="1"/>
  <c r="GA156" i="1"/>
  <c r="GN217" i="1"/>
  <c r="GM217" i="1"/>
  <c r="GO167" i="1"/>
  <c r="GM167" i="1"/>
  <c r="CG156" i="1"/>
  <c r="AX175" i="1"/>
  <c r="AX313" i="1" s="1"/>
  <c r="CZ119" i="1"/>
  <c r="Y119" i="1" s="1"/>
  <c r="AL122" i="1" s="1"/>
  <c r="ET22" i="1"/>
  <c r="ET345" i="1"/>
  <c r="P326" i="1"/>
  <c r="AE122" i="1"/>
  <c r="AP313" i="1"/>
  <c r="W26" i="1"/>
  <c r="F63" i="1"/>
  <c r="W313" i="1"/>
  <c r="AZ209" i="1"/>
  <c r="F247" i="1"/>
  <c r="S270" i="1"/>
  <c r="F296" i="1"/>
  <c r="FU209" i="1"/>
  <c r="EL236" i="1"/>
  <c r="EC209" i="1"/>
  <c r="DP236" i="1"/>
  <c r="ER26" i="1"/>
  <c r="P50" i="1"/>
  <c r="ER313" i="1"/>
  <c r="CZ166" i="1"/>
  <c r="Y166" i="1" s="1"/>
  <c r="AL175" i="1" s="1"/>
  <c r="DO156" i="1"/>
  <c r="P199" i="1"/>
  <c r="GN101" i="1"/>
  <c r="GM101" i="1"/>
  <c r="AH122" i="1"/>
  <c r="CP100" i="1"/>
  <c r="O100" i="1" s="1"/>
  <c r="AK39" i="1"/>
  <c r="U209" i="1"/>
  <c r="F258" i="1"/>
  <c r="FV281" i="1"/>
  <c r="EI156" i="1"/>
  <c r="P185" i="1"/>
  <c r="DV156" i="1"/>
  <c r="DI175" i="1"/>
  <c r="FY73" i="1"/>
  <c r="EP122" i="1"/>
  <c r="ED39" i="1"/>
  <c r="DW26" i="1"/>
  <c r="DJ39" i="1"/>
  <c r="ED122" i="1" l="1"/>
  <c r="AB210" i="6"/>
  <c r="V133" i="5"/>
  <c r="K131" i="5" s="1"/>
  <c r="T79" i="6"/>
  <c r="H79" i="6"/>
  <c r="H95" i="6"/>
  <c r="GM35" i="1"/>
  <c r="GN35" i="1"/>
  <c r="R270" i="1"/>
  <c r="F295" i="1"/>
  <c r="V122" i="1"/>
  <c r="AI73" i="1"/>
  <c r="DM175" i="1"/>
  <c r="DZ156" i="1"/>
  <c r="H64" i="6"/>
  <c r="T49" i="6"/>
  <c r="H49" i="6"/>
  <c r="H336" i="6"/>
  <c r="G207" i="5"/>
  <c r="K167" i="5"/>
  <c r="J171" i="5" s="1"/>
  <c r="P171" i="5" s="1"/>
  <c r="T210" i="6"/>
  <c r="H210" i="6"/>
  <c r="K133" i="5"/>
  <c r="CB236" i="1"/>
  <c r="CA236" i="1"/>
  <c r="CA209" i="1" s="1"/>
  <c r="EC122" i="1"/>
  <c r="AA210" i="6"/>
  <c r="T133" i="5"/>
  <c r="K130" i="5" s="1"/>
  <c r="J135" i="5" s="1"/>
  <c r="P135" i="5" s="1"/>
  <c r="T137" i="6"/>
  <c r="K89" i="5"/>
  <c r="J91" i="5" s="1"/>
  <c r="P91" i="5" s="1"/>
  <c r="H137" i="6"/>
  <c r="H177" i="6"/>
  <c r="H189" i="6"/>
  <c r="T177" i="6"/>
  <c r="DV209" i="1"/>
  <c r="DI236" i="1"/>
  <c r="J78" i="5"/>
  <c r="H443" i="6"/>
  <c r="H459" i="6"/>
  <c r="T443" i="6"/>
  <c r="GN234" i="1"/>
  <c r="GM234" i="1"/>
  <c r="T192" i="6"/>
  <c r="H192" i="6"/>
  <c r="K122" i="5"/>
  <c r="J123" i="5" s="1"/>
  <c r="P123" i="5" s="1"/>
  <c r="T175" i="6"/>
  <c r="H175" i="6"/>
  <c r="K111" i="5"/>
  <c r="H48" i="6"/>
  <c r="T40" i="6"/>
  <c r="H40" i="6"/>
  <c r="K181" i="5"/>
  <c r="J185" i="5" s="1"/>
  <c r="P185" i="5" s="1"/>
  <c r="J207" i="5" s="1"/>
  <c r="J205" i="5"/>
  <c r="P205" i="5" s="1"/>
  <c r="G21" i="5"/>
  <c r="H359" i="6"/>
  <c r="T344" i="6"/>
  <c r="H461" i="6" s="1"/>
  <c r="H344" i="6"/>
  <c r="GM212" i="1"/>
  <c r="FS236" i="1" s="1"/>
  <c r="GN212" i="1"/>
  <c r="J196" i="5"/>
  <c r="P196" i="5" s="1"/>
  <c r="G173" i="5"/>
  <c r="T156" i="6"/>
  <c r="K100" i="5"/>
  <c r="J101" i="5" s="1"/>
  <c r="P101" i="5" s="1"/>
  <c r="H156" i="6"/>
  <c r="GM84" i="1"/>
  <c r="GN84" i="1"/>
  <c r="EO270" i="1"/>
  <c r="P287" i="1"/>
  <c r="H214" i="6"/>
  <c r="H229" i="6"/>
  <c r="T214" i="6"/>
  <c r="GN104" i="1"/>
  <c r="GM104" i="1"/>
  <c r="H270" i="6"/>
  <c r="T254" i="6"/>
  <c r="H254" i="6"/>
  <c r="GN116" i="1"/>
  <c r="GM116" i="1"/>
  <c r="FT236" i="1"/>
  <c r="EK236" i="1" s="1"/>
  <c r="FU122" i="1"/>
  <c r="FS175" i="1"/>
  <c r="H78" i="6"/>
  <c r="T65" i="6"/>
  <c r="H65" i="6"/>
  <c r="GM33" i="1"/>
  <c r="GO33" i="1"/>
  <c r="FU39" i="1" s="1"/>
  <c r="J313" i="5"/>
  <c r="DP281" i="1"/>
  <c r="EC270" i="1"/>
  <c r="K108" i="5"/>
  <c r="J112" i="5" s="1"/>
  <c r="P112" i="5" s="1"/>
  <c r="J254" i="5"/>
  <c r="P254" i="5" s="1"/>
  <c r="J285" i="5" s="1"/>
  <c r="G78" i="5"/>
  <c r="G22" i="5"/>
  <c r="DO22" i="1"/>
  <c r="P337" i="1"/>
  <c r="DO345" i="1"/>
  <c r="T22" i="1"/>
  <c r="F334" i="1"/>
  <c r="T345" i="1"/>
  <c r="AK156" i="1"/>
  <c r="X175" i="1"/>
  <c r="AL73" i="1"/>
  <c r="Y122" i="1"/>
  <c r="AX22" i="1"/>
  <c r="F320" i="1"/>
  <c r="AX345" i="1"/>
  <c r="CB209" i="1"/>
  <c r="AS236" i="1"/>
  <c r="AR236" i="1"/>
  <c r="ED26" i="1"/>
  <c r="DQ39" i="1"/>
  <c r="DI156" i="1"/>
  <c r="P187" i="1"/>
  <c r="AB73" i="1"/>
  <c r="O122" i="1"/>
  <c r="ER73" i="1"/>
  <c r="P133" i="1"/>
  <c r="FS270" i="1"/>
  <c r="EJ281" i="1"/>
  <c r="AU270" i="1"/>
  <c r="F300" i="1"/>
  <c r="AV26" i="1"/>
  <c r="F44" i="1"/>
  <c r="R26" i="1"/>
  <c r="F53" i="1"/>
  <c r="P178" i="1"/>
  <c r="DH156" i="1"/>
  <c r="FW209" i="1"/>
  <c r="EN236" i="1"/>
  <c r="EC26" i="1"/>
  <c r="DP39" i="1"/>
  <c r="DH73" i="1"/>
  <c r="P125" i="1"/>
  <c r="GN119" i="1"/>
  <c r="AL156" i="1"/>
  <c r="Y175" i="1"/>
  <c r="W73" i="1"/>
  <c r="F146" i="1"/>
  <c r="AH73" i="1"/>
  <c r="U122" i="1"/>
  <c r="ET18" i="1"/>
  <c r="P358" i="1"/>
  <c r="DM73" i="1"/>
  <c r="P144" i="1"/>
  <c r="DJ156" i="1"/>
  <c r="P189" i="1"/>
  <c r="DJ26" i="1"/>
  <c r="P53" i="1"/>
  <c r="AK26" i="1"/>
  <c r="X39" i="1"/>
  <c r="DP209" i="1"/>
  <c r="P261" i="1"/>
  <c r="AP22" i="1"/>
  <c r="F322" i="1"/>
  <c r="G16" i="2" s="1"/>
  <c r="G18" i="2" s="1"/>
  <c r="AP345" i="1"/>
  <c r="AT26" i="1"/>
  <c r="F57" i="1"/>
  <c r="AL26" i="1"/>
  <c r="Y39" i="1"/>
  <c r="GN29" i="1"/>
  <c r="FT39" i="1" s="1"/>
  <c r="GM29" i="1"/>
  <c r="FS39" i="1" s="1"/>
  <c r="DT39" i="1"/>
  <c r="AD26" i="1"/>
  <c r="Q39" i="1"/>
  <c r="FX26" i="1"/>
  <c r="EO39" i="1"/>
  <c r="FW156" i="1"/>
  <c r="EN175" i="1"/>
  <c r="DH209" i="1"/>
  <c r="P239" i="1"/>
  <c r="CA270" i="1"/>
  <c r="AR281" i="1"/>
  <c r="AY26" i="1"/>
  <c r="F47" i="1"/>
  <c r="DQ156" i="1"/>
  <c r="P201" i="1"/>
  <c r="CF156" i="1"/>
  <c r="AW175" i="1"/>
  <c r="BA156" i="1"/>
  <c r="F195" i="1"/>
  <c r="FZ73" i="1"/>
  <c r="EQ122" i="1"/>
  <c r="GM166" i="1"/>
  <c r="CA175" i="1" s="1"/>
  <c r="O270" i="1"/>
  <c r="F283" i="1"/>
  <c r="S73" i="1"/>
  <c r="F137" i="1"/>
  <c r="GM119" i="1"/>
  <c r="CA122" i="1" s="1"/>
  <c r="AY270" i="1"/>
  <c r="F289" i="1"/>
  <c r="R175" i="1"/>
  <c r="AE156" i="1"/>
  <c r="Y236" i="1"/>
  <c r="AL209" i="1"/>
  <c r="P209" i="1"/>
  <c r="F239" i="1"/>
  <c r="AU313" i="1"/>
  <c r="Q73" i="1"/>
  <c r="F134" i="1"/>
  <c r="FV270" i="1"/>
  <c r="EM281" i="1"/>
  <c r="ER22" i="1"/>
  <c r="P324" i="1"/>
  <c r="ER345" i="1"/>
  <c r="W22" i="1"/>
  <c r="W345" i="1"/>
  <c r="F337" i="1"/>
  <c r="P186" i="1"/>
  <c r="ER156" i="1"/>
  <c r="DQ270" i="1"/>
  <c r="P307" i="1"/>
  <c r="FU73" i="1"/>
  <c r="EL122" i="1"/>
  <c r="T73" i="1"/>
  <c r="F143" i="1"/>
  <c r="GN100" i="1"/>
  <c r="GM100" i="1"/>
  <c r="EL209" i="1"/>
  <c r="P254" i="1"/>
  <c r="AX156" i="1"/>
  <c r="F182" i="1"/>
  <c r="EG18" i="1"/>
  <c r="P349" i="1"/>
  <c r="AZ73" i="1"/>
  <c r="F133" i="1"/>
  <c r="AT73" i="1"/>
  <c r="F140" i="1"/>
  <c r="AV270" i="1"/>
  <c r="F286" i="1"/>
  <c r="BA73" i="1"/>
  <c r="F142" i="1"/>
  <c r="BA313" i="1"/>
  <c r="DK73" i="1"/>
  <c r="P137" i="1"/>
  <c r="DQ209" i="1"/>
  <c r="P262" i="1"/>
  <c r="EU18" i="1"/>
  <c r="P361" i="1"/>
  <c r="DH26" i="1"/>
  <c r="P42" i="1"/>
  <c r="DH313" i="1"/>
  <c r="FX156" i="1"/>
  <c r="EO175" i="1"/>
  <c r="FZ209" i="1"/>
  <c r="EQ236" i="1"/>
  <c r="AZ156" i="1"/>
  <c r="F186" i="1"/>
  <c r="AZ313" i="1"/>
  <c r="ED73" i="1"/>
  <c r="DQ122" i="1"/>
  <c r="CE156" i="1"/>
  <c r="AV175" i="1"/>
  <c r="EH22" i="1"/>
  <c r="EH345" i="1"/>
  <c r="P322" i="1"/>
  <c r="V16" i="2" s="1"/>
  <c r="V18" i="2" s="1"/>
  <c r="FX73" i="1"/>
  <c r="EO122" i="1"/>
  <c r="DN73" i="1"/>
  <c r="P145" i="1"/>
  <c r="DN313" i="1"/>
  <c r="AK209" i="1"/>
  <c r="X236" i="1"/>
  <c r="AW26" i="1"/>
  <c r="F45" i="1"/>
  <c r="GN78" i="1"/>
  <c r="GM78" i="1"/>
  <c r="FS122" i="1" s="1"/>
  <c r="DT122" i="1"/>
  <c r="DT156" i="1"/>
  <c r="DG175" i="1"/>
  <c r="O209" i="1"/>
  <c r="F238" i="1"/>
  <c r="CH209" i="1"/>
  <c r="AY236" i="1"/>
  <c r="AQ18" i="1"/>
  <c r="F355" i="1"/>
  <c r="DL73" i="1"/>
  <c r="P143" i="1"/>
  <c r="AE73" i="1"/>
  <c r="R122" i="1"/>
  <c r="DK26" i="1"/>
  <c r="P54" i="1"/>
  <c r="DK313" i="1"/>
  <c r="S209" i="1"/>
  <c r="F251" i="1"/>
  <c r="AB156" i="1"/>
  <c r="O175" i="1"/>
  <c r="FZ26" i="1"/>
  <c r="EQ39" i="1"/>
  <c r="DO73" i="1"/>
  <c r="P146" i="1"/>
  <c r="DG270" i="1"/>
  <c r="P283" i="1"/>
  <c r="DI26" i="1"/>
  <c r="P51" i="1"/>
  <c r="DL22" i="1"/>
  <c r="DL345" i="1"/>
  <c r="P334" i="1"/>
  <c r="BB18" i="1"/>
  <c r="F358" i="1"/>
  <c r="CH156" i="1"/>
  <c r="AY175" i="1"/>
  <c r="FS156" i="1"/>
  <c r="EJ175" i="1"/>
  <c r="X270" i="1"/>
  <c r="F306" i="1"/>
  <c r="CE209" i="1"/>
  <c r="AV236" i="1"/>
  <c r="P200" i="1"/>
  <c r="DP156" i="1"/>
  <c r="EP73" i="1"/>
  <c r="P129" i="1"/>
  <c r="EP313" i="1"/>
  <c r="CB122" i="1"/>
  <c r="GN28" i="1"/>
  <c r="CB39" i="1" s="1"/>
  <c r="GM28" i="1"/>
  <c r="CA39" i="1" s="1"/>
  <c r="AB39" i="1"/>
  <c r="DW73" i="1"/>
  <c r="DJ122" i="1"/>
  <c r="DJ313" i="1" s="1"/>
  <c r="DT209" i="1"/>
  <c r="DG236" i="1"/>
  <c r="ES22" i="1"/>
  <c r="P333" i="1"/>
  <c r="ES345" i="1"/>
  <c r="AC73" i="1"/>
  <c r="P122" i="1"/>
  <c r="CF122" i="1"/>
  <c r="CH122" i="1"/>
  <c r="CE122" i="1"/>
  <c r="FW26" i="1"/>
  <c r="EN39" i="1"/>
  <c r="FZ156" i="1"/>
  <c r="EQ175" i="1"/>
  <c r="FX209" i="1"/>
  <c r="EO236" i="1"/>
  <c r="AZ270" i="1"/>
  <c r="F292" i="1"/>
  <c r="F250" i="1"/>
  <c r="R209" i="1"/>
  <c r="AW270" i="1"/>
  <c r="F287" i="1"/>
  <c r="EC73" i="1"/>
  <c r="DP122" i="1"/>
  <c r="P156" i="1"/>
  <c r="F178" i="1"/>
  <c r="AO18" i="1"/>
  <c r="F349" i="1"/>
  <c r="S313" i="1"/>
  <c r="FW73" i="1"/>
  <c r="EN122" i="1"/>
  <c r="GO166" i="1"/>
  <c r="CC175" i="1" s="1"/>
  <c r="CC209" i="1"/>
  <c r="AT236" i="1"/>
  <c r="BC18" i="1"/>
  <c r="F361" i="1"/>
  <c r="DV73" i="1"/>
  <c r="DI122" i="1"/>
  <c r="DI313" i="1" s="1"/>
  <c r="FU175" i="1"/>
  <c r="CF209" i="1"/>
  <c r="AW236" i="1"/>
  <c r="EI18" i="1"/>
  <c r="P355" i="1"/>
  <c r="X73" i="1"/>
  <c r="F147" i="1"/>
  <c r="ES73" i="1"/>
  <c r="P142" i="1"/>
  <c r="FS209" i="1" l="1"/>
  <c r="EJ236" i="1"/>
  <c r="J173" i="5"/>
  <c r="R313" i="1"/>
  <c r="FT209" i="1"/>
  <c r="H505" i="6"/>
  <c r="H114" i="6"/>
  <c r="H512" i="6"/>
  <c r="V73" i="1"/>
  <c r="F145" i="1"/>
  <c r="V313" i="1"/>
  <c r="DP270" i="1"/>
  <c r="P306" i="1"/>
  <c r="H276" i="6"/>
  <c r="DI209" i="1"/>
  <c r="P248" i="1"/>
  <c r="P197" i="1"/>
  <c r="DM313" i="1"/>
  <c r="DM156" i="1"/>
  <c r="EL39" i="1"/>
  <c r="FU26" i="1"/>
  <c r="CA73" i="1"/>
  <c r="AR122" i="1"/>
  <c r="CC156" i="1"/>
  <c r="AT175" i="1"/>
  <c r="R22" i="1"/>
  <c r="R345" i="1"/>
  <c r="F327" i="1"/>
  <c r="AW209" i="1"/>
  <c r="F242" i="1"/>
  <c r="AB26" i="1"/>
  <c r="O39" i="1"/>
  <c r="P202" i="1"/>
  <c r="P203" i="1" s="1"/>
  <c r="G339" i="6" s="1"/>
  <c r="EJ156" i="1"/>
  <c r="EO73" i="1"/>
  <c r="P128" i="1"/>
  <c r="BA22" i="1"/>
  <c r="BA345" i="1"/>
  <c r="F333" i="1"/>
  <c r="DJ22" i="1"/>
  <c r="P327" i="1"/>
  <c r="DJ345" i="1"/>
  <c r="U73" i="1"/>
  <c r="F144" i="1"/>
  <c r="U313" i="1"/>
  <c r="DP73" i="1"/>
  <c r="P147" i="1"/>
  <c r="EO209" i="1"/>
  <c r="P242" i="1"/>
  <c r="EN26" i="1"/>
  <c r="P44" i="1"/>
  <c r="EN313" i="1"/>
  <c r="CF73" i="1"/>
  <c r="AW122" i="1"/>
  <c r="ES18" i="1"/>
  <c r="P365" i="1"/>
  <c r="AZ22" i="1"/>
  <c r="AZ345" i="1"/>
  <c r="F324" i="1"/>
  <c r="EK209" i="1"/>
  <c r="P253" i="1"/>
  <c r="DG39" i="1"/>
  <c r="DT26" i="1"/>
  <c r="DI73" i="1"/>
  <c r="P134" i="1"/>
  <c r="AT209" i="1"/>
  <c r="F254" i="1"/>
  <c r="P183" i="1"/>
  <c r="EQ156" i="1"/>
  <c r="CE73" i="1"/>
  <c r="AV122" i="1"/>
  <c r="CB73" i="1"/>
  <c r="AS122" i="1"/>
  <c r="DL18" i="1"/>
  <c r="P366" i="1"/>
  <c r="AY209" i="1"/>
  <c r="F244" i="1"/>
  <c r="DG156" i="1"/>
  <c r="P177" i="1"/>
  <c r="FT122" i="1"/>
  <c r="X209" i="1"/>
  <c r="F261" i="1"/>
  <c r="EH18" i="1"/>
  <c r="P354" i="1"/>
  <c r="I24" i="5" s="1"/>
  <c r="DQ73" i="1"/>
  <c r="P148" i="1"/>
  <c r="EL73" i="1"/>
  <c r="P140" i="1"/>
  <c r="EM270" i="1"/>
  <c r="P300" i="1"/>
  <c r="EM313" i="1"/>
  <c r="AU22" i="1"/>
  <c r="F332" i="1"/>
  <c r="H16" i="2" s="1"/>
  <c r="H18" i="2" s="1"/>
  <c r="AU345" i="1"/>
  <c r="Y209" i="1"/>
  <c r="F262" i="1"/>
  <c r="EO26" i="1"/>
  <c r="P45" i="1"/>
  <c r="EO313" i="1"/>
  <c r="Q26" i="1"/>
  <c r="F51" i="1"/>
  <c r="Q313" i="1"/>
  <c r="FT26" i="1"/>
  <c r="EK39" i="1"/>
  <c r="EN209" i="1"/>
  <c r="P241" i="1"/>
  <c r="EJ270" i="1"/>
  <c r="P308" i="1"/>
  <c r="P309" i="1" s="1"/>
  <c r="G501" i="6" s="1"/>
  <c r="O73" i="1"/>
  <c r="F124" i="1"/>
  <c r="DQ26" i="1"/>
  <c r="P65" i="1"/>
  <c r="DQ313" i="1"/>
  <c r="AS209" i="1"/>
  <c r="F253" i="1"/>
  <c r="DO18" i="1"/>
  <c r="P369" i="1"/>
  <c r="S22" i="1"/>
  <c r="F328" i="1"/>
  <c r="J16" i="2" s="1"/>
  <c r="J18" i="2" s="1"/>
  <c r="S345" i="1"/>
  <c r="CH73" i="1"/>
  <c r="AY122" i="1"/>
  <c r="DG209" i="1"/>
  <c r="P238" i="1"/>
  <c r="AV209" i="1"/>
  <c r="F241" i="1"/>
  <c r="EQ209" i="1"/>
  <c r="P244" i="1"/>
  <c r="F65" i="1"/>
  <c r="Y26" i="1"/>
  <c r="Y313" i="1"/>
  <c r="DT73" i="1"/>
  <c r="DG122" i="1"/>
  <c r="AR270" i="1"/>
  <c r="F308" i="1"/>
  <c r="F309" i="1" s="1"/>
  <c r="EJ209" i="1"/>
  <c r="P263" i="1"/>
  <c r="P264" i="1" s="1"/>
  <c r="G464" i="6" s="1"/>
  <c r="AP18" i="1"/>
  <c r="F354" i="1"/>
  <c r="DP26" i="1"/>
  <c r="P64" i="1"/>
  <c r="DP313" i="1"/>
  <c r="AR209" i="1"/>
  <c r="F263" i="1"/>
  <c r="F264" i="1" s="1"/>
  <c r="AX18" i="1"/>
  <c r="F352" i="1"/>
  <c r="CA156" i="1"/>
  <c r="AR175" i="1"/>
  <c r="EP22" i="1"/>
  <c r="EP345" i="1"/>
  <c r="P320" i="1"/>
  <c r="EQ26" i="1"/>
  <c r="P47" i="1"/>
  <c r="EQ313" i="1"/>
  <c r="DH22" i="1"/>
  <c r="DH345" i="1"/>
  <c r="P316" i="1"/>
  <c r="ER18" i="1"/>
  <c r="P356" i="1"/>
  <c r="Y156" i="1"/>
  <c r="F201" i="1"/>
  <c r="Y73" i="1"/>
  <c r="F148" i="1"/>
  <c r="T18" i="1"/>
  <c r="F366" i="1"/>
  <c r="CA26" i="1"/>
  <c r="AR39" i="1"/>
  <c r="DI22" i="1"/>
  <c r="P325" i="1"/>
  <c r="DI345" i="1"/>
  <c r="R73" i="1"/>
  <c r="F136" i="1"/>
  <c r="DN22" i="1"/>
  <c r="P336" i="1"/>
  <c r="DN345" i="1"/>
  <c r="AV156" i="1"/>
  <c r="F180" i="1"/>
  <c r="R156" i="1"/>
  <c r="F189" i="1"/>
  <c r="P180" i="1"/>
  <c r="EN156" i="1"/>
  <c r="FU156" i="1"/>
  <c r="EL175" i="1"/>
  <c r="EL313" i="1" s="1"/>
  <c r="EN73" i="1"/>
  <c r="P127" i="1"/>
  <c r="P73" i="1"/>
  <c r="F125" i="1"/>
  <c r="P313" i="1"/>
  <c r="DJ73" i="1"/>
  <c r="P136" i="1"/>
  <c r="CB26" i="1"/>
  <c r="AS39" i="1"/>
  <c r="AY156" i="1"/>
  <c r="F183" i="1"/>
  <c r="O156" i="1"/>
  <c r="F177" i="1"/>
  <c r="DK22" i="1"/>
  <c r="DK345" i="1"/>
  <c r="P328" i="1"/>
  <c r="Y16" i="2" s="1"/>
  <c r="Y18" i="2" s="1"/>
  <c r="FS73" i="1"/>
  <c r="EJ122" i="1"/>
  <c r="EO156" i="1"/>
  <c r="P181" i="1"/>
  <c r="W18" i="1"/>
  <c r="F369" i="1"/>
  <c r="EQ73" i="1"/>
  <c r="P130" i="1"/>
  <c r="AW156" i="1"/>
  <c r="F181" i="1"/>
  <c r="FS26" i="1"/>
  <c r="EJ39" i="1"/>
  <c r="X26" i="1"/>
  <c r="F64" i="1"/>
  <c r="X313" i="1"/>
  <c r="X156" i="1"/>
  <c r="F200" i="1"/>
  <c r="EL26" i="1" l="1"/>
  <c r="P57" i="1"/>
  <c r="V345" i="1"/>
  <c r="V22" i="1"/>
  <c r="F336" i="1"/>
  <c r="P335" i="1"/>
  <c r="DM345" i="1"/>
  <c r="DM22" i="1"/>
  <c r="EL22" i="1"/>
  <c r="P331" i="1"/>
  <c r="U16" i="2" s="1"/>
  <c r="U18" i="2" s="1"/>
  <c r="EL345" i="1"/>
  <c r="EJ26" i="1"/>
  <c r="P66" i="1"/>
  <c r="P67" i="1" s="1"/>
  <c r="G117" i="6" s="1"/>
  <c r="EJ313" i="1"/>
  <c r="P265" i="1"/>
  <c r="AS26" i="1"/>
  <c r="F56" i="1"/>
  <c r="AS313" i="1"/>
  <c r="P22" i="1"/>
  <c r="F316" i="1"/>
  <c r="P345" i="1"/>
  <c r="DH18" i="1"/>
  <c r="P348" i="1"/>
  <c r="EP18" i="1"/>
  <c r="P352" i="1"/>
  <c r="DP22" i="1"/>
  <c r="DP345" i="1"/>
  <c r="P338" i="1"/>
  <c r="AY73" i="1"/>
  <c r="F130" i="1"/>
  <c r="AY313" i="1"/>
  <c r="EK26" i="1"/>
  <c r="P56" i="1"/>
  <c r="AS73" i="1"/>
  <c r="F139" i="1"/>
  <c r="U22" i="1"/>
  <c r="U345" i="1"/>
  <c r="F335" i="1"/>
  <c r="P204" i="1"/>
  <c r="G340" i="6" s="1"/>
  <c r="AT156" i="1"/>
  <c r="F193" i="1"/>
  <c r="AT313" i="1"/>
  <c r="DQ22" i="1"/>
  <c r="P339" i="1"/>
  <c r="DQ345" i="1"/>
  <c r="EO22" i="1"/>
  <c r="P319" i="1"/>
  <c r="EO345" i="1"/>
  <c r="EM22" i="1"/>
  <c r="P332" i="1"/>
  <c r="W16" i="2" s="1"/>
  <c r="W18" i="2" s="1"/>
  <c r="EM345" i="1"/>
  <c r="FT73" i="1"/>
  <c r="EK122" i="1"/>
  <c r="EK313" i="1" s="1"/>
  <c r="EN22" i="1"/>
  <c r="P318" i="1"/>
  <c r="EN345" i="1"/>
  <c r="F41" i="1"/>
  <c r="O26" i="1"/>
  <c r="O313" i="1"/>
  <c r="EL156" i="1"/>
  <c r="P193" i="1"/>
  <c r="AR26" i="1"/>
  <c r="F66" i="1"/>
  <c r="F67" i="1" s="1"/>
  <c r="AR313" i="1"/>
  <c r="DG73" i="1"/>
  <c r="P124" i="1"/>
  <c r="X22" i="1"/>
  <c r="F338" i="1"/>
  <c r="X345" i="1"/>
  <c r="DK18" i="1"/>
  <c r="P360" i="1"/>
  <c r="DI18" i="1"/>
  <c r="P357" i="1"/>
  <c r="EQ22" i="1"/>
  <c r="P321" i="1"/>
  <c r="EQ345" i="1"/>
  <c r="AR156" i="1"/>
  <c r="F202" i="1"/>
  <c r="F203" i="1" s="1"/>
  <c r="F265" i="1"/>
  <c r="F266" i="1" s="1"/>
  <c r="S18" i="1"/>
  <c r="F360" i="1"/>
  <c r="P310" i="1"/>
  <c r="G502" i="6" s="1"/>
  <c r="Q22" i="1"/>
  <c r="Q345" i="1"/>
  <c r="F325" i="1"/>
  <c r="AU18" i="1"/>
  <c r="F364" i="1"/>
  <c r="AV73" i="1"/>
  <c r="F127" i="1"/>
  <c r="AV313" i="1"/>
  <c r="R18" i="1"/>
  <c r="F359" i="1"/>
  <c r="AR73" i="1"/>
  <c r="F149" i="1"/>
  <c r="F150" i="1" s="1"/>
  <c r="DN18" i="1"/>
  <c r="P368" i="1"/>
  <c r="EJ73" i="1"/>
  <c r="P149" i="1"/>
  <c r="P150" i="1" s="1"/>
  <c r="G279" i="6" s="1"/>
  <c r="F310" i="1"/>
  <c r="F311" i="1" s="1"/>
  <c r="Y22" i="1"/>
  <c r="Y345" i="1"/>
  <c r="F339" i="1"/>
  <c r="DG26" i="1"/>
  <c r="P41" i="1"/>
  <c r="DG313" i="1"/>
  <c r="AZ18" i="1"/>
  <c r="F356" i="1"/>
  <c r="AW73" i="1"/>
  <c r="F128" i="1"/>
  <c r="AW313" i="1"/>
  <c r="DJ18" i="1"/>
  <c r="P359" i="1"/>
  <c r="BA18" i="1"/>
  <c r="F365" i="1"/>
  <c r="P311" i="1" l="1"/>
  <c r="G503" i="6" s="1"/>
  <c r="P266" i="1"/>
  <c r="G466" i="6" s="1"/>
  <c r="G465" i="6"/>
  <c r="DM18" i="1"/>
  <c r="P367" i="1"/>
  <c r="I26" i="5" s="1"/>
  <c r="G26" i="5" s="1"/>
  <c r="V18" i="1"/>
  <c r="F368" i="1"/>
  <c r="I27" i="5"/>
  <c r="P205" i="1"/>
  <c r="G341" i="6" s="1"/>
  <c r="O22" i="1"/>
  <c r="O345" i="1"/>
  <c r="F315" i="1"/>
  <c r="EM18" i="1"/>
  <c r="P364" i="1"/>
  <c r="I25" i="5" s="1"/>
  <c r="Q18" i="1"/>
  <c r="F357" i="1"/>
  <c r="AW22" i="1"/>
  <c r="AW345" i="1"/>
  <c r="F319" i="1"/>
  <c r="X18" i="1"/>
  <c r="F370" i="1"/>
  <c r="EK73" i="1"/>
  <c r="P139" i="1"/>
  <c r="DQ18" i="1"/>
  <c r="P371" i="1"/>
  <c r="AY22" i="1"/>
  <c r="F321" i="1"/>
  <c r="AY345" i="1"/>
  <c r="DP18" i="1"/>
  <c r="P370" i="1"/>
  <c r="DG22" i="1"/>
  <c r="P315" i="1"/>
  <c r="DG345" i="1"/>
  <c r="Y18" i="1"/>
  <c r="F371" i="1"/>
  <c r="P151" i="1"/>
  <c r="F151" i="1"/>
  <c r="F152" i="1" s="1"/>
  <c r="AV22" i="1"/>
  <c r="AV345" i="1"/>
  <c r="F318" i="1"/>
  <c r="EQ18" i="1"/>
  <c r="P353" i="1"/>
  <c r="AR22" i="1"/>
  <c r="AR345" i="1"/>
  <c r="F340" i="1"/>
  <c r="F341" i="1" s="1"/>
  <c r="EN18" i="1"/>
  <c r="P350" i="1"/>
  <c r="EO18" i="1"/>
  <c r="P351" i="1"/>
  <c r="U18" i="1"/>
  <c r="F367" i="1"/>
  <c r="EK22" i="1"/>
  <c r="P330" i="1"/>
  <c r="T16" i="2" s="1"/>
  <c r="EK345" i="1"/>
  <c r="AS22" i="1"/>
  <c r="AS345" i="1"/>
  <c r="F330" i="1"/>
  <c r="E16" i="2" s="1"/>
  <c r="EL18" i="1"/>
  <c r="P363" i="1"/>
  <c r="I23" i="5" s="1"/>
  <c r="F68" i="1"/>
  <c r="F69" i="1"/>
  <c r="P18" i="1"/>
  <c r="F348" i="1"/>
  <c r="EJ22" i="1"/>
  <c r="P340" i="1"/>
  <c r="P341" i="1" s="1"/>
  <c r="G508" i="6" s="1"/>
  <c r="EJ345" i="1"/>
  <c r="F204" i="1"/>
  <c r="F205" i="1" s="1"/>
  <c r="AT22" i="1"/>
  <c r="AT345" i="1"/>
  <c r="F331" i="1"/>
  <c r="F16" i="2" s="1"/>
  <c r="F18" i="2" s="1"/>
  <c r="P68" i="1"/>
  <c r="G118" i="6" s="1"/>
  <c r="P69" i="1" l="1"/>
  <c r="G119" i="6" s="1"/>
  <c r="P152" i="1"/>
  <c r="G281" i="6" s="1"/>
  <c r="G280" i="6"/>
  <c r="EJ18" i="1"/>
  <c r="P372" i="1"/>
  <c r="P373" i="1" s="1"/>
  <c r="AV18" i="1"/>
  <c r="F350" i="1"/>
  <c r="DG18" i="1"/>
  <c r="P347" i="1"/>
  <c r="EK18" i="1"/>
  <c r="P362" i="1"/>
  <c r="I22" i="5" s="1"/>
  <c r="I16" i="2"/>
  <c r="I18" i="2" s="1"/>
  <c r="E18" i="2"/>
  <c r="X16" i="2"/>
  <c r="X18" i="2" s="1"/>
  <c r="T18" i="2"/>
  <c r="F342" i="1"/>
  <c r="F343" i="1" s="1"/>
  <c r="O18" i="1"/>
  <c r="F347" i="1"/>
  <c r="AT18" i="1"/>
  <c r="F363" i="1"/>
  <c r="AY18" i="1"/>
  <c r="F353" i="1"/>
  <c r="P342" i="1"/>
  <c r="AS18" i="1"/>
  <c r="F362" i="1"/>
  <c r="AR18" i="1"/>
  <c r="F372" i="1"/>
  <c r="F373" i="1" s="1"/>
  <c r="AW18" i="1"/>
  <c r="F351" i="1"/>
  <c r="P343" i="1" l="1"/>
  <c r="G510" i="6" s="1"/>
  <c r="G509" i="6"/>
  <c r="G514" i="6"/>
  <c r="J315" i="5"/>
  <c r="F374" i="1"/>
  <c r="F375" i="1" s="1"/>
  <c r="P374" i="1"/>
  <c r="P375" i="1" l="1"/>
  <c r="G515" i="6"/>
  <c r="J316" i="5"/>
  <c r="G516" i="6" l="1"/>
  <c r="F31" i="6"/>
  <c r="J317" i="5"/>
  <c r="I21" i="5"/>
</calcChain>
</file>

<file path=xl/sharedStrings.xml><?xml version="1.0" encoding="utf-8"?>
<sst xmlns="http://schemas.openxmlformats.org/spreadsheetml/2006/main" count="11100" uniqueCount="702">
  <si>
    <t>Smeta.RU  (495) 974-1589</t>
  </si>
  <si>
    <t>_PS_</t>
  </si>
  <si>
    <t>Smeta.RU</t>
  </si>
  <si>
    <t>НИЯУ МИФИ  Доп. раб. место  MCCS-0027251</t>
  </si>
  <si>
    <t>Новый объект</t>
  </si>
  <si>
    <t>Монтаж системы вентиляции Москворечье, д.2,к.1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</si>
  <si>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</si>
  <si>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</si>
  <si>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</si>
  <si>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</si>
  <si>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</si>
  <si>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</si>
  <si>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</si>
  <si>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</si>
  <si>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Раздел: Демонтажные работы</t>
  </si>
  <si>
    <t>1</t>
  </si>
  <si>
    <t>65-31-1</t>
  </si>
  <si>
    <t>Демонтаж осевых вентиляторов весом до 0,05 т</t>
  </si>
  <si>
    <t>100 ШТ</t>
  </si>
  <si>
    <t>ФЕРр-2001, 65-31-1, приказ Минстроя России №1039/пр от 30.12.2016г.</t>
  </si>
  <si>
    <t>Ремонтно-строительные работы</t>
  </si>
  <si>
    <t>Внтуренниие с/техработы:  демонтаж, разборка, промывка</t>
  </si>
  <si>
    <t>рФЕР-65</t>
  </si>
  <si>
    <t>2</t>
  </si>
  <si>
    <t>20-02-002-05</t>
  </si>
  <si>
    <t>Демонтаж: Установка решеток жалюзийных площадью в свету до 3,5 м2</t>
  </si>
  <si>
    <t>ШТ</t>
  </si>
  <si>
    <t>ФЕР-2001, 20-02-002-05, приказ Минстроя России №1039/пр от 30.12.2016г.</t>
  </si>
  <si>
    <t>)*0</t>
  </si>
  <si>
    <t>)*0,4)*1,2</t>
  </si>
  <si>
    <t>Общестроительные работы</t>
  </si>
  <si>
    <t>Вентиляция и кондиционирование</t>
  </si>
  <si>
    <t>ФЕР-20</t>
  </si>
  <si>
    <t>Поправка: Табл.2, п.3  Поправка: МДС 81-35.2004, прил.1, т.1, п.2</t>
  </si>
  <si>
    <t>*0,9</t>
  </si>
  <si>
    <t>*0,85</t>
  </si>
  <si>
    <t>3</t>
  </si>
  <si>
    <t>м08-01-102-01</t>
  </si>
  <si>
    <t>Демонтаж:Шкаф управления и регулирования</t>
  </si>
  <si>
    <t>шкаф</t>
  </si>
  <si>
    <t>ФЕРм-2001, м08-01-102-01, приказ Минстроя России №1039/пр от 30.12.2016г.</t>
  </si>
  <si>
    <t>)*0,3)*1,2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</si>
  <si>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</si>
  <si>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</si>
  <si>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</si>
  <si>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  Поправка: МДС 81-35.2004, прил.1, т.2, п.1</t>
  </si>
  <si>
    <t>4</t>
  </si>
  <si>
    <t>20-01-002-16</t>
  </si>
  <si>
    <t>Демонтаж:Прокладка воздуховодов из листовой оцинкованной стали и алюминия класса П (плотные) толщиной 0,9 мм, периметром до 5200 мм</t>
  </si>
  <si>
    <t>100 м2</t>
  </si>
  <si>
    <t>ФЕР-2001, 20-01-002-16, приказ Минстроя России №1039/пр от 30.12.2016г.</t>
  </si>
  <si>
    <t>5</t>
  </si>
  <si>
    <t>20-01-002-12</t>
  </si>
  <si>
    <t>Демонтаж:Прокладка воздуховодов из листовой оцинкованной стали и алюминия класса П (плотные) толщиной 0,7 мм, периметром до 3200 мм</t>
  </si>
  <si>
    <t>ФЕР-2001, 20-01-002-12,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</si>
  <si>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</si>
  <si>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</si>
  <si>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</si>
  <si>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</si>
  <si>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</si>
  <si>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</si>
  <si>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</si>
  <si>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</si>
  <si>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</si>
  <si>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</si>
  <si>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</si>
  <si>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</si>
  <si>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</si>
  <si>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</si>
  <si>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</si>
  <si>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</si>
  <si>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</si>
  <si>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</si>
  <si>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</si>
  <si>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</si>
  <si>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</si>
  <si>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</si>
  <si>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</si>
  <si>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</si>
  <si>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</si>
  <si>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</si>
  <si>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</si>
  <si>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</si>
  <si>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</si>
  <si>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</si>
  <si>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</si>
  <si>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</si>
  <si>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</si>
  <si>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</si>
  <si>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</si>
  <si>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</si>
  <si>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</si>
  <si>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</si>
  <si>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</si>
  <si>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</si>
  <si>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</si>
  <si>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</si>
  <si>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</si>
  <si>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</si>
  <si>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</si>
  <si>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</si>
  <si>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</si>
  <si>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</si>
  <si>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</si>
  <si>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</si>
  <si>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</si>
  <si>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</si>
  <si>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</si>
  <si>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</si>
  <si>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</si>
  <si>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</si>
  <si>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</si>
  <si>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Раздел : Дымоудаление</t>
  </si>
  <si>
    <t>6</t>
  </si>
  <si>
    <t>20-03-002-03</t>
  </si>
  <si>
    <t>Установка вентиляторов осевых массой до 0,1 т</t>
  </si>
  <si>
    <t>ФЕР-2001, 20-03-002-03, приказ Минстроя России №1039/пр от 30.12.2016г.</t>
  </si>
  <si>
    <t>)*1,2)*1,25</t>
  </si>
  <si>
    <t>)*1,2)*1,15</t>
  </si>
  <si>
    <t>Поправка: МДС 81-35.2004, прил.1, т.1, п.2  Поправка: МДС 81-35.2004, п.4.7</t>
  </si>
  <si>
    <t>6,1</t>
  </si>
  <si>
    <t>Цена поставщика</t>
  </si>
  <si>
    <t>Вентилятор подпора осевой KORF KSO 112-15х15</t>
  </si>
  <si>
    <t>[188 326 /  6,83]</t>
  </si>
  <si>
    <t>6,2</t>
  </si>
  <si>
    <t>Вентилятор осевой горизонтальный KSO 90-15х15</t>
  </si>
  <si>
    <t>[154 163 /  6,83]</t>
  </si>
  <si>
    <t>7</t>
  </si>
  <si>
    <t>20-02-004-03</t>
  </si>
  <si>
    <t>Установка клапанов обратных диаметром до 800 мм</t>
  </si>
  <si>
    <t>ФЕР-2001, 20-02-004-03, приказ Минстроя России №1039/пр от 30.12.2016г.</t>
  </si>
  <si>
    <t>7,1</t>
  </si>
  <si>
    <t>Обратный клапан CVN 1120</t>
  </si>
  <si>
    <t>[29 100 /  6,83]</t>
  </si>
  <si>
    <t>8</t>
  </si>
  <si>
    <t>Установка решеток жалюзийных площадью в свету до 3,5 м2</t>
  </si>
  <si>
    <t>8,1</t>
  </si>
  <si>
    <t>19.2.03.09</t>
  </si>
  <si>
    <t>Решетки жалюзийные</t>
  </si>
  <si>
    <t>шт.</t>
  </si>
  <si>
    <t>8,2</t>
  </si>
  <si>
    <t>19.2.03.03-0120</t>
  </si>
  <si>
    <t>Решетки вентиляционные наружные из оцинкованной стали марки РН, размером 1000х1000 мм</t>
  </si>
  <si>
    <t>ФССЦ-2001, 19.2.03.03-0120, приказ Минстроя России №1039/пр от 30.12.2016г.</t>
  </si>
  <si>
    <t>9</t>
  </si>
  <si>
    <t>Шкаф управления и регулирования</t>
  </si>
  <si>
    <t>Поправка: МДС 81-35.2004, прил.1, т.2, п.1  Наименование: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</si>
  <si>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)*1,2</t>
  </si>
  <si>
    <t>Поправка: МДС 81-35.2004, прил.1, т.2, п.1</t>
  </si>
  <si>
    <t>9,1</t>
  </si>
  <si>
    <t>Щит управления  вентилятором CHU-V 15N (со спецдоработкой)</t>
  </si>
  <si>
    <t>[44 469 /  6,83]</t>
  </si>
  <si>
    <t>9,2</t>
  </si>
  <si>
    <t>Щит управления вентилятором CHU-DU-V15</t>
  </si>
  <si>
    <t>10</t>
  </si>
  <si>
    <t>Прокладка воздуховодов из листовой оцинкованной стали и алюминия класса П (плотные) толщиной 0,9 мм, периметром до 5200 мм</t>
  </si>
  <si>
    <t>10,1</t>
  </si>
  <si>
    <t>19.1.01.13</t>
  </si>
  <si>
    <t>Воздуховоды металлические</t>
  </si>
  <si>
    <t>м2</t>
  </si>
  <si>
    <t>10,2</t>
  </si>
  <si>
    <t>19.1.01.03-0080</t>
  </si>
  <si>
    <t>Воздуховоды из оцинкованной стали толщиной 0,9 мм, периметром до 7200 мм</t>
  </si>
  <si>
    <t>ФССЦ-2001, 19.1.01.03-0080, приказ Минстроя России №1039/пр от 30.12.2016г.</t>
  </si>
  <si>
    <t>11</t>
  </si>
  <si>
    <t>Прокладка воздуховодов из листовой оцинкованной стали и алюминия класса П (плотные) толщиной 0,7 мм, периметром до 3200 мм</t>
  </si>
  <si>
    <t>11,1</t>
  </si>
  <si>
    <t>11,2</t>
  </si>
  <si>
    <t>19.1.01.03-0079</t>
  </si>
  <si>
    <t>Воздуховоды из оцинкованной стали толщиной 0,7 мм, периметром от 1700 до 4000 мм (прим. ы=1 мм, 800х800 мм)</t>
  </si>
  <si>
    <t>ФССЦ-2001, 19.1.01.03-0079, приказ Минстроя России №1039/пр от 30.12.2016г.</t>
  </si>
  <si>
    <t>11,3</t>
  </si>
  <si>
    <t>19.1.01.11-0001</t>
  </si>
  <si>
    <t>Крепления для воздуховодов оцинкованные (подвески СТД, подвески регулируемые СТД, тяги, хомуты, кронштейны, траверсы, ленты, шпильки, профили)</t>
  </si>
  <si>
    <t>т</t>
  </si>
  <si>
    <t>ФССЦ-2001, 19.1.01.11-0001, приказ Минстроя России №1039/пр от 30.12.2016г.</t>
  </si>
  <si>
    <t>12</t>
  </si>
  <si>
    <t>26-01-018-01</t>
  </si>
  <si>
    <t>Изоляция плоских и криволинейных поверхностей пластинами (плитами) из вспененного каучука, вспененного полиэтилена</t>
  </si>
  <si>
    <t>10 м2</t>
  </si>
  <si>
    <t>ФЕР-2001, 26-01-018-01, приказ Минстроя России №1039/пр от 30.12.2016г.</t>
  </si>
  <si>
    <t>Теплоизоляционные работы</t>
  </si>
  <si>
    <t>ФЕР-26</t>
  </si>
  <si>
    <t>12,1</t>
  </si>
  <si>
    <t>12.2.07.01-0003</t>
  </si>
  <si>
    <t>Рулоны из вспененного каучука K-FLEX ENERGO EXPERT BK, толщиной 13 мм</t>
  </si>
  <si>
    <t>ФССЦ-2001, 12.2.07.01-0003, приказ Минстроя России №1039/пр от 30.12.2016г.</t>
  </si>
  <si>
    <t>13</t>
  </si>
  <si>
    <t>26-02-008-04</t>
  </si>
  <si>
    <t>Огнезащитное покрытие воздуховодов пастовым составом с пределом огнестойкости 1,5 часа, толщиной покрытия 8 мм</t>
  </si>
  <si>
    <t>ФЕР-2001, 26-02-008-04, приказ Минстроя России №1039/пр от 30.12.2016г.</t>
  </si>
  <si>
    <t>*2,25</t>
  </si>
  <si>
    <t>)*1,2*2,25)*1,25</t>
  </si>
  <si>
    <t>)*1,2*2,25)*1,15</t>
  </si>
  <si>
    <t>13,1</t>
  </si>
  <si>
    <t>14.2.02.11</t>
  </si>
  <si>
    <t>Составы огнезащитные</t>
  </si>
  <si>
    <t>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</si>
  <si>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прил.1, т.1, п.2</t>
  </si>
  <si>
    <t>13,2</t>
  </si>
  <si>
    <t>14.2.02.11-0028</t>
  </si>
  <si>
    <t>Состав огнезащитный для воздуховодов, марка "ФИБРОГЕЙН"</t>
  </si>
  <si>
    <t>кг</t>
  </si>
  <si>
    <t>ФССЦ-2001, 14.2.02.11-0028, приказ Минстроя России №1039/пр от 30.12.2016г.</t>
  </si>
  <si>
    <t>Раздел: ЭОМ</t>
  </si>
  <si>
    <t>14</t>
  </si>
  <si>
    <t>м08-10-010-01</t>
  </si>
  <si>
    <t>Прокладка труб гофрированных ПВХ для защиты проводов и кабелей</t>
  </si>
  <si>
    <t>100 м</t>
  </si>
  <si>
    <t>ФЕРм-2001, м08-10-010-01, приказ Минстроя России №1039/пр от 30.12.2016г.</t>
  </si>
  <si>
    <t>14,1</t>
  </si>
  <si>
    <t>20.2.12.03-0012</t>
  </si>
  <si>
    <t>Трубы гибкие гофрированные из ПВХ "DKC" диаметром 25 мм</t>
  </si>
  <si>
    <t>10 м</t>
  </si>
  <si>
    <t>ФССЦ-2001, 20.2.12.03-0012, приказ Минстроя России №1039/пр от 30.12.2016г.</t>
  </si>
  <si>
    <t>14,2</t>
  </si>
  <si>
    <t>20.2.05.02-0011</t>
  </si>
  <si>
    <t>Держатель с защелкой "DKC" для труб диаметром 25 мм</t>
  </si>
  <si>
    <t>100 шт.</t>
  </si>
  <si>
    <t>ФССЦ-2001, 20.2.05.02-0011, приказ Минстроя России №1039/пр от 30.12.2016г.</t>
  </si>
  <si>
    <t>15</t>
  </si>
  <si>
    <t>м08-02-412-04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</si>
  <si>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</si>
  <si>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t>ФЕРм-2001, м08-02-412-04, приказ Минстроя России №1039/пр от 30.12.2016г.</t>
  </si>
  <si>
    <t>15,1</t>
  </si>
  <si>
    <t>21.1.06.10-0266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</si>
  <si>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5х4</t>
  </si>
  <si>
    <t>1000 м</t>
  </si>
  <si>
    <t>ФССЦ-2001, 21.1.06.10-0266, приказ Минстроя России №1039/пр от 30.12.2016г.</t>
  </si>
  <si>
    <t>1000 М</t>
  </si>
  <si>
    <t>16</t>
  </si>
  <si>
    <t>м08-03-575-01</t>
  </si>
  <si>
    <t>Прибор или аппарат</t>
  </si>
  <si>
    <t>ФЕРм-2001, м08-03-575-01, приказ Минстроя России №1039/пр от 30.12.2016г.</t>
  </si>
  <si>
    <t>16,1</t>
  </si>
  <si>
    <t>62.1.01.09-0063</t>
  </si>
  <si>
    <t>Выключатели автоматические «Legrand» серии DX-Standart 2Р 63А</t>
  </si>
  <si>
    <t>ФССЦ-2001, 62.1.01.09-0063, приказ Минстроя России №1039/пр от 30.12.2016г.</t>
  </si>
  <si>
    <t>16,2</t>
  </si>
  <si>
    <t>20.2.08.01-0003</t>
  </si>
  <si>
    <t>DIN-рейка металлическая ТН 35/7,5 длиной 1000 мм</t>
  </si>
  <si>
    <t>ФССЦ-2001, 20.2.08.01-0003, приказ Минстроя России №1039/пр от 30.12.2016г.</t>
  </si>
  <si>
    <t>Раздел : Дополнительные работы</t>
  </si>
  <si>
    <t>17</t>
  </si>
  <si>
    <t>09-04-013-01</t>
  </si>
  <si>
    <t>Демонтаж:Установка противопожарных дверей однопольных глухих</t>
  </si>
  <si>
    <t>ФЕР-2001, 09-04-013-01, приказ Минстроя России №1039/пр от 30.12.2016г.</t>
  </si>
  <si>
    <t>)*0,7)*1,2</t>
  </si>
  <si>
    <t>Металлические конструкции</t>
  </si>
  <si>
    <t>ФЕР-09</t>
  </si>
  <si>
    <t>Поправка: Прил. 9.3, п.5  Поправка: МДС 81-35.2004, прил.1, т.1, п.2</t>
  </si>
  <si>
    <t>18</t>
  </si>
  <si>
    <t>Установка противопожарных дверей однопольных глухих</t>
  </si>
  <si>
    <t>)*1,25)*1,2</t>
  </si>
  <si>
    <t>)*1,15)*1,2</t>
  </si>
  <si>
    <t>Поправка: МДС 81-35.2004, п.4.7  Поправка: МДС 81-35.2004, прил.1, т.1, п.2</t>
  </si>
  <si>
    <t>18,1</t>
  </si>
  <si>
    <t>07.1.01.01-0013</t>
  </si>
  <si>
    <t>Дверь противопожарная металлическая однопольная ДПМ-01/30, размером 900х2100 мм</t>
  </si>
  <si>
    <t>ФССЦ-2001, 07.1.01.01-0013, приказ Минстроя России №1039/пр от 30.12.2016г.</t>
  </si>
  <si>
    <t>18,2</t>
  </si>
  <si>
    <t>01.7.04.07-0003</t>
  </si>
  <si>
    <t>Скобяные изделия для блоков входных дверей в помещение однопольных</t>
  </si>
  <si>
    <t>компл.</t>
  </si>
  <si>
    <t>ФССЦ-2001, 01.7.04.07-0003, приказ Минстроя России №1039/пр от 30.12.2016г.</t>
  </si>
  <si>
    <t>19</t>
  </si>
  <si>
    <t>46-03-010-01</t>
  </si>
  <si>
    <t>Пробивка в бетонных стенах и полах толщиной 100 мм отверстий площадью до 20 см2</t>
  </si>
  <si>
    <t>ФЕР-2001, 46-03-010-01, приказ Минстроя России №1039/пр от 30.12.2016г.</t>
  </si>
  <si>
    <t>Реконструкция зданий и сооружений</t>
  </si>
  <si>
    <t>ФЕР-46</t>
  </si>
  <si>
    <t>20</t>
  </si>
  <si>
    <t>46-04-001-04</t>
  </si>
  <si>
    <t>Разборка кирпичных стен</t>
  </si>
  <si>
    <t>м3</t>
  </si>
  <si>
    <t>ФЕР-2001, 46-04-001-04, приказ Минстроя России №1039/пр от 30.12.2016г.</t>
  </si>
  <si>
    <t>21</t>
  </si>
  <si>
    <t>08-02-001-03</t>
  </si>
  <si>
    <t>Кладка стен кирпичных наружных средней сложности при высоте этажа до 4 м</t>
  </si>
  <si>
    <t>ФЕР-2001, 08-02-001-03, приказ Минстроя России №1039/пр от 30.12.2016г.</t>
  </si>
  <si>
    <t>Конструкции из кирпича и блоков</t>
  </si>
  <si>
    <t>ФЕР-08</t>
  </si>
  <si>
    <t>21,1</t>
  </si>
  <si>
    <t>06.1.01.05</t>
  </si>
  <si>
    <t>Кирпич керамический, силикатный или пустотелый</t>
  </si>
  <si>
    <t>1000 шт.</t>
  </si>
  <si>
    <t>21,2</t>
  </si>
  <si>
    <t>06.1.01.05-0035</t>
  </si>
  <si>
    <t>Кирпич керамический одинарный, размером 250х120х65 мм, марка 100</t>
  </si>
  <si>
    <t>ФССЦ-2001, 06.1.01.05-0035, приказ Минстроя России №1039/пр от 30.12.2016г.</t>
  </si>
  <si>
    <t>22</t>
  </si>
  <si>
    <t>м40-01-002-05</t>
  </si>
  <si>
    <t>Вертикальное перемещение сверх предусмотренного в ГЭСНм 1 м, на высоту до 25 м</t>
  </si>
  <si>
    <t>10 т</t>
  </si>
  <si>
    <t>ФЕРм-2001, м40-01-002-05, приказ Минстроя России №1039/пр от 30.12.2016г.</t>
  </si>
  <si>
    <t>Дополнительное перемещение оборудования</t>
  </si>
  <si>
    <t>мФЕР-40</t>
  </si>
  <si>
    <t>23</t>
  </si>
  <si>
    <t>м40-01-002-24</t>
  </si>
  <si>
    <t>Вертикальное перемещение свыше 25 м, добавлять на каждые следующие 5 м</t>
  </si>
  <si>
    <t>ФЕРм-2001, м40-01-002-24, приказ Минстроя России №1039/пр от 30.12.2016г.</t>
  </si>
  <si>
    <t>*10</t>
  </si>
  <si>
    <t>24</t>
  </si>
  <si>
    <t>09-03-046-03</t>
  </si>
  <si>
    <t>Демонтаж: Монтаж перегородок стальных, консольных, сетчатых</t>
  </si>
  <si>
    <t>ФЕР-2001, 09-03-046-03, приказ Минстроя России №1039/пр от 30.12.2016г.</t>
  </si>
  <si>
    <t>Раздел: Пусконаладочные работы</t>
  </si>
  <si>
    <t>25</t>
  </si>
  <si>
    <t>п03-01-002-01</t>
  </si>
  <si>
    <t>Вентилятор осевой с входными элементами сети, установленный в воздуховоде, шахте, проеме или крышечного типа № 4-8</t>
  </si>
  <si>
    <t>ФЕРп-2001, п03-01-002-01,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</si>
  <si>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</si>
  <si>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</si>
  <si>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</si>
  <si>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</si>
  <si>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</si>
  <si>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</si>
  <si>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26</t>
  </si>
  <si>
    <t>п03-01-011-05</t>
  </si>
  <si>
    <t>Регулировочно-запорное устройство клапан обратный</t>
  </si>
  <si>
    <t>ФЕРп-2001, п03-01-011-05, приказ Минстроя России №1039/пр от 30.12.2016г.</t>
  </si>
  <si>
    <t>27</t>
  </si>
  <si>
    <t>п03-01-041-05</t>
  </si>
  <si>
    <t>Определение потерь (подсосов) воздуха на участке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t>
  </si>
  <si>
    <t>участок</t>
  </si>
  <si>
    <t>ФЕРп-2001, п03-01-041-05, приказ Минстроя России №1039/пр от 30.12.2016г.</t>
  </si>
  <si>
    <t>28</t>
  </si>
  <si>
    <t>п03-01-051-04</t>
  </si>
  <si>
    <t>Система дымоудаления при количестве обслуживаемых этажей до 25</t>
  </si>
  <si>
    <t>система</t>
  </si>
  <si>
    <t>ФЕРп-2001, п03-01-051-04, приказ Минстроя России №1039/пр от 30.12.2016г.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</si>
  <si>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</si>
  <si>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</si>
  <si>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</si>
  <si>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</si>
  <si>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</si>
  <si>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</si>
  <si>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</si>
  <si>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</si>
  <si>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</si>
  <si>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</si>
  <si>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</si>
  <si>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</si>
  <si>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</si>
  <si>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</si>
  <si>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</si>
  <si>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</si>
  <si>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</si>
  <si>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</si>
  <si>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</si>
  <si>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</si>
  <si>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</si>
  <si>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</si>
  <si>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</si>
  <si>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</si>
  <si>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</si>
  <si>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</si>
  <si>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</si>
  <si>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</si>
  <si>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</si>
  <si>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</si>
  <si>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</si>
  <si>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</si>
  <si>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</si>
  <si>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</si>
  <si>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</si>
  <si>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</si>
  <si>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</si>
  <si>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</si>
  <si>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</si>
  <si>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</si>
  <si>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</si>
  <si>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</si>
  <si>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</si>
  <si>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</si>
  <si>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</si>
  <si>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</si>
  <si>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</si>
  <si>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</si>
  <si>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</si>
  <si>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</si>
  <si>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</si>
  <si>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</si>
  <si>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</si>
  <si>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</si>
  <si>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</si>
  <si>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</si>
  <si>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</si>
  <si>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</si>
  <si>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</si>
  <si>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</si>
  <si>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</si>
  <si>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</si>
  <si>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</si>
  <si>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</si>
  <si>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</si>
  <si>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</si>
  <si>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</si>
  <si>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</si>
  <si>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</si>
  <si>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</si>
  <si>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</si>
  <si>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</si>
  <si>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</si>
  <si>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</si>
  <si>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1-100-34</t>
  </si>
  <si>
    <t>Рабочий среднего разряда 3.4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</si>
  <si>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</si>
  <si>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</si>
  <si>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</si>
  <si>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</si>
  <si>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</si>
  <si>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</si>
  <si>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</si>
  <si>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</si>
  <si>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</si>
  <si>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</si>
  <si>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</si>
  <si>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</si>
  <si>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</si>
  <si>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</si>
  <si>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</si>
  <si>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</si>
  <si>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</si>
  <si>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</si>
  <si>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1-100-40</t>
  </si>
  <si>
    <t>Рабочий среднего разряда 4</t>
  </si>
  <si>
    <t>01.7.06.07-0001</t>
  </si>
  <si>
    <t>ФССЦ-2001, 01.7.06.07-0001, приказ Минстроя России №1039/пр от 30.12.2016г.</t>
  </si>
  <si>
    <t>Лента К226</t>
  </si>
  <si>
    <t>01.7.15.03-0042</t>
  </si>
  <si>
    <t>ФССЦ-2001, 01.7.15.03-0042, приказ Минстроя России №1039/пр от 30.12.2016г.</t>
  </si>
  <si>
    <t>20.1.02.23-0082</t>
  </si>
  <si>
    <t>ФССЦ-2001, 20.1.02.23-0082, приказ Минстроя России №1039/пр от 30.12.2016г.</t>
  </si>
  <si>
    <t>Перемычки гибкие, тип ПГС-50</t>
  </si>
  <si>
    <t>10 шт.</t>
  </si>
  <si>
    <t>20.2.10.03-0002</t>
  </si>
  <si>
    <t>ФССЦ-2001, 20.2.10.03-0002, приказ Минстроя России №1039/пр от 30.12.2016г.</t>
  </si>
  <si>
    <t>Наконечники кабельные медные для электротехнических установок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</si>
  <si>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</si>
  <si>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</si>
  <si>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</si>
  <si>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999-9950</t>
  </si>
  <si>
    <t>Вспомогательные ненормируемые материалы (2% от ОЗП)</t>
  </si>
  <si>
    <t>РУБ</t>
  </si>
  <si>
    <t>1-100-32</t>
  </si>
  <si>
    <t>Рабочий среднего разряда 3.2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</si>
  <si>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</si>
  <si>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</si>
  <si>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</si>
  <si>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</si>
  <si>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</si>
  <si>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</si>
  <si>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01.7.06.03-0023</t>
  </si>
  <si>
    <t>ФССЦ-2001, 01.7.06.03-0023, приказ Минстроя России №1039/пр от 30.12.2016г.</t>
  </si>
  <si>
    <t>Лента полиэтиленовая с липким слоем марка А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</si>
  <si>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</si>
  <si>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</si>
  <si>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</si>
  <si>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1-100-33</t>
  </si>
  <si>
    <t>Рабочий среднего разряда 3.3</t>
  </si>
  <si>
    <t>1-100-42</t>
  </si>
  <si>
    <t>Рабочий среднего разряда 4.2</t>
  </si>
  <si>
    <t>01.7.06.14-0036</t>
  </si>
  <si>
    <t>ФССЦ-2001, 01.7.06.14-0036, приказ Минстроя России №1039/пр от 30.12.2016г.</t>
  </si>
  <si>
    <t>Лента самоклеящаяся «Армофлекс» 3х50 мм</t>
  </si>
  <si>
    <t>14.1.04.01-0001</t>
  </si>
  <si>
    <t>ФССЦ-2001, 14.1.04.01-0001, приказ Минстроя России №1039/пр от 30.12.2016г.</t>
  </si>
  <si>
    <t>Клей «Армофлекс» 520</t>
  </si>
  <si>
    <t>л</t>
  </si>
  <si>
    <t>14.5.09.05-0103</t>
  </si>
  <si>
    <t>ФССЦ-2001, 14.5.09.05-0103, приказ Минстроя России №1039/пр от 30.12.2016г.</t>
  </si>
  <si>
    <t>Очиститель для клея «Армофлекс»</t>
  </si>
  <si>
    <t>91.06.05-012</t>
  </si>
  <si>
    <t>ФСЭМ-2001, 91.06.05-012, приказ Минстроя России №1039/пр от 30.12.2016г.</t>
  </si>
  <si>
    <t>Погрузчики с вилочными подхватами, грузоподъемность 1 т</t>
  </si>
  <si>
    <t>91.06.06-045</t>
  </si>
  <si>
    <t>ФСЭМ-2001, 91.06.06-045, приказ Минстроя России №1039/пр от 30.12.2016г.</t>
  </si>
  <si>
    <t>Подъемники одномачтовые, грузоподъемность до 500 кг, высота подъема 15 м</t>
  </si>
  <si>
    <t>91.21.01-016</t>
  </si>
  <si>
    <t>ФСЭМ-2001, 91.21.01-016, приказ Минстроя России №1039/пр от 30.12.2016г.</t>
  </si>
  <si>
    <t>Агрегаты шпатлево-окрасочные</t>
  </si>
  <si>
    <t>01.7.20.08-0051</t>
  </si>
  <si>
    <t>ФССЦ-2001, 01.7.20.08-0051, приказ Минстроя России №1039/пр от 30.12.2016г.</t>
  </si>
  <si>
    <t>Ветошь</t>
  </si>
  <si>
    <t>12.2.03.11-0023</t>
  </si>
  <si>
    <t>ФССЦ-2001, 12.2.03.11-0023, приказ Минстроя России №1039/пр от 30.12.2016г.</t>
  </si>
  <si>
    <t>Ткань стеклянная конструкционная марки Т-11</t>
  </si>
  <si>
    <t>14.5.09.11-0102</t>
  </si>
  <si>
    <t>ФССЦ-2001, 14.5.09.11-0102, приказ Минстроя России №1039/пр от 30.12.2016г.</t>
  </si>
  <si>
    <t>Уайт-спирит</t>
  </si>
  <si>
    <t>1-100-36</t>
  </si>
  <si>
    <t>Рабочий среднего разряда 3.6</t>
  </si>
  <si>
    <t>01.7.15.07-0152</t>
  </si>
  <si>
    <t>ФССЦ-2001, 01.7.15.07-0152, приказ Минстроя России №1039/пр от 30.12.2016г.</t>
  </si>
  <si>
    <t>Дюбель с шурупом 6/35 мм</t>
  </si>
  <si>
    <t>1-100-38</t>
  </si>
  <si>
    <t>Рабочий среднего разряда 3.8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</si>
  <si>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</si>
  <si>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</si>
  <si>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</si>
  <si>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</si>
  <si>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</si>
  <si>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</si>
  <si>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</si>
  <si>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</si>
  <si>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</si>
  <si>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20.2.01.05-0007</t>
  </si>
  <si>
    <t>ФССЦ-2001, 20.2.01.05-0007, приказ Минстроя России №1039/пр от 30.12.2016г.</t>
  </si>
  <si>
    <t>Гильза кабельная медная ГМ 35</t>
  </si>
  <si>
    <t>20.2.02.01-0014</t>
  </si>
  <si>
    <t>ФССЦ-2001, 20.2.02.01-0014, приказ Минстроя России №1039/пр от 30.12.2016г.</t>
  </si>
  <si>
    <t>Втулки В42</t>
  </si>
  <si>
    <t>1-100-44</t>
  </si>
  <si>
    <t>Рабочий среднего разряда 4.4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</si>
  <si>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</si>
  <si>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</si>
  <si>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</si>
  <si>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</si>
  <si>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</si>
  <si>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</si>
  <si>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</si>
  <si>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</si>
  <si>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</si>
  <si>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1-100-39</t>
  </si>
  <si>
    <t>Рабочий среднего разряда 3.9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</si>
  <si>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</si>
  <si>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</si>
  <si>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</si>
  <si>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</si>
  <si>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</si>
  <si>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</si>
  <si>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</si>
  <si>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</si>
  <si>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</si>
  <si>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01.7.03.01-0001</t>
  </si>
  <si>
    <t>ФССЦ-2001, 01.7.03.01-0001, приказ Минстроя России №1039/пр от 30.12.2016г.</t>
  </si>
  <si>
    <t>Вода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</si>
  <si>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</si>
  <si>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</si>
  <si>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</si>
  <si>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11.1.03.01-0080</t>
  </si>
  <si>
    <t>ФССЦ-2001, 11.1.03.01-0080, приказ Минстроя России №1039/пр от 30.12.2016г.</t>
  </si>
  <si>
    <t>Бруски обрезные хвойных пород длиной 4-6,5 м, шириной 75-150 мм, толщиной 40-75 мм, IV сорта</t>
  </si>
  <si>
    <t>1-100-20</t>
  </si>
  <si>
    <t>Рабочий среднего разряда 2</t>
  </si>
  <si>
    <t>91.05.05-015</t>
  </si>
  <si>
    <t>ФСЭМ-2001, 91.05.05-015, приказ Минстроя России №1039/пр от 30.12.2016г.</t>
  </si>
  <si>
    <t>Краны на автомобильном ходу, грузоподъемность 16 т</t>
  </si>
  <si>
    <t>1-100-31</t>
  </si>
  <si>
    <t>Рабочий среднего разряда 3.1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</si>
  <si>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</si>
  <si>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</si>
  <si>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</si>
  <si>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08.1.02.11-0003</t>
  </si>
  <si>
    <t>ФССЦ-2001, 08.1.02.11-0003, приказ Минстроя России №1039/пр от 30.12.2016г.</t>
  </si>
  <si>
    <t>Поковки из квадратных заготовок, масса 2,825 кг</t>
  </si>
  <si>
    <t>08.4.01.01-0022</t>
  </si>
  <si>
    <t>ФССЦ-2001, 08.4.01.01-0022, приказ Минстроя России №1039/пр от 30.12.2016г.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</si>
  <si>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</si>
  <si>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2-100-60</t>
  </si>
  <si>
    <t>Рабочий наладчик, разряд 6</t>
  </si>
  <si>
    <t>2-300-10</t>
  </si>
  <si>
    <t>Техник по наладке и испытаниям, категория I</t>
  </si>
  <si>
    <t>3-100</t>
  </si>
  <si>
    <t>Ведущий инженер</t>
  </si>
  <si>
    <t>3-100-10</t>
  </si>
  <si>
    <t>Инженер I категории</t>
  </si>
  <si>
    <t>3-100-30</t>
  </si>
  <si>
    <t>Инженер III категории</t>
  </si>
  <si>
    <t>3-100-20</t>
  </si>
  <si>
    <t>Инженер II категории</t>
  </si>
  <si>
    <t>04.3.01.09</t>
  </si>
  <si>
    <t>Раствор цементный</t>
  </si>
  <si>
    <t>08.1.02.17</t>
  </si>
  <si>
    <t>Сетки в рамках</t>
  </si>
  <si>
    <t>19.1.01.11</t>
  </si>
  <si>
    <t>Крепления</t>
  </si>
  <si>
    <t>19.3.01.01</t>
  </si>
  <si>
    <t>Дроссель-клапаны в патрубке</t>
  </si>
  <si>
    <t>24.3.05.02</t>
  </si>
  <si>
    <t>Заглушки питометражных лючков</t>
  </si>
  <si>
    <t>01.7.15.02</t>
  </si>
  <si>
    <t>18.1.01.01</t>
  </si>
  <si>
    <t>Клапаны</t>
  </si>
  <si>
    <t>12.2.05.01</t>
  </si>
  <si>
    <t>Плиты (пластины) из вспененного полиэтилена, каучука</t>
  </si>
  <si>
    <t>14.3.02.06-0001</t>
  </si>
  <si>
    <t>ФССЦ-2001, 14.3.02.06-0001, приказ Минстроя России №1039/пр от 30.12.2016г.</t>
  </si>
  <si>
    <t>Краска «Армофиниш»</t>
  </si>
  <si>
    <t>07.1.01.01</t>
  </si>
  <si>
    <t>Дверь противопожарная металлическая</t>
  </si>
  <si>
    <t>07.2.07.13</t>
  </si>
  <si>
    <t>Конструкции стальные</t>
  </si>
  <si>
    <t>Поправка: Табл.2, п.3  Наименование: При демонтаже (разборке) систем инженерно-технического обеспечения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</si>
  <si>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  Поправка: МДС 81-35.2004, прил.1, т.2, п.1  Наименование: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</si>
  <si>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</si>
  <si>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Прил. 9.3, п.5  Наименование: Разборка (демонтаж) металлических конструкций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</si>
  <si>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</si>
  <si>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</si>
  <si>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</si>
  <si>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</si>
  <si>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</si>
  <si>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</si>
  <si>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</si>
  <si>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</si>
  <si>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</si>
  <si>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</si>
  <si>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</si>
  <si>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</si>
  <si>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</si>
  <si>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</si>
  <si>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</si>
  <si>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</si>
  <si>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</si>
  <si>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</si>
  <si>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</si>
  <si>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</si>
  <si>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</si>
  <si>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</si>
  <si>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</si>
  <si>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</si>
  <si>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</si>
  <si>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</si>
  <si>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</si>
  <si>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</si>
  <si>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</si>
  <si>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</si>
  <si>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</si>
  <si>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</si>
  <si>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Вентилятор подпора осевой KORF KSO 112-15х15</t>
    </r>
    <r>
      <rPr>
        <i/>
        <sz val="10"/>
        <rFont val="Arial"/>
        <family val="2"/>
        <charset val="204"/>
      </rPr>
      <t xml:space="preserve">
Базисная стоимость: 27 573,35 = [188 326 /  6,83]</t>
    </r>
  </si>
  <si>
    <r>
      <t>Вентилятор осевой горизонтальный KSO 90-15х15</t>
    </r>
    <r>
      <rPr>
        <i/>
        <sz val="10"/>
        <rFont val="Arial"/>
        <family val="2"/>
        <charset val="204"/>
      </rPr>
      <t xml:space="preserve">
Базисная стоимость: 22 571,45 = [154 163 /  6,83]</t>
    </r>
  </si>
  <si>
    <r>
      <t>Обратный клапан CVN 1120</t>
    </r>
    <r>
      <rPr>
        <i/>
        <sz val="10"/>
        <rFont val="Arial"/>
        <family val="2"/>
        <charset val="204"/>
      </rPr>
      <t xml:space="preserve">
Базисная стоимость: 4 260,61 = [29 100 /  6,83]</t>
    </r>
  </si>
  <si>
    <r>
      <t>Щит управления  вентилятором CHU-V 15N (со спецдоработкой)</t>
    </r>
    <r>
      <rPr>
        <i/>
        <sz val="10"/>
        <rFont val="Arial"/>
        <family val="2"/>
        <charset val="204"/>
      </rPr>
      <t xml:space="preserve">
Базисная стоимость: 6 510,83 = [44 469 /  6,83]</t>
    </r>
  </si>
  <si>
    <r>
      <t>Щит управления вентилятором CHU-DU-V15</t>
    </r>
    <r>
      <rPr>
        <i/>
        <sz val="10"/>
        <rFont val="Arial"/>
        <family val="2"/>
        <charset val="204"/>
      </rPr>
      <t xml:space="preserve">
Базисная стоимость: 6 510,83 = [44 469 /  6,83]</t>
    </r>
  </si>
  <si>
    <t>к нр *2,25</t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</si>
  <si>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</si>
  <si>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</si>
  <si>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</si>
  <si>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</si>
  <si>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</si>
  <si>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</si>
  <si>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</si>
  <si>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</si>
  <si>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</si>
  <si>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</si>
  <si>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</si>
  <si>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</si>
  <si>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</si>
  <si>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</si>
  <si>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</si>
  <si>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</si>
  <si>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</si>
  <si>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</si>
  <si>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</si>
  <si>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</si>
  <si>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</si>
  <si>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</si>
  <si>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</si>
  <si>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</si>
  <si>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</si>
  <si>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</si>
  <si>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</si>
  <si>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</si>
  <si>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</si>
  <si>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</si>
  <si>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</si>
  <si>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</si>
  <si>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</si>
  <si>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</si>
  <si>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</si>
  <si>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</si>
  <si>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</si>
  <si>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</si>
  <si>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</si>
  <si>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</si>
  <si>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</si>
  <si>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</si>
  <si>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</si>
  <si>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</si>
  <si>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</si>
  <si>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</si>
  <si>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</si>
  <si>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</si>
  <si>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</si>
  <si>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</si>
  <si>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</si>
  <si>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</si>
  <si>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</si>
  <si>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 с поправкой</t>
  </si>
  <si>
    <t>СП с поправкой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</si>
  <si>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</si>
  <si>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</si>
  <si>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</si>
  <si>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</si>
  <si>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</si>
  <si>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</si>
  <si>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Составлена в ценах IV квартал 2017 года</t>
  </si>
  <si>
    <t>Воздуховоды из оцинкованной стали толщиной 0,7 мм, периметром от 1700 до 4000 мм (прим. s=1 мм, 800х800 мм)</t>
  </si>
  <si>
    <t>на модернизацию систем подпора воздуха и дымоудаления комплекса систем пожарной безопасности согласно рабочим документациям №93/53-2017-4-ОВ и №34/34-2016-4-ОВ в здании общежития НИЯУ МИФИ по адресу: г. Москва, ул. Москворечье, д.2,к.1</t>
  </si>
  <si>
    <t>Приложение 1 к Форме 7</t>
  </si>
  <si>
    <t>ЛОКАЛЬНЫЙ СМЕТНЫЙ РАСЧЕТ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</si>
</sst>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2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21" fillId="0" borderId="0" xfId="0" applyFont="1"/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6" fillId="0" borderId="0" xfId="0" applyFont="1" applyAlignment="1">
      <alignment horizontal="right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5" fillId="0" borderId="0" xfId="0" applyFont="1" applyAlignment="1">
      <alignment horizontal="right"/>
    </xf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0" fontId="12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24"/>
  <sheetViews>
    <sheetView tabSelected="1" topLeftCell="A297" zoomScaleNormal="100" workbookViewId="0">
      <selection activeCell="E306" sqref="E306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2" t="str">
        <f>Source!B1</f>
        <v>Smeta.RU  (495) 974-1589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12" ht="16.5" x14ac:dyDescent="0.25">
      <c r="A3" s="15"/>
      <c r="B3" s="78"/>
      <c r="C3" s="78"/>
      <c r="D3" s="78"/>
      <c r="E3" s="78"/>
      <c r="F3" s="14"/>
      <c r="G3" s="14"/>
      <c r="H3" s="118" t="s">
        <v>700</v>
      </c>
      <c r="I3" s="118"/>
      <c r="J3" s="118"/>
      <c r="K3" s="118"/>
      <c r="L3" s="118"/>
    </row>
    <row r="4" spans="1:12" ht="14.25" x14ac:dyDescent="0.2">
      <c r="A4" s="14"/>
      <c r="B4" s="79"/>
      <c r="C4" s="79"/>
      <c r="D4" s="79"/>
      <c r="E4" s="79"/>
      <c r="F4" s="14"/>
      <c r="G4" s="14"/>
      <c r="H4" s="79"/>
      <c r="I4" s="79"/>
      <c r="J4" s="79"/>
      <c r="K4" s="79"/>
      <c r="L4" s="79"/>
    </row>
    <row r="5" spans="1:12" ht="14.25" x14ac:dyDescent="0.2">
      <c r="A5" s="16"/>
      <c r="B5" s="16"/>
      <c r="C5" s="17"/>
      <c r="D5" s="17"/>
      <c r="E5" s="17"/>
      <c r="F5" s="14"/>
      <c r="G5" s="14"/>
      <c r="H5" s="18"/>
      <c r="I5" s="17"/>
      <c r="J5" s="17"/>
      <c r="K5" s="17"/>
      <c r="L5" s="18"/>
    </row>
    <row r="6" spans="1:12" ht="14.25" x14ac:dyDescent="0.2">
      <c r="A6" s="18"/>
      <c r="B6" s="79"/>
      <c r="C6" s="79"/>
      <c r="D6" s="79"/>
      <c r="E6" s="79"/>
      <c r="F6" s="14"/>
      <c r="G6" s="14"/>
      <c r="H6" s="79"/>
      <c r="I6" s="79"/>
      <c r="J6" s="79"/>
      <c r="K6" s="79"/>
      <c r="L6" s="79"/>
    </row>
    <row r="7" spans="1:12" ht="14.25" x14ac:dyDescent="0.2">
      <c r="A7" s="19"/>
      <c r="B7" s="77"/>
      <c r="C7" s="77"/>
      <c r="D7" s="77"/>
      <c r="E7" s="77"/>
      <c r="F7" s="14"/>
      <c r="G7" s="14"/>
      <c r="H7" s="77"/>
      <c r="I7" s="77"/>
      <c r="J7" s="77"/>
      <c r="K7" s="77"/>
      <c r="L7" s="77"/>
    </row>
    <row r="10" spans="1:12" ht="14.25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ht="15.75" x14ac:dyDescent="0.25">
      <c r="A11" s="20"/>
      <c r="B11" s="73" t="s">
        <v>701</v>
      </c>
      <c r="C11" s="73"/>
      <c r="D11" s="73"/>
      <c r="E11" s="73"/>
      <c r="F11" s="73"/>
      <c r="G11" s="73"/>
      <c r="H11" s="73"/>
      <c r="I11" s="73"/>
      <c r="J11" s="73"/>
      <c r="K11" s="73"/>
      <c r="L11" s="20"/>
    </row>
    <row r="12" spans="1:12" ht="15.75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0"/>
    </row>
    <row r="13" spans="1:12" ht="18" hidden="1" x14ac:dyDescent="0.25">
      <c r="A13" s="20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20"/>
    </row>
    <row r="14" spans="1:12" ht="14.25" hidden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2" ht="65.25" customHeight="1" x14ac:dyDescent="0.25">
      <c r="A15" s="14"/>
      <c r="B15" s="74" t="s">
        <v>699</v>
      </c>
      <c r="C15" s="74"/>
      <c r="D15" s="74"/>
      <c r="E15" s="74"/>
      <c r="F15" s="74"/>
      <c r="G15" s="74"/>
      <c r="H15" s="74"/>
      <c r="I15" s="74"/>
      <c r="J15" s="74"/>
      <c r="K15" s="74"/>
      <c r="L15" s="22"/>
    </row>
    <row r="16" spans="1:12" ht="14.25" x14ac:dyDescent="0.2">
      <c r="A16" s="14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19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ht="14.25" x14ac:dyDescent="0.2">
      <c r="A20" s="14"/>
      <c r="B20" s="14"/>
      <c r="C20" s="14"/>
      <c r="D20" s="14"/>
      <c r="E20" s="23"/>
      <c r="F20" s="23"/>
      <c r="G20" s="76" t="s">
        <v>599</v>
      </c>
      <c r="H20" s="76"/>
      <c r="I20" s="76" t="s">
        <v>600</v>
      </c>
      <c r="J20" s="76"/>
      <c r="K20" s="14"/>
      <c r="L20" s="14"/>
    </row>
    <row r="21" spans="1:12" ht="15" x14ac:dyDescent="0.25">
      <c r="A21" s="14"/>
      <c r="B21" s="14"/>
      <c r="C21" s="83" t="s">
        <v>601</v>
      </c>
      <c r="D21" s="83"/>
      <c r="E21" s="83"/>
      <c r="F21" s="83"/>
      <c r="G21" s="81">
        <f>SUM(O1:O314)/1000</f>
        <v>298.42659000000009</v>
      </c>
      <c r="H21" s="81"/>
      <c r="I21" s="81">
        <f>(Source!P375/1000)</f>
        <v>2467.7075199999999</v>
      </c>
      <c r="J21" s="81"/>
      <c r="K21" s="82" t="s">
        <v>602</v>
      </c>
      <c r="L21" s="82"/>
    </row>
    <row r="22" spans="1:12" ht="14.25" x14ac:dyDescent="0.2">
      <c r="A22" s="14"/>
      <c r="B22" s="14"/>
      <c r="C22" s="80" t="s">
        <v>603</v>
      </c>
      <c r="D22" s="80"/>
      <c r="E22" s="80"/>
      <c r="F22" s="80"/>
      <c r="G22" s="81">
        <f>SUM(W1:W314)/1000</f>
        <v>249.49285</v>
      </c>
      <c r="H22" s="81"/>
      <c r="I22" s="81">
        <f>(Source!P362)/1000</f>
        <v>1704.1664900000001</v>
      </c>
      <c r="J22" s="81"/>
      <c r="K22" s="82" t="s">
        <v>602</v>
      </c>
      <c r="L22" s="82"/>
    </row>
    <row r="23" spans="1:12" ht="14.25" x14ac:dyDescent="0.2">
      <c r="A23" s="14"/>
      <c r="B23" s="14"/>
      <c r="C23" s="80" t="s">
        <v>604</v>
      </c>
      <c r="D23" s="80"/>
      <c r="E23" s="80"/>
      <c r="F23" s="80"/>
      <c r="G23" s="81">
        <f>SUM(X1:X314)/1000</f>
        <v>44.473860000000002</v>
      </c>
      <c r="H23" s="81"/>
      <c r="I23" s="81">
        <f>(Source!P363)/1000</f>
        <v>303.75617999999997</v>
      </c>
      <c r="J23" s="81"/>
      <c r="K23" s="82" t="s">
        <v>602</v>
      </c>
      <c r="L23" s="82"/>
    </row>
    <row r="24" spans="1:12" ht="14.25" x14ac:dyDescent="0.2">
      <c r="A24" s="14"/>
      <c r="B24" s="14"/>
      <c r="C24" s="80" t="s">
        <v>605</v>
      </c>
      <c r="D24" s="80"/>
      <c r="E24" s="80"/>
      <c r="F24" s="80"/>
      <c r="G24" s="81">
        <f>SUM(Y1:Y314)/1000</f>
        <v>0</v>
      </c>
      <c r="H24" s="81"/>
      <c r="I24" s="81">
        <f>(Source!P354)/1000</f>
        <v>0</v>
      </c>
      <c r="J24" s="81"/>
      <c r="K24" s="82" t="s">
        <v>602</v>
      </c>
      <c r="L24" s="82"/>
    </row>
    <row r="25" spans="1:12" ht="14.25" x14ac:dyDescent="0.2">
      <c r="A25" s="14"/>
      <c r="B25" s="14"/>
      <c r="C25" s="80" t="s">
        <v>606</v>
      </c>
      <c r="D25" s="80"/>
      <c r="E25" s="80"/>
      <c r="F25" s="80"/>
      <c r="G25" s="81">
        <f>SUM(Z1:Z314)/1000</f>
        <v>4.4598800000000001</v>
      </c>
      <c r="H25" s="81"/>
      <c r="I25" s="81">
        <f>(Source!P364+Source!P365)/1000</f>
        <v>83.354889999999997</v>
      </c>
      <c r="J25" s="81"/>
      <c r="K25" s="82" t="s">
        <v>602</v>
      </c>
      <c r="L25" s="82"/>
    </row>
    <row r="26" spans="1:12" ht="15" x14ac:dyDescent="0.25">
      <c r="A26" s="14"/>
      <c r="B26" s="14"/>
      <c r="C26" s="83" t="s">
        <v>607</v>
      </c>
      <c r="D26" s="83"/>
      <c r="E26" s="83"/>
      <c r="F26" s="83"/>
      <c r="G26" s="81">
        <f>I26</f>
        <v>943.81851909999989</v>
      </c>
      <c r="H26" s="81"/>
      <c r="I26" s="81">
        <f>(Source!P367+Source!P368)</f>
        <v>943.81851909999989</v>
      </c>
      <c r="J26" s="81"/>
      <c r="K26" s="82" t="s">
        <v>608</v>
      </c>
      <c r="L26" s="82"/>
    </row>
    <row r="27" spans="1:12" ht="15" x14ac:dyDescent="0.25">
      <c r="A27" s="14"/>
      <c r="B27" s="14"/>
      <c r="C27" s="83" t="s">
        <v>609</v>
      </c>
      <c r="D27" s="83"/>
      <c r="E27" s="83"/>
      <c r="F27" s="83"/>
      <c r="G27" s="81">
        <f>SUM(R1:R314)/1000</f>
        <v>9.3547700000000003</v>
      </c>
      <c r="H27" s="81"/>
      <c r="I27" s="81">
        <f>((Source!P360 + Source!P359)/1000)</f>
        <v>89.69502</v>
      </c>
      <c r="J27" s="81"/>
      <c r="K27" s="82" t="s">
        <v>602</v>
      </c>
      <c r="L27" s="82"/>
    </row>
    <row r="28" spans="1:12" ht="14.25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2" ht="14.25" x14ac:dyDescent="0.2">
      <c r="A29" s="84" t="s">
        <v>697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</row>
    <row r="30" spans="1:12" ht="57" x14ac:dyDescent="0.2">
      <c r="A30" s="24" t="s">
        <v>610</v>
      </c>
      <c r="B30" s="24" t="s">
        <v>611</v>
      </c>
      <c r="C30" s="24" t="s">
        <v>612</v>
      </c>
      <c r="D30" s="24" t="s">
        <v>613</v>
      </c>
      <c r="E30" s="24" t="s">
        <v>614</v>
      </c>
      <c r="F30" s="24" t="s">
        <v>615</v>
      </c>
      <c r="G30" s="24" t="s">
        <v>616</v>
      </c>
      <c r="H30" s="24" t="s">
        <v>617</v>
      </c>
      <c r="I30" s="24" t="s">
        <v>618</v>
      </c>
      <c r="J30" s="24" t="s">
        <v>619</v>
      </c>
      <c r="K30" s="24" t="s">
        <v>620</v>
      </c>
      <c r="L30" s="24" t="s">
        <v>621</v>
      </c>
    </row>
    <row r="31" spans="1:12" ht="14.25" x14ac:dyDescent="0.2">
      <c r="A31" s="25">
        <v>1</v>
      </c>
      <c r="B31" s="25">
        <v>2</v>
      </c>
      <c r="C31" s="25">
        <v>3</v>
      </c>
      <c r="D31" s="25">
        <v>4</v>
      </c>
      <c r="E31" s="25">
        <v>5</v>
      </c>
      <c r="F31" s="25">
        <v>6</v>
      </c>
      <c r="G31" s="25">
        <v>7</v>
      </c>
      <c r="H31" s="25">
        <v>8</v>
      </c>
      <c r="I31" s="25">
        <v>9</v>
      </c>
      <c r="J31" s="25">
        <v>10</v>
      </c>
      <c r="K31" s="25">
        <v>11</v>
      </c>
      <c r="L31" s="26">
        <v>12</v>
      </c>
    </row>
    <row r="33" spans="1:26" ht="16.5" x14ac:dyDescent="0.25">
      <c r="A33" s="87" t="str">
        <f>CONCATENATE("Раздел: ",IF(Source!G24&lt;&gt;"Новый раздел", Source!G24, ""))</f>
        <v>Раздел: Раздел: Демонтажные работы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</row>
    <row r="34" spans="1:26" ht="28.5" x14ac:dyDescent="0.2">
      <c r="A34" s="53" t="str">
        <f>Source!E29</f>
        <v>1</v>
      </c>
      <c r="B34" s="54" t="str">
        <f>Source!F29</f>
        <v>65-31-1</v>
      </c>
      <c r="C34" s="54" t="str">
        <f>Source!G29</f>
        <v>Демонтаж осевых вентиляторов весом до 0,05 т</v>
      </c>
      <c r="D34" s="35" t="str">
        <f>Source!H29</f>
        <v>100 ШТ</v>
      </c>
      <c r="E34" s="13">
        <f>Source!I29</f>
        <v>0.03</v>
      </c>
      <c r="F34" s="36">
        <f>Source!AL29+Source!AM29+Source!AO29</f>
        <v>4865.9299999999994</v>
      </c>
      <c r="G34" s="37"/>
      <c r="H34" s="38"/>
      <c r="I34" s="37" t="str">
        <f>Source!BO29</f>
        <v/>
      </c>
      <c r="J34" s="37"/>
      <c r="K34" s="38"/>
      <c r="L34" s="39"/>
      <c r="S34">
        <f>ROUND((Source!FX29/100)*((ROUND(Source!AF29*Source!I29, 2)+ROUND(Source!AE29*Source!I29, 2))), 2)</f>
        <v>107.72</v>
      </c>
      <c r="T34">
        <f>Source!X29</f>
        <v>735.78</v>
      </c>
      <c r="U34">
        <f>ROUND((Source!FY29/100)*((ROUND(Source!AF29*Source!I29, 2)+ROUND(Source!AE29*Source!I29, 2))), 2)</f>
        <v>72.790000000000006</v>
      </c>
      <c r="V34">
        <f>Source!Y29</f>
        <v>497.15</v>
      </c>
    </row>
    <row r="35" spans="1:26" x14ac:dyDescent="0.2">
      <c r="C35" s="29" t="str">
        <f>"Объем: "&amp;Source!I29&amp;"=3/"&amp;"100"</f>
        <v>Объем: 0,03=3/100</v>
      </c>
    </row>
    <row r="36" spans="1:26" ht="14.25" x14ac:dyDescent="0.2">
      <c r="A36" s="53"/>
      <c r="B36" s="54"/>
      <c r="C36" s="54" t="s">
        <v>622</v>
      </c>
      <c r="D36" s="35"/>
      <c r="E36" s="13"/>
      <c r="F36" s="36">
        <f>Source!AO29</f>
        <v>4842.4799999999996</v>
      </c>
      <c r="G36" s="37" t="str">
        <f>Source!DG29</f>
        <v/>
      </c>
      <c r="H36" s="38">
        <f>ROUND(Source!AF29*Source!I29, 2)</f>
        <v>145.27000000000001</v>
      </c>
      <c r="I36" s="37"/>
      <c r="J36" s="37">
        <f>IF(Source!BA29&lt;&gt; 0, Source!BA29, 1)</f>
        <v>6.83</v>
      </c>
      <c r="K36" s="38">
        <f>Source!S29</f>
        <v>992.22</v>
      </c>
      <c r="L36" s="39"/>
      <c r="R36">
        <f>H36</f>
        <v>145.27000000000001</v>
      </c>
    </row>
    <row r="37" spans="1:26" ht="14.25" x14ac:dyDescent="0.2">
      <c r="A37" s="53"/>
      <c r="B37" s="54"/>
      <c r="C37" s="54" t="s">
        <v>76</v>
      </c>
      <c r="D37" s="35"/>
      <c r="E37" s="13"/>
      <c r="F37" s="36">
        <f>Source!AM29</f>
        <v>23.45</v>
      </c>
      <c r="G37" s="37" t="str">
        <f>Source!DE29</f>
        <v/>
      </c>
      <c r="H37" s="38">
        <f>ROUND(Source!AD29*Source!I29, 2)</f>
        <v>0.7</v>
      </c>
      <c r="I37" s="37"/>
      <c r="J37" s="37">
        <f>IF(Source!BB29&lt;&gt; 0, Source!BB29, 1)</f>
        <v>6.83</v>
      </c>
      <c r="K37" s="38">
        <f>Source!Q29</f>
        <v>4.8</v>
      </c>
      <c r="L37" s="39"/>
    </row>
    <row r="38" spans="1:26" ht="14.25" x14ac:dyDescent="0.2">
      <c r="A38" s="53"/>
      <c r="B38" s="54"/>
      <c r="C38" s="54" t="s">
        <v>623</v>
      </c>
      <c r="D38" s="35"/>
      <c r="E38" s="13"/>
      <c r="F38" s="36">
        <f>Source!AN29</f>
        <v>10.130000000000001</v>
      </c>
      <c r="G38" s="37" t="str">
        <f>Source!DF29</f>
        <v/>
      </c>
      <c r="H38" s="40">
        <f>ROUND(Source!AE29*Source!I29, 2)</f>
        <v>0.3</v>
      </c>
      <c r="I38" s="37"/>
      <c r="J38" s="37">
        <f>IF(Source!BS29&lt;&gt; 0, Source!BS29, 1)</f>
        <v>6.83</v>
      </c>
      <c r="K38" s="40">
        <f>Source!R29</f>
        <v>2.08</v>
      </c>
      <c r="L38" s="39"/>
      <c r="R38">
        <f>H38</f>
        <v>0.3</v>
      </c>
    </row>
    <row r="39" spans="1:26" ht="14.25" x14ac:dyDescent="0.2">
      <c r="A39" s="53"/>
      <c r="B39" s="54"/>
      <c r="C39" s="54" t="s">
        <v>624</v>
      </c>
      <c r="D39" s="35" t="s">
        <v>625</v>
      </c>
      <c r="E39" s="13">
        <f>Source!BZ29</f>
        <v>74</v>
      </c>
      <c r="F39" s="57"/>
      <c r="G39" s="37"/>
      <c r="H39" s="38">
        <f>SUM(S34:S41)</f>
        <v>107.72</v>
      </c>
      <c r="I39" s="41"/>
      <c r="J39" s="33">
        <f>Source!AT29</f>
        <v>74</v>
      </c>
      <c r="K39" s="38">
        <f>SUM(T34:T41)</f>
        <v>735.78</v>
      </c>
      <c r="L39" s="39"/>
    </row>
    <row r="40" spans="1:26" ht="14.25" x14ac:dyDescent="0.2">
      <c r="A40" s="53"/>
      <c r="B40" s="54"/>
      <c r="C40" s="54" t="s">
        <v>626</v>
      </c>
      <c r="D40" s="35" t="s">
        <v>625</v>
      </c>
      <c r="E40" s="13">
        <f>Source!CA29</f>
        <v>50</v>
      </c>
      <c r="F40" s="57"/>
      <c r="G40" s="37"/>
      <c r="H40" s="38">
        <f>SUM(U34:U41)</f>
        <v>72.790000000000006</v>
      </c>
      <c r="I40" s="41"/>
      <c r="J40" s="33">
        <f>Source!AU29</f>
        <v>50</v>
      </c>
      <c r="K40" s="38">
        <f>SUM(V34:V41)</f>
        <v>497.15</v>
      </c>
      <c r="L40" s="39"/>
    </row>
    <row r="41" spans="1:26" ht="14.25" x14ac:dyDescent="0.2">
      <c r="A41" s="55"/>
      <c r="B41" s="56"/>
      <c r="C41" s="56" t="s">
        <v>627</v>
      </c>
      <c r="D41" s="42" t="s">
        <v>628</v>
      </c>
      <c r="E41" s="43">
        <f>Source!AQ29</f>
        <v>567.70000000000005</v>
      </c>
      <c r="F41" s="44"/>
      <c r="G41" s="45" t="str">
        <f>Source!DI29</f>
        <v/>
      </c>
      <c r="H41" s="46"/>
      <c r="I41" s="45"/>
      <c r="J41" s="45"/>
      <c r="K41" s="46"/>
      <c r="L41" s="47">
        <f>Source!U29</f>
        <v>17.031000000000002</v>
      </c>
    </row>
    <row r="42" spans="1:26" ht="15" x14ac:dyDescent="0.25">
      <c r="G42" s="86">
        <f>H36+H37+H39+H40</f>
        <v>326.48</v>
      </c>
      <c r="H42" s="86"/>
      <c r="J42" s="86">
        <f>K36+K37+K39+K40</f>
        <v>2229.9499999999998</v>
      </c>
      <c r="K42" s="86"/>
      <c r="L42" s="48">
        <f>Source!U29</f>
        <v>17.031000000000002</v>
      </c>
      <c r="O42" s="30">
        <f>G42</f>
        <v>326.48</v>
      </c>
      <c r="P42" s="30">
        <f>J42</f>
        <v>2229.9499999999998</v>
      </c>
      <c r="Q42" s="30">
        <f>L42</f>
        <v>17.031000000000002</v>
      </c>
      <c r="W42">
        <f>IF(Source!BI29&lt;=1,H36+H37+H39+H40, 0)</f>
        <v>326.48</v>
      </c>
      <c r="X42">
        <f>IF(Source!BI29=2,H36+H37+H39+H40, 0)</f>
        <v>0</v>
      </c>
      <c r="Y42">
        <f>IF(Source!BI29=3,H36+H37+H39+H40, 0)</f>
        <v>0</v>
      </c>
      <c r="Z42">
        <f>IF(Source!BI29=4,H36+H37+H39+H40, 0)</f>
        <v>0</v>
      </c>
    </row>
    <row r="43" spans="1:26" ht="42.75" x14ac:dyDescent="0.2">
      <c r="A43" s="53" t="str">
        <f>Source!E31</f>
        <v>2</v>
      </c>
      <c r="B43" s="54" t="str">
        <f>Source!F31</f>
        <v>20-02-002-05</v>
      </c>
      <c r="C43" s="54" t="str">
        <f>Source!G31</f>
        <v>Демонтаж: Установка решеток жалюзийных площадью в свету до 3,5 м2</v>
      </c>
      <c r="D43" s="35" t="str">
        <f>Source!H31</f>
        <v>ШТ</v>
      </c>
      <c r="E43" s="13">
        <f>Source!I31</f>
        <v>2</v>
      </c>
      <c r="F43" s="36">
        <f>Source!AL31+Source!AM31+Source!AO31</f>
        <v>52.03</v>
      </c>
      <c r="G43" s="37"/>
      <c r="H43" s="38"/>
      <c r="I43" s="37" t="str">
        <f>Source!BO31</f>
        <v/>
      </c>
      <c r="J43" s="37"/>
      <c r="K43" s="38"/>
      <c r="L43" s="39"/>
      <c r="S43">
        <f>ROUND((Source!FX31/100)*((ROUND(Source!AF31*Source!I31, 2)+ROUND(Source!AE31*Source!I31, 2))), 2)</f>
        <v>32.979999999999997</v>
      </c>
      <c r="T43">
        <f>Source!X31</f>
        <v>224.85</v>
      </c>
      <c r="U43">
        <f>ROUND((Source!FY31/100)*((ROUND(Source!AF31*Source!I31, 2)+ROUND(Source!AE31*Source!I31, 2))), 2)</f>
        <v>20.2</v>
      </c>
      <c r="V43">
        <f>Source!Y31</f>
        <v>138.82</v>
      </c>
    </row>
    <row r="44" spans="1:26" ht="14.25" x14ac:dyDescent="0.2">
      <c r="A44" s="53"/>
      <c r="B44" s="54"/>
      <c r="C44" s="54" t="s">
        <v>622</v>
      </c>
      <c r="D44" s="35"/>
      <c r="E44" s="13"/>
      <c r="F44" s="36">
        <f>Source!AO31</f>
        <v>29.33</v>
      </c>
      <c r="G44" s="37" t="str">
        <f>Source!DG31</f>
        <v>)*0,4)*1,2</v>
      </c>
      <c r="H44" s="38">
        <f>ROUND(Source!AF31*Source!I31, 2)</f>
        <v>28.16</v>
      </c>
      <c r="I44" s="37"/>
      <c r="J44" s="37">
        <f>IF(Source!BA31&lt;&gt; 0, Source!BA31, 1)</f>
        <v>6.83</v>
      </c>
      <c r="K44" s="38">
        <f>Source!S31</f>
        <v>192.31</v>
      </c>
      <c r="L44" s="39"/>
      <c r="R44">
        <f>H44</f>
        <v>28.16</v>
      </c>
    </row>
    <row r="45" spans="1:26" ht="14.25" x14ac:dyDescent="0.2">
      <c r="A45" s="53"/>
      <c r="B45" s="54"/>
      <c r="C45" s="54" t="s">
        <v>76</v>
      </c>
      <c r="D45" s="35"/>
      <c r="E45" s="13"/>
      <c r="F45" s="36">
        <f>Source!AM31</f>
        <v>4.95</v>
      </c>
      <c r="G45" s="37" t="str">
        <f>Source!DE31</f>
        <v>)*0,4)*1,2</v>
      </c>
      <c r="H45" s="38">
        <f>ROUND(Source!AD31*Source!I31, 2)</f>
        <v>4.75</v>
      </c>
      <c r="I45" s="37"/>
      <c r="J45" s="37">
        <f>IF(Source!BB31&lt;&gt; 0, Source!BB31, 1)</f>
        <v>6.83</v>
      </c>
      <c r="K45" s="38">
        <f>Source!Q31</f>
        <v>32.46</v>
      </c>
      <c r="L45" s="39"/>
    </row>
    <row r="46" spans="1:26" ht="14.25" x14ac:dyDescent="0.2">
      <c r="A46" s="53"/>
      <c r="B46" s="54"/>
      <c r="C46" s="54" t="s">
        <v>623</v>
      </c>
      <c r="D46" s="35"/>
      <c r="E46" s="13"/>
      <c r="F46" s="36">
        <f>Source!AN31</f>
        <v>0.49</v>
      </c>
      <c r="G46" s="37" t="str">
        <f>Source!DF31</f>
        <v>)*0,4)*1,2</v>
      </c>
      <c r="H46" s="40">
        <f>ROUND(Source!AE31*Source!I31, 2)</f>
        <v>0.47</v>
      </c>
      <c r="I46" s="37"/>
      <c r="J46" s="37">
        <f>IF(Source!BS31&lt;&gt; 0, Source!BS31, 1)</f>
        <v>6.83</v>
      </c>
      <c r="K46" s="40">
        <f>Source!R31</f>
        <v>3.21</v>
      </c>
      <c r="L46" s="39"/>
      <c r="R46">
        <f>H46</f>
        <v>0.47</v>
      </c>
    </row>
    <row r="47" spans="1:26" ht="14.25" x14ac:dyDescent="0.2">
      <c r="A47" s="53"/>
      <c r="B47" s="54"/>
      <c r="C47" s="54" t="s">
        <v>624</v>
      </c>
      <c r="D47" s="35" t="s">
        <v>625</v>
      </c>
      <c r="E47" s="13">
        <f>Source!BZ31</f>
        <v>128</v>
      </c>
      <c r="F47" s="79" t="str">
        <f>CONCATENATE(" )", Source!DL31, Source!FT31, "=", Source!FX31)</f>
        <v xml:space="preserve"> )*0,9=115,2</v>
      </c>
      <c r="G47" s="85"/>
      <c r="H47" s="38">
        <f>SUM(S43:S49)</f>
        <v>32.979999999999997</v>
      </c>
      <c r="I47" s="41"/>
      <c r="J47" s="33">
        <f>Source!AT31</f>
        <v>115</v>
      </c>
      <c r="K47" s="38">
        <f>SUM(T43:T49)</f>
        <v>224.85</v>
      </c>
      <c r="L47" s="39"/>
    </row>
    <row r="48" spans="1:26" ht="14.25" x14ac:dyDescent="0.2">
      <c r="A48" s="53"/>
      <c r="B48" s="54"/>
      <c r="C48" s="54" t="s">
        <v>626</v>
      </c>
      <c r="D48" s="35" t="s">
        <v>625</v>
      </c>
      <c r="E48" s="13">
        <f>Source!CA31</f>
        <v>83</v>
      </c>
      <c r="F48" s="79" t="str">
        <f>CONCATENATE(" )", Source!DM31, Source!FU31, "=", Source!FY31)</f>
        <v xml:space="preserve"> )*0,85=70,55</v>
      </c>
      <c r="G48" s="85"/>
      <c r="H48" s="38">
        <f>SUM(U43:U49)</f>
        <v>20.2</v>
      </c>
      <c r="I48" s="41"/>
      <c r="J48" s="33">
        <f>Source!AU31</f>
        <v>71</v>
      </c>
      <c r="K48" s="38">
        <f>SUM(V43:V49)</f>
        <v>138.82</v>
      </c>
      <c r="L48" s="39"/>
    </row>
    <row r="49" spans="1:26" ht="14.25" x14ac:dyDescent="0.2">
      <c r="A49" s="55"/>
      <c r="B49" s="56"/>
      <c r="C49" s="56" t="s">
        <v>627</v>
      </c>
      <c r="D49" s="42" t="s">
        <v>628</v>
      </c>
      <c r="E49" s="43">
        <f>Source!AQ31</f>
        <v>3.27</v>
      </c>
      <c r="F49" s="44"/>
      <c r="G49" s="45" t="str">
        <f>Source!DI31</f>
        <v>)*0,4)*1,2</v>
      </c>
      <c r="H49" s="46"/>
      <c r="I49" s="45"/>
      <c r="J49" s="45"/>
      <c r="K49" s="46"/>
      <c r="L49" s="47">
        <f>Source!U31</f>
        <v>3.1392000000000002</v>
      </c>
    </row>
    <row r="50" spans="1:26" ht="15" x14ac:dyDescent="0.25">
      <c r="G50" s="86">
        <f>H44+H45+H47+H48</f>
        <v>86.089999999999989</v>
      </c>
      <c r="H50" s="86"/>
      <c r="J50" s="86">
        <f>K44+K45+K47+K48</f>
        <v>588.44000000000005</v>
      </c>
      <c r="K50" s="86"/>
      <c r="L50" s="48">
        <f>Source!U31</f>
        <v>3.1392000000000002</v>
      </c>
      <c r="O50" s="30">
        <f>G50</f>
        <v>86.089999999999989</v>
      </c>
      <c r="P50" s="30">
        <f>J50</f>
        <v>588.44000000000005</v>
      </c>
      <c r="Q50" s="30">
        <f>L50</f>
        <v>3.1392000000000002</v>
      </c>
      <c r="W50">
        <f>IF(Source!BI31&lt;=1,H44+H45+H47+H48, 0)</f>
        <v>86.089999999999989</v>
      </c>
      <c r="X50">
        <f>IF(Source!BI31=2,H44+H45+H47+H48, 0)</f>
        <v>0</v>
      </c>
      <c r="Y50">
        <f>IF(Source!BI31=3,H44+H45+H47+H48, 0)</f>
        <v>0</v>
      </c>
      <c r="Z50">
        <f>IF(Source!BI31=4,H44+H45+H47+H48, 0)</f>
        <v>0</v>
      </c>
    </row>
    <row r="51" spans="1:26" ht="28.5" x14ac:dyDescent="0.2">
      <c r="A51" s="53" t="str">
        <f>Source!E33</f>
        <v>3</v>
      </c>
      <c r="B51" s="54" t="str">
        <f>Source!F33</f>
        <v>м08-01-102-01</v>
      </c>
      <c r="C51" s="54" t="str">
        <f>Source!G33</f>
        <v>Демонтаж:Шкаф управления и регулирования</v>
      </c>
      <c r="D51" s="35" t="str">
        <f>Source!H33</f>
        <v>шкаф</v>
      </c>
      <c r="E51" s="13">
        <f>Source!I33</f>
        <v>3</v>
      </c>
      <c r="F51" s="36">
        <f>Source!AL33+Source!AM33+Source!AO33</f>
        <v>378.84</v>
      </c>
      <c r="G51" s="37"/>
      <c r="H51" s="38"/>
      <c r="I51" s="37" t="str">
        <f>Source!BO33</f>
        <v/>
      </c>
      <c r="J51" s="37"/>
      <c r="K51" s="38"/>
      <c r="L51" s="39"/>
      <c r="S51">
        <f>ROUND((Source!FX33/100)*((ROUND(Source!AF33*Source!I33, 2)+ROUND(Source!AE33*Source!I33, 2))), 2)</f>
        <v>164.71</v>
      </c>
      <c r="T51">
        <f>Source!X33</f>
        <v>1124.93</v>
      </c>
      <c r="U51">
        <f>ROUND((Source!FY33/100)*((ROUND(Source!AF33*Source!I33, 2)+ROUND(Source!AE33*Source!I33, 2))), 2)</f>
        <v>112.7</v>
      </c>
      <c r="V51">
        <f>Source!Y33</f>
        <v>769.69</v>
      </c>
    </row>
    <row r="52" spans="1:26" ht="14.25" x14ac:dyDescent="0.2">
      <c r="A52" s="53"/>
      <c r="B52" s="54"/>
      <c r="C52" s="54" t="s">
        <v>622</v>
      </c>
      <c r="D52" s="35"/>
      <c r="E52" s="13"/>
      <c r="F52" s="36">
        <f>Source!AO33</f>
        <v>140.44999999999999</v>
      </c>
      <c r="G52" s="37" t="str">
        <f>Source!DG33</f>
        <v>)*0,3)*1,2</v>
      </c>
      <c r="H52" s="38">
        <f>ROUND(Source!AF33*Source!I33, 2)</f>
        <v>151.69</v>
      </c>
      <c r="I52" s="37"/>
      <c r="J52" s="37">
        <f>IF(Source!BA33&lt;&gt; 0, Source!BA33, 1)</f>
        <v>6.83</v>
      </c>
      <c r="K52" s="38">
        <f>Source!S33</f>
        <v>1036.02</v>
      </c>
      <c r="L52" s="39"/>
      <c r="R52">
        <f>H52</f>
        <v>151.69</v>
      </c>
    </row>
    <row r="53" spans="1:26" ht="14.25" x14ac:dyDescent="0.2">
      <c r="A53" s="53"/>
      <c r="B53" s="54"/>
      <c r="C53" s="54" t="s">
        <v>76</v>
      </c>
      <c r="D53" s="35"/>
      <c r="E53" s="13"/>
      <c r="F53" s="36">
        <f>Source!AM33</f>
        <v>142.16</v>
      </c>
      <c r="G53" s="37" t="str">
        <f>Source!DE33</f>
        <v>)*0,3)*1,2</v>
      </c>
      <c r="H53" s="38">
        <f>ROUND(Source!AD33*Source!I33, 2)</f>
        <v>153.53</v>
      </c>
      <c r="I53" s="37"/>
      <c r="J53" s="37">
        <f>IF(Source!BB33&lt;&gt; 0, Source!BB33, 1)</f>
        <v>6.83</v>
      </c>
      <c r="K53" s="38">
        <f>Source!Q33</f>
        <v>1048.6300000000001</v>
      </c>
      <c r="L53" s="39"/>
    </row>
    <row r="54" spans="1:26" ht="14.25" x14ac:dyDescent="0.2">
      <c r="A54" s="53"/>
      <c r="B54" s="54"/>
      <c r="C54" s="54" t="s">
        <v>623</v>
      </c>
      <c r="D54" s="35"/>
      <c r="E54" s="13"/>
      <c r="F54" s="36">
        <f>Source!AN33</f>
        <v>20.079999999999998</v>
      </c>
      <c r="G54" s="37" t="str">
        <f>Source!DF33</f>
        <v>)*0,3)*1,2</v>
      </c>
      <c r="H54" s="40">
        <f>ROUND(Source!AE33*Source!I33, 2)</f>
        <v>21.69</v>
      </c>
      <c r="I54" s="37"/>
      <c r="J54" s="37">
        <f>IF(Source!BS33&lt;&gt; 0, Source!BS33, 1)</f>
        <v>6.83</v>
      </c>
      <c r="K54" s="40">
        <f>Source!R33</f>
        <v>148.12</v>
      </c>
      <c r="L54" s="39"/>
      <c r="R54">
        <f>H54</f>
        <v>21.69</v>
      </c>
    </row>
    <row r="55" spans="1:26" ht="14.25" x14ac:dyDescent="0.2">
      <c r="A55" s="53"/>
      <c r="B55" s="54"/>
      <c r="C55" s="54" t="s">
        <v>624</v>
      </c>
      <c r="D55" s="35" t="s">
        <v>625</v>
      </c>
      <c r="E55" s="13">
        <f>Source!BZ33</f>
        <v>95</v>
      </c>
      <c r="F55" s="57"/>
      <c r="G55" s="37"/>
      <c r="H55" s="38">
        <f>SUM(S51:S57)</f>
        <v>164.71</v>
      </c>
      <c r="I55" s="41"/>
      <c r="J55" s="33">
        <f>Source!AT33</f>
        <v>95</v>
      </c>
      <c r="K55" s="38">
        <f>SUM(T51:T57)</f>
        <v>1124.93</v>
      </c>
      <c r="L55" s="39"/>
    </row>
    <row r="56" spans="1:26" ht="14.25" x14ac:dyDescent="0.2">
      <c r="A56" s="53"/>
      <c r="B56" s="54"/>
      <c r="C56" s="54" t="s">
        <v>626</v>
      </c>
      <c r="D56" s="35" t="s">
        <v>625</v>
      </c>
      <c r="E56" s="13">
        <f>Source!CA33</f>
        <v>65</v>
      </c>
      <c r="F56" s="57"/>
      <c r="G56" s="37"/>
      <c r="H56" s="38">
        <f>SUM(U51:U57)</f>
        <v>112.7</v>
      </c>
      <c r="I56" s="41"/>
      <c r="J56" s="33">
        <f>Source!AU33</f>
        <v>65</v>
      </c>
      <c r="K56" s="38">
        <f>SUM(V51:V57)</f>
        <v>769.69</v>
      </c>
      <c r="L56" s="39"/>
    </row>
    <row r="57" spans="1:26" ht="14.25" x14ac:dyDescent="0.2">
      <c r="A57" s="55"/>
      <c r="B57" s="56"/>
      <c r="C57" s="56" t="s">
        <v>627</v>
      </c>
      <c r="D57" s="42" t="s">
        <v>628</v>
      </c>
      <c r="E57" s="43">
        <f>Source!AQ33</f>
        <v>14.6</v>
      </c>
      <c r="F57" s="44"/>
      <c r="G57" s="45" t="str">
        <f>Source!DI33</f>
        <v>)*0,3)*1,2</v>
      </c>
      <c r="H57" s="46"/>
      <c r="I57" s="45"/>
      <c r="J57" s="45"/>
      <c r="K57" s="46"/>
      <c r="L57" s="47">
        <f>Source!U33</f>
        <v>15.767999999999997</v>
      </c>
    </row>
    <row r="58" spans="1:26" ht="15" x14ac:dyDescent="0.25">
      <c r="G58" s="86">
        <f>H52+H53+H55+H56</f>
        <v>582.63000000000011</v>
      </c>
      <c r="H58" s="86"/>
      <c r="J58" s="86">
        <f>K52+K53+K55+K56</f>
        <v>3979.27</v>
      </c>
      <c r="K58" s="86"/>
      <c r="L58" s="48">
        <f>Source!U33</f>
        <v>15.767999999999997</v>
      </c>
      <c r="O58" s="30">
        <f>G58</f>
        <v>582.63000000000011</v>
      </c>
      <c r="P58" s="30">
        <f>J58</f>
        <v>3979.27</v>
      </c>
      <c r="Q58" s="30">
        <f>L58</f>
        <v>15.767999999999997</v>
      </c>
      <c r="W58">
        <f>IF(Source!BI33&lt;=1,H52+H53+H55+H56, 0)</f>
        <v>0</v>
      </c>
      <c r="X58">
        <f>IF(Source!BI33=2,H52+H53+H55+H56, 0)</f>
        <v>582.63000000000011</v>
      </c>
      <c r="Y58">
        <f>IF(Source!BI33=3,H52+H53+H55+H56, 0)</f>
        <v>0</v>
      </c>
      <c r="Z58">
        <f>IF(Source!BI33=4,H52+H53+H55+H56, 0)</f>
        <v>0</v>
      </c>
    </row>
    <row r="59" spans="1:26" ht="71.25" x14ac:dyDescent="0.2">
      <c r="A59" s="53" t="str">
        <f>Source!E35</f>
        <v>4</v>
      </c>
      <c r="B59" s="54" t="str">
        <f>Source!F35</f>
        <v>20-01-002-16</v>
      </c>
      <c r="C59" s="54" t="str">
        <f>Source!G35</f>
        <v>Демонтаж:Прокладка воздуховодов из листовой оцинкованной стали и алюминия класса П (плотные) толщиной 0,9 мм, периметром до 5200 мм</v>
      </c>
      <c r="D59" s="35" t="str">
        <f>Source!H35</f>
        <v>100 м2</v>
      </c>
      <c r="E59" s="13">
        <f>Source!I35</f>
        <v>9.6000000000000002E-2</v>
      </c>
      <c r="F59" s="36">
        <f>Source!AL35+Source!AM35+Source!AO35</f>
        <v>1346.19</v>
      </c>
      <c r="G59" s="37"/>
      <c r="H59" s="38"/>
      <c r="I59" s="37" t="str">
        <f>Source!BO35</f>
        <v/>
      </c>
      <c r="J59" s="37"/>
      <c r="K59" s="38"/>
      <c r="L59" s="39"/>
      <c r="S59">
        <f>ROUND((Source!FX35/100)*((ROUND(Source!AF35*Source!I35, 2)+ROUND(Source!AE35*Source!I35, 2))), 2)</f>
        <v>29.1</v>
      </c>
      <c r="T59">
        <f>Source!X35</f>
        <v>198.41</v>
      </c>
      <c r="U59">
        <f>ROUND((Source!FY35/100)*((ROUND(Source!AF35*Source!I35, 2)+ROUND(Source!AE35*Source!I35, 2))), 2)</f>
        <v>17.82</v>
      </c>
      <c r="V59">
        <f>Source!Y35</f>
        <v>122.5</v>
      </c>
    </row>
    <row r="60" spans="1:26" x14ac:dyDescent="0.2">
      <c r="C60" s="29" t="str">
        <f>"Объем: "&amp;Source!I35&amp;"=9,6/"&amp;"100"</f>
        <v>Объем: 0,096=9,6/100</v>
      </c>
    </row>
    <row r="61" spans="1:26" ht="14.25" x14ac:dyDescent="0.2">
      <c r="A61" s="53"/>
      <c r="B61" s="54"/>
      <c r="C61" s="54" t="s">
        <v>622</v>
      </c>
      <c r="D61" s="35"/>
      <c r="E61" s="13"/>
      <c r="F61" s="36">
        <f>Source!AO35</f>
        <v>538.29999999999995</v>
      </c>
      <c r="G61" s="37" t="str">
        <f>Source!DG35</f>
        <v>)*0,4)*1,2</v>
      </c>
      <c r="H61" s="38">
        <f>ROUND(Source!AF35*Source!I35, 2)</f>
        <v>24.8</v>
      </c>
      <c r="I61" s="37"/>
      <c r="J61" s="37">
        <f>IF(Source!BA35&lt;&gt; 0, Source!BA35, 1)</f>
        <v>6.83</v>
      </c>
      <c r="K61" s="38">
        <f>Source!S35</f>
        <v>169.42</v>
      </c>
      <c r="L61" s="39"/>
      <c r="R61">
        <f>H61</f>
        <v>24.8</v>
      </c>
    </row>
    <row r="62" spans="1:26" ht="14.25" x14ac:dyDescent="0.2">
      <c r="A62" s="53"/>
      <c r="B62" s="54"/>
      <c r="C62" s="54" t="s">
        <v>76</v>
      </c>
      <c r="D62" s="35"/>
      <c r="E62" s="13"/>
      <c r="F62" s="36">
        <f>Source!AM35</f>
        <v>104.18</v>
      </c>
      <c r="G62" s="37" t="str">
        <f>Source!DE35</f>
        <v>)*0,4)*1,2</v>
      </c>
      <c r="H62" s="38">
        <f>ROUND(Source!AD35*Source!I35, 2)</f>
        <v>4.8</v>
      </c>
      <c r="I62" s="37"/>
      <c r="J62" s="37">
        <f>IF(Source!BB35&lt;&gt; 0, Source!BB35, 1)</f>
        <v>6.83</v>
      </c>
      <c r="K62" s="38">
        <f>Source!Q35</f>
        <v>32.79</v>
      </c>
      <c r="L62" s="39"/>
    </row>
    <row r="63" spans="1:26" ht="14.25" x14ac:dyDescent="0.2">
      <c r="A63" s="53"/>
      <c r="B63" s="54"/>
      <c r="C63" s="54" t="s">
        <v>623</v>
      </c>
      <c r="D63" s="35"/>
      <c r="E63" s="13"/>
      <c r="F63" s="36">
        <f>Source!AN35</f>
        <v>9.89</v>
      </c>
      <c r="G63" s="37" t="str">
        <f>Source!DF35</f>
        <v>)*0,4)*1,2</v>
      </c>
      <c r="H63" s="40">
        <f>ROUND(Source!AE35*Source!I35, 2)</f>
        <v>0.46</v>
      </c>
      <c r="I63" s="37"/>
      <c r="J63" s="37">
        <f>IF(Source!BS35&lt;&gt; 0, Source!BS35, 1)</f>
        <v>6.83</v>
      </c>
      <c r="K63" s="40">
        <f>Source!R35</f>
        <v>3.11</v>
      </c>
      <c r="L63" s="39"/>
      <c r="R63">
        <f>H63</f>
        <v>0.46</v>
      </c>
    </row>
    <row r="64" spans="1:26" ht="14.25" x14ac:dyDescent="0.2">
      <c r="A64" s="53"/>
      <c r="B64" s="54"/>
      <c r="C64" s="54" t="s">
        <v>624</v>
      </c>
      <c r="D64" s="35" t="s">
        <v>625</v>
      </c>
      <c r="E64" s="13">
        <f>Source!BZ35</f>
        <v>128</v>
      </c>
      <c r="F64" s="79" t="str">
        <f>CONCATENATE(" )", Source!DL35, Source!FT35, "=", Source!FX35)</f>
        <v xml:space="preserve"> )*0,9=115,2</v>
      </c>
      <c r="G64" s="85"/>
      <c r="H64" s="38">
        <f>SUM(S59:S66)</f>
        <v>29.1</v>
      </c>
      <c r="I64" s="41"/>
      <c r="J64" s="33">
        <f>Source!AT35</f>
        <v>115</v>
      </c>
      <c r="K64" s="38">
        <f>SUM(T59:T66)</f>
        <v>198.41</v>
      </c>
      <c r="L64" s="39"/>
    </row>
    <row r="65" spans="1:26" ht="14.25" x14ac:dyDescent="0.2">
      <c r="A65" s="53"/>
      <c r="B65" s="54"/>
      <c r="C65" s="54" t="s">
        <v>626</v>
      </c>
      <c r="D65" s="35" t="s">
        <v>625</v>
      </c>
      <c r="E65" s="13">
        <f>Source!CA35</f>
        <v>83</v>
      </c>
      <c r="F65" s="79" t="str">
        <f>CONCATENATE(" )", Source!DM35, Source!FU35, "=", Source!FY35)</f>
        <v xml:space="preserve"> )*0,85=70,55</v>
      </c>
      <c r="G65" s="85"/>
      <c r="H65" s="38">
        <f>SUM(U59:U66)</f>
        <v>17.82</v>
      </c>
      <c r="I65" s="41"/>
      <c r="J65" s="33">
        <f>Source!AU35</f>
        <v>71</v>
      </c>
      <c r="K65" s="38">
        <f>SUM(V59:V66)</f>
        <v>122.5</v>
      </c>
      <c r="L65" s="39"/>
    </row>
    <row r="66" spans="1:26" ht="14.25" x14ac:dyDescent="0.2">
      <c r="A66" s="55"/>
      <c r="B66" s="56"/>
      <c r="C66" s="56" t="s">
        <v>627</v>
      </c>
      <c r="D66" s="42" t="s">
        <v>628</v>
      </c>
      <c r="E66" s="43">
        <f>Source!AQ35</f>
        <v>61.59</v>
      </c>
      <c r="F66" s="44"/>
      <c r="G66" s="45" t="str">
        <f>Source!DI35</f>
        <v>)*0,4)*1,2</v>
      </c>
      <c r="H66" s="46"/>
      <c r="I66" s="45"/>
      <c r="J66" s="45"/>
      <c r="K66" s="46"/>
      <c r="L66" s="47">
        <f>Source!U35</f>
        <v>2.8380672000000002</v>
      </c>
    </row>
    <row r="67" spans="1:26" ht="15" x14ac:dyDescent="0.25">
      <c r="G67" s="86">
        <f>H61+H62+H64+H65</f>
        <v>76.52000000000001</v>
      </c>
      <c r="H67" s="86"/>
      <c r="J67" s="86">
        <f>K61+K62+K64+K65</f>
        <v>523.12</v>
      </c>
      <c r="K67" s="86"/>
      <c r="L67" s="48">
        <f>Source!U35</f>
        <v>2.8380672000000002</v>
      </c>
      <c r="O67" s="30">
        <f>G67</f>
        <v>76.52000000000001</v>
      </c>
      <c r="P67" s="30">
        <f>J67</f>
        <v>523.12</v>
      </c>
      <c r="Q67" s="30">
        <f>L67</f>
        <v>2.8380672000000002</v>
      </c>
      <c r="W67">
        <f>IF(Source!BI35&lt;=1,H61+H62+H64+H65, 0)</f>
        <v>76.52000000000001</v>
      </c>
      <c r="X67">
        <f>IF(Source!BI35=2,H61+H62+H64+H65, 0)</f>
        <v>0</v>
      </c>
      <c r="Y67">
        <f>IF(Source!BI35=3,H61+H62+H64+H65, 0)</f>
        <v>0</v>
      </c>
      <c r="Z67">
        <f>IF(Source!BI35=4,H61+H62+H64+H65, 0)</f>
        <v>0</v>
      </c>
    </row>
    <row r="68" spans="1:26" ht="71.25" x14ac:dyDescent="0.2">
      <c r="A68" s="53" t="str">
        <f>Source!E37</f>
        <v>5</v>
      </c>
      <c r="B68" s="54" t="str">
        <f>Source!F37</f>
        <v>20-01-002-12</v>
      </c>
      <c r="C68" s="54" t="str">
        <f>Source!G37</f>
        <v>Демонтаж:Прокладка воздуховодов из листовой оцинкованной стали и алюминия класса П (плотные) толщиной 0,7 мм, периметром до 3200 мм</v>
      </c>
      <c r="D68" s="35" t="str">
        <f>Source!H37</f>
        <v>100 м2</v>
      </c>
      <c r="E68" s="13">
        <f>Source!I37</f>
        <v>0.42299999999999999</v>
      </c>
      <c r="F68" s="36">
        <f>Source!AL37+Source!AM37+Source!AO37</f>
        <v>1392.24</v>
      </c>
      <c r="G68" s="37"/>
      <c r="H68" s="38"/>
      <c r="I68" s="37" t="str">
        <f>Source!BO37</f>
        <v/>
      </c>
      <c r="J68" s="37"/>
      <c r="K68" s="38"/>
      <c r="L68" s="39"/>
      <c r="S68">
        <f>ROUND((Source!FX37/100)*((ROUND(Source!AF37*Source!I37, 2)+ROUND(Source!AE37*Source!I37, 2))), 2)</f>
        <v>167.55</v>
      </c>
      <c r="T68">
        <f>Source!X37</f>
        <v>1142.3399999999999</v>
      </c>
      <c r="U68">
        <f>ROUND((Source!FY37/100)*((ROUND(Source!AF37*Source!I37, 2)+ROUND(Source!AE37*Source!I37, 2))), 2)</f>
        <v>102.61</v>
      </c>
      <c r="V68">
        <f>Source!Y37</f>
        <v>705.27</v>
      </c>
    </row>
    <row r="69" spans="1:26" x14ac:dyDescent="0.2">
      <c r="C69" s="29" t="str">
        <f>"Объем: "&amp;Source!I37&amp;"=42,3/"&amp;"100"</f>
        <v>Объем: 0,423=42,3/100</v>
      </c>
    </row>
    <row r="70" spans="1:26" ht="14.25" x14ac:dyDescent="0.2">
      <c r="A70" s="53"/>
      <c r="B70" s="54"/>
      <c r="C70" s="54" t="s">
        <v>622</v>
      </c>
      <c r="D70" s="35"/>
      <c r="E70" s="13"/>
      <c r="F70" s="36">
        <f>Source!AO37</f>
        <v>706.89</v>
      </c>
      <c r="G70" s="37" t="str">
        <f>Source!DG37</f>
        <v>)*0,4)*1,2</v>
      </c>
      <c r="H70" s="38">
        <f>ROUND(Source!AF37*Source!I37, 2)</f>
        <v>143.53</v>
      </c>
      <c r="I70" s="37"/>
      <c r="J70" s="37">
        <f>IF(Source!BA37&lt;&gt; 0, Source!BA37, 1)</f>
        <v>6.83</v>
      </c>
      <c r="K70" s="38">
        <f>Source!S37</f>
        <v>980.29</v>
      </c>
      <c r="L70" s="39"/>
      <c r="R70">
        <f>H70</f>
        <v>143.53</v>
      </c>
    </row>
    <row r="71" spans="1:26" ht="14.25" x14ac:dyDescent="0.2">
      <c r="A71" s="53"/>
      <c r="B71" s="54"/>
      <c r="C71" s="54" t="s">
        <v>76</v>
      </c>
      <c r="D71" s="35"/>
      <c r="E71" s="13"/>
      <c r="F71" s="36">
        <f>Source!AM37</f>
        <v>107.59</v>
      </c>
      <c r="G71" s="37" t="str">
        <f>Source!DE37</f>
        <v>)*0,4)*1,2</v>
      </c>
      <c r="H71" s="38">
        <f>ROUND(Source!AD37*Source!I37, 2)</f>
        <v>21.85</v>
      </c>
      <c r="I71" s="37"/>
      <c r="J71" s="37">
        <f>IF(Source!BB37&lt;&gt; 0, Source!BB37, 1)</f>
        <v>6.83</v>
      </c>
      <c r="K71" s="38">
        <f>Source!Q37</f>
        <v>149.19999999999999</v>
      </c>
      <c r="L71" s="39"/>
    </row>
    <row r="72" spans="1:26" ht="14.25" x14ac:dyDescent="0.2">
      <c r="A72" s="53"/>
      <c r="B72" s="54"/>
      <c r="C72" s="54" t="s">
        <v>623</v>
      </c>
      <c r="D72" s="35"/>
      <c r="E72" s="13"/>
      <c r="F72" s="36">
        <f>Source!AN37</f>
        <v>9.41</v>
      </c>
      <c r="G72" s="37" t="str">
        <f>Source!DF37</f>
        <v>)*0,4)*1,2</v>
      </c>
      <c r="H72" s="40">
        <f>ROUND(Source!AE37*Source!I37, 2)</f>
        <v>1.91</v>
      </c>
      <c r="I72" s="37"/>
      <c r="J72" s="37">
        <f>IF(Source!BS37&lt;&gt; 0, Source!BS37, 1)</f>
        <v>6.83</v>
      </c>
      <c r="K72" s="40">
        <f>Source!R37</f>
        <v>13.05</v>
      </c>
      <c r="L72" s="39"/>
      <c r="R72">
        <f>H72</f>
        <v>1.91</v>
      </c>
    </row>
    <row r="73" spans="1:26" ht="14.25" x14ac:dyDescent="0.2">
      <c r="A73" s="53"/>
      <c r="B73" s="54"/>
      <c r="C73" s="54" t="s">
        <v>624</v>
      </c>
      <c r="D73" s="35" t="s">
        <v>625</v>
      </c>
      <c r="E73" s="13">
        <f>Source!BZ37</f>
        <v>128</v>
      </c>
      <c r="F73" s="79" t="str">
        <f>CONCATENATE(" )", Source!DL37, Source!FT37, "=", Source!FX37)</f>
        <v xml:space="preserve"> )*0,9=115,2</v>
      </c>
      <c r="G73" s="85"/>
      <c r="H73" s="38">
        <f>SUM(S68:S75)</f>
        <v>167.55</v>
      </c>
      <c r="I73" s="41"/>
      <c r="J73" s="33">
        <f>Source!AT37</f>
        <v>115</v>
      </c>
      <c r="K73" s="38">
        <f>SUM(T68:T75)</f>
        <v>1142.3399999999999</v>
      </c>
      <c r="L73" s="39"/>
    </row>
    <row r="74" spans="1:26" ht="14.25" x14ac:dyDescent="0.2">
      <c r="A74" s="53"/>
      <c r="B74" s="54"/>
      <c r="C74" s="54" t="s">
        <v>626</v>
      </c>
      <c r="D74" s="35" t="s">
        <v>625</v>
      </c>
      <c r="E74" s="13">
        <f>Source!CA37</f>
        <v>83</v>
      </c>
      <c r="F74" s="79" t="str">
        <f>CONCATENATE(" )", Source!DM37, Source!FU37, "=", Source!FY37)</f>
        <v xml:space="preserve"> )*0,85=70,55</v>
      </c>
      <c r="G74" s="85"/>
      <c r="H74" s="38">
        <f>SUM(U68:U75)</f>
        <v>102.61</v>
      </c>
      <c r="I74" s="41"/>
      <c r="J74" s="33">
        <f>Source!AU37</f>
        <v>71</v>
      </c>
      <c r="K74" s="38">
        <f>SUM(V68:V75)</f>
        <v>705.27</v>
      </c>
      <c r="L74" s="39"/>
    </row>
    <row r="75" spans="1:26" ht="14.25" x14ac:dyDescent="0.2">
      <c r="A75" s="55"/>
      <c r="B75" s="56"/>
      <c r="C75" s="56" t="s">
        <v>627</v>
      </c>
      <c r="D75" s="42" t="s">
        <v>628</v>
      </c>
      <c r="E75" s="43">
        <f>Source!AQ37</f>
        <v>80.88</v>
      </c>
      <c r="F75" s="44"/>
      <c r="G75" s="45" t="str">
        <f>Source!DI37</f>
        <v>)*0,4)*1,2</v>
      </c>
      <c r="H75" s="46"/>
      <c r="I75" s="45"/>
      <c r="J75" s="45"/>
      <c r="K75" s="46"/>
      <c r="L75" s="47">
        <f>Source!U37</f>
        <v>16.421875199999999</v>
      </c>
    </row>
    <row r="76" spans="1:26" ht="15" x14ac:dyDescent="0.25">
      <c r="G76" s="86">
        <f>H70+H71+H73+H74</f>
        <v>435.54</v>
      </c>
      <c r="H76" s="86"/>
      <c r="J76" s="86">
        <f>K70+K71+K73+K74</f>
        <v>2977.1</v>
      </c>
      <c r="K76" s="86"/>
      <c r="L76" s="48">
        <f>Source!U37</f>
        <v>16.421875199999999</v>
      </c>
      <c r="O76" s="30">
        <f>G76</f>
        <v>435.54</v>
      </c>
      <c r="P76" s="30">
        <f>J76</f>
        <v>2977.1</v>
      </c>
      <c r="Q76" s="30">
        <f>L76</f>
        <v>16.421875199999999</v>
      </c>
      <c r="W76">
        <f>IF(Source!BI37&lt;=1,H70+H71+H73+H74, 0)</f>
        <v>435.54</v>
      </c>
      <c r="X76">
        <f>IF(Source!BI37=2,H70+H71+H73+H74, 0)</f>
        <v>0</v>
      </c>
      <c r="Y76">
        <f>IF(Source!BI37=3,H70+H71+H73+H74, 0)</f>
        <v>0</v>
      </c>
      <c r="Z76">
        <f>IF(Source!BI37=4,H70+H71+H73+H74, 0)</f>
        <v>0</v>
      </c>
    </row>
    <row r="78" spans="1:26" ht="15" x14ac:dyDescent="0.25">
      <c r="A78" s="88" t="str">
        <f>CONCATENATE("Итого по разделу: ",IF(Source!G39&lt;&gt;"Новый раздел", Source!G39, ""))</f>
        <v>Итого по разделу: Раздел: Демонтажные работы</v>
      </c>
      <c r="B78" s="88"/>
      <c r="C78" s="88"/>
      <c r="D78" s="88"/>
      <c r="E78" s="88"/>
      <c r="F78" s="88"/>
      <c r="G78" s="89">
        <f>SUM(O33:O77)</f>
        <v>1507.26</v>
      </c>
      <c r="H78" s="89"/>
      <c r="I78" s="32"/>
      <c r="J78" s="89">
        <f>SUM(P33:P77)</f>
        <v>10297.879999999999</v>
      </c>
      <c r="K78" s="89"/>
      <c r="L78" s="48">
        <f>SUM(Q33:Q77)</f>
        <v>55.198142399999995</v>
      </c>
    </row>
    <row r="80" spans="1:26" ht="16.5" x14ac:dyDescent="0.25">
      <c r="A80" s="87" t="str">
        <f>CONCATENATE("Раздел: ",IF(Source!G71&lt;&gt;"Новый раздел", Source!G71, ""))</f>
        <v>Раздел: Раздел : Дымоудаление</v>
      </c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</row>
    <row r="81" spans="1:26" ht="28.5" x14ac:dyDescent="0.2">
      <c r="A81" s="53" t="str">
        <f>Source!E76</f>
        <v>6</v>
      </c>
      <c r="B81" s="54" t="str">
        <f>Source!F76</f>
        <v>20-03-002-03</v>
      </c>
      <c r="C81" s="54" t="str">
        <f>Source!G76</f>
        <v>Установка вентиляторов осевых массой до 0,1 т</v>
      </c>
      <c r="D81" s="35" t="str">
        <f>Source!H76</f>
        <v>ШТ</v>
      </c>
      <c r="E81" s="13">
        <f>Source!I76</f>
        <v>5</v>
      </c>
      <c r="F81" s="36">
        <f>Source!AL76+Source!AM76+Source!AO76</f>
        <v>123.60000000000001</v>
      </c>
      <c r="G81" s="37"/>
      <c r="H81" s="38"/>
      <c r="I81" s="37" t="str">
        <f>Source!BO76</f>
        <v/>
      </c>
      <c r="J81" s="37"/>
      <c r="K81" s="38"/>
      <c r="L81" s="39"/>
      <c r="S81">
        <f>ROUND((Source!FX76/100)*((ROUND(Source!AF76*Source!I76, 2)+ROUND(Source!AE76*Source!I76, 2))), 2)</f>
        <v>812.32</v>
      </c>
      <c r="T81">
        <f>Source!X76</f>
        <v>5538.55</v>
      </c>
      <c r="U81">
        <f>ROUND((Source!FY76/100)*((ROUND(Source!AF76*Source!I76, 2)+ROUND(Source!AE76*Source!I76, 2))), 2)</f>
        <v>497.48</v>
      </c>
      <c r="V81">
        <f>Source!Y76</f>
        <v>3419.45</v>
      </c>
    </row>
    <row r="82" spans="1:26" ht="14.25" x14ac:dyDescent="0.2">
      <c r="A82" s="53"/>
      <c r="B82" s="54"/>
      <c r="C82" s="54" t="s">
        <v>622</v>
      </c>
      <c r="D82" s="35"/>
      <c r="E82" s="13"/>
      <c r="F82" s="36">
        <f>Source!AO76</f>
        <v>99.76</v>
      </c>
      <c r="G82" s="37" t="str">
        <f>Source!DG76</f>
        <v>)*1,2)*1,15</v>
      </c>
      <c r="H82" s="38">
        <f>ROUND(Source!AF76*Source!I76, 2)</f>
        <v>688.34</v>
      </c>
      <c r="I82" s="37"/>
      <c r="J82" s="37">
        <f>IF(Source!BA76&lt;&gt; 0, Source!BA76, 1)</f>
        <v>6.83</v>
      </c>
      <c r="K82" s="38">
        <f>Source!S76</f>
        <v>4701.3900000000003</v>
      </c>
      <c r="L82" s="39"/>
      <c r="R82">
        <f>H82</f>
        <v>688.34</v>
      </c>
    </row>
    <row r="83" spans="1:26" ht="14.25" x14ac:dyDescent="0.2">
      <c r="A83" s="53"/>
      <c r="B83" s="54"/>
      <c r="C83" s="54" t="s">
        <v>76</v>
      </c>
      <c r="D83" s="35"/>
      <c r="E83" s="13"/>
      <c r="F83" s="36">
        <f>Source!AM76</f>
        <v>20.8</v>
      </c>
      <c r="G83" s="37" t="str">
        <f>Source!DE76</f>
        <v>)*1,2)*1,25</v>
      </c>
      <c r="H83" s="38">
        <f>ROUND(Source!AD76*Source!I76, 2)</f>
        <v>156</v>
      </c>
      <c r="I83" s="37"/>
      <c r="J83" s="37">
        <f>IF(Source!BB76&lt;&gt; 0, Source!BB76, 1)</f>
        <v>6.83</v>
      </c>
      <c r="K83" s="38">
        <f>Source!Q76</f>
        <v>1065.48</v>
      </c>
      <c r="L83" s="39"/>
    </row>
    <row r="84" spans="1:26" ht="14.25" x14ac:dyDescent="0.2">
      <c r="A84" s="53"/>
      <c r="B84" s="54"/>
      <c r="C84" s="54" t="s">
        <v>623</v>
      </c>
      <c r="D84" s="35"/>
      <c r="E84" s="13"/>
      <c r="F84" s="36">
        <f>Source!AN76</f>
        <v>2.2400000000000002</v>
      </c>
      <c r="G84" s="37" t="str">
        <f>Source!DF76</f>
        <v>)*1,2)*1,25</v>
      </c>
      <c r="H84" s="40">
        <f>ROUND(Source!AE76*Source!I76, 2)</f>
        <v>16.8</v>
      </c>
      <c r="I84" s="37"/>
      <c r="J84" s="37">
        <f>IF(Source!BS76&lt;&gt; 0, Source!BS76, 1)</f>
        <v>6.83</v>
      </c>
      <c r="K84" s="40">
        <f>Source!R76</f>
        <v>114.74</v>
      </c>
      <c r="L84" s="39"/>
      <c r="R84">
        <f>H84</f>
        <v>16.8</v>
      </c>
    </row>
    <row r="85" spans="1:26" ht="14.25" x14ac:dyDescent="0.2">
      <c r="A85" s="53"/>
      <c r="B85" s="54"/>
      <c r="C85" s="54" t="s">
        <v>629</v>
      </c>
      <c r="D85" s="35"/>
      <c r="E85" s="13"/>
      <c r="F85" s="36">
        <f>Source!AL76</f>
        <v>3.04</v>
      </c>
      <c r="G85" s="37" t="str">
        <f>Source!DD76</f>
        <v/>
      </c>
      <c r="H85" s="38">
        <f>ROUND(Source!AC76*Source!I76, 2)</f>
        <v>15.2</v>
      </c>
      <c r="I85" s="37"/>
      <c r="J85" s="37">
        <f>IF(Source!BC76&lt;&gt; 0, Source!BC76, 1)</f>
        <v>6.83</v>
      </c>
      <c r="K85" s="38">
        <f>Source!P76</f>
        <v>103.82</v>
      </c>
      <c r="L85" s="39"/>
    </row>
    <row r="86" spans="1:26" ht="14.25" x14ac:dyDescent="0.2">
      <c r="A86" s="53"/>
      <c r="B86" s="54"/>
      <c r="C86" s="54" t="s">
        <v>624</v>
      </c>
      <c r="D86" s="35" t="s">
        <v>625</v>
      </c>
      <c r="E86" s="13">
        <f>Source!BZ76</f>
        <v>128</v>
      </c>
      <c r="F86" s="79" t="str">
        <f>CONCATENATE(" )", Source!DL76, Source!FT76, "=", Source!FX76)</f>
        <v xml:space="preserve"> )*0,9=115,2</v>
      </c>
      <c r="G86" s="85"/>
      <c r="H86" s="38">
        <f>SUM(S81:S90)</f>
        <v>812.32</v>
      </c>
      <c r="I86" s="41"/>
      <c r="J86" s="33">
        <f>Source!AT76</f>
        <v>115</v>
      </c>
      <c r="K86" s="38">
        <f>SUM(T81:T90)</f>
        <v>5538.55</v>
      </c>
      <c r="L86" s="39"/>
    </row>
    <row r="87" spans="1:26" ht="14.25" x14ac:dyDescent="0.2">
      <c r="A87" s="53"/>
      <c r="B87" s="54"/>
      <c r="C87" s="54" t="s">
        <v>626</v>
      </c>
      <c r="D87" s="35" t="s">
        <v>625</v>
      </c>
      <c r="E87" s="13">
        <f>Source!CA76</f>
        <v>83</v>
      </c>
      <c r="F87" s="79" t="str">
        <f>CONCATENATE(" )", Source!DM76, Source!FU76, "=", Source!FY76)</f>
        <v xml:space="preserve"> )*0,85=70,55</v>
      </c>
      <c r="G87" s="85"/>
      <c r="H87" s="38">
        <f>SUM(U81:U90)</f>
        <v>497.48</v>
      </c>
      <c r="I87" s="41"/>
      <c r="J87" s="33">
        <f>Source!AU76</f>
        <v>71</v>
      </c>
      <c r="K87" s="38">
        <f>SUM(V81:V90)</f>
        <v>3419.45</v>
      </c>
      <c r="L87" s="39"/>
    </row>
    <row r="88" spans="1:26" ht="14.25" x14ac:dyDescent="0.2">
      <c r="A88" s="53"/>
      <c r="B88" s="54"/>
      <c r="C88" s="54" t="s">
        <v>627</v>
      </c>
      <c r="D88" s="35" t="s">
        <v>628</v>
      </c>
      <c r="E88" s="13">
        <f>Source!AQ76</f>
        <v>10.37</v>
      </c>
      <c r="F88" s="36"/>
      <c r="G88" s="37" t="str">
        <f>Source!DI76</f>
        <v>)*1,2)*1,15</v>
      </c>
      <c r="H88" s="38"/>
      <c r="I88" s="37"/>
      <c r="J88" s="37"/>
      <c r="K88" s="38"/>
      <c r="L88" s="49">
        <f>Source!U76</f>
        <v>71.552999999999983</v>
      </c>
    </row>
    <row r="89" spans="1:26" ht="54" x14ac:dyDescent="0.2">
      <c r="A89" s="53" t="str">
        <f>Source!E78</f>
        <v>6,1</v>
      </c>
      <c r="B89" s="54" t="str">
        <f>Source!F78</f>
        <v>Цена поставщика</v>
      </c>
      <c r="C89" s="54" t="s">
        <v>630</v>
      </c>
      <c r="D89" s="35" t="str">
        <f>Source!H78</f>
        <v>ШТ</v>
      </c>
      <c r="E89" s="13">
        <f>Source!I78</f>
        <v>3</v>
      </c>
      <c r="F89" s="36">
        <f>Source!AL78+Source!AM78+Source!AO78</f>
        <v>27573.35</v>
      </c>
      <c r="G89" s="50" t="s">
        <v>6</v>
      </c>
      <c r="H89" s="38">
        <f>ROUND(Source!AC78*Source!I78, 2)+ROUND(Source!AD78*Source!I78, 2)+ROUND(Source!AF78*Source!I78, 2)</f>
        <v>82720.05</v>
      </c>
      <c r="I89" s="37"/>
      <c r="J89" s="37">
        <f>IF(Source!BC78&lt;&gt; 0, Source!BC78, 1)</f>
        <v>6.83</v>
      </c>
      <c r="K89" s="38">
        <f>Source!O78</f>
        <v>564977.93999999994</v>
      </c>
      <c r="L89" s="39"/>
      <c r="S89">
        <f>ROUND((Source!FX78/100)*((ROUND(Source!AF78*Source!I78, 2)+ROUND(Source!AE78*Source!I78, 2))), 2)</f>
        <v>0</v>
      </c>
      <c r="T89">
        <f>Source!X78</f>
        <v>0</v>
      </c>
      <c r="U89">
        <f>ROUND((Source!FY78/100)*((ROUND(Source!AF78*Source!I78, 2)+ROUND(Source!AE78*Source!I78, 2))), 2)</f>
        <v>0</v>
      </c>
      <c r="V89">
        <f>Source!Y78</f>
        <v>0</v>
      </c>
      <c r="W89">
        <f>IF(Source!BI78&lt;=1,H89, 0)</f>
        <v>82720.05</v>
      </c>
      <c r="X89">
        <f>IF(Source!BI78=2,H89, 0)</f>
        <v>0</v>
      </c>
      <c r="Y89">
        <f>IF(Source!BI78=3,H89, 0)</f>
        <v>0</v>
      </c>
      <c r="Z89">
        <f>IF(Source!BI78=4,H89, 0)</f>
        <v>0</v>
      </c>
    </row>
    <row r="90" spans="1:26" ht="54" x14ac:dyDescent="0.2">
      <c r="A90" s="55" t="str">
        <f>Source!E80</f>
        <v>6,2</v>
      </c>
      <c r="B90" s="56" t="str">
        <f>Source!F80</f>
        <v>Цена поставщика</v>
      </c>
      <c r="C90" s="56" t="s">
        <v>631</v>
      </c>
      <c r="D90" s="42" t="str">
        <f>Source!H80</f>
        <v>ШТ</v>
      </c>
      <c r="E90" s="43">
        <f>Source!I80</f>
        <v>2</v>
      </c>
      <c r="F90" s="44">
        <f>Source!AL80+Source!AM80+Source!AO80</f>
        <v>22571.45</v>
      </c>
      <c r="G90" s="51" t="s">
        <v>6</v>
      </c>
      <c r="H90" s="46">
        <f>ROUND(Source!AC80*Source!I80, 2)+ROUND(Source!AD80*Source!I80, 2)+ROUND(Source!AF80*Source!I80, 2)</f>
        <v>45142.9</v>
      </c>
      <c r="I90" s="45"/>
      <c r="J90" s="45">
        <f>IF(Source!BC80&lt;&gt; 0, Source!BC80, 1)</f>
        <v>6.83</v>
      </c>
      <c r="K90" s="46">
        <f>Source!O80</f>
        <v>308326.01</v>
      </c>
      <c r="L90" s="52"/>
      <c r="S90">
        <f>ROUND((Source!FX80/100)*((ROUND(Source!AF80*Source!I80, 2)+ROUND(Source!AE80*Source!I80, 2))), 2)</f>
        <v>0</v>
      </c>
      <c r="T90">
        <f>Source!X80</f>
        <v>0</v>
      </c>
      <c r="U90">
        <f>ROUND((Source!FY80/100)*((ROUND(Source!AF80*Source!I80, 2)+ROUND(Source!AE80*Source!I80, 2))), 2)</f>
        <v>0</v>
      </c>
      <c r="V90">
        <f>Source!Y80</f>
        <v>0</v>
      </c>
      <c r="W90">
        <f>IF(Source!BI80&lt;=1,H90, 0)</f>
        <v>45142.9</v>
      </c>
      <c r="X90">
        <f>IF(Source!BI80=2,H90, 0)</f>
        <v>0</v>
      </c>
      <c r="Y90">
        <f>IF(Source!BI80=3,H90, 0)</f>
        <v>0</v>
      </c>
      <c r="Z90">
        <f>IF(Source!BI80=4,H90, 0)</f>
        <v>0</v>
      </c>
    </row>
    <row r="91" spans="1:26" ht="15" x14ac:dyDescent="0.25">
      <c r="G91" s="86">
        <f>H82+H83+H85+H86+H87+SUM(H89:H90)</f>
        <v>130032.29000000001</v>
      </c>
      <c r="H91" s="86"/>
      <c r="J91" s="86">
        <f>K82+K83+K85+K86+K87+SUM(K89:K90)</f>
        <v>888132.6399999999</v>
      </c>
      <c r="K91" s="86"/>
      <c r="L91" s="48">
        <f>Source!U76</f>
        <v>71.552999999999983</v>
      </c>
      <c r="O91" s="30">
        <f>G91</f>
        <v>130032.29000000001</v>
      </c>
      <c r="P91" s="30">
        <f>J91</f>
        <v>888132.6399999999</v>
      </c>
      <c r="Q91" s="30">
        <f>L91</f>
        <v>71.552999999999983</v>
      </c>
      <c r="W91">
        <f>IF(Source!BI76&lt;=1,H82+H83+H85+H86+H87, 0)</f>
        <v>2169.34</v>
      </c>
      <c r="X91">
        <f>IF(Source!BI76=2,H82+H83+H85+H86+H87, 0)</f>
        <v>0</v>
      </c>
      <c r="Y91">
        <f>IF(Source!BI76=3,H82+H83+H85+H86+H87, 0)</f>
        <v>0</v>
      </c>
      <c r="Z91">
        <f>IF(Source!BI76=4,H82+H83+H85+H86+H87, 0)</f>
        <v>0</v>
      </c>
    </row>
    <row r="92" spans="1:26" ht="28.5" x14ac:dyDescent="0.2">
      <c r="A92" s="53" t="str">
        <f>Source!E82</f>
        <v>7</v>
      </c>
      <c r="B92" s="54" t="str">
        <f>Source!F82</f>
        <v>20-02-004-03</v>
      </c>
      <c r="C92" s="54" t="str">
        <f>Source!G82</f>
        <v>Установка клапанов обратных диаметром до 800 мм</v>
      </c>
      <c r="D92" s="35" t="str">
        <f>Source!H82</f>
        <v>ШТ</v>
      </c>
      <c r="E92" s="13">
        <f>Source!I82</f>
        <v>2</v>
      </c>
      <c r="F92" s="36">
        <f>Source!AL82+Source!AM82+Source!AO82</f>
        <v>37.11</v>
      </c>
      <c r="G92" s="37"/>
      <c r="H92" s="38"/>
      <c r="I92" s="37" t="str">
        <f>Source!BO82</f>
        <v/>
      </c>
      <c r="J92" s="37"/>
      <c r="K92" s="38"/>
      <c r="L92" s="39"/>
      <c r="S92">
        <f>ROUND((Source!FX82/100)*((ROUND(Source!AF82*Source!I82, 2)+ROUND(Source!AE82*Source!I82, 2))), 2)</f>
        <v>59.5</v>
      </c>
      <c r="T92">
        <f>Source!X82</f>
        <v>405.66</v>
      </c>
      <c r="U92">
        <f>ROUND((Source!FY82/100)*((ROUND(Source!AF82*Source!I82, 2)+ROUND(Source!AE82*Source!I82, 2))), 2)</f>
        <v>36.44</v>
      </c>
      <c r="V92">
        <f>Source!Y82</f>
        <v>250.45</v>
      </c>
    </row>
    <row r="93" spans="1:26" ht="14.25" x14ac:dyDescent="0.2">
      <c r="A93" s="53"/>
      <c r="B93" s="54"/>
      <c r="C93" s="54" t="s">
        <v>622</v>
      </c>
      <c r="D93" s="35"/>
      <c r="E93" s="13"/>
      <c r="F93" s="36">
        <f>Source!AO82</f>
        <v>18.43</v>
      </c>
      <c r="G93" s="37" t="str">
        <f>Source!DG82</f>
        <v>)*1,2)*1,15</v>
      </c>
      <c r="H93" s="38">
        <f>ROUND(Source!AF82*Source!I82, 2)</f>
        <v>50.87</v>
      </c>
      <c r="I93" s="37"/>
      <c r="J93" s="37">
        <f>IF(Source!BA82&lt;&gt; 0, Source!BA82, 1)</f>
        <v>6.83</v>
      </c>
      <c r="K93" s="38">
        <f>Source!S82</f>
        <v>347.42</v>
      </c>
      <c r="L93" s="39"/>
      <c r="R93">
        <f>H93</f>
        <v>50.87</v>
      </c>
    </row>
    <row r="94" spans="1:26" ht="14.25" x14ac:dyDescent="0.2">
      <c r="A94" s="53"/>
      <c r="B94" s="54"/>
      <c r="C94" s="54" t="s">
        <v>76</v>
      </c>
      <c r="D94" s="35"/>
      <c r="E94" s="13"/>
      <c r="F94" s="36">
        <f>Source!AM82</f>
        <v>3.28</v>
      </c>
      <c r="G94" s="37" t="str">
        <f>Source!DE82</f>
        <v>)*1,2)*1,25</v>
      </c>
      <c r="H94" s="38">
        <f>ROUND(Source!AD82*Source!I82, 2)</f>
        <v>9.84</v>
      </c>
      <c r="I94" s="37"/>
      <c r="J94" s="37">
        <f>IF(Source!BB82&lt;&gt; 0, Source!BB82, 1)</f>
        <v>6.83</v>
      </c>
      <c r="K94" s="38">
        <f>Source!Q82</f>
        <v>67.209999999999994</v>
      </c>
      <c r="L94" s="39"/>
    </row>
    <row r="95" spans="1:26" ht="14.25" x14ac:dyDescent="0.2">
      <c r="A95" s="53"/>
      <c r="B95" s="54"/>
      <c r="C95" s="54" t="s">
        <v>623</v>
      </c>
      <c r="D95" s="35"/>
      <c r="E95" s="13"/>
      <c r="F95" s="36">
        <f>Source!AN82</f>
        <v>0.26</v>
      </c>
      <c r="G95" s="37" t="str">
        <f>Source!DF82</f>
        <v>)*1,2)*1,25</v>
      </c>
      <c r="H95" s="40">
        <f>ROUND(Source!AE82*Source!I82, 2)</f>
        <v>0.78</v>
      </c>
      <c r="I95" s="37"/>
      <c r="J95" s="37">
        <f>IF(Source!BS82&lt;&gt; 0, Source!BS82, 1)</f>
        <v>6.83</v>
      </c>
      <c r="K95" s="40">
        <f>Source!R82</f>
        <v>5.33</v>
      </c>
      <c r="L95" s="39"/>
      <c r="R95">
        <f>H95</f>
        <v>0.78</v>
      </c>
    </row>
    <row r="96" spans="1:26" ht="14.25" x14ac:dyDescent="0.2">
      <c r="A96" s="53"/>
      <c r="B96" s="54"/>
      <c r="C96" s="54" t="s">
        <v>629</v>
      </c>
      <c r="D96" s="35"/>
      <c r="E96" s="13"/>
      <c r="F96" s="36">
        <f>Source!AL82</f>
        <v>15.4</v>
      </c>
      <c r="G96" s="37" t="str">
        <f>Source!DD82</f>
        <v/>
      </c>
      <c r="H96" s="38">
        <f>ROUND(Source!AC82*Source!I82, 2)</f>
        <v>30.8</v>
      </c>
      <c r="I96" s="37"/>
      <c r="J96" s="37">
        <f>IF(Source!BC82&lt;&gt; 0, Source!BC82, 1)</f>
        <v>6.83</v>
      </c>
      <c r="K96" s="38">
        <f>Source!P82</f>
        <v>210.36</v>
      </c>
      <c r="L96" s="39"/>
    </row>
    <row r="97" spans="1:26" ht="14.25" x14ac:dyDescent="0.2">
      <c r="A97" s="53"/>
      <c r="B97" s="54"/>
      <c r="C97" s="54" t="s">
        <v>624</v>
      </c>
      <c r="D97" s="35" t="s">
        <v>625</v>
      </c>
      <c r="E97" s="13">
        <f>Source!BZ82</f>
        <v>128</v>
      </c>
      <c r="F97" s="79" t="str">
        <f>CONCATENATE(" )", Source!DL82, Source!FT82, "=", Source!FX82)</f>
        <v xml:space="preserve"> )*0,9=115,2</v>
      </c>
      <c r="G97" s="85"/>
      <c r="H97" s="38">
        <f>SUM(S92:S100)</f>
        <v>59.5</v>
      </c>
      <c r="I97" s="41"/>
      <c r="J97" s="33">
        <f>Source!AT82</f>
        <v>115</v>
      </c>
      <c r="K97" s="38">
        <f>SUM(T92:T100)</f>
        <v>405.66</v>
      </c>
      <c r="L97" s="39"/>
    </row>
    <row r="98" spans="1:26" ht="14.25" x14ac:dyDescent="0.2">
      <c r="A98" s="53"/>
      <c r="B98" s="54"/>
      <c r="C98" s="54" t="s">
        <v>626</v>
      </c>
      <c r="D98" s="35" t="s">
        <v>625</v>
      </c>
      <c r="E98" s="13">
        <f>Source!CA82</f>
        <v>83</v>
      </c>
      <c r="F98" s="79" t="str">
        <f>CONCATENATE(" )", Source!DM82, Source!FU82, "=", Source!FY82)</f>
        <v xml:space="preserve"> )*0,85=70,55</v>
      </c>
      <c r="G98" s="85"/>
      <c r="H98" s="38">
        <f>SUM(U92:U100)</f>
        <v>36.44</v>
      </c>
      <c r="I98" s="41"/>
      <c r="J98" s="33">
        <f>Source!AU82</f>
        <v>71</v>
      </c>
      <c r="K98" s="38">
        <f>SUM(V92:V100)</f>
        <v>250.45</v>
      </c>
      <c r="L98" s="39"/>
    </row>
    <row r="99" spans="1:26" ht="14.25" x14ac:dyDescent="0.2">
      <c r="A99" s="53"/>
      <c r="B99" s="54"/>
      <c r="C99" s="54" t="s">
        <v>627</v>
      </c>
      <c r="D99" s="35" t="s">
        <v>628</v>
      </c>
      <c r="E99" s="13">
        <f>Source!AQ82</f>
        <v>2.08</v>
      </c>
      <c r="F99" s="36"/>
      <c r="G99" s="37" t="str">
        <f>Source!DI82</f>
        <v>)*1,2)*1,15</v>
      </c>
      <c r="H99" s="38"/>
      <c r="I99" s="37"/>
      <c r="J99" s="37"/>
      <c r="K99" s="38"/>
      <c r="L99" s="49">
        <f>Source!U82</f>
        <v>5.7407999999999992</v>
      </c>
    </row>
    <row r="100" spans="1:26" ht="42.75" x14ac:dyDescent="0.2">
      <c r="A100" s="55" t="str">
        <f>Source!E84</f>
        <v>7,1</v>
      </c>
      <c r="B100" s="56" t="str">
        <f>Source!F84</f>
        <v>Цена поставщика</v>
      </c>
      <c r="C100" s="56" t="s">
        <v>632</v>
      </c>
      <c r="D100" s="42" t="str">
        <f>Source!H84</f>
        <v>ШТ</v>
      </c>
      <c r="E100" s="43">
        <f>Source!I84</f>
        <v>2</v>
      </c>
      <c r="F100" s="44">
        <f>Source!AL84+Source!AM84+Source!AO84</f>
        <v>4260.6099999999997</v>
      </c>
      <c r="G100" s="51" t="s">
        <v>6</v>
      </c>
      <c r="H100" s="46">
        <f>ROUND(Source!AC84*Source!I84, 2)+ROUND(Source!AD84*Source!I84, 2)+ROUND(Source!AF84*Source!I84, 2)</f>
        <v>8521.2199999999993</v>
      </c>
      <c r="I100" s="45"/>
      <c r="J100" s="45">
        <f>IF(Source!BC84&lt;&gt; 0, Source!BC84, 1)</f>
        <v>6.83</v>
      </c>
      <c r="K100" s="46">
        <f>Source!O84</f>
        <v>58199.93</v>
      </c>
      <c r="L100" s="52"/>
      <c r="S100">
        <f>ROUND((Source!FX84/100)*((ROUND(Source!AF84*Source!I84, 2)+ROUND(Source!AE84*Source!I84, 2))), 2)</f>
        <v>0</v>
      </c>
      <c r="T100">
        <f>Source!X84</f>
        <v>0</v>
      </c>
      <c r="U100">
        <f>ROUND((Source!FY84/100)*((ROUND(Source!AF84*Source!I84, 2)+ROUND(Source!AE84*Source!I84, 2))), 2)</f>
        <v>0</v>
      </c>
      <c r="V100">
        <f>Source!Y84</f>
        <v>0</v>
      </c>
      <c r="W100">
        <f>IF(Source!BI84&lt;=1,H100, 0)</f>
        <v>8521.2199999999993</v>
      </c>
      <c r="X100">
        <f>IF(Source!BI84=2,H100, 0)</f>
        <v>0</v>
      </c>
      <c r="Y100">
        <f>IF(Source!BI84=3,H100, 0)</f>
        <v>0</v>
      </c>
      <c r="Z100">
        <f>IF(Source!BI84=4,H100, 0)</f>
        <v>0</v>
      </c>
    </row>
    <row r="101" spans="1:26" ht="15" x14ac:dyDescent="0.25">
      <c r="G101" s="86">
        <f>H93+H94+H96+H97+H98+SUM(H100:H100)</f>
        <v>8708.67</v>
      </c>
      <c r="H101" s="86"/>
      <c r="J101" s="86">
        <f>K93+K94+K96+K97+K98+SUM(K100:K100)</f>
        <v>59481.03</v>
      </c>
      <c r="K101" s="86"/>
      <c r="L101" s="48">
        <f>Source!U82</f>
        <v>5.7407999999999992</v>
      </c>
      <c r="O101" s="30">
        <f>G101</f>
        <v>8708.67</v>
      </c>
      <c r="P101" s="30">
        <f>J101</f>
        <v>59481.03</v>
      </c>
      <c r="Q101" s="30">
        <f>L101</f>
        <v>5.7407999999999992</v>
      </c>
      <c r="W101">
        <f>IF(Source!BI82&lt;=1,H93+H94+H96+H97+H98, 0)</f>
        <v>187.45</v>
      </c>
      <c r="X101">
        <f>IF(Source!BI82=2,H93+H94+H96+H97+H98, 0)</f>
        <v>0</v>
      </c>
      <c r="Y101">
        <f>IF(Source!BI82=3,H93+H94+H96+H97+H98, 0)</f>
        <v>0</v>
      </c>
      <c r="Z101">
        <f>IF(Source!BI82=4,H93+H94+H96+H97+H98, 0)</f>
        <v>0</v>
      </c>
    </row>
    <row r="102" spans="1:26" ht="28.5" x14ac:dyDescent="0.2">
      <c r="A102" s="53" t="str">
        <f>Source!E86</f>
        <v>8</v>
      </c>
      <c r="B102" s="54" t="str">
        <f>Source!F86</f>
        <v>20-02-002-05</v>
      </c>
      <c r="C102" s="54" t="str">
        <f>Source!G86</f>
        <v>Установка решеток жалюзийных площадью в свету до 3,5 м2</v>
      </c>
      <c r="D102" s="35" t="str">
        <f>Source!H86</f>
        <v>ШТ</v>
      </c>
      <c r="E102" s="13">
        <f>Source!I86</f>
        <v>2</v>
      </c>
      <c r="F102" s="36">
        <f>Source!AL86+Source!AM86+Source!AO86</f>
        <v>52.03</v>
      </c>
      <c r="G102" s="37"/>
      <c r="H102" s="38"/>
      <c r="I102" s="37" t="str">
        <f>Source!BO86</f>
        <v/>
      </c>
      <c r="J102" s="37"/>
      <c r="K102" s="38"/>
      <c r="L102" s="39"/>
      <c r="S102">
        <f>ROUND((Source!FX86/100)*((ROUND(Source!AF86*Source!I86, 2)+ROUND(Source!AE86*Source!I86, 2))), 2)</f>
        <v>94.95</v>
      </c>
      <c r="T102">
        <f>Source!X86</f>
        <v>647.37</v>
      </c>
      <c r="U102">
        <f>ROUND((Source!FY86/100)*((ROUND(Source!AF86*Source!I86, 2)+ROUND(Source!AE86*Source!I86, 2))), 2)</f>
        <v>58.15</v>
      </c>
      <c r="V102">
        <f>Source!Y86</f>
        <v>399.68</v>
      </c>
    </row>
    <row r="103" spans="1:26" ht="14.25" x14ac:dyDescent="0.2">
      <c r="A103" s="53"/>
      <c r="B103" s="54"/>
      <c r="C103" s="54" t="s">
        <v>622</v>
      </c>
      <c r="D103" s="35"/>
      <c r="E103" s="13"/>
      <c r="F103" s="36">
        <f>Source!AO86</f>
        <v>29.33</v>
      </c>
      <c r="G103" s="37" t="str">
        <f>Source!DG86</f>
        <v>)*1,2)*1,15</v>
      </c>
      <c r="H103" s="38">
        <f>ROUND(Source!AF86*Source!I86, 2)</f>
        <v>80.95</v>
      </c>
      <c r="I103" s="37"/>
      <c r="J103" s="37">
        <f>IF(Source!BA86&lt;&gt; 0, Source!BA86, 1)</f>
        <v>6.83</v>
      </c>
      <c r="K103" s="38">
        <f>Source!S86</f>
        <v>552.89</v>
      </c>
      <c r="L103" s="39"/>
      <c r="R103">
        <f>H103</f>
        <v>80.95</v>
      </c>
    </row>
    <row r="104" spans="1:26" ht="14.25" x14ac:dyDescent="0.2">
      <c r="A104" s="53"/>
      <c r="B104" s="54"/>
      <c r="C104" s="54" t="s">
        <v>76</v>
      </c>
      <c r="D104" s="35"/>
      <c r="E104" s="13"/>
      <c r="F104" s="36">
        <f>Source!AM86</f>
        <v>4.95</v>
      </c>
      <c r="G104" s="37" t="str">
        <f>Source!DE86</f>
        <v>)*1,2)*1,25</v>
      </c>
      <c r="H104" s="38">
        <f>ROUND(Source!AD86*Source!I86, 2)</f>
        <v>14.85</v>
      </c>
      <c r="I104" s="37"/>
      <c r="J104" s="37">
        <f>IF(Source!BB86&lt;&gt; 0, Source!BB86, 1)</f>
        <v>6.83</v>
      </c>
      <c r="K104" s="38">
        <f>Source!Q86</f>
        <v>101.43</v>
      </c>
      <c r="L104" s="39"/>
    </row>
    <row r="105" spans="1:26" ht="14.25" x14ac:dyDescent="0.2">
      <c r="A105" s="53"/>
      <c r="B105" s="54"/>
      <c r="C105" s="54" t="s">
        <v>623</v>
      </c>
      <c r="D105" s="35"/>
      <c r="E105" s="13"/>
      <c r="F105" s="36">
        <f>Source!AN86</f>
        <v>0.49</v>
      </c>
      <c r="G105" s="37" t="str">
        <f>Source!DF86</f>
        <v>)*1,2)*1,25</v>
      </c>
      <c r="H105" s="40">
        <f>ROUND(Source!AE86*Source!I86, 2)</f>
        <v>1.47</v>
      </c>
      <c r="I105" s="37"/>
      <c r="J105" s="37">
        <f>IF(Source!BS86&lt;&gt; 0, Source!BS86, 1)</f>
        <v>6.83</v>
      </c>
      <c r="K105" s="40">
        <f>Source!R86</f>
        <v>10.039999999999999</v>
      </c>
      <c r="L105" s="39"/>
      <c r="R105">
        <f>H105</f>
        <v>1.47</v>
      </c>
    </row>
    <row r="106" spans="1:26" ht="14.25" x14ac:dyDescent="0.2">
      <c r="A106" s="53"/>
      <c r="B106" s="54"/>
      <c r="C106" s="54" t="s">
        <v>629</v>
      </c>
      <c r="D106" s="35"/>
      <c r="E106" s="13"/>
      <c r="F106" s="36">
        <f>Source!AL86</f>
        <v>17.75</v>
      </c>
      <c r="G106" s="37" t="str">
        <f>Source!DD86</f>
        <v/>
      </c>
      <c r="H106" s="38">
        <f>ROUND(Source!AC86*Source!I86, 2)</f>
        <v>35.5</v>
      </c>
      <c r="I106" s="37"/>
      <c r="J106" s="37">
        <f>IF(Source!BC86&lt;&gt; 0, Source!BC86, 1)</f>
        <v>6.83</v>
      </c>
      <c r="K106" s="38">
        <f>Source!P86</f>
        <v>242.47</v>
      </c>
      <c r="L106" s="39"/>
    </row>
    <row r="107" spans="1:26" ht="14.25" x14ac:dyDescent="0.2">
      <c r="A107" s="53"/>
      <c r="B107" s="54"/>
      <c r="C107" s="54" t="s">
        <v>624</v>
      </c>
      <c r="D107" s="35" t="s">
        <v>625</v>
      </c>
      <c r="E107" s="13">
        <f>Source!BZ86</f>
        <v>128</v>
      </c>
      <c r="F107" s="79" t="str">
        <f>CONCATENATE(" )", Source!DL86, Source!FT86, "=", Source!FX86)</f>
        <v xml:space="preserve"> )*0,9=115,2</v>
      </c>
      <c r="G107" s="85"/>
      <c r="H107" s="38">
        <f>SUM(S102:S111)</f>
        <v>94.95</v>
      </c>
      <c r="I107" s="41"/>
      <c r="J107" s="33">
        <f>Source!AT86</f>
        <v>115</v>
      </c>
      <c r="K107" s="38">
        <f>SUM(T102:T111)</f>
        <v>647.37</v>
      </c>
      <c r="L107" s="39"/>
    </row>
    <row r="108" spans="1:26" ht="14.25" x14ac:dyDescent="0.2">
      <c r="A108" s="53"/>
      <c r="B108" s="54"/>
      <c r="C108" s="54" t="s">
        <v>626</v>
      </c>
      <c r="D108" s="35" t="s">
        <v>625</v>
      </c>
      <c r="E108" s="13">
        <f>Source!CA86</f>
        <v>83</v>
      </c>
      <c r="F108" s="79" t="str">
        <f>CONCATENATE(" )", Source!DM86, Source!FU86, "=", Source!FY86)</f>
        <v xml:space="preserve"> )*0,85=70,55</v>
      </c>
      <c r="G108" s="85"/>
      <c r="H108" s="38">
        <f>SUM(U102:U111)</f>
        <v>58.15</v>
      </c>
      <c r="I108" s="41"/>
      <c r="J108" s="33">
        <f>Source!AU86</f>
        <v>71</v>
      </c>
      <c r="K108" s="38">
        <f>SUM(V102:V111)</f>
        <v>399.68</v>
      </c>
      <c r="L108" s="39"/>
    </row>
    <row r="109" spans="1:26" ht="14.25" x14ac:dyDescent="0.2">
      <c r="A109" s="53"/>
      <c r="B109" s="54"/>
      <c r="C109" s="54" t="s">
        <v>627</v>
      </c>
      <c r="D109" s="35" t="s">
        <v>628</v>
      </c>
      <c r="E109" s="13">
        <f>Source!AQ86</f>
        <v>3.27</v>
      </c>
      <c r="F109" s="36"/>
      <c r="G109" s="37" t="str">
        <f>Source!DI86</f>
        <v>)*1,2)*1,15</v>
      </c>
      <c r="H109" s="38"/>
      <c r="I109" s="37"/>
      <c r="J109" s="37"/>
      <c r="K109" s="38"/>
      <c r="L109" s="49">
        <f>Source!U86</f>
        <v>9.0251999999999999</v>
      </c>
    </row>
    <row r="110" spans="1:26" ht="14.25" x14ac:dyDescent="0.2">
      <c r="A110" s="53" t="str">
        <f>Source!E88</f>
        <v>8,1</v>
      </c>
      <c r="B110" s="54" t="str">
        <f>Source!F88</f>
        <v>19.2.03.09</v>
      </c>
      <c r="C110" s="54" t="str">
        <f>Source!G88</f>
        <v>Решетки жалюзийные</v>
      </c>
      <c r="D110" s="35" t="str">
        <f>Source!H88</f>
        <v>шт.</v>
      </c>
      <c r="E110" s="13">
        <f>Source!I88</f>
        <v>2</v>
      </c>
      <c r="F110" s="36">
        <f>Source!AL88+Source!AM88+Source!AO88</f>
        <v>0</v>
      </c>
      <c r="G110" s="50" t="s">
        <v>6</v>
      </c>
      <c r="H110" s="38">
        <f>ROUND(Source!AC88*Source!I88, 2)+ROUND(Source!AD88*Source!I88, 2)+ROUND(Source!AF88*Source!I88, 2)</f>
        <v>0</v>
      </c>
      <c r="I110" s="37"/>
      <c r="J110" s="37">
        <f>IF(Source!BC88&lt;&gt; 0, Source!BC88, 1)</f>
        <v>6.83</v>
      </c>
      <c r="K110" s="38">
        <f>Source!O88</f>
        <v>0</v>
      </c>
      <c r="L110" s="39"/>
      <c r="S110">
        <f>ROUND((Source!FX88/100)*((ROUND(Source!AF88*Source!I88, 2)+ROUND(Source!AE88*Source!I88, 2))), 2)</f>
        <v>0</v>
      </c>
      <c r="T110">
        <f>Source!X88</f>
        <v>0</v>
      </c>
      <c r="U110">
        <f>ROUND((Source!FY88/100)*((ROUND(Source!AF88*Source!I88, 2)+ROUND(Source!AE88*Source!I88, 2))), 2)</f>
        <v>0</v>
      </c>
      <c r="V110">
        <f>Source!Y88</f>
        <v>0</v>
      </c>
      <c r="W110">
        <f>IF(Source!BI88&lt;=1,H110, 0)</f>
        <v>0</v>
      </c>
      <c r="X110">
        <f>IF(Source!BI88=2,H110, 0)</f>
        <v>0</v>
      </c>
      <c r="Y110">
        <f>IF(Source!BI88=3,H110, 0)</f>
        <v>0</v>
      </c>
      <c r="Z110">
        <f>IF(Source!BI88=4,H110, 0)</f>
        <v>0</v>
      </c>
    </row>
    <row r="111" spans="1:26" ht="42.75" x14ac:dyDescent="0.2">
      <c r="A111" s="55" t="str">
        <f>Source!E90</f>
        <v>8,2</v>
      </c>
      <c r="B111" s="56" t="str">
        <f>Source!F90</f>
        <v>19.2.03.03-0120</v>
      </c>
      <c r="C111" s="56" t="str">
        <f>Source!G90</f>
        <v>Решетки вентиляционные наружные из оцинкованной стали марки РН, размером 1000х1000 мм</v>
      </c>
      <c r="D111" s="42" t="str">
        <f>Source!H90</f>
        <v>шт.</v>
      </c>
      <c r="E111" s="43">
        <f>Source!I90</f>
        <v>2</v>
      </c>
      <c r="F111" s="44">
        <f>Source!AL90+Source!AM90+Source!AO90</f>
        <v>905.12</v>
      </c>
      <c r="G111" s="51" t="s">
        <v>6</v>
      </c>
      <c r="H111" s="46">
        <f>ROUND(Source!AC90*Source!I90, 2)+ROUND(Source!AD90*Source!I90, 2)+ROUND(Source!AF90*Source!I90, 2)</f>
        <v>1810.24</v>
      </c>
      <c r="I111" s="45"/>
      <c r="J111" s="45">
        <f>IF(Source!BC90&lt;&gt; 0, Source!BC90, 1)</f>
        <v>6.83</v>
      </c>
      <c r="K111" s="46">
        <f>Source!O90</f>
        <v>12363.94</v>
      </c>
      <c r="L111" s="52"/>
      <c r="S111">
        <f>ROUND((Source!FX90/100)*((ROUND(Source!AF90*Source!I90, 2)+ROUND(Source!AE90*Source!I90, 2))), 2)</f>
        <v>0</v>
      </c>
      <c r="T111">
        <f>Source!X90</f>
        <v>0</v>
      </c>
      <c r="U111">
        <f>ROUND((Source!FY90/100)*((ROUND(Source!AF90*Source!I90, 2)+ROUND(Source!AE90*Source!I90, 2))), 2)</f>
        <v>0</v>
      </c>
      <c r="V111">
        <f>Source!Y90</f>
        <v>0</v>
      </c>
      <c r="W111">
        <f>IF(Source!BI90&lt;=1,H111, 0)</f>
        <v>1810.24</v>
      </c>
      <c r="X111">
        <f>IF(Source!BI90=2,H111, 0)</f>
        <v>0</v>
      </c>
      <c r="Y111">
        <f>IF(Source!BI90=3,H111, 0)</f>
        <v>0</v>
      </c>
      <c r="Z111">
        <f>IF(Source!BI90=4,H111, 0)</f>
        <v>0</v>
      </c>
    </row>
    <row r="112" spans="1:26" ht="15" x14ac:dyDescent="0.25">
      <c r="G112" s="86">
        <f>H103+H104+H106+H107+H108+SUM(H110:H111)</f>
        <v>2094.64</v>
      </c>
      <c r="H112" s="86"/>
      <c r="J112" s="86">
        <f>K103+K104+K106+K107+K108+SUM(K110:K111)</f>
        <v>14307.78</v>
      </c>
      <c r="K112" s="86"/>
      <c r="L112" s="48">
        <f>Source!U86</f>
        <v>9.0251999999999999</v>
      </c>
      <c r="O112" s="30">
        <f>G112</f>
        <v>2094.64</v>
      </c>
      <c r="P112" s="30">
        <f>J112</f>
        <v>14307.78</v>
      </c>
      <c r="Q112" s="30">
        <f>L112</f>
        <v>9.0251999999999999</v>
      </c>
      <c r="W112">
        <f>IF(Source!BI86&lt;=1,H103+H104+H106+H107+H108, 0)</f>
        <v>284.39999999999998</v>
      </c>
      <c r="X112">
        <f>IF(Source!BI86=2,H103+H104+H106+H107+H108, 0)</f>
        <v>0</v>
      </c>
      <c r="Y112">
        <f>IF(Source!BI86=3,H103+H104+H106+H107+H108, 0)</f>
        <v>0</v>
      </c>
      <c r="Z112">
        <f>IF(Source!BI86=4,H103+H104+H106+H107+H108, 0)</f>
        <v>0</v>
      </c>
    </row>
    <row r="113" spans="1:26" ht="28.5" x14ac:dyDescent="0.2">
      <c r="A113" s="53" t="str">
        <f>Source!E92</f>
        <v>9</v>
      </c>
      <c r="B113" s="54" t="str">
        <f>Source!F92</f>
        <v>м08-01-102-01</v>
      </c>
      <c r="C113" s="54" t="str">
        <f>Source!G92</f>
        <v>Шкаф управления и регулирования</v>
      </c>
      <c r="D113" s="35" t="str">
        <f>Source!H92</f>
        <v>шкаф</v>
      </c>
      <c r="E113" s="13">
        <f>Source!I92</f>
        <v>5</v>
      </c>
      <c r="F113" s="36">
        <f>Source!AL92+Source!AM92+Source!AO92</f>
        <v>378.84</v>
      </c>
      <c r="G113" s="37"/>
      <c r="H113" s="38"/>
      <c r="I113" s="37" t="str">
        <f>Source!BO92</f>
        <v/>
      </c>
      <c r="J113" s="37"/>
      <c r="K113" s="38"/>
      <c r="L113" s="39"/>
      <c r="S113">
        <f>ROUND((Source!FX92/100)*((ROUND(Source!AF92*Source!I92, 2)+ROUND(Source!AE92*Source!I92, 2))), 2)</f>
        <v>915.02</v>
      </c>
      <c r="T113">
        <f>Source!X92</f>
        <v>6249.59</v>
      </c>
      <c r="U113">
        <f>ROUND((Source!FY92/100)*((ROUND(Source!AF92*Source!I92, 2)+ROUND(Source!AE92*Source!I92, 2))), 2)</f>
        <v>626.07000000000005</v>
      </c>
      <c r="V113">
        <f>Source!Y92</f>
        <v>4276.04</v>
      </c>
    </row>
    <row r="114" spans="1:26" ht="14.25" x14ac:dyDescent="0.2">
      <c r="A114" s="53"/>
      <c r="B114" s="54"/>
      <c r="C114" s="54" t="s">
        <v>622</v>
      </c>
      <c r="D114" s="35"/>
      <c r="E114" s="13"/>
      <c r="F114" s="36">
        <f>Source!AO92</f>
        <v>140.44999999999999</v>
      </c>
      <c r="G114" s="37" t="str">
        <f>Source!DG92</f>
        <v>)*1,2</v>
      </c>
      <c r="H114" s="38">
        <f>ROUND(Source!AF92*Source!I92, 2)</f>
        <v>842.7</v>
      </c>
      <c r="I114" s="37"/>
      <c r="J114" s="37">
        <f>IF(Source!BA92&lt;&gt; 0, Source!BA92, 1)</f>
        <v>6.83</v>
      </c>
      <c r="K114" s="38">
        <f>Source!S92</f>
        <v>5755.64</v>
      </c>
      <c r="L114" s="39"/>
      <c r="R114">
        <f>H114</f>
        <v>842.7</v>
      </c>
    </row>
    <row r="115" spans="1:26" ht="14.25" x14ac:dyDescent="0.2">
      <c r="A115" s="53"/>
      <c r="B115" s="54"/>
      <c r="C115" s="54" t="s">
        <v>76</v>
      </c>
      <c r="D115" s="35"/>
      <c r="E115" s="13"/>
      <c r="F115" s="36">
        <f>Source!AM92</f>
        <v>142.16</v>
      </c>
      <c r="G115" s="37" t="str">
        <f>Source!DE92</f>
        <v>)*1,2</v>
      </c>
      <c r="H115" s="38">
        <f>ROUND(Source!AD92*Source!I92, 2)</f>
        <v>852.96</v>
      </c>
      <c r="I115" s="37"/>
      <c r="J115" s="37">
        <f>IF(Source!BB92&lt;&gt; 0, Source!BB92, 1)</f>
        <v>6.83</v>
      </c>
      <c r="K115" s="38">
        <f>Source!Q92</f>
        <v>5825.72</v>
      </c>
      <c r="L115" s="39"/>
    </row>
    <row r="116" spans="1:26" ht="14.25" x14ac:dyDescent="0.2">
      <c r="A116" s="53"/>
      <c r="B116" s="54"/>
      <c r="C116" s="54" t="s">
        <v>623</v>
      </c>
      <c r="D116" s="35"/>
      <c r="E116" s="13"/>
      <c r="F116" s="36">
        <f>Source!AN92</f>
        <v>20.079999999999998</v>
      </c>
      <c r="G116" s="37" t="str">
        <f>Source!DF92</f>
        <v>)*1,2</v>
      </c>
      <c r="H116" s="40">
        <f>ROUND(Source!AE92*Source!I92, 2)</f>
        <v>120.48</v>
      </c>
      <c r="I116" s="37"/>
      <c r="J116" s="37">
        <f>IF(Source!BS92&lt;&gt; 0, Source!BS92, 1)</f>
        <v>6.83</v>
      </c>
      <c r="K116" s="40">
        <f>Source!R92</f>
        <v>822.88</v>
      </c>
      <c r="L116" s="39"/>
      <c r="R116">
        <f>H116</f>
        <v>120.48</v>
      </c>
    </row>
    <row r="117" spans="1:26" ht="14.25" x14ac:dyDescent="0.2">
      <c r="A117" s="53"/>
      <c r="B117" s="54"/>
      <c r="C117" s="54" t="s">
        <v>629</v>
      </c>
      <c r="D117" s="35"/>
      <c r="E117" s="13"/>
      <c r="F117" s="36">
        <f>Source!AL92</f>
        <v>96.23</v>
      </c>
      <c r="G117" s="37" t="str">
        <f>Source!DD92</f>
        <v/>
      </c>
      <c r="H117" s="38">
        <f>ROUND(Source!AC92*Source!I92, 2)</f>
        <v>481.15</v>
      </c>
      <c r="I117" s="37"/>
      <c r="J117" s="37">
        <f>IF(Source!BC92&lt;&gt; 0, Source!BC92, 1)</f>
        <v>6.83</v>
      </c>
      <c r="K117" s="38">
        <f>Source!P92</f>
        <v>3286.25</v>
      </c>
      <c r="L117" s="39"/>
    </row>
    <row r="118" spans="1:26" ht="14.25" x14ac:dyDescent="0.2">
      <c r="A118" s="53"/>
      <c r="B118" s="54"/>
      <c r="C118" s="54" t="s">
        <v>624</v>
      </c>
      <c r="D118" s="35" t="s">
        <v>625</v>
      </c>
      <c r="E118" s="13">
        <f>Source!BZ92</f>
        <v>95</v>
      </c>
      <c r="F118" s="57"/>
      <c r="G118" s="37"/>
      <c r="H118" s="38">
        <f>SUM(S113:S122)</f>
        <v>915.02</v>
      </c>
      <c r="I118" s="41"/>
      <c r="J118" s="33">
        <f>Source!AT92</f>
        <v>95</v>
      </c>
      <c r="K118" s="38">
        <f>SUM(T113:T122)</f>
        <v>6249.59</v>
      </c>
      <c r="L118" s="39"/>
    </row>
    <row r="119" spans="1:26" ht="14.25" x14ac:dyDescent="0.2">
      <c r="A119" s="53"/>
      <c r="B119" s="54"/>
      <c r="C119" s="54" t="s">
        <v>626</v>
      </c>
      <c r="D119" s="35" t="s">
        <v>625</v>
      </c>
      <c r="E119" s="13">
        <f>Source!CA92</f>
        <v>65</v>
      </c>
      <c r="F119" s="57"/>
      <c r="G119" s="37"/>
      <c r="H119" s="38">
        <f>SUM(U113:U122)</f>
        <v>626.07000000000005</v>
      </c>
      <c r="I119" s="41"/>
      <c r="J119" s="33">
        <f>Source!AU92</f>
        <v>65</v>
      </c>
      <c r="K119" s="38">
        <f>SUM(V113:V122)</f>
        <v>4276.04</v>
      </c>
      <c r="L119" s="39"/>
    </row>
    <row r="120" spans="1:26" ht="14.25" x14ac:dyDescent="0.2">
      <c r="A120" s="53"/>
      <c r="B120" s="54"/>
      <c r="C120" s="54" t="s">
        <v>627</v>
      </c>
      <c r="D120" s="35" t="s">
        <v>628</v>
      </c>
      <c r="E120" s="13">
        <f>Source!AQ92</f>
        <v>14.6</v>
      </c>
      <c r="F120" s="36"/>
      <c r="G120" s="37" t="str">
        <f>Source!DI92</f>
        <v>)*1,2</v>
      </c>
      <c r="H120" s="38"/>
      <c r="I120" s="37"/>
      <c r="J120" s="37"/>
      <c r="K120" s="38"/>
      <c r="L120" s="49">
        <f>Source!U92</f>
        <v>87.6</v>
      </c>
    </row>
    <row r="121" spans="1:26" ht="54" x14ac:dyDescent="0.2">
      <c r="A121" s="53" t="str">
        <f>Source!E94</f>
        <v>9,1</v>
      </c>
      <c r="B121" s="54" t="str">
        <f>Source!F94</f>
        <v>Цена поставщика</v>
      </c>
      <c r="C121" s="54" t="s">
        <v>633</v>
      </c>
      <c r="D121" s="35" t="str">
        <f>Source!H94</f>
        <v>ШТ</v>
      </c>
      <c r="E121" s="13">
        <f>Source!I94</f>
        <v>3</v>
      </c>
      <c r="F121" s="36">
        <f>Source!AL94+Source!AM94+Source!AO94</f>
        <v>6510.83</v>
      </c>
      <c r="G121" s="50" t="s">
        <v>6</v>
      </c>
      <c r="H121" s="38">
        <f>ROUND(Source!AC94*Source!I94, 2)+ROUND(Source!AD94*Source!I94, 2)+ROUND(Source!AF94*Source!I94, 2)</f>
        <v>19532.490000000002</v>
      </c>
      <c r="I121" s="37"/>
      <c r="J121" s="37">
        <f>IF(Source!BC94&lt;&gt; 0, Source!BC94, 1)</f>
        <v>6.83</v>
      </c>
      <c r="K121" s="38">
        <f>Source!O94</f>
        <v>133406.91</v>
      </c>
      <c r="L121" s="39"/>
      <c r="S121">
        <f>ROUND((Source!FX94/100)*((ROUND(Source!AF94*Source!I94, 2)+ROUND(Source!AE94*Source!I94, 2))), 2)</f>
        <v>0</v>
      </c>
      <c r="T121">
        <f>Source!X94</f>
        <v>0</v>
      </c>
      <c r="U121">
        <f>ROUND((Source!FY94/100)*((ROUND(Source!AF94*Source!I94, 2)+ROUND(Source!AE94*Source!I94, 2))), 2)</f>
        <v>0</v>
      </c>
      <c r="V121">
        <f>Source!Y94</f>
        <v>0</v>
      </c>
      <c r="W121">
        <f>IF(Source!BI94&lt;=1,H121, 0)</f>
        <v>0</v>
      </c>
      <c r="X121">
        <f>IF(Source!BI94=2,H121, 0)</f>
        <v>19532.490000000002</v>
      </c>
      <c r="Y121">
        <f>IF(Source!BI94=3,H121, 0)</f>
        <v>0</v>
      </c>
      <c r="Z121">
        <f>IF(Source!BI94=4,H121, 0)</f>
        <v>0</v>
      </c>
    </row>
    <row r="122" spans="1:26" ht="54" x14ac:dyDescent="0.2">
      <c r="A122" s="55" t="str">
        <f>Source!E96</f>
        <v>9,2</v>
      </c>
      <c r="B122" s="56" t="str">
        <f>Source!F96</f>
        <v>Цена поставщика</v>
      </c>
      <c r="C122" s="56" t="s">
        <v>634</v>
      </c>
      <c r="D122" s="42" t="str">
        <f>Source!H96</f>
        <v>ШТ</v>
      </c>
      <c r="E122" s="43">
        <f>Source!I96</f>
        <v>2</v>
      </c>
      <c r="F122" s="44">
        <f>Source!AL96+Source!AM96+Source!AO96</f>
        <v>6510.83</v>
      </c>
      <c r="G122" s="51" t="s">
        <v>6</v>
      </c>
      <c r="H122" s="46">
        <f>ROUND(Source!AC96*Source!I96, 2)+ROUND(Source!AD96*Source!I96, 2)+ROUND(Source!AF96*Source!I96, 2)</f>
        <v>13021.66</v>
      </c>
      <c r="I122" s="45"/>
      <c r="J122" s="45">
        <f>IF(Source!BC96&lt;&gt; 0, Source!BC96, 1)</f>
        <v>6.83</v>
      </c>
      <c r="K122" s="46">
        <f>Source!O96</f>
        <v>88937.94</v>
      </c>
      <c r="L122" s="52"/>
      <c r="S122">
        <f>ROUND((Source!FX96/100)*((ROUND(Source!AF96*Source!I96, 2)+ROUND(Source!AE96*Source!I96, 2))), 2)</f>
        <v>0</v>
      </c>
      <c r="T122">
        <f>Source!X96</f>
        <v>0</v>
      </c>
      <c r="U122">
        <f>ROUND((Source!FY96/100)*((ROUND(Source!AF96*Source!I96, 2)+ROUND(Source!AE96*Source!I96, 2))), 2)</f>
        <v>0</v>
      </c>
      <c r="V122">
        <f>Source!Y96</f>
        <v>0</v>
      </c>
      <c r="W122">
        <f>IF(Source!BI96&lt;=1,H122, 0)</f>
        <v>0</v>
      </c>
      <c r="X122">
        <f>IF(Source!BI96=2,H122, 0)</f>
        <v>13021.66</v>
      </c>
      <c r="Y122">
        <f>IF(Source!BI96=3,H122, 0)</f>
        <v>0</v>
      </c>
      <c r="Z122">
        <f>IF(Source!BI96=4,H122, 0)</f>
        <v>0</v>
      </c>
    </row>
    <row r="123" spans="1:26" ht="15" x14ac:dyDescent="0.25">
      <c r="G123" s="86">
        <f>H114+H115+H117+H118+H119+SUM(H121:H122)</f>
        <v>36272.050000000003</v>
      </c>
      <c r="H123" s="86"/>
      <c r="J123" s="86">
        <f>K114+K115+K117+K118+K119+SUM(K121:K122)</f>
        <v>247738.09</v>
      </c>
      <c r="K123" s="86"/>
      <c r="L123" s="48">
        <f>Source!U92</f>
        <v>87.6</v>
      </c>
      <c r="O123" s="30">
        <f>G123</f>
        <v>36272.050000000003</v>
      </c>
      <c r="P123" s="30">
        <f>J123</f>
        <v>247738.09</v>
      </c>
      <c r="Q123" s="30">
        <f>L123</f>
        <v>87.6</v>
      </c>
      <c r="W123">
        <f>IF(Source!BI92&lt;=1,H114+H115+H117+H118+H119, 0)</f>
        <v>0</v>
      </c>
      <c r="X123">
        <f>IF(Source!BI92=2,H114+H115+H117+H118+H119, 0)</f>
        <v>3717.9</v>
      </c>
      <c r="Y123">
        <f>IF(Source!BI92=3,H114+H115+H117+H118+H119, 0)</f>
        <v>0</v>
      </c>
      <c r="Z123">
        <f>IF(Source!BI92=4,H114+H115+H117+H118+H119, 0)</f>
        <v>0</v>
      </c>
    </row>
    <row r="124" spans="1:26" ht="57" x14ac:dyDescent="0.2">
      <c r="A124" s="53" t="str">
        <f>Source!E98</f>
        <v>10</v>
      </c>
      <c r="B124" s="54" t="str">
        <f>Source!F98</f>
        <v>20-01-002-16</v>
      </c>
      <c r="C124" s="54" t="str">
        <f>Source!G98</f>
        <v>Прокладка воздуховодов из листовой оцинкованной стали и алюминия класса П (плотные) толщиной 0,9 мм, периметром до 5200 мм</v>
      </c>
      <c r="D124" s="35" t="str">
        <f>Source!H98</f>
        <v>100 м2</v>
      </c>
      <c r="E124" s="13">
        <f>Source!I98</f>
        <v>9.6000000000000002E-2</v>
      </c>
      <c r="F124" s="36">
        <f>Source!AL98+Source!AM98+Source!AO98</f>
        <v>1346.19</v>
      </c>
      <c r="G124" s="37"/>
      <c r="H124" s="38"/>
      <c r="I124" s="37" t="str">
        <f>Source!BO98</f>
        <v/>
      </c>
      <c r="J124" s="37"/>
      <c r="K124" s="38"/>
      <c r="L124" s="39"/>
      <c r="S124">
        <f>ROUND((Source!FX98/100)*((ROUND(Source!AF98*Source!I98, 2)+ROUND(Source!AE98*Source!I98, 2))), 2)</f>
        <v>83.78</v>
      </c>
      <c r="T124">
        <f>Source!X98</f>
        <v>571.32000000000005</v>
      </c>
      <c r="U124">
        <f>ROUND((Source!FY98/100)*((ROUND(Source!AF98*Source!I98, 2)+ROUND(Source!AE98*Source!I98, 2))), 2)</f>
        <v>51.31</v>
      </c>
      <c r="V124">
        <f>Source!Y98</f>
        <v>352.73</v>
      </c>
    </row>
    <row r="125" spans="1:26" x14ac:dyDescent="0.2">
      <c r="C125" s="29" t="str">
        <f>"Объем: "&amp;Source!I98&amp;"=9,6/"&amp;"100"</f>
        <v>Объем: 0,096=9,6/100</v>
      </c>
    </row>
    <row r="126" spans="1:26" ht="14.25" x14ac:dyDescent="0.2">
      <c r="A126" s="53"/>
      <c r="B126" s="54"/>
      <c r="C126" s="54" t="s">
        <v>622</v>
      </c>
      <c r="D126" s="35"/>
      <c r="E126" s="13"/>
      <c r="F126" s="36">
        <f>Source!AO98</f>
        <v>538.29999999999995</v>
      </c>
      <c r="G126" s="37" t="str">
        <f>Source!DG98</f>
        <v>)*1,2)*1,15</v>
      </c>
      <c r="H126" s="38">
        <f>ROUND(Source!AF98*Source!I98, 2)</f>
        <v>71.31</v>
      </c>
      <c r="I126" s="37"/>
      <c r="J126" s="37">
        <f>IF(Source!BA98&lt;&gt; 0, Source!BA98, 1)</f>
        <v>6.83</v>
      </c>
      <c r="K126" s="38">
        <f>Source!S98</f>
        <v>487.07</v>
      </c>
      <c r="L126" s="39"/>
      <c r="R126">
        <f>H126</f>
        <v>71.31</v>
      </c>
    </row>
    <row r="127" spans="1:26" ht="14.25" x14ac:dyDescent="0.2">
      <c r="A127" s="53"/>
      <c r="B127" s="54"/>
      <c r="C127" s="54" t="s">
        <v>76</v>
      </c>
      <c r="D127" s="35"/>
      <c r="E127" s="13"/>
      <c r="F127" s="36">
        <f>Source!AM98</f>
        <v>104.18</v>
      </c>
      <c r="G127" s="37" t="str">
        <f>Source!DE98</f>
        <v>)*1,2)*1,25</v>
      </c>
      <c r="H127" s="38">
        <f>ROUND(Source!AD98*Source!I98, 2)</f>
        <v>15</v>
      </c>
      <c r="I127" s="37"/>
      <c r="J127" s="37">
        <f>IF(Source!BB98&lt;&gt; 0, Source!BB98, 1)</f>
        <v>6.83</v>
      </c>
      <c r="K127" s="38">
        <f>Source!Q98</f>
        <v>102.46</v>
      </c>
      <c r="L127" s="39"/>
    </row>
    <row r="128" spans="1:26" ht="14.25" x14ac:dyDescent="0.2">
      <c r="A128" s="53"/>
      <c r="B128" s="54"/>
      <c r="C128" s="54" t="s">
        <v>623</v>
      </c>
      <c r="D128" s="35"/>
      <c r="E128" s="13"/>
      <c r="F128" s="36">
        <f>Source!AN98</f>
        <v>9.89</v>
      </c>
      <c r="G128" s="37" t="str">
        <f>Source!DF98</f>
        <v>)*1,2)*1,25</v>
      </c>
      <c r="H128" s="40">
        <f>ROUND(Source!AE98*Source!I98, 2)</f>
        <v>1.42</v>
      </c>
      <c r="I128" s="37"/>
      <c r="J128" s="37">
        <f>IF(Source!BS98&lt;&gt; 0, Source!BS98, 1)</f>
        <v>6.83</v>
      </c>
      <c r="K128" s="40">
        <f>Source!R98</f>
        <v>9.73</v>
      </c>
      <c r="L128" s="39"/>
      <c r="R128">
        <f>H128</f>
        <v>1.42</v>
      </c>
    </row>
    <row r="129" spans="1:26" ht="14.25" x14ac:dyDescent="0.2">
      <c r="A129" s="53"/>
      <c r="B129" s="54"/>
      <c r="C129" s="54" t="s">
        <v>629</v>
      </c>
      <c r="D129" s="35"/>
      <c r="E129" s="13"/>
      <c r="F129" s="36">
        <f>Source!AL98</f>
        <v>703.71</v>
      </c>
      <c r="G129" s="37" t="str">
        <f>Source!DD98</f>
        <v/>
      </c>
      <c r="H129" s="38">
        <f>ROUND(Source!AC98*Source!I98, 2)</f>
        <v>67.56</v>
      </c>
      <c r="I129" s="37"/>
      <c r="J129" s="37">
        <f>IF(Source!BC98&lt;&gt; 0, Source!BC98, 1)</f>
        <v>6.83</v>
      </c>
      <c r="K129" s="38">
        <f>Source!P98</f>
        <v>461.41</v>
      </c>
      <c r="L129" s="39"/>
    </row>
    <row r="130" spans="1:26" ht="14.25" x14ac:dyDescent="0.2">
      <c r="A130" s="53"/>
      <c r="B130" s="54"/>
      <c r="C130" s="54" t="s">
        <v>624</v>
      </c>
      <c r="D130" s="35" t="s">
        <v>625</v>
      </c>
      <c r="E130" s="13">
        <f>Source!BZ98</f>
        <v>128</v>
      </c>
      <c r="F130" s="79" t="str">
        <f>CONCATENATE(" )", Source!DL98, Source!FT98, "=", Source!FX98)</f>
        <v xml:space="preserve"> )*0,9=115,2</v>
      </c>
      <c r="G130" s="85"/>
      <c r="H130" s="38">
        <f>SUM(S124:S134)</f>
        <v>83.78</v>
      </c>
      <c r="I130" s="41"/>
      <c r="J130" s="33">
        <f>Source!AT98</f>
        <v>115</v>
      </c>
      <c r="K130" s="38">
        <f>SUM(T124:T134)</f>
        <v>571.32000000000005</v>
      </c>
      <c r="L130" s="39"/>
    </row>
    <row r="131" spans="1:26" ht="14.25" x14ac:dyDescent="0.2">
      <c r="A131" s="53"/>
      <c r="B131" s="54"/>
      <c r="C131" s="54" t="s">
        <v>626</v>
      </c>
      <c r="D131" s="35" t="s">
        <v>625</v>
      </c>
      <c r="E131" s="13">
        <f>Source!CA98</f>
        <v>83</v>
      </c>
      <c r="F131" s="79" t="str">
        <f>CONCATENATE(" )", Source!DM98, Source!FU98, "=", Source!FY98)</f>
        <v xml:space="preserve"> )*0,85=70,55</v>
      </c>
      <c r="G131" s="85"/>
      <c r="H131" s="38">
        <f>SUM(U124:U134)</f>
        <v>51.31</v>
      </c>
      <c r="I131" s="41"/>
      <c r="J131" s="33">
        <f>Source!AU98</f>
        <v>71</v>
      </c>
      <c r="K131" s="38">
        <f>SUM(V124:V134)</f>
        <v>352.73</v>
      </c>
      <c r="L131" s="39"/>
    </row>
    <row r="132" spans="1:26" ht="14.25" x14ac:dyDescent="0.2">
      <c r="A132" s="53"/>
      <c r="B132" s="54"/>
      <c r="C132" s="54" t="s">
        <v>627</v>
      </c>
      <c r="D132" s="35" t="s">
        <v>628</v>
      </c>
      <c r="E132" s="13">
        <f>Source!AQ98</f>
        <v>61.59</v>
      </c>
      <c r="F132" s="36"/>
      <c r="G132" s="37" t="str">
        <f>Source!DI98</f>
        <v>)*1,2)*1,15</v>
      </c>
      <c r="H132" s="38"/>
      <c r="I132" s="37"/>
      <c r="J132" s="37"/>
      <c r="K132" s="38"/>
      <c r="L132" s="49">
        <f>Source!U98</f>
        <v>8.1594432000000001</v>
      </c>
    </row>
    <row r="133" spans="1:26" ht="14.25" x14ac:dyDescent="0.2">
      <c r="A133" s="53" t="str">
        <f>Source!E100</f>
        <v>10,1</v>
      </c>
      <c r="B133" s="54" t="str">
        <f>Source!F100</f>
        <v>19.1.01.13</v>
      </c>
      <c r="C133" s="54" t="str">
        <f>Source!G100</f>
        <v>Воздуховоды металлические</v>
      </c>
      <c r="D133" s="35" t="str">
        <f>Source!H100</f>
        <v>м2</v>
      </c>
      <c r="E133" s="13">
        <f>Source!I100</f>
        <v>9.6</v>
      </c>
      <c r="F133" s="36">
        <f>Source!AL100+Source!AM100+Source!AO100</f>
        <v>0</v>
      </c>
      <c r="G133" s="50" t="s">
        <v>6</v>
      </c>
      <c r="H133" s="38">
        <f>ROUND(Source!AC100*Source!I100, 2)+ROUND(Source!AD100*Source!I100, 2)+ROUND(Source!AF100*Source!I100, 2)</f>
        <v>0</v>
      </c>
      <c r="I133" s="37"/>
      <c r="J133" s="37">
        <f>IF(Source!BC100&lt;&gt; 0, Source!BC100, 1)</f>
        <v>6.83</v>
      </c>
      <c r="K133" s="38">
        <f>Source!O100</f>
        <v>0</v>
      </c>
      <c r="L133" s="39"/>
      <c r="S133">
        <f>ROUND((Source!FX100/100)*((ROUND(Source!AF100*Source!I100, 2)+ROUND(Source!AE100*Source!I100, 2))), 2)</f>
        <v>0</v>
      </c>
      <c r="T133">
        <f>Source!X100</f>
        <v>0</v>
      </c>
      <c r="U133">
        <f>ROUND((Source!FY100/100)*((ROUND(Source!AF100*Source!I100, 2)+ROUND(Source!AE100*Source!I100, 2))), 2)</f>
        <v>0</v>
      </c>
      <c r="V133">
        <f>Source!Y100</f>
        <v>0</v>
      </c>
      <c r="W133">
        <f>IF(Source!BI100&lt;=1,H133, 0)</f>
        <v>0</v>
      </c>
      <c r="X133">
        <f>IF(Source!BI100=2,H133, 0)</f>
        <v>0</v>
      </c>
      <c r="Y133">
        <f>IF(Source!BI100=3,H133, 0)</f>
        <v>0</v>
      </c>
      <c r="Z133">
        <f>IF(Source!BI100=4,H133, 0)</f>
        <v>0</v>
      </c>
    </row>
    <row r="134" spans="1:26" ht="42.75" x14ac:dyDescent="0.2">
      <c r="A134" s="55" t="str">
        <f>Source!E102</f>
        <v>10,2</v>
      </c>
      <c r="B134" s="56" t="str">
        <f>Source!F102</f>
        <v>19.1.01.03-0080</v>
      </c>
      <c r="C134" s="56" t="str">
        <f>Source!G102</f>
        <v>Воздуховоды из оцинкованной стали толщиной 0,9 мм, периметром до 7200 мм</v>
      </c>
      <c r="D134" s="42" t="str">
        <f>Source!H102</f>
        <v>м2</v>
      </c>
      <c r="E134" s="43">
        <f>Source!I102</f>
        <v>9.6</v>
      </c>
      <c r="F134" s="44">
        <f>Source!AL102+Source!AM102+Source!AO102</f>
        <v>113.78</v>
      </c>
      <c r="G134" s="51" t="s">
        <v>6</v>
      </c>
      <c r="H134" s="46">
        <f>ROUND(Source!AC102*Source!I102, 2)+ROUND(Source!AD102*Source!I102, 2)+ROUND(Source!AF102*Source!I102, 2)</f>
        <v>1092.29</v>
      </c>
      <c r="I134" s="45"/>
      <c r="J134" s="45">
        <f>IF(Source!BC102&lt;&gt; 0, Source!BC102, 1)</f>
        <v>6.83</v>
      </c>
      <c r="K134" s="46">
        <f>Source!O102</f>
        <v>7460.33</v>
      </c>
      <c r="L134" s="52"/>
      <c r="S134">
        <f>ROUND((Source!FX102/100)*((ROUND(Source!AF102*Source!I102, 2)+ROUND(Source!AE102*Source!I102, 2))), 2)</f>
        <v>0</v>
      </c>
      <c r="T134">
        <f>Source!X102</f>
        <v>0</v>
      </c>
      <c r="U134">
        <f>ROUND((Source!FY102/100)*((ROUND(Source!AF102*Source!I102, 2)+ROUND(Source!AE102*Source!I102, 2))), 2)</f>
        <v>0</v>
      </c>
      <c r="V134">
        <f>Source!Y102</f>
        <v>0</v>
      </c>
      <c r="W134">
        <f>IF(Source!BI102&lt;=1,H134, 0)</f>
        <v>1092.29</v>
      </c>
      <c r="X134">
        <f>IF(Source!BI102=2,H134, 0)</f>
        <v>0</v>
      </c>
      <c r="Y134">
        <f>IF(Source!BI102=3,H134, 0)</f>
        <v>0</v>
      </c>
      <c r="Z134">
        <f>IF(Source!BI102=4,H134, 0)</f>
        <v>0</v>
      </c>
    </row>
    <row r="135" spans="1:26" ht="15" x14ac:dyDescent="0.25">
      <c r="G135" s="86">
        <f>H126+H127+H129+H130+H131+SUM(H133:H134)</f>
        <v>1381.25</v>
      </c>
      <c r="H135" s="86"/>
      <c r="J135" s="86">
        <f>K126+K127+K129+K130+K131+SUM(K133:K134)</f>
        <v>9435.32</v>
      </c>
      <c r="K135" s="86"/>
      <c r="L135" s="48">
        <f>Source!U98</f>
        <v>8.1594432000000001</v>
      </c>
      <c r="O135" s="30">
        <f>G135</f>
        <v>1381.25</v>
      </c>
      <c r="P135" s="30">
        <f>J135</f>
        <v>9435.32</v>
      </c>
      <c r="Q135" s="30">
        <f>L135</f>
        <v>8.1594432000000001</v>
      </c>
      <c r="W135">
        <f>IF(Source!BI98&lt;=1,H126+H127+H129+H130+H131, 0)</f>
        <v>288.96000000000004</v>
      </c>
      <c r="X135">
        <f>IF(Source!BI98=2,H126+H127+H129+H130+H131, 0)</f>
        <v>0</v>
      </c>
      <c r="Y135">
        <f>IF(Source!BI98=3,H126+H127+H129+H130+H131, 0)</f>
        <v>0</v>
      </c>
      <c r="Z135">
        <f>IF(Source!BI98=4,H126+H127+H129+H130+H131, 0)</f>
        <v>0</v>
      </c>
    </row>
    <row r="136" spans="1:26" ht="57" x14ac:dyDescent="0.2">
      <c r="A136" s="53" t="str">
        <f>Source!E104</f>
        <v>11</v>
      </c>
      <c r="B136" s="54" t="str">
        <f>Source!F104</f>
        <v>20-01-002-12</v>
      </c>
      <c r="C136" s="54" t="str">
        <f>Source!G104</f>
        <v>Прокладка воздуховодов из листовой оцинкованной стали и алюминия класса П (плотные) толщиной 0,7 мм, периметром до 3200 мм</v>
      </c>
      <c r="D136" s="35" t="str">
        <f>Source!H104</f>
        <v>100 м2</v>
      </c>
      <c r="E136" s="13">
        <f>Source!I104</f>
        <v>0.42299999999999999</v>
      </c>
      <c r="F136" s="36">
        <f>Source!AL104+Source!AM104+Source!AO104</f>
        <v>1392.24</v>
      </c>
      <c r="G136" s="37"/>
      <c r="H136" s="38"/>
      <c r="I136" s="37" t="str">
        <f>Source!BO104</f>
        <v/>
      </c>
      <c r="J136" s="37"/>
      <c r="K136" s="38"/>
      <c r="L136" s="39"/>
      <c r="S136">
        <f>ROUND((Source!FX104/100)*((ROUND(Source!AF104*Source!I104, 2)+ROUND(Source!AE104*Source!I104, 2))), 2)</f>
        <v>482.24</v>
      </c>
      <c r="T136">
        <f>Source!X104</f>
        <v>3287.98</v>
      </c>
      <c r="U136">
        <f>ROUND((Source!FY104/100)*((ROUND(Source!AF104*Source!I104, 2)+ROUND(Source!AE104*Source!I104, 2))), 2)</f>
        <v>295.33</v>
      </c>
      <c r="V136">
        <f>Source!Y104</f>
        <v>2029.97</v>
      </c>
    </row>
    <row r="137" spans="1:26" x14ac:dyDescent="0.2">
      <c r="C137" s="29" t="str">
        <f>"Объем: "&amp;Source!I104&amp;"=42,3/"&amp;"100"</f>
        <v>Объем: 0,423=42,3/100</v>
      </c>
    </row>
    <row r="138" spans="1:26" ht="14.25" x14ac:dyDescent="0.2">
      <c r="A138" s="53"/>
      <c r="B138" s="54"/>
      <c r="C138" s="54" t="s">
        <v>622</v>
      </c>
      <c r="D138" s="35"/>
      <c r="E138" s="13"/>
      <c r="F138" s="36">
        <f>Source!AO104</f>
        <v>706.89</v>
      </c>
      <c r="G138" s="37" t="str">
        <f>Source!DG104</f>
        <v>)*1,2)*1,15</v>
      </c>
      <c r="H138" s="38">
        <f>ROUND(Source!AF104*Source!I104, 2)</f>
        <v>412.64</v>
      </c>
      <c r="I138" s="37"/>
      <c r="J138" s="37">
        <f>IF(Source!BA104&lt;&gt; 0, Source!BA104, 1)</f>
        <v>6.83</v>
      </c>
      <c r="K138" s="38">
        <f>Source!S104</f>
        <v>2818.33</v>
      </c>
      <c r="L138" s="39"/>
      <c r="R138">
        <f>H138</f>
        <v>412.64</v>
      </c>
    </row>
    <row r="139" spans="1:26" ht="14.25" x14ac:dyDescent="0.2">
      <c r="A139" s="53"/>
      <c r="B139" s="54"/>
      <c r="C139" s="54" t="s">
        <v>76</v>
      </c>
      <c r="D139" s="35"/>
      <c r="E139" s="13"/>
      <c r="F139" s="36">
        <f>Source!AM104</f>
        <v>107.59</v>
      </c>
      <c r="G139" s="37" t="str">
        <f>Source!DE104</f>
        <v>)*1,2)*1,25</v>
      </c>
      <c r="H139" s="38">
        <f>ROUND(Source!AD104*Source!I104, 2)</f>
        <v>68.27</v>
      </c>
      <c r="I139" s="37"/>
      <c r="J139" s="37">
        <f>IF(Source!BB104&lt;&gt; 0, Source!BB104, 1)</f>
        <v>6.83</v>
      </c>
      <c r="K139" s="38">
        <f>Source!Q104</f>
        <v>466.26</v>
      </c>
      <c r="L139" s="39"/>
    </row>
    <row r="140" spans="1:26" ht="14.25" x14ac:dyDescent="0.2">
      <c r="A140" s="53"/>
      <c r="B140" s="54"/>
      <c r="C140" s="54" t="s">
        <v>623</v>
      </c>
      <c r="D140" s="35"/>
      <c r="E140" s="13"/>
      <c r="F140" s="36">
        <f>Source!AN104</f>
        <v>9.41</v>
      </c>
      <c r="G140" s="37" t="str">
        <f>Source!DF104</f>
        <v>)*1,2)*1,25</v>
      </c>
      <c r="H140" s="40">
        <f>ROUND(Source!AE104*Source!I104, 2)</f>
        <v>5.97</v>
      </c>
      <c r="I140" s="37"/>
      <c r="J140" s="37">
        <f>IF(Source!BS104&lt;&gt; 0, Source!BS104, 1)</f>
        <v>6.83</v>
      </c>
      <c r="K140" s="40">
        <f>Source!R104</f>
        <v>40.78</v>
      </c>
      <c r="L140" s="39"/>
      <c r="R140">
        <f>H140</f>
        <v>5.97</v>
      </c>
    </row>
    <row r="141" spans="1:26" ht="14.25" x14ac:dyDescent="0.2">
      <c r="A141" s="53"/>
      <c r="B141" s="54"/>
      <c r="C141" s="54" t="s">
        <v>629</v>
      </c>
      <c r="D141" s="35"/>
      <c r="E141" s="13"/>
      <c r="F141" s="36">
        <f>Source!AL104</f>
        <v>577.76</v>
      </c>
      <c r="G141" s="37" t="str">
        <f>Source!DD104</f>
        <v/>
      </c>
      <c r="H141" s="38">
        <f>ROUND(Source!AC104*Source!I104, 2)</f>
        <v>244.39</v>
      </c>
      <c r="I141" s="37"/>
      <c r="J141" s="37">
        <f>IF(Source!BC104&lt;&gt; 0, Source!BC104, 1)</f>
        <v>6.83</v>
      </c>
      <c r="K141" s="38">
        <f>Source!P104</f>
        <v>1669.2</v>
      </c>
      <c r="L141" s="39"/>
    </row>
    <row r="142" spans="1:26" ht="14.25" x14ac:dyDescent="0.2">
      <c r="A142" s="53"/>
      <c r="B142" s="54"/>
      <c r="C142" s="54" t="s">
        <v>624</v>
      </c>
      <c r="D142" s="35" t="s">
        <v>625</v>
      </c>
      <c r="E142" s="13">
        <f>Source!BZ104</f>
        <v>128</v>
      </c>
      <c r="F142" s="79" t="str">
        <f>CONCATENATE(" )", Source!DL104, Source!FT104, "=", Source!FX104)</f>
        <v xml:space="preserve"> )*0,9=115,2</v>
      </c>
      <c r="G142" s="85"/>
      <c r="H142" s="38">
        <f>SUM(S136:S147)</f>
        <v>482.24</v>
      </c>
      <c r="I142" s="41"/>
      <c r="J142" s="33">
        <f>Source!AT104</f>
        <v>115</v>
      </c>
      <c r="K142" s="38">
        <f>SUM(T136:T147)</f>
        <v>3287.98</v>
      </c>
      <c r="L142" s="39"/>
    </row>
    <row r="143" spans="1:26" ht="14.25" x14ac:dyDescent="0.2">
      <c r="A143" s="53"/>
      <c r="B143" s="54"/>
      <c r="C143" s="54" t="s">
        <v>626</v>
      </c>
      <c r="D143" s="35" t="s">
        <v>625</v>
      </c>
      <c r="E143" s="13">
        <f>Source!CA104</f>
        <v>83</v>
      </c>
      <c r="F143" s="79" t="str">
        <f>CONCATENATE(" )", Source!DM104, Source!FU104, "=", Source!FY104)</f>
        <v xml:space="preserve"> )*0,85=70,55</v>
      </c>
      <c r="G143" s="85"/>
      <c r="H143" s="38">
        <f>SUM(U136:U147)</f>
        <v>295.33</v>
      </c>
      <c r="I143" s="41"/>
      <c r="J143" s="33">
        <f>Source!AU104</f>
        <v>71</v>
      </c>
      <c r="K143" s="38">
        <f>SUM(V136:V147)</f>
        <v>2029.97</v>
      </c>
      <c r="L143" s="39"/>
    </row>
    <row r="144" spans="1:26" ht="14.25" x14ac:dyDescent="0.2">
      <c r="A144" s="53"/>
      <c r="B144" s="54"/>
      <c r="C144" s="54" t="s">
        <v>627</v>
      </c>
      <c r="D144" s="35" t="s">
        <v>628</v>
      </c>
      <c r="E144" s="13">
        <f>Source!AQ104</f>
        <v>80.88</v>
      </c>
      <c r="F144" s="36"/>
      <c r="G144" s="37" t="str">
        <f>Source!DI104</f>
        <v>)*1,2)*1,15</v>
      </c>
      <c r="H144" s="38"/>
      <c r="I144" s="37"/>
      <c r="J144" s="37"/>
      <c r="K144" s="38"/>
      <c r="L144" s="49">
        <f>Source!U104</f>
        <v>47.212891199999994</v>
      </c>
    </row>
    <row r="145" spans="1:26" ht="14.25" x14ac:dyDescent="0.2">
      <c r="A145" s="53" t="str">
        <f>Source!E106</f>
        <v>11,1</v>
      </c>
      <c r="B145" s="54" t="str">
        <f>Source!F106</f>
        <v>19.1.01.13</v>
      </c>
      <c r="C145" s="54" t="str">
        <f>Source!G106</f>
        <v>Воздуховоды металлические</v>
      </c>
      <c r="D145" s="35" t="str">
        <f>Source!H106</f>
        <v>м2</v>
      </c>
      <c r="E145" s="13">
        <f>Source!I106</f>
        <v>42.3</v>
      </c>
      <c r="F145" s="36">
        <f>Source!AL106+Source!AM106+Source!AO106</f>
        <v>0</v>
      </c>
      <c r="G145" s="50" t="s">
        <v>6</v>
      </c>
      <c r="H145" s="38">
        <f>ROUND(Source!AC106*Source!I106, 2)+ROUND(Source!AD106*Source!I106, 2)+ROUND(Source!AF106*Source!I106, 2)</f>
        <v>0</v>
      </c>
      <c r="I145" s="37"/>
      <c r="J145" s="37">
        <f>IF(Source!BC106&lt;&gt; 0, Source!BC106, 1)</f>
        <v>6.83</v>
      </c>
      <c r="K145" s="38">
        <f>Source!O106</f>
        <v>0</v>
      </c>
      <c r="L145" s="39"/>
      <c r="S145">
        <f>ROUND((Source!FX106/100)*((ROUND(Source!AF106*Source!I106, 2)+ROUND(Source!AE106*Source!I106, 2))), 2)</f>
        <v>0</v>
      </c>
      <c r="T145">
        <f>Source!X106</f>
        <v>0</v>
      </c>
      <c r="U145">
        <f>ROUND((Source!FY106/100)*((ROUND(Source!AF106*Source!I106, 2)+ROUND(Source!AE106*Source!I106, 2))), 2)</f>
        <v>0</v>
      </c>
      <c r="V145">
        <f>Source!Y106</f>
        <v>0</v>
      </c>
      <c r="W145">
        <f>IF(Source!BI106&lt;=1,H145, 0)</f>
        <v>0</v>
      </c>
      <c r="X145">
        <f>IF(Source!BI106=2,H145, 0)</f>
        <v>0</v>
      </c>
      <c r="Y145">
        <f>IF(Source!BI106=3,H145, 0)</f>
        <v>0</v>
      </c>
      <c r="Z145">
        <f>IF(Source!BI106=4,H145, 0)</f>
        <v>0</v>
      </c>
    </row>
    <row r="146" spans="1:26" ht="42.75" x14ac:dyDescent="0.2">
      <c r="A146" s="53" t="str">
        <f>Source!E108</f>
        <v>11,2</v>
      </c>
      <c r="B146" s="54" t="str">
        <f>Source!F108</f>
        <v>19.1.01.03-0079</v>
      </c>
      <c r="C146" s="54" t="str">
        <f>Source!G108</f>
        <v>Воздуховоды из оцинкованной стали толщиной 0,7 мм, периметром от 1700 до 4000 мм (прим. s=1 мм, 800х800 мм)</v>
      </c>
      <c r="D146" s="35" t="str">
        <f>Source!H108</f>
        <v>м2</v>
      </c>
      <c r="E146" s="13">
        <f>Source!I108</f>
        <v>42.3</v>
      </c>
      <c r="F146" s="36">
        <f>Source!AL108+Source!AM108+Source!AO108</f>
        <v>109.09</v>
      </c>
      <c r="G146" s="50" t="s">
        <v>6</v>
      </c>
      <c r="H146" s="38">
        <f>ROUND(Source!AC108*Source!I108, 2)+ROUND(Source!AD108*Source!I108, 2)+ROUND(Source!AF108*Source!I108, 2)</f>
        <v>4614.51</v>
      </c>
      <c r="I146" s="37"/>
      <c r="J146" s="37">
        <f>IF(Source!BC108&lt;&gt; 0, Source!BC108, 1)</f>
        <v>6.83</v>
      </c>
      <c r="K146" s="38">
        <f>Source!O108</f>
        <v>31517.08</v>
      </c>
      <c r="L146" s="39"/>
      <c r="S146">
        <f>ROUND((Source!FX108/100)*((ROUND(Source!AF108*Source!I108, 2)+ROUND(Source!AE108*Source!I108, 2))), 2)</f>
        <v>0</v>
      </c>
      <c r="T146">
        <f>Source!X108</f>
        <v>0</v>
      </c>
      <c r="U146">
        <f>ROUND((Source!FY108/100)*((ROUND(Source!AF108*Source!I108, 2)+ROUND(Source!AE108*Source!I108, 2))), 2)</f>
        <v>0</v>
      </c>
      <c r="V146">
        <f>Source!Y108</f>
        <v>0</v>
      </c>
      <c r="W146">
        <f>IF(Source!BI108&lt;=1,H146, 0)</f>
        <v>4614.51</v>
      </c>
      <c r="X146">
        <f>IF(Source!BI108=2,H146, 0)</f>
        <v>0</v>
      </c>
      <c r="Y146">
        <f>IF(Source!BI108=3,H146, 0)</f>
        <v>0</v>
      </c>
      <c r="Z146">
        <f>IF(Source!BI108=4,H146, 0)</f>
        <v>0</v>
      </c>
    </row>
    <row r="147" spans="1:26" ht="71.25" x14ac:dyDescent="0.2">
      <c r="A147" s="55" t="str">
        <f>Source!E110</f>
        <v>11,3</v>
      </c>
      <c r="B147" s="56" t="str">
        <f>Source!F110</f>
        <v>19.1.01.11-0001</v>
      </c>
      <c r="C147" s="56" t="str">
        <f>Source!G110</f>
        <v>Крепления для воздуховодов оцинкованные (подвески СТД, подвески регулируемые СТД, тяги, хомуты, кронштейны, траверсы, ленты, шпильки, профили)</v>
      </c>
      <c r="D147" s="42" t="str">
        <f>Source!H110</f>
        <v>т</v>
      </c>
      <c r="E147" s="43">
        <f>Source!I110</f>
        <v>0.61699999999999999</v>
      </c>
      <c r="F147" s="44">
        <f>Source!AL110+Source!AM110+Source!AO110</f>
        <v>12676.79</v>
      </c>
      <c r="G147" s="51" t="s">
        <v>6</v>
      </c>
      <c r="H147" s="46">
        <f>ROUND(Source!AC110*Source!I110, 2)+ROUND(Source!AD110*Source!I110, 2)+ROUND(Source!AF110*Source!I110, 2)</f>
        <v>7821.58</v>
      </c>
      <c r="I147" s="45"/>
      <c r="J147" s="45">
        <f>IF(Source!BC110&lt;&gt; 0, Source!BC110, 1)</f>
        <v>6.83</v>
      </c>
      <c r="K147" s="46">
        <f>Source!O110</f>
        <v>53421.39</v>
      </c>
      <c r="L147" s="52"/>
      <c r="S147">
        <f>ROUND((Source!FX110/100)*((ROUND(Source!AF110*Source!I110, 2)+ROUND(Source!AE110*Source!I110, 2))), 2)</f>
        <v>0</v>
      </c>
      <c r="T147">
        <f>Source!X110</f>
        <v>0</v>
      </c>
      <c r="U147">
        <f>ROUND((Source!FY110/100)*((ROUND(Source!AF110*Source!I110, 2)+ROUND(Source!AE110*Source!I110, 2))), 2)</f>
        <v>0</v>
      </c>
      <c r="V147">
        <f>Source!Y110</f>
        <v>0</v>
      </c>
      <c r="W147">
        <f>IF(Source!BI110&lt;=1,H147, 0)</f>
        <v>7821.58</v>
      </c>
      <c r="X147">
        <f>IF(Source!BI110=2,H147, 0)</f>
        <v>0</v>
      </c>
      <c r="Y147">
        <f>IF(Source!BI110=3,H147, 0)</f>
        <v>0</v>
      </c>
      <c r="Z147">
        <f>IF(Source!BI110=4,H147, 0)</f>
        <v>0</v>
      </c>
    </row>
    <row r="148" spans="1:26" ht="15" x14ac:dyDescent="0.25">
      <c r="G148" s="86">
        <f>H138+H139+H141+H142+H143+SUM(H145:H147)</f>
        <v>13938.96</v>
      </c>
      <c r="H148" s="86"/>
      <c r="J148" s="86">
        <f>K138+K139+K141+K142+K143+SUM(K145:K147)</f>
        <v>95210.21</v>
      </c>
      <c r="K148" s="86"/>
      <c r="L148" s="48">
        <f>Source!U104</f>
        <v>47.212891199999994</v>
      </c>
      <c r="O148" s="30">
        <f>G148</f>
        <v>13938.96</v>
      </c>
      <c r="P148" s="30">
        <f>J148</f>
        <v>95210.21</v>
      </c>
      <c r="Q148" s="30">
        <f>L148</f>
        <v>47.212891199999994</v>
      </c>
      <c r="W148">
        <f>IF(Source!BI104&lt;=1,H138+H139+H141+H142+H143, 0)</f>
        <v>1502.87</v>
      </c>
      <c r="X148">
        <f>IF(Source!BI104=2,H138+H139+H141+H142+H143, 0)</f>
        <v>0</v>
      </c>
      <c r="Y148">
        <f>IF(Source!BI104=3,H138+H139+H141+H142+H143, 0)</f>
        <v>0</v>
      </c>
      <c r="Z148">
        <f>IF(Source!BI104=4,H138+H139+H141+H142+H143, 0)</f>
        <v>0</v>
      </c>
    </row>
    <row r="149" spans="1:26" ht="57" x14ac:dyDescent="0.2">
      <c r="A149" s="53" t="str">
        <f>Source!E112</f>
        <v>12</v>
      </c>
      <c r="B149" s="54" t="str">
        <f>Source!F112</f>
        <v>26-01-018-01</v>
      </c>
      <c r="C149" s="54" t="str">
        <f>Source!G112</f>
        <v>Изоляция плоских и криволинейных поверхностей пластинами (плитами) из вспененного каучука, вспененного полиэтилена</v>
      </c>
      <c r="D149" s="35" t="str">
        <f>Source!H112</f>
        <v>10 м2</v>
      </c>
      <c r="E149" s="13">
        <f>Source!I112</f>
        <v>5.19</v>
      </c>
      <c r="F149" s="36">
        <f>Source!AL112+Source!AM112+Source!AO112</f>
        <v>282.23</v>
      </c>
      <c r="G149" s="37"/>
      <c r="H149" s="38"/>
      <c r="I149" s="37" t="str">
        <f>Source!BO112</f>
        <v/>
      </c>
      <c r="J149" s="37"/>
      <c r="K149" s="38"/>
      <c r="L149" s="39"/>
      <c r="S149">
        <f>ROUND((Source!FX112/100)*((ROUND(Source!AF112*Source!I112, 2)+ROUND(Source!AE112*Source!I112, 2))), 2)</f>
        <v>461.49</v>
      </c>
      <c r="T149">
        <f>Source!X112</f>
        <v>3152</v>
      </c>
      <c r="U149">
        <f>ROUND((Source!FY112/100)*((ROUND(Source!AF112*Source!I112, 2)+ROUND(Source!AE112*Source!I112, 2))), 2)</f>
        <v>305.10000000000002</v>
      </c>
      <c r="V149">
        <f>Source!Y112</f>
        <v>2101.33</v>
      </c>
    </row>
    <row r="150" spans="1:26" x14ac:dyDescent="0.2">
      <c r="C150" s="29" t="str">
        <f>"Объем: "&amp;Source!I112&amp;"=51,9/"&amp;"10"</f>
        <v>Объем: 5,19=51,9/10</v>
      </c>
    </row>
    <row r="151" spans="1:26" ht="14.25" x14ac:dyDescent="0.2">
      <c r="A151" s="53"/>
      <c r="B151" s="54"/>
      <c r="C151" s="54" t="s">
        <v>622</v>
      </c>
      <c r="D151" s="35"/>
      <c r="E151" s="13"/>
      <c r="F151" s="36">
        <f>Source!AO112</f>
        <v>66.17</v>
      </c>
      <c r="G151" s="37" t="str">
        <f>Source!DG112</f>
        <v>)*1,2)*1,15</v>
      </c>
      <c r="H151" s="38">
        <f>ROUND(Source!AF112*Source!I112, 2)</f>
        <v>473.92</v>
      </c>
      <c r="I151" s="37"/>
      <c r="J151" s="37">
        <f>IF(Source!BA112&lt;&gt; 0, Source!BA112, 1)</f>
        <v>6.83</v>
      </c>
      <c r="K151" s="38">
        <f>Source!S112</f>
        <v>3236.89</v>
      </c>
      <c r="L151" s="39"/>
      <c r="R151">
        <f>H151</f>
        <v>473.92</v>
      </c>
    </row>
    <row r="152" spans="1:26" ht="14.25" x14ac:dyDescent="0.2">
      <c r="A152" s="53"/>
      <c r="B152" s="54"/>
      <c r="C152" s="54" t="s">
        <v>76</v>
      </c>
      <c r="D152" s="35"/>
      <c r="E152" s="13"/>
      <c r="F152" s="36">
        <f>Source!AM112</f>
        <v>28.26</v>
      </c>
      <c r="G152" s="37" t="str">
        <f>Source!DE112</f>
        <v>)*1,2)*1,25</v>
      </c>
      <c r="H152" s="38">
        <f>ROUND(Source!AD112*Source!I112, 2)</f>
        <v>220</v>
      </c>
      <c r="I152" s="37"/>
      <c r="J152" s="37">
        <f>IF(Source!BB112&lt;&gt; 0, Source!BB112, 1)</f>
        <v>6.83</v>
      </c>
      <c r="K152" s="38">
        <f>Source!Q112</f>
        <v>1502.63</v>
      </c>
      <c r="L152" s="39"/>
    </row>
    <row r="153" spans="1:26" ht="14.25" x14ac:dyDescent="0.2">
      <c r="A153" s="53"/>
      <c r="B153" s="54"/>
      <c r="C153" s="54" t="s">
        <v>623</v>
      </c>
      <c r="D153" s="35"/>
      <c r="E153" s="13"/>
      <c r="F153" s="36">
        <f>Source!AN112</f>
        <v>4.99</v>
      </c>
      <c r="G153" s="37" t="str">
        <f>Source!DF112</f>
        <v>)*1,2)*1,25</v>
      </c>
      <c r="H153" s="40">
        <f>ROUND(Source!AE112*Source!I112, 2)</f>
        <v>38.85</v>
      </c>
      <c r="I153" s="37"/>
      <c r="J153" s="37">
        <f>IF(Source!BS112&lt;&gt; 0, Source!BS112, 1)</f>
        <v>6.83</v>
      </c>
      <c r="K153" s="40">
        <f>Source!R112</f>
        <v>265.33</v>
      </c>
      <c r="L153" s="39"/>
      <c r="R153">
        <f>H153</f>
        <v>38.85</v>
      </c>
    </row>
    <row r="154" spans="1:26" ht="14.25" x14ac:dyDescent="0.2">
      <c r="A154" s="53"/>
      <c r="B154" s="54"/>
      <c r="C154" s="54" t="s">
        <v>629</v>
      </c>
      <c r="D154" s="35"/>
      <c r="E154" s="13"/>
      <c r="F154" s="36">
        <f>Source!AL112</f>
        <v>187.8</v>
      </c>
      <c r="G154" s="37" t="str">
        <f>Source!DD112</f>
        <v/>
      </c>
      <c r="H154" s="38">
        <f>ROUND(Source!AC112*Source!I112, 2)</f>
        <v>974.68</v>
      </c>
      <c r="I154" s="37"/>
      <c r="J154" s="37">
        <f>IF(Source!BC112&lt;&gt; 0, Source!BC112, 1)</f>
        <v>6.83</v>
      </c>
      <c r="K154" s="38">
        <f>Source!P112</f>
        <v>6657.08</v>
      </c>
      <c r="L154" s="39"/>
    </row>
    <row r="155" spans="1:26" ht="14.25" x14ac:dyDescent="0.2">
      <c r="A155" s="53"/>
      <c r="B155" s="54"/>
      <c r="C155" s="54" t="s">
        <v>624</v>
      </c>
      <c r="D155" s="35" t="s">
        <v>625</v>
      </c>
      <c r="E155" s="13">
        <f>Source!BZ112</f>
        <v>100</v>
      </c>
      <c r="F155" s="79" t="str">
        <f>CONCATENATE(" )", Source!DL112, Source!FT112, "=", Source!FX112)</f>
        <v xml:space="preserve"> )*0,9=90</v>
      </c>
      <c r="G155" s="85"/>
      <c r="H155" s="38">
        <f>SUM(S149:S158)</f>
        <v>461.49</v>
      </c>
      <c r="I155" s="41"/>
      <c r="J155" s="33">
        <f>Source!AT112</f>
        <v>90</v>
      </c>
      <c r="K155" s="38">
        <f>SUM(T149:T158)</f>
        <v>3152</v>
      </c>
      <c r="L155" s="39"/>
    </row>
    <row r="156" spans="1:26" ht="14.25" x14ac:dyDescent="0.2">
      <c r="A156" s="53"/>
      <c r="B156" s="54"/>
      <c r="C156" s="54" t="s">
        <v>626</v>
      </c>
      <c r="D156" s="35" t="s">
        <v>625</v>
      </c>
      <c r="E156" s="13">
        <f>Source!CA112</f>
        <v>70</v>
      </c>
      <c r="F156" s="79" t="str">
        <f>CONCATENATE(" )", Source!DM112, Source!FU112, "=", Source!FY112)</f>
        <v xml:space="preserve"> )*0,85=59,5</v>
      </c>
      <c r="G156" s="85"/>
      <c r="H156" s="38">
        <f>SUM(U149:U158)</f>
        <v>305.10000000000002</v>
      </c>
      <c r="I156" s="41"/>
      <c r="J156" s="33">
        <f>Source!AU112</f>
        <v>60</v>
      </c>
      <c r="K156" s="38">
        <f>SUM(V149:V158)</f>
        <v>2101.33</v>
      </c>
      <c r="L156" s="39"/>
    </row>
    <row r="157" spans="1:26" ht="14.25" x14ac:dyDescent="0.2">
      <c r="A157" s="53"/>
      <c r="B157" s="54"/>
      <c r="C157" s="54" t="s">
        <v>627</v>
      </c>
      <c r="D157" s="35" t="s">
        <v>628</v>
      </c>
      <c r="E157" s="13">
        <f>Source!AQ112</f>
        <v>6.67</v>
      </c>
      <c r="F157" s="36"/>
      <c r="G157" s="37" t="str">
        <f>Source!DI112</f>
        <v>)*1,2)*1,15</v>
      </c>
      <c r="H157" s="38"/>
      <c r="I157" s="37"/>
      <c r="J157" s="37"/>
      <c r="K157" s="38"/>
      <c r="L157" s="49">
        <f>Source!U112</f>
        <v>47.771873999999997</v>
      </c>
    </row>
    <row r="158" spans="1:26" ht="28.5" x14ac:dyDescent="0.2">
      <c r="A158" s="55" t="str">
        <f>Source!E114</f>
        <v>12,1</v>
      </c>
      <c r="B158" s="56" t="str">
        <f>Source!F114</f>
        <v>12.2.07.01-0003</v>
      </c>
      <c r="C158" s="56" t="str">
        <f>Source!G114</f>
        <v>Рулоны из вспененного каучука K-FLEX ENERGO EXPERT BK, толщиной 13 мм</v>
      </c>
      <c r="D158" s="42" t="str">
        <f>Source!H114</f>
        <v>м2</v>
      </c>
      <c r="E158" s="43">
        <f>Source!I114</f>
        <v>51.899999999999991</v>
      </c>
      <c r="F158" s="44">
        <f>Source!AL114+Source!AM114+Source!AO114</f>
        <v>308.56</v>
      </c>
      <c r="G158" s="51" t="s">
        <v>6</v>
      </c>
      <c r="H158" s="46">
        <f>ROUND(Source!AC114*Source!I114, 2)+ROUND(Source!AD114*Source!I114, 2)+ROUND(Source!AF114*Source!I114, 2)</f>
        <v>16014.26</v>
      </c>
      <c r="I158" s="45"/>
      <c r="J158" s="45">
        <f>IF(Source!BC114&lt;&gt; 0, Source!BC114, 1)</f>
        <v>6.83</v>
      </c>
      <c r="K158" s="46">
        <f>Source!O114</f>
        <v>109377.42</v>
      </c>
      <c r="L158" s="52"/>
      <c r="S158">
        <f>ROUND((Source!FX114/100)*((ROUND(Source!AF114*Source!I114, 2)+ROUND(Source!AE114*Source!I114, 2))), 2)</f>
        <v>0</v>
      </c>
      <c r="T158">
        <f>Source!X114</f>
        <v>0</v>
      </c>
      <c r="U158">
        <f>ROUND((Source!FY114/100)*((ROUND(Source!AF114*Source!I114, 2)+ROUND(Source!AE114*Source!I114, 2))), 2)</f>
        <v>0</v>
      </c>
      <c r="V158">
        <f>Source!Y114</f>
        <v>0</v>
      </c>
      <c r="W158">
        <f>IF(Source!BI114&lt;=1,H158, 0)</f>
        <v>16014.26</v>
      </c>
      <c r="X158">
        <f>IF(Source!BI114=2,H158, 0)</f>
        <v>0</v>
      </c>
      <c r="Y158">
        <f>IF(Source!BI114=3,H158, 0)</f>
        <v>0</v>
      </c>
      <c r="Z158">
        <f>IF(Source!BI114=4,H158, 0)</f>
        <v>0</v>
      </c>
    </row>
    <row r="159" spans="1:26" ht="15" x14ac:dyDescent="0.25">
      <c r="G159" s="86">
        <f>H151+H152+H154+H155+H156+SUM(H158:H158)</f>
        <v>18449.45</v>
      </c>
      <c r="H159" s="86"/>
      <c r="J159" s="86">
        <f>K151+K152+K154+K155+K156+SUM(K158:K158)</f>
        <v>126027.35</v>
      </c>
      <c r="K159" s="86"/>
      <c r="L159" s="48">
        <f>Source!U112</f>
        <v>47.771873999999997</v>
      </c>
      <c r="O159" s="30">
        <f>G159</f>
        <v>18449.45</v>
      </c>
      <c r="P159" s="30">
        <f>J159</f>
        <v>126027.35</v>
      </c>
      <c r="Q159" s="30">
        <f>L159</f>
        <v>47.771873999999997</v>
      </c>
      <c r="W159">
        <f>IF(Source!BI112&lt;=1,H151+H152+H154+H155+H156, 0)</f>
        <v>2435.19</v>
      </c>
      <c r="X159">
        <f>IF(Source!BI112=2,H151+H152+H154+H155+H156, 0)</f>
        <v>0</v>
      </c>
      <c r="Y159">
        <f>IF(Source!BI112=3,H151+H152+H154+H155+H156, 0)</f>
        <v>0</v>
      </c>
      <c r="Z159">
        <f>IF(Source!BI112=4,H151+H152+H154+H155+H156, 0)</f>
        <v>0</v>
      </c>
    </row>
    <row r="160" spans="1:26" ht="57" x14ac:dyDescent="0.2">
      <c r="A160" s="53" t="str">
        <f>Source!E116</f>
        <v>13</v>
      </c>
      <c r="B160" s="54" t="str">
        <f>Source!F116</f>
        <v>26-02-008-04</v>
      </c>
      <c r="C160" s="54" t="str">
        <f>Source!G116</f>
        <v>Огнезащитное покрытие воздуховодов пастовым составом с пределом огнестойкости 1,5 часа, толщиной покрытия 8 мм</v>
      </c>
      <c r="D160" s="35" t="str">
        <f>Source!H116</f>
        <v>100 м2</v>
      </c>
      <c r="E160" s="13">
        <f>Source!I116</f>
        <v>1.6020000000000001</v>
      </c>
      <c r="F160" s="36">
        <f>Source!AL116+Source!AM116+Source!AO116</f>
        <v>3033.94</v>
      </c>
      <c r="G160" s="37"/>
      <c r="H160" s="38"/>
      <c r="I160" s="37" t="str">
        <f>Source!BO116</f>
        <v/>
      </c>
      <c r="J160" s="37"/>
      <c r="K160" s="38"/>
      <c r="L160" s="39"/>
      <c r="S160">
        <f>ROUND((Source!FX116/100)*((ROUND(Source!AF116*Source!I116, 2)+ROUND(Source!AE116*Source!I116, 2))), 2)</f>
        <v>2058.87</v>
      </c>
      <c r="T160">
        <f>Source!X116</f>
        <v>14062.11</v>
      </c>
      <c r="U160">
        <f>ROUND((Source!FY116/100)*((ROUND(Source!AF116*Source!I116, 2)+ROUND(Source!AE116*Source!I116, 2))), 2)</f>
        <v>1361.14</v>
      </c>
      <c r="V160">
        <f>Source!Y116</f>
        <v>9374.74</v>
      </c>
    </row>
    <row r="161" spans="1:26" x14ac:dyDescent="0.2">
      <c r="C161" s="29" t="str">
        <f>"Объем: "&amp;Source!I116&amp;"=160,2/"&amp;"100"</f>
        <v>Объем: 1,602=160,2/100</v>
      </c>
    </row>
    <row r="162" spans="1:26" ht="28.5" x14ac:dyDescent="0.2">
      <c r="A162" s="53"/>
      <c r="B162" s="54"/>
      <c r="C162" s="54" t="s">
        <v>622</v>
      </c>
      <c r="D162" s="35"/>
      <c r="E162" s="13"/>
      <c r="F162" s="36">
        <f>Source!AO116</f>
        <v>458.15</v>
      </c>
      <c r="G162" s="37" t="str">
        <f>Source!DG116</f>
        <v>)*1,2*2,25)*1,15</v>
      </c>
      <c r="H162" s="38">
        <f>ROUND(Source!AF116*Source!I116, 2)</f>
        <v>2278.9299999999998</v>
      </c>
      <c r="I162" s="37"/>
      <c r="J162" s="37">
        <f>IF(Source!BA116&lt;&gt; 0, Source!BA116, 1)</f>
        <v>6.83</v>
      </c>
      <c r="K162" s="38">
        <f>Source!S116</f>
        <v>15565.12</v>
      </c>
      <c r="L162" s="39"/>
      <c r="R162">
        <f>H162</f>
        <v>2278.9299999999998</v>
      </c>
    </row>
    <row r="163" spans="1:26" ht="28.5" x14ac:dyDescent="0.2">
      <c r="A163" s="53"/>
      <c r="B163" s="54"/>
      <c r="C163" s="54" t="s">
        <v>76</v>
      </c>
      <c r="D163" s="35"/>
      <c r="E163" s="13"/>
      <c r="F163" s="36">
        <f>Source!AM116</f>
        <v>62.14</v>
      </c>
      <c r="G163" s="37" t="str">
        <f>Source!DE116</f>
        <v>)*1,2*2,25)*1,25</v>
      </c>
      <c r="H163" s="38">
        <f>ROUND(Source!AD116*Source!I116, 2)</f>
        <v>335.98</v>
      </c>
      <c r="I163" s="37"/>
      <c r="J163" s="37">
        <f>IF(Source!BB116&lt;&gt; 0, Source!BB116, 1)</f>
        <v>6.83</v>
      </c>
      <c r="K163" s="38">
        <f>Source!Q116</f>
        <v>2294.71</v>
      </c>
      <c r="L163" s="39"/>
    </row>
    <row r="164" spans="1:26" ht="28.5" x14ac:dyDescent="0.2">
      <c r="A164" s="53"/>
      <c r="B164" s="54"/>
      <c r="C164" s="54" t="s">
        <v>623</v>
      </c>
      <c r="D164" s="35"/>
      <c r="E164" s="13"/>
      <c r="F164" s="36">
        <f>Source!AN116</f>
        <v>1.61</v>
      </c>
      <c r="G164" s="37" t="str">
        <f>Source!DF116</f>
        <v>)*1,2*2,25)*1,25</v>
      </c>
      <c r="H164" s="40">
        <f>ROUND(Source!AE116*Source!I116, 2)</f>
        <v>8.6999999999999993</v>
      </c>
      <c r="I164" s="37"/>
      <c r="J164" s="37">
        <f>IF(Source!BS116&lt;&gt; 0, Source!BS116, 1)</f>
        <v>6.83</v>
      </c>
      <c r="K164" s="40">
        <f>Source!R116</f>
        <v>59.45</v>
      </c>
      <c r="L164" s="39"/>
      <c r="R164">
        <f>H164</f>
        <v>8.6999999999999993</v>
      </c>
    </row>
    <row r="165" spans="1:26" ht="14.25" x14ac:dyDescent="0.2">
      <c r="A165" s="53"/>
      <c r="B165" s="54"/>
      <c r="C165" s="54" t="s">
        <v>629</v>
      </c>
      <c r="D165" s="35"/>
      <c r="E165" s="13"/>
      <c r="F165" s="36">
        <f>Source!AL116</f>
        <v>2513.65</v>
      </c>
      <c r="G165" s="37" t="str">
        <f>Source!DD116</f>
        <v>*2,25</v>
      </c>
      <c r="H165" s="38">
        <f>ROUND(Source!AC116*Source!I116, 2)</f>
        <v>9060.4500000000007</v>
      </c>
      <c r="I165" s="37"/>
      <c r="J165" s="37">
        <f>IF(Source!BC116&lt;&gt; 0, Source!BC116, 1)</f>
        <v>6.83</v>
      </c>
      <c r="K165" s="38">
        <f>Source!P116</f>
        <v>61882.879999999997</v>
      </c>
      <c r="L165" s="39"/>
    </row>
    <row r="166" spans="1:26" ht="14.25" x14ac:dyDescent="0.2">
      <c r="A166" s="53"/>
      <c r="B166" s="54"/>
      <c r="C166" s="54" t="s">
        <v>624</v>
      </c>
      <c r="D166" s="35" t="s">
        <v>625</v>
      </c>
      <c r="E166" s="13">
        <f>Source!BZ116</f>
        <v>100</v>
      </c>
      <c r="F166" s="79" t="str">
        <f>CONCATENATE(" )", Source!DL116, Source!FT116, "=", Source!FX116)</f>
        <v xml:space="preserve"> )*0,9=90</v>
      </c>
      <c r="G166" s="85"/>
      <c r="H166" s="38">
        <f>SUM(S160:S170)</f>
        <v>2058.87</v>
      </c>
      <c r="I166" s="41"/>
      <c r="J166" s="33">
        <f>Source!AT116</f>
        <v>90</v>
      </c>
      <c r="K166" s="38">
        <f>SUM(T160:T170)</f>
        <v>14062.11</v>
      </c>
      <c r="L166" s="39"/>
    </row>
    <row r="167" spans="1:26" ht="14.25" x14ac:dyDescent="0.2">
      <c r="A167" s="53"/>
      <c r="B167" s="54"/>
      <c r="C167" s="54" t="s">
        <v>626</v>
      </c>
      <c r="D167" s="35" t="s">
        <v>625</v>
      </c>
      <c r="E167" s="13">
        <f>Source!CA116</f>
        <v>70</v>
      </c>
      <c r="F167" s="79" t="str">
        <f>CONCATENATE(" )", Source!DM116, Source!FU116, "=", Source!FY116)</f>
        <v xml:space="preserve"> )*0,85=59,5</v>
      </c>
      <c r="G167" s="85"/>
      <c r="H167" s="38">
        <f>SUM(U160:U170)</f>
        <v>1361.14</v>
      </c>
      <c r="I167" s="41"/>
      <c r="J167" s="33">
        <f>Source!AU116</f>
        <v>60</v>
      </c>
      <c r="K167" s="38">
        <f>SUM(V160:V170)</f>
        <v>9374.74</v>
      </c>
      <c r="L167" s="39"/>
    </row>
    <row r="168" spans="1:26" ht="28.5" x14ac:dyDescent="0.2">
      <c r="A168" s="53"/>
      <c r="B168" s="54"/>
      <c r="C168" s="54" t="s">
        <v>627</v>
      </c>
      <c r="D168" s="35" t="s">
        <v>628</v>
      </c>
      <c r="E168" s="13">
        <f>Source!AQ116</f>
        <v>51.71</v>
      </c>
      <c r="F168" s="36"/>
      <c r="G168" s="37" t="str">
        <f>Source!DI116</f>
        <v>)*1,2*2,25)*1,15</v>
      </c>
      <c r="H168" s="38"/>
      <c r="I168" s="37"/>
      <c r="J168" s="37"/>
      <c r="K168" s="38"/>
      <c r="L168" s="49">
        <f>Source!U116</f>
        <v>257.21639909999999</v>
      </c>
    </row>
    <row r="169" spans="1:26" ht="14.25" x14ac:dyDescent="0.2">
      <c r="A169" s="53" t="str">
        <f>Source!E118</f>
        <v>13,1</v>
      </c>
      <c r="B169" s="54" t="str">
        <f>Source!F118</f>
        <v>14.2.02.11</v>
      </c>
      <c r="C169" s="54" t="str">
        <f>Source!G118</f>
        <v>Составы огнезащитные</v>
      </c>
      <c r="D169" s="35" t="str">
        <f>Source!H118</f>
        <v>т</v>
      </c>
      <c r="E169" s="13">
        <f>Source!I118</f>
        <v>4.3254000000000001</v>
      </c>
      <c r="F169" s="36">
        <f>Source!AL118+Source!AM118+Source!AO118</f>
        <v>0</v>
      </c>
      <c r="G169" s="50" t="s">
        <v>635</v>
      </c>
      <c r="H169" s="38">
        <f>ROUND(Source!AC118*Source!I118, 2)+ROUND(Source!AD118*Source!I118, 2)+ROUND(Source!AF118*Source!I118, 2)</f>
        <v>0</v>
      </c>
      <c r="I169" s="37"/>
      <c r="J169" s="37">
        <f>IF(Source!BC118&lt;&gt; 0, Source!BC118, 1)</f>
        <v>6.83</v>
      </c>
      <c r="K169" s="38">
        <f>Source!O118</f>
        <v>0</v>
      </c>
      <c r="L169" s="39"/>
      <c r="S169">
        <f>ROUND((Source!FX118/100)*((ROUND(Source!AF118*Source!I118, 2)+ROUND(Source!AE118*Source!I118, 2))), 2)</f>
        <v>0</v>
      </c>
      <c r="T169">
        <f>Source!X118</f>
        <v>0</v>
      </c>
      <c r="U169">
        <f>ROUND((Source!FY118/100)*((ROUND(Source!AF118*Source!I118, 2)+ROUND(Source!AE118*Source!I118, 2))), 2)</f>
        <v>0</v>
      </c>
      <c r="V169">
        <f>Source!Y118</f>
        <v>0</v>
      </c>
      <c r="W169">
        <f>IF(Source!BI118&lt;=1,H169, 0)</f>
        <v>0</v>
      </c>
      <c r="X169">
        <f>IF(Source!BI118=2,H169, 0)</f>
        <v>0</v>
      </c>
      <c r="Y169">
        <f>IF(Source!BI118=3,H169, 0)</f>
        <v>0</v>
      </c>
      <c r="Z169">
        <f>IF(Source!BI118=4,H169, 0)</f>
        <v>0</v>
      </c>
    </row>
    <row r="170" spans="1:26" ht="28.5" x14ac:dyDescent="0.2">
      <c r="A170" s="55" t="str">
        <f>Source!E120</f>
        <v>13,2</v>
      </c>
      <c r="B170" s="56" t="str">
        <f>Source!F120</f>
        <v>14.2.02.11-0028</v>
      </c>
      <c r="C170" s="56" t="str">
        <f>Source!G120</f>
        <v>Состав огнезащитный для воздуховодов, марка "ФИБРОГЕЙН"</v>
      </c>
      <c r="D170" s="42" t="str">
        <f>Source!H120</f>
        <v>кг</v>
      </c>
      <c r="E170" s="43">
        <f>Source!I120</f>
        <v>4325.3999999999996</v>
      </c>
      <c r="F170" s="44">
        <f>Source!AL120+Source!AM120+Source!AO120</f>
        <v>11.22</v>
      </c>
      <c r="G170" s="51" t="s">
        <v>6</v>
      </c>
      <c r="H170" s="46">
        <f>ROUND(Source!AC120*Source!I120, 2)+ROUND(Source!AD120*Source!I120, 2)+ROUND(Source!AF120*Source!I120, 2)</f>
        <v>48530.99</v>
      </c>
      <c r="I170" s="45"/>
      <c r="J170" s="45">
        <f>IF(Source!BC120&lt;&gt; 0, Source!BC120, 1)</f>
        <v>6.83</v>
      </c>
      <c r="K170" s="46">
        <f>Source!O120</f>
        <v>331466.65000000002</v>
      </c>
      <c r="L170" s="52"/>
      <c r="S170">
        <f>ROUND((Source!FX120/100)*((ROUND(Source!AF120*Source!I120, 2)+ROUND(Source!AE120*Source!I120, 2))), 2)</f>
        <v>0</v>
      </c>
      <c r="T170">
        <f>Source!X120</f>
        <v>0</v>
      </c>
      <c r="U170">
        <f>ROUND((Source!FY120/100)*((ROUND(Source!AF120*Source!I120, 2)+ROUND(Source!AE120*Source!I120, 2))), 2)</f>
        <v>0</v>
      </c>
      <c r="V170">
        <f>Source!Y120</f>
        <v>0</v>
      </c>
      <c r="W170">
        <f>IF(Source!BI120&lt;=1,H170, 0)</f>
        <v>48530.99</v>
      </c>
      <c r="X170">
        <f>IF(Source!BI120=2,H170, 0)</f>
        <v>0</v>
      </c>
      <c r="Y170">
        <f>IF(Source!BI120=3,H170, 0)</f>
        <v>0</v>
      </c>
      <c r="Z170">
        <f>IF(Source!BI120=4,H170, 0)</f>
        <v>0</v>
      </c>
    </row>
    <row r="171" spans="1:26" ht="15" x14ac:dyDescent="0.25">
      <c r="G171" s="86">
        <f>H162+H163+H165+H166+H167+SUM(H169:H170)</f>
        <v>63626.36</v>
      </c>
      <c r="H171" s="86"/>
      <c r="J171" s="86">
        <f>K162+K163+K165+K166+K167+SUM(K169:K170)</f>
        <v>434646.21</v>
      </c>
      <c r="K171" s="86"/>
      <c r="L171" s="48">
        <f>Source!U116</f>
        <v>257.21639909999999</v>
      </c>
      <c r="O171" s="30">
        <f>G171</f>
        <v>63626.36</v>
      </c>
      <c r="P171" s="30">
        <f>J171</f>
        <v>434646.21</v>
      </c>
      <c r="Q171" s="30">
        <f>L171</f>
        <v>257.21639909999999</v>
      </c>
      <c r="W171">
        <f>IF(Source!BI116&lt;=1,H162+H163+H165+H166+H167, 0)</f>
        <v>15095.369999999999</v>
      </c>
      <c r="X171">
        <f>IF(Source!BI116=2,H162+H163+H165+H166+H167, 0)</f>
        <v>0</v>
      </c>
      <c r="Y171">
        <f>IF(Source!BI116=3,H162+H163+H165+H166+H167, 0)</f>
        <v>0</v>
      </c>
      <c r="Z171">
        <f>IF(Source!BI116=4,H162+H163+H165+H166+H167, 0)</f>
        <v>0</v>
      </c>
    </row>
    <row r="173" spans="1:26" ht="15" x14ac:dyDescent="0.25">
      <c r="A173" s="88" t="str">
        <f>CONCATENATE("Итого по разделу: ",IF(Source!G122&lt;&gt;"Новый раздел", Source!G122, ""))</f>
        <v>Итого по разделу: Раздел : Дымоудаление</v>
      </c>
      <c r="B173" s="88"/>
      <c r="C173" s="88"/>
      <c r="D173" s="88"/>
      <c r="E173" s="88"/>
      <c r="F173" s="88"/>
      <c r="G173" s="89">
        <f>SUM(O80:O172)</f>
        <v>274503.67000000004</v>
      </c>
      <c r="H173" s="89"/>
      <c r="I173" s="32"/>
      <c r="J173" s="89">
        <f>SUM(P80:P172)</f>
        <v>1874978.6300000001</v>
      </c>
      <c r="K173" s="89"/>
      <c r="L173" s="48">
        <f>SUM(Q80:Q172)</f>
        <v>534.2796075</v>
      </c>
    </row>
    <row r="175" spans="1:26" ht="16.5" x14ac:dyDescent="0.25">
      <c r="A175" s="87" t="str">
        <f>CONCATENATE("Раздел: ",IF(Source!G154&lt;&gt;"Новый раздел", Source!G154, ""))</f>
        <v>Раздел: Раздел: ЭОМ</v>
      </c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</row>
    <row r="176" spans="1:26" ht="28.5" x14ac:dyDescent="0.2">
      <c r="A176" s="53" t="str">
        <f>Source!E159</f>
        <v>14</v>
      </c>
      <c r="B176" s="54" t="str">
        <f>Source!F159</f>
        <v>м08-10-010-01</v>
      </c>
      <c r="C176" s="54" t="str">
        <f>Source!G159</f>
        <v>Прокладка труб гофрированных ПВХ для защиты проводов и кабелей</v>
      </c>
      <c r="D176" s="35" t="str">
        <f>Source!H159</f>
        <v>100 м</v>
      </c>
      <c r="E176" s="13">
        <f>Source!I159</f>
        <v>1.4</v>
      </c>
      <c r="F176" s="36">
        <f>Source!AL159+Source!AM159+Source!AO159</f>
        <v>156.32999999999998</v>
      </c>
      <c r="G176" s="37"/>
      <c r="H176" s="38"/>
      <c r="I176" s="37" t="str">
        <f>Source!BO159</f>
        <v/>
      </c>
      <c r="J176" s="37"/>
      <c r="K176" s="38"/>
      <c r="L176" s="39"/>
      <c r="S176">
        <f>ROUND((Source!FX159/100)*((ROUND(Source!AF159*Source!I159, 2)+ROUND(Source!AE159*Source!I159, 2))), 2)</f>
        <v>222.71</v>
      </c>
      <c r="T176">
        <f>Source!X159</f>
        <v>1521.08</v>
      </c>
      <c r="U176">
        <f>ROUND((Source!FY159/100)*((ROUND(Source!AF159*Source!I159, 2)+ROUND(Source!AE159*Source!I159, 2))), 2)</f>
        <v>152.38</v>
      </c>
      <c r="V176">
        <f>Source!Y159</f>
        <v>1040.74</v>
      </c>
    </row>
    <row r="177" spans="1:26" x14ac:dyDescent="0.2">
      <c r="C177" s="29" t="str">
        <f>"Объем: "&amp;Source!I159&amp;"=140/"&amp;"100"</f>
        <v>Объем: 1,4=140/100</v>
      </c>
    </row>
    <row r="178" spans="1:26" ht="14.25" x14ac:dyDescent="0.2">
      <c r="A178" s="53"/>
      <c r="B178" s="54"/>
      <c r="C178" s="54" t="s">
        <v>622</v>
      </c>
      <c r="D178" s="35"/>
      <c r="E178" s="13"/>
      <c r="F178" s="36">
        <f>Source!AO159</f>
        <v>139.54</v>
      </c>
      <c r="G178" s="37" t="str">
        <f>Source!DG159</f>
        <v>)*1,2</v>
      </c>
      <c r="H178" s="38">
        <f>ROUND(Source!AF159*Source!I159, 2)</f>
        <v>234.43</v>
      </c>
      <c r="I178" s="37"/>
      <c r="J178" s="37">
        <f>IF(Source!BA159&lt;&gt; 0, Source!BA159, 1)</f>
        <v>6.83</v>
      </c>
      <c r="K178" s="38">
        <f>Source!S159</f>
        <v>1601.14</v>
      </c>
      <c r="L178" s="39"/>
      <c r="R178">
        <f>H178</f>
        <v>234.43</v>
      </c>
    </row>
    <row r="179" spans="1:26" ht="14.25" x14ac:dyDescent="0.2">
      <c r="A179" s="53"/>
      <c r="B179" s="54"/>
      <c r="C179" s="54" t="s">
        <v>629</v>
      </c>
      <c r="D179" s="35"/>
      <c r="E179" s="13"/>
      <c r="F179" s="36">
        <f>Source!AL159</f>
        <v>16.79</v>
      </c>
      <c r="G179" s="37" t="str">
        <f>Source!DD159</f>
        <v/>
      </c>
      <c r="H179" s="38">
        <f>ROUND(Source!AC159*Source!I159, 2)</f>
        <v>23.51</v>
      </c>
      <c r="I179" s="37"/>
      <c r="J179" s="37">
        <f>IF(Source!BC159&lt;&gt; 0, Source!BC159, 1)</f>
        <v>6.83</v>
      </c>
      <c r="K179" s="38">
        <f>Source!P159</f>
        <v>160.55000000000001</v>
      </c>
      <c r="L179" s="39"/>
    </row>
    <row r="180" spans="1:26" ht="14.25" x14ac:dyDescent="0.2">
      <c r="A180" s="53"/>
      <c r="B180" s="54"/>
      <c r="C180" s="54" t="s">
        <v>624</v>
      </c>
      <c r="D180" s="35" t="s">
        <v>625</v>
      </c>
      <c r="E180" s="13">
        <f>Source!BZ159</f>
        <v>95</v>
      </c>
      <c r="F180" s="57"/>
      <c r="G180" s="37"/>
      <c r="H180" s="38">
        <f>SUM(S176:S184)</f>
        <v>222.71</v>
      </c>
      <c r="I180" s="41"/>
      <c r="J180" s="33">
        <f>Source!AT159</f>
        <v>95</v>
      </c>
      <c r="K180" s="38">
        <f>SUM(T176:T184)</f>
        <v>1521.08</v>
      </c>
      <c r="L180" s="39"/>
    </row>
    <row r="181" spans="1:26" ht="14.25" x14ac:dyDescent="0.2">
      <c r="A181" s="53"/>
      <c r="B181" s="54"/>
      <c r="C181" s="54" t="s">
        <v>626</v>
      </c>
      <c r="D181" s="35" t="s">
        <v>625</v>
      </c>
      <c r="E181" s="13">
        <f>Source!CA159</f>
        <v>65</v>
      </c>
      <c r="F181" s="57"/>
      <c r="G181" s="37"/>
      <c r="H181" s="38">
        <f>SUM(U176:U184)</f>
        <v>152.38</v>
      </c>
      <c r="I181" s="41"/>
      <c r="J181" s="33">
        <f>Source!AU159</f>
        <v>65</v>
      </c>
      <c r="K181" s="38">
        <f>SUM(V176:V184)</f>
        <v>1040.74</v>
      </c>
      <c r="L181" s="39"/>
    </row>
    <row r="182" spans="1:26" ht="14.25" x14ac:dyDescent="0.2">
      <c r="A182" s="53"/>
      <c r="B182" s="54"/>
      <c r="C182" s="54" t="s">
        <v>627</v>
      </c>
      <c r="D182" s="35" t="s">
        <v>628</v>
      </c>
      <c r="E182" s="13">
        <f>Source!AQ159</f>
        <v>15.2</v>
      </c>
      <c r="F182" s="36"/>
      <c r="G182" s="37" t="str">
        <f>Source!DI159</f>
        <v>)*1,2</v>
      </c>
      <c r="H182" s="38"/>
      <c r="I182" s="37"/>
      <c r="J182" s="37"/>
      <c r="K182" s="38"/>
      <c r="L182" s="49">
        <f>Source!U159</f>
        <v>25.535999999999998</v>
      </c>
    </row>
    <row r="183" spans="1:26" ht="28.5" x14ac:dyDescent="0.2">
      <c r="A183" s="53" t="str">
        <f>Source!E161</f>
        <v>14,1</v>
      </c>
      <c r="B183" s="54" t="str">
        <f>Source!F161</f>
        <v>20.2.12.03-0012</v>
      </c>
      <c r="C183" s="54" t="str">
        <f>Source!G161</f>
        <v>Трубы гибкие гофрированные из ПВХ "DKC" диаметром 25 мм</v>
      </c>
      <c r="D183" s="35" t="str">
        <f>Source!H161</f>
        <v>10 м</v>
      </c>
      <c r="E183" s="13">
        <f>Source!I161</f>
        <v>14</v>
      </c>
      <c r="F183" s="36">
        <f>Source!AL161+Source!AM161+Source!AO161</f>
        <v>21.7</v>
      </c>
      <c r="G183" s="50" t="s">
        <v>6</v>
      </c>
      <c r="H183" s="38">
        <f>ROUND(Source!AC161*Source!I161, 2)+ROUND(Source!AD161*Source!I161, 2)+ROUND(Source!AF161*Source!I161, 2)</f>
        <v>303.8</v>
      </c>
      <c r="I183" s="37"/>
      <c r="J183" s="37">
        <f>IF(Source!BC161&lt;&gt; 0, Source!BC161, 1)</f>
        <v>6.83</v>
      </c>
      <c r="K183" s="38">
        <f>Source!O161</f>
        <v>2074.9499999999998</v>
      </c>
      <c r="L183" s="39"/>
      <c r="S183">
        <f>ROUND((Source!FX161/100)*((ROUND(Source!AF161*Source!I161, 2)+ROUND(Source!AE161*Source!I161, 2))), 2)</f>
        <v>0</v>
      </c>
      <c r="T183">
        <f>Source!X161</f>
        <v>0</v>
      </c>
      <c r="U183">
        <f>ROUND((Source!FY161/100)*((ROUND(Source!AF161*Source!I161, 2)+ROUND(Source!AE161*Source!I161, 2))), 2)</f>
        <v>0</v>
      </c>
      <c r="V183">
        <f>Source!Y161</f>
        <v>0</v>
      </c>
      <c r="W183">
        <f>IF(Source!BI161&lt;=1,H183, 0)</f>
        <v>0</v>
      </c>
      <c r="X183">
        <f>IF(Source!BI161=2,H183, 0)</f>
        <v>303.8</v>
      </c>
      <c r="Y183">
        <f>IF(Source!BI161=3,H183, 0)</f>
        <v>0</v>
      </c>
      <c r="Z183">
        <f>IF(Source!BI161=4,H183, 0)</f>
        <v>0</v>
      </c>
    </row>
    <row r="184" spans="1:26" ht="28.5" x14ac:dyDescent="0.2">
      <c r="A184" s="55" t="str">
        <f>Source!E163</f>
        <v>14,2</v>
      </c>
      <c r="B184" s="56" t="str">
        <f>Source!F163</f>
        <v>20.2.05.02-0011</v>
      </c>
      <c r="C184" s="56" t="str">
        <f>Source!G163</f>
        <v>Держатель с защелкой "DKC" для труб диаметром 25 мм</v>
      </c>
      <c r="D184" s="42" t="str">
        <f>Source!H163</f>
        <v>100 шт.</v>
      </c>
      <c r="E184" s="43">
        <f>Source!I163</f>
        <v>1.4</v>
      </c>
      <c r="F184" s="44">
        <f>Source!AL163+Source!AM163+Source!AO163</f>
        <v>38</v>
      </c>
      <c r="G184" s="51" t="s">
        <v>6</v>
      </c>
      <c r="H184" s="46">
        <f>ROUND(Source!AC163*Source!I163, 2)+ROUND(Source!AD163*Source!I163, 2)+ROUND(Source!AF163*Source!I163, 2)</f>
        <v>53.2</v>
      </c>
      <c r="I184" s="45"/>
      <c r="J184" s="45">
        <f>IF(Source!BC163&lt;&gt; 0, Source!BC163, 1)</f>
        <v>6.83</v>
      </c>
      <c r="K184" s="46">
        <f>Source!O163</f>
        <v>363.36</v>
      </c>
      <c r="L184" s="52"/>
      <c r="S184">
        <f>ROUND((Source!FX163/100)*((ROUND(Source!AF163*Source!I163, 2)+ROUND(Source!AE163*Source!I163, 2))), 2)</f>
        <v>0</v>
      </c>
      <c r="T184">
        <f>Source!X163</f>
        <v>0</v>
      </c>
      <c r="U184">
        <f>ROUND((Source!FY163/100)*((ROUND(Source!AF163*Source!I163, 2)+ROUND(Source!AE163*Source!I163, 2))), 2)</f>
        <v>0</v>
      </c>
      <c r="V184">
        <f>Source!Y163</f>
        <v>0</v>
      </c>
      <c r="W184">
        <f>IF(Source!BI163&lt;=1,H184, 0)</f>
        <v>0</v>
      </c>
      <c r="X184">
        <f>IF(Source!BI163=2,H184, 0)</f>
        <v>53.2</v>
      </c>
      <c r="Y184">
        <f>IF(Source!BI163=3,H184, 0)</f>
        <v>0</v>
      </c>
      <c r="Z184">
        <f>IF(Source!BI163=4,H184, 0)</f>
        <v>0</v>
      </c>
    </row>
    <row r="185" spans="1:26" ht="15" x14ac:dyDescent="0.25">
      <c r="G185" s="86">
        <f>H178+H179+H180+H181+SUM(H183:H184)</f>
        <v>990.03</v>
      </c>
      <c r="H185" s="86"/>
      <c r="J185" s="86">
        <f>K178+K179+K180+K181+SUM(K183:K184)</f>
        <v>6761.82</v>
      </c>
      <c r="K185" s="86"/>
      <c r="L185" s="48">
        <f>Source!U159</f>
        <v>25.535999999999998</v>
      </c>
      <c r="O185" s="30">
        <f>G185</f>
        <v>990.03</v>
      </c>
      <c r="P185" s="30">
        <f>J185</f>
        <v>6761.82</v>
      </c>
      <c r="Q185" s="30">
        <f>L185</f>
        <v>25.535999999999998</v>
      </c>
      <c r="W185">
        <f>IF(Source!BI159&lt;=1,H178+H179+H180+H181, 0)</f>
        <v>0</v>
      </c>
      <c r="X185">
        <f>IF(Source!BI159=2,H178+H179+H180+H181, 0)</f>
        <v>633.03</v>
      </c>
      <c r="Y185">
        <f>IF(Source!BI159=3,H178+H179+H180+H181, 0)</f>
        <v>0</v>
      </c>
      <c r="Z185">
        <f>IF(Source!BI159=4,H178+H179+H180+H181, 0)</f>
        <v>0</v>
      </c>
    </row>
    <row r="186" spans="1:26" ht="71.25" x14ac:dyDescent="0.2">
      <c r="A186" s="53" t="str">
        <f>Source!E165</f>
        <v>15</v>
      </c>
      <c r="B186" s="54" t="str">
        <f>Source!F165</f>
        <v>м08-02-412-04</v>
      </c>
      <c r="C186" s="54" t="str">
        <f>Source!G165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186" s="35" t="str">
        <f>Source!H165</f>
        <v>100 м</v>
      </c>
      <c r="E186" s="13">
        <f>Source!I165</f>
        <v>1.4</v>
      </c>
      <c r="F186" s="36">
        <f>Source!AL165+Source!AM165+Source!AO165</f>
        <v>131.31</v>
      </c>
      <c r="G186" s="37"/>
      <c r="H186" s="38"/>
      <c r="I186" s="37" t="str">
        <f>Source!BO165</f>
        <v/>
      </c>
      <c r="J186" s="37"/>
      <c r="K186" s="38"/>
      <c r="L186" s="39"/>
      <c r="S186">
        <f>ROUND((Source!FX165/100)*((ROUND(Source!AF165*Source!I165, 2)+ROUND(Source!AE165*Source!I165, 2))), 2)</f>
        <v>136.83000000000001</v>
      </c>
      <c r="T186">
        <f>Source!X165</f>
        <v>934.52</v>
      </c>
      <c r="U186">
        <f>ROUND((Source!FY165/100)*((ROUND(Source!AF165*Source!I165, 2)+ROUND(Source!AE165*Source!I165, 2))), 2)</f>
        <v>93.62</v>
      </c>
      <c r="V186">
        <f>Source!Y165</f>
        <v>639.41</v>
      </c>
    </row>
    <row r="187" spans="1:26" x14ac:dyDescent="0.2">
      <c r="C187" s="29" t="str">
        <f>"Объем: "&amp;Source!I165&amp;"=140/"&amp;"100"</f>
        <v>Объем: 1,4=140/100</v>
      </c>
    </row>
    <row r="188" spans="1:26" ht="14.25" x14ac:dyDescent="0.2">
      <c r="A188" s="53"/>
      <c r="B188" s="54"/>
      <c r="C188" s="54" t="s">
        <v>622</v>
      </c>
      <c r="D188" s="35"/>
      <c r="E188" s="13"/>
      <c r="F188" s="36">
        <f>Source!AO165</f>
        <v>84.22</v>
      </c>
      <c r="G188" s="37" t="str">
        <f>Source!DG165</f>
        <v>)*1,2</v>
      </c>
      <c r="H188" s="38">
        <f>ROUND(Source!AF165*Source!I165, 2)</f>
        <v>141.49</v>
      </c>
      <c r="I188" s="37"/>
      <c r="J188" s="37">
        <f>IF(Source!BA165&lt;&gt; 0, Source!BA165, 1)</f>
        <v>6.83</v>
      </c>
      <c r="K188" s="38">
        <f>Source!S165</f>
        <v>966.37</v>
      </c>
      <c r="L188" s="39"/>
      <c r="R188">
        <f>H188</f>
        <v>141.49</v>
      </c>
    </row>
    <row r="189" spans="1:26" ht="14.25" x14ac:dyDescent="0.2">
      <c r="A189" s="53"/>
      <c r="B189" s="54"/>
      <c r="C189" s="54" t="s">
        <v>76</v>
      </c>
      <c r="D189" s="35"/>
      <c r="E189" s="13"/>
      <c r="F189" s="36">
        <f>Source!AM165</f>
        <v>10.66</v>
      </c>
      <c r="G189" s="37" t="str">
        <f>Source!DE165</f>
        <v>)*1,2</v>
      </c>
      <c r="H189" s="38">
        <f>ROUND(Source!AD165*Source!I165, 2)</f>
        <v>17.91</v>
      </c>
      <c r="I189" s="37"/>
      <c r="J189" s="37">
        <f>IF(Source!BB165&lt;&gt; 0, Source!BB165, 1)</f>
        <v>6.83</v>
      </c>
      <c r="K189" s="38">
        <f>Source!Q165</f>
        <v>122.32</v>
      </c>
      <c r="L189" s="39"/>
    </row>
    <row r="190" spans="1:26" ht="14.25" x14ac:dyDescent="0.2">
      <c r="A190" s="53"/>
      <c r="B190" s="54"/>
      <c r="C190" s="54" t="s">
        <v>623</v>
      </c>
      <c r="D190" s="35"/>
      <c r="E190" s="13"/>
      <c r="F190" s="36">
        <f>Source!AN165</f>
        <v>1.51</v>
      </c>
      <c r="G190" s="37" t="str">
        <f>Source!DF165</f>
        <v>)*1,2</v>
      </c>
      <c r="H190" s="40">
        <f>ROUND(Source!AE165*Source!I165, 2)</f>
        <v>2.54</v>
      </c>
      <c r="I190" s="37"/>
      <c r="J190" s="37">
        <f>IF(Source!BS165&lt;&gt; 0, Source!BS165, 1)</f>
        <v>6.83</v>
      </c>
      <c r="K190" s="40">
        <f>Source!R165</f>
        <v>17.329999999999998</v>
      </c>
      <c r="L190" s="39"/>
      <c r="R190">
        <f>H190</f>
        <v>2.54</v>
      </c>
    </row>
    <row r="191" spans="1:26" ht="14.25" x14ac:dyDescent="0.2">
      <c r="A191" s="53"/>
      <c r="B191" s="54"/>
      <c r="C191" s="54" t="s">
        <v>629</v>
      </c>
      <c r="D191" s="35"/>
      <c r="E191" s="13"/>
      <c r="F191" s="36">
        <f>Source!AL165</f>
        <v>36.43</v>
      </c>
      <c r="G191" s="37" t="str">
        <f>Source!DD165</f>
        <v/>
      </c>
      <c r="H191" s="38">
        <f>ROUND(Source!AC165*Source!I165, 2)</f>
        <v>51</v>
      </c>
      <c r="I191" s="37"/>
      <c r="J191" s="37">
        <f>IF(Source!BC165&lt;&gt; 0, Source!BC165, 1)</f>
        <v>6.83</v>
      </c>
      <c r="K191" s="38">
        <f>Source!P165</f>
        <v>348.34</v>
      </c>
      <c r="L191" s="39"/>
    </row>
    <row r="192" spans="1:26" ht="14.25" x14ac:dyDescent="0.2">
      <c r="A192" s="53"/>
      <c r="B192" s="54"/>
      <c r="C192" s="54" t="s">
        <v>624</v>
      </c>
      <c r="D192" s="35" t="s">
        <v>625</v>
      </c>
      <c r="E192" s="13">
        <f>Source!BZ165</f>
        <v>95</v>
      </c>
      <c r="F192" s="57"/>
      <c r="G192" s="37"/>
      <c r="H192" s="38">
        <f>SUM(S186:S195)</f>
        <v>136.83000000000001</v>
      </c>
      <c r="I192" s="41"/>
      <c r="J192" s="33">
        <f>Source!AT165</f>
        <v>95</v>
      </c>
      <c r="K192" s="38">
        <f>SUM(T186:T195)</f>
        <v>934.52</v>
      </c>
      <c r="L192" s="39"/>
    </row>
    <row r="193" spans="1:26" ht="14.25" x14ac:dyDescent="0.2">
      <c r="A193" s="53"/>
      <c r="B193" s="54"/>
      <c r="C193" s="54" t="s">
        <v>626</v>
      </c>
      <c r="D193" s="35" t="s">
        <v>625</v>
      </c>
      <c r="E193" s="13">
        <f>Source!CA165</f>
        <v>65</v>
      </c>
      <c r="F193" s="57"/>
      <c r="G193" s="37"/>
      <c r="H193" s="38">
        <f>SUM(U186:U195)</f>
        <v>93.62</v>
      </c>
      <c r="I193" s="41"/>
      <c r="J193" s="33">
        <f>Source!AU165</f>
        <v>65</v>
      </c>
      <c r="K193" s="38">
        <f>SUM(V186:V195)</f>
        <v>639.41</v>
      </c>
      <c r="L193" s="39"/>
    </row>
    <row r="194" spans="1:26" ht="14.25" x14ac:dyDescent="0.2">
      <c r="A194" s="53"/>
      <c r="B194" s="54"/>
      <c r="C194" s="54" t="s">
        <v>627</v>
      </c>
      <c r="D194" s="35" t="s">
        <v>628</v>
      </c>
      <c r="E194" s="13">
        <f>Source!AQ165</f>
        <v>8.9600000000000009</v>
      </c>
      <c r="F194" s="36"/>
      <c r="G194" s="37" t="str">
        <f>Source!DI165</f>
        <v>)*1,2</v>
      </c>
      <c r="H194" s="38"/>
      <c r="I194" s="37"/>
      <c r="J194" s="37"/>
      <c r="K194" s="38"/>
      <c r="L194" s="49">
        <f>Source!U165</f>
        <v>15.0528</v>
      </c>
    </row>
    <row r="195" spans="1:26" ht="99.75" x14ac:dyDescent="0.2">
      <c r="A195" s="55" t="str">
        <f>Source!E167</f>
        <v>15,1</v>
      </c>
      <c r="B195" s="56" t="str">
        <f>Source!F167</f>
        <v>21.1.06.10-0266</v>
      </c>
      <c r="C195" s="56" t="str">
        <f>Source!G167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5х4</v>
      </c>
      <c r="D195" s="42" t="str">
        <f>Source!H167</f>
        <v>1000 м</v>
      </c>
      <c r="E195" s="43">
        <f>Source!I167</f>
        <v>0.14000000000000001</v>
      </c>
      <c r="F195" s="44">
        <f>Source!AL167+Source!AM167+Source!AO167</f>
        <v>32823.49</v>
      </c>
      <c r="G195" s="51" t="s">
        <v>6</v>
      </c>
      <c r="H195" s="46">
        <f>ROUND(Source!AC167*Source!I167, 2)+ROUND(Source!AD167*Source!I167, 2)+ROUND(Source!AF167*Source!I167, 2)</f>
        <v>4595.29</v>
      </c>
      <c r="I195" s="45"/>
      <c r="J195" s="45">
        <f>IF(Source!BC167&lt;&gt; 0, Source!BC167, 1)</f>
        <v>6.83</v>
      </c>
      <c r="K195" s="46">
        <f>Source!O167</f>
        <v>31385.82</v>
      </c>
      <c r="L195" s="52"/>
      <c r="S195">
        <f>ROUND((Source!FX167/100)*((ROUND(Source!AF167*Source!I167, 2)+ROUND(Source!AE167*Source!I167, 2))), 2)</f>
        <v>0</v>
      </c>
      <c r="T195">
        <f>Source!X167</f>
        <v>0</v>
      </c>
      <c r="U195">
        <f>ROUND((Source!FY167/100)*((ROUND(Source!AF167*Source!I167, 2)+ROUND(Source!AE167*Source!I167, 2))), 2)</f>
        <v>0</v>
      </c>
      <c r="V195">
        <f>Source!Y167</f>
        <v>0</v>
      </c>
      <c r="W195">
        <f>IF(Source!BI167&lt;=1,H195, 0)</f>
        <v>0</v>
      </c>
      <c r="X195">
        <f>IF(Source!BI167=2,H195, 0)</f>
        <v>4595.29</v>
      </c>
      <c r="Y195">
        <f>IF(Source!BI167=3,H195, 0)</f>
        <v>0</v>
      </c>
      <c r="Z195">
        <f>IF(Source!BI167=4,H195, 0)</f>
        <v>0</v>
      </c>
    </row>
    <row r="196" spans="1:26" ht="15" x14ac:dyDescent="0.25">
      <c r="G196" s="86">
        <f>H188+H189+H191+H192+H193+SUM(H195:H195)</f>
        <v>5036.1400000000003</v>
      </c>
      <c r="H196" s="86"/>
      <c r="J196" s="86">
        <f>K188+K189+K191+K192+K193+SUM(K195:K195)</f>
        <v>34396.78</v>
      </c>
      <c r="K196" s="86"/>
      <c r="L196" s="48">
        <f>Source!U165</f>
        <v>15.0528</v>
      </c>
      <c r="O196" s="30">
        <f>G196</f>
        <v>5036.1400000000003</v>
      </c>
      <c r="P196" s="30">
        <f>J196</f>
        <v>34396.78</v>
      </c>
      <c r="Q196" s="30">
        <f>L196</f>
        <v>15.0528</v>
      </c>
      <c r="W196">
        <f>IF(Source!BI165&lt;=1,H188+H189+H191+H192+H193, 0)</f>
        <v>0</v>
      </c>
      <c r="X196">
        <f>IF(Source!BI165=2,H188+H189+H191+H192+H193, 0)</f>
        <v>440.85</v>
      </c>
      <c r="Y196">
        <f>IF(Source!BI165=3,H188+H189+H191+H192+H193, 0)</f>
        <v>0</v>
      </c>
      <c r="Z196">
        <f>IF(Source!BI165=4,H188+H189+H191+H192+H193, 0)</f>
        <v>0</v>
      </c>
    </row>
    <row r="197" spans="1:26" ht="28.5" x14ac:dyDescent="0.2">
      <c r="A197" s="53" t="str">
        <f>Source!E169</f>
        <v>16</v>
      </c>
      <c r="B197" s="54" t="str">
        <f>Source!F169</f>
        <v>м08-03-575-01</v>
      </c>
      <c r="C197" s="54" t="str">
        <f>Source!G169</f>
        <v>Прибор или аппарат</v>
      </c>
      <c r="D197" s="35" t="str">
        <f>Source!H169</f>
        <v>ШТ</v>
      </c>
      <c r="E197" s="13">
        <f>Source!I169</f>
        <v>1</v>
      </c>
      <c r="F197" s="36">
        <f>Source!AL169+Source!AM169+Source!AO169</f>
        <v>11.51</v>
      </c>
      <c r="G197" s="37"/>
      <c r="H197" s="38"/>
      <c r="I197" s="37" t="str">
        <f>Source!BO169</f>
        <v/>
      </c>
      <c r="J197" s="37"/>
      <c r="K197" s="38"/>
      <c r="L197" s="39"/>
      <c r="S197">
        <f>ROUND((Source!FX169/100)*((ROUND(Source!AF169*Source!I169, 2)+ROUND(Source!AE169*Source!I169, 2))), 2)</f>
        <v>12.66</v>
      </c>
      <c r="T197">
        <f>Source!X169</f>
        <v>86.51</v>
      </c>
      <c r="U197">
        <f>ROUND((Source!FY169/100)*((ROUND(Source!AF169*Source!I169, 2)+ROUND(Source!AE169*Source!I169, 2))), 2)</f>
        <v>8.66</v>
      </c>
      <c r="V197">
        <f>Source!Y169</f>
        <v>59.19</v>
      </c>
    </row>
    <row r="198" spans="1:26" ht="14.25" x14ac:dyDescent="0.2">
      <c r="A198" s="53"/>
      <c r="B198" s="54"/>
      <c r="C198" s="54" t="s">
        <v>622</v>
      </c>
      <c r="D198" s="35"/>
      <c r="E198" s="13"/>
      <c r="F198" s="36">
        <f>Source!AO169</f>
        <v>11.11</v>
      </c>
      <c r="G198" s="37" t="str">
        <f>Source!DG169</f>
        <v>)*1,2</v>
      </c>
      <c r="H198" s="38">
        <f>ROUND(Source!AF169*Source!I169, 2)</f>
        <v>13.33</v>
      </c>
      <c r="I198" s="37"/>
      <c r="J198" s="37">
        <f>IF(Source!BA169&lt;&gt; 0, Source!BA169, 1)</f>
        <v>6.83</v>
      </c>
      <c r="K198" s="38">
        <f>Source!S169</f>
        <v>91.06</v>
      </c>
      <c r="L198" s="39"/>
      <c r="R198">
        <f>H198</f>
        <v>13.33</v>
      </c>
    </row>
    <row r="199" spans="1:26" ht="14.25" x14ac:dyDescent="0.2">
      <c r="A199" s="53"/>
      <c r="B199" s="54"/>
      <c r="C199" s="54" t="s">
        <v>629</v>
      </c>
      <c r="D199" s="35"/>
      <c r="E199" s="13"/>
      <c r="F199" s="36">
        <f>Source!AL169</f>
        <v>0.4</v>
      </c>
      <c r="G199" s="37" t="str">
        <f>Source!DD169</f>
        <v/>
      </c>
      <c r="H199" s="38">
        <f>ROUND(Source!AC169*Source!I169, 2)</f>
        <v>0.4</v>
      </c>
      <c r="I199" s="37"/>
      <c r="J199" s="37">
        <f>IF(Source!BC169&lt;&gt; 0, Source!BC169, 1)</f>
        <v>6.83</v>
      </c>
      <c r="K199" s="38">
        <f>Source!P169</f>
        <v>2.73</v>
      </c>
      <c r="L199" s="39"/>
    </row>
    <row r="200" spans="1:26" ht="14.25" x14ac:dyDescent="0.2">
      <c r="A200" s="53"/>
      <c r="B200" s="54"/>
      <c r="C200" s="54" t="s">
        <v>624</v>
      </c>
      <c r="D200" s="35" t="s">
        <v>625</v>
      </c>
      <c r="E200" s="13">
        <f>Source!BZ169</f>
        <v>95</v>
      </c>
      <c r="F200" s="57"/>
      <c r="G200" s="37"/>
      <c r="H200" s="38">
        <f>SUM(S197:S204)</f>
        <v>12.66</v>
      </c>
      <c r="I200" s="41"/>
      <c r="J200" s="33">
        <f>Source!AT169</f>
        <v>95</v>
      </c>
      <c r="K200" s="38">
        <f>SUM(T197:T204)</f>
        <v>86.51</v>
      </c>
      <c r="L200" s="39"/>
    </row>
    <row r="201" spans="1:26" ht="14.25" x14ac:dyDescent="0.2">
      <c r="A201" s="53"/>
      <c r="B201" s="54"/>
      <c r="C201" s="54" t="s">
        <v>626</v>
      </c>
      <c r="D201" s="35" t="s">
        <v>625</v>
      </c>
      <c r="E201" s="13">
        <f>Source!CA169</f>
        <v>65</v>
      </c>
      <c r="F201" s="57"/>
      <c r="G201" s="37"/>
      <c r="H201" s="38">
        <f>SUM(U197:U204)</f>
        <v>8.66</v>
      </c>
      <c r="I201" s="41"/>
      <c r="J201" s="33">
        <f>Source!AU169</f>
        <v>65</v>
      </c>
      <c r="K201" s="38">
        <f>SUM(V197:V204)</f>
        <v>59.19</v>
      </c>
      <c r="L201" s="39"/>
    </row>
    <row r="202" spans="1:26" ht="14.25" x14ac:dyDescent="0.2">
      <c r="A202" s="53"/>
      <c r="B202" s="54"/>
      <c r="C202" s="54" t="s">
        <v>627</v>
      </c>
      <c r="D202" s="35" t="s">
        <v>628</v>
      </c>
      <c r="E202" s="13">
        <f>Source!AQ169</f>
        <v>1.1200000000000001</v>
      </c>
      <c r="F202" s="36"/>
      <c r="G202" s="37" t="str">
        <f>Source!DI169</f>
        <v>)*1,2</v>
      </c>
      <c r="H202" s="38"/>
      <c r="I202" s="37"/>
      <c r="J202" s="37"/>
      <c r="K202" s="38"/>
      <c r="L202" s="49">
        <f>Source!U169</f>
        <v>1.3440000000000001</v>
      </c>
    </row>
    <row r="203" spans="1:26" ht="28.5" x14ac:dyDescent="0.2">
      <c r="A203" s="53" t="str">
        <f>Source!E171</f>
        <v>16,1</v>
      </c>
      <c r="B203" s="54" t="str">
        <f>Source!F171</f>
        <v>62.1.01.09-0063</v>
      </c>
      <c r="C203" s="54" t="str">
        <f>Source!G171</f>
        <v>Выключатели автоматические «Legrand» серии DX-Standart 2Р 63А</v>
      </c>
      <c r="D203" s="35" t="str">
        <f>Source!H171</f>
        <v>шт.</v>
      </c>
      <c r="E203" s="13">
        <f>Source!I171</f>
        <v>1</v>
      </c>
      <c r="F203" s="36">
        <f>Source!AL171+Source!AM171+Source!AO171</f>
        <v>238.84</v>
      </c>
      <c r="G203" s="50" t="s">
        <v>6</v>
      </c>
      <c r="H203" s="38">
        <f>ROUND(Source!AC171*Source!I171, 2)+ROUND(Source!AD171*Source!I171, 2)+ROUND(Source!AF171*Source!I171, 2)</f>
        <v>238.84</v>
      </c>
      <c r="I203" s="37"/>
      <c r="J203" s="37">
        <f>IF(Source!BC171&lt;&gt; 0, Source!BC171, 1)</f>
        <v>6.83</v>
      </c>
      <c r="K203" s="38">
        <f>Source!O171</f>
        <v>1631.28</v>
      </c>
      <c r="L203" s="39"/>
      <c r="S203">
        <f>ROUND((Source!FX171/100)*((ROUND(Source!AF171*Source!I171, 2)+ROUND(Source!AE171*Source!I171, 2))), 2)</f>
        <v>0</v>
      </c>
      <c r="T203">
        <f>Source!X171</f>
        <v>0</v>
      </c>
      <c r="U203">
        <f>ROUND((Source!FY171/100)*((ROUND(Source!AF171*Source!I171, 2)+ROUND(Source!AE171*Source!I171, 2))), 2)</f>
        <v>0</v>
      </c>
      <c r="V203">
        <f>Source!Y171</f>
        <v>0</v>
      </c>
      <c r="W203">
        <f>IF(Source!BI171&lt;=1,H203, 0)</f>
        <v>0</v>
      </c>
      <c r="X203">
        <f>IF(Source!BI171=2,H203, 0)</f>
        <v>238.84</v>
      </c>
      <c r="Y203">
        <f>IF(Source!BI171=3,H203, 0)</f>
        <v>0</v>
      </c>
      <c r="Z203">
        <f>IF(Source!BI171=4,H203, 0)</f>
        <v>0</v>
      </c>
    </row>
    <row r="204" spans="1:26" ht="28.5" x14ac:dyDescent="0.2">
      <c r="A204" s="55" t="str">
        <f>Source!E173</f>
        <v>16,2</v>
      </c>
      <c r="B204" s="56" t="str">
        <f>Source!F173</f>
        <v>20.2.08.01-0003</v>
      </c>
      <c r="C204" s="56" t="str">
        <f>Source!G173</f>
        <v>DIN-рейка металлическая ТН 35/7,5 длиной 1000 мм</v>
      </c>
      <c r="D204" s="42" t="str">
        <f>Source!H173</f>
        <v>100 шт.</v>
      </c>
      <c r="E204" s="43">
        <f>Source!I173</f>
        <v>0.01</v>
      </c>
      <c r="F204" s="44">
        <f>Source!AL173+Source!AM173+Source!AO173</f>
        <v>985</v>
      </c>
      <c r="G204" s="51" t="s">
        <v>6</v>
      </c>
      <c r="H204" s="46">
        <f>ROUND(Source!AC173*Source!I173, 2)+ROUND(Source!AD173*Source!I173, 2)+ROUND(Source!AF173*Source!I173, 2)</f>
        <v>9.85</v>
      </c>
      <c r="I204" s="45"/>
      <c r="J204" s="45">
        <f>IF(Source!BC173&lt;&gt; 0, Source!BC173, 1)</f>
        <v>6.83</v>
      </c>
      <c r="K204" s="46">
        <f>Source!O173</f>
        <v>67.28</v>
      </c>
      <c r="L204" s="52"/>
      <c r="S204">
        <f>ROUND((Source!FX173/100)*((ROUND(Source!AF173*Source!I173, 2)+ROUND(Source!AE173*Source!I173, 2))), 2)</f>
        <v>0</v>
      </c>
      <c r="T204">
        <f>Source!X173</f>
        <v>0</v>
      </c>
      <c r="U204">
        <f>ROUND((Source!FY173/100)*((ROUND(Source!AF173*Source!I173, 2)+ROUND(Source!AE173*Source!I173, 2))), 2)</f>
        <v>0</v>
      </c>
      <c r="V204">
        <f>Source!Y173</f>
        <v>0</v>
      </c>
      <c r="W204">
        <f>IF(Source!BI173&lt;=1,H204, 0)</f>
        <v>0</v>
      </c>
      <c r="X204">
        <f>IF(Source!BI173=2,H204, 0)</f>
        <v>9.85</v>
      </c>
      <c r="Y204">
        <f>IF(Source!BI173=3,H204, 0)</f>
        <v>0</v>
      </c>
      <c r="Z204">
        <f>IF(Source!BI173=4,H204, 0)</f>
        <v>0</v>
      </c>
    </row>
    <row r="205" spans="1:26" ht="15" x14ac:dyDescent="0.25">
      <c r="G205" s="86">
        <f>H198+H199+H200+H201+SUM(H203:H204)</f>
        <v>283.74</v>
      </c>
      <c r="H205" s="86"/>
      <c r="J205" s="86">
        <f>K198+K199+K200+K201+SUM(K203:K204)</f>
        <v>1938.05</v>
      </c>
      <c r="K205" s="86"/>
      <c r="L205" s="48">
        <f>Source!U169</f>
        <v>1.3440000000000001</v>
      </c>
      <c r="O205" s="30">
        <f>G205</f>
        <v>283.74</v>
      </c>
      <c r="P205" s="30">
        <f>J205</f>
        <v>1938.05</v>
      </c>
      <c r="Q205" s="30">
        <f>L205</f>
        <v>1.3440000000000001</v>
      </c>
      <c r="W205">
        <f>IF(Source!BI169&lt;=1,H198+H199+H200+H201, 0)</f>
        <v>0</v>
      </c>
      <c r="X205">
        <f>IF(Source!BI169=2,H198+H199+H200+H201, 0)</f>
        <v>35.049999999999997</v>
      </c>
      <c r="Y205">
        <f>IF(Source!BI169=3,H198+H199+H200+H201, 0)</f>
        <v>0</v>
      </c>
      <c r="Z205">
        <f>IF(Source!BI169=4,H198+H199+H200+H201, 0)</f>
        <v>0</v>
      </c>
    </row>
    <row r="207" spans="1:26" ht="15" x14ac:dyDescent="0.25">
      <c r="A207" s="88" t="str">
        <f>CONCATENATE("Итого по разделу: ",IF(Source!G175&lt;&gt;"Новый раздел", Source!G175, ""))</f>
        <v>Итого по разделу: Раздел: ЭОМ</v>
      </c>
      <c r="B207" s="88"/>
      <c r="C207" s="88"/>
      <c r="D207" s="88"/>
      <c r="E207" s="88"/>
      <c r="F207" s="88"/>
      <c r="G207" s="89">
        <f>SUM(O175:O206)</f>
        <v>6309.91</v>
      </c>
      <c r="H207" s="89"/>
      <c r="I207" s="32"/>
      <c r="J207" s="89">
        <f>SUM(P175:P206)</f>
        <v>43096.65</v>
      </c>
      <c r="K207" s="89"/>
      <c r="L207" s="48">
        <f>SUM(Q175:Q206)</f>
        <v>41.9328</v>
      </c>
    </row>
    <row r="209" spans="1:26" ht="16.5" x14ac:dyDescent="0.25">
      <c r="A209" s="87" t="str">
        <f>CONCATENATE("Раздел: ",IF(Source!G207&lt;&gt;"Новый раздел", Source!G207, ""))</f>
        <v>Раздел: Раздел : Дополнительные работы</v>
      </c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</row>
    <row r="210" spans="1:26" ht="28.5" x14ac:dyDescent="0.2">
      <c r="A210" s="53" t="str">
        <f>Source!E212</f>
        <v>17</v>
      </c>
      <c r="B210" s="54" t="str">
        <f>Source!F212</f>
        <v>09-04-013-01</v>
      </c>
      <c r="C210" s="54" t="str">
        <f>Source!G212</f>
        <v>Демонтаж:Установка противопожарных дверей однопольных глухих</v>
      </c>
      <c r="D210" s="35" t="str">
        <f>Source!H212</f>
        <v>м2</v>
      </c>
      <c r="E210" s="13">
        <f>Source!I212</f>
        <v>3.78</v>
      </c>
      <c r="F210" s="36">
        <f>Source!AL212+Source!AM212+Source!AO212</f>
        <v>88.839999999999989</v>
      </c>
      <c r="G210" s="37"/>
      <c r="H210" s="38"/>
      <c r="I210" s="37" t="str">
        <f>Source!BO212</f>
        <v/>
      </c>
      <c r="J210" s="37"/>
      <c r="K210" s="38"/>
      <c r="L210" s="39"/>
      <c r="S210">
        <f>ROUND((Source!FX212/100)*((ROUND(Source!AF212*Source!I212, 2)+ROUND(Source!AE212*Source!I212, 2))), 2)</f>
        <v>54.93</v>
      </c>
      <c r="T210">
        <f>Source!X212</f>
        <v>375.22</v>
      </c>
      <c r="U210">
        <f>ROUND((Source!FY212/100)*((ROUND(Source!AF212*Source!I212, 2)+ROUND(Source!AE212*Source!I212, 2))), 2)</f>
        <v>49</v>
      </c>
      <c r="V210">
        <f>Source!Y212</f>
        <v>333.53</v>
      </c>
    </row>
    <row r="211" spans="1:26" ht="14.25" x14ac:dyDescent="0.2">
      <c r="A211" s="53"/>
      <c r="B211" s="54"/>
      <c r="C211" s="54" t="s">
        <v>622</v>
      </c>
      <c r="D211" s="35"/>
      <c r="E211" s="13"/>
      <c r="F211" s="36">
        <f>Source!AO212</f>
        <v>21.13</v>
      </c>
      <c r="G211" s="37" t="str">
        <f>Source!DG212</f>
        <v>)*0,7)*1,2</v>
      </c>
      <c r="H211" s="38">
        <f>ROUND(Source!AF212*Source!I212, 2)</f>
        <v>67.09</v>
      </c>
      <c r="I211" s="37"/>
      <c r="J211" s="37">
        <f>IF(Source!BA212&lt;&gt; 0, Source!BA212, 1)</f>
        <v>6.83</v>
      </c>
      <c r="K211" s="38">
        <f>Source!S212</f>
        <v>458.24</v>
      </c>
      <c r="L211" s="39"/>
      <c r="R211">
        <f>H211</f>
        <v>67.09</v>
      </c>
    </row>
    <row r="212" spans="1:26" ht="14.25" x14ac:dyDescent="0.2">
      <c r="A212" s="53"/>
      <c r="B212" s="54"/>
      <c r="C212" s="54" t="s">
        <v>76</v>
      </c>
      <c r="D212" s="35"/>
      <c r="E212" s="13"/>
      <c r="F212" s="36">
        <f>Source!AM212</f>
        <v>7.06</v>
      </c>
      <c r="G212" s="37" t="str">
        <f>Source!DE212</f>
        <v>)*0,7)*1,2</v>
      </c>
      <c r="H212" s="38">
        <f>ROUND(Source!AD212*Source!I212, 2)</f>
        <v>22.42</v>
      </c>
      <c r="I212" s="37"/>
      <c r="J212" s="37">
        <f>IF(Source!BB212&lt;&gt; 0, Source!BB212, 1)</f>
        <v>6.83</v>
      </c>
      <c r="K212" s="38">
        <f>Source!Q212</f>
        <v>153.11000000000001</v>
      </c>
      <c r="L212" s="39"/>
    </row>
    <row r="213" spans="1:26" ht="14.25" x14ac:dyDescent="0.2">
      <c r="A213" s="53"/>
      <c r="B213" s="54"/>
      <c r="C213" s="54" t="s">
        <v>623</v>
      </c>
      <c r="D213" s="35"/>
      <c r="E213" s="13"/>
      <c r="F213" s="36">
        <f>Source!AN212</f>
        <v>0.23</v>
      </c>
      <c r="G213" s="37" t="str">
        <f>Source!DF212</f>
        <v>)*0,7)*1,2</v>
      </c>
      <c r="H213" s="40">
        <f>ROUND(Source!AE212*Source!I212, 2)</f>
        <v>0.73</v>
      </c>
      <c r="I213" s="37"/>
      <c r="J213" s="37">
        <f>IF(Source!BS212&lt;&gt; 0, Source!BS212, 1)</f>
        <v>6.83</v>
      </c>
      <c r="K213" s="40">
        <f>Source!R212</f>
        <v>4.99</v>
      </c>
      <c r="L213" s="39"/>
      <c r="R213">
        <f>H213</f>
        <v>0.73</v>
      </c>
    </row>
    <row r="214" spans="1:26" ht="14.25" x14ac:dyDescent="0.2">
      <c r="A214" s="53"/>
      <c r="B214" s="54"/>
      <c r="C214" s="54" t="s">
        <v>624</v>
      </c>
      <c r="D214" s="35" t="s">
        <v>625</v>
      </c>
      <c r="E214" s="13">
        <f>Source!BZ212</f>
        <v>90</v>
      </c>
      <c r="F214" s="79" t="str">
        <f>CONCATENATE(" )", Source!DL212, Source!FT212, "=", Source!FX212)</f>
        <v xml:space="preserve"> )*0,9=81</v>
      </c>
      <c r="G214" s="85"/>
      <c r="H214" s="38">
        <f>SUM(S210:S216)</f>
        <v>54.93</v>
      </c>
      <c r="I214" s="41"/>
      <c r="J214" s="33">
        <f>Source!AT212</f>
        <v>81</v>
      </c>
      <c r="K214" s="38">
        <f>SUM(T210:T216)</f>
        <v>375.22</v>
      </c>
      <c r="L214" s="39"/>
    </row>
    <row r="215" spans="1:26" ht="14.25" x14ac:dyDescent="0.2">
      <c r="A215" s="53"/>
      <c r="B215" s="54"/>
      <c r="C215" s="54" t="s">
        <v>626</v>
      </c>
      <c r="D215" s="35" t="s">
        <v>625</v>
      </c>
      <c r="E215" s="13">
        <f>Source!CA212</f>
        <v>85</v>
      </c>
      <c r="F215" s="79" t="str">
        <f>CONCATENATE(" )", Source!DM212, Source!FU212, "=", Source!FY212)</f>
        <v xml:space="preserve"> )*0,85=72,25</v>
      </c>
      <c r="G215" s="85"/>
      <c r="H215" s="38">
        <f>SUM(U210:U216)</f>
        <v>49</v>
      </c>
      <c r="I215" s="41"/>
      <c r="J215" s="33">
        <f>Source!AU212</f>
        <v>72</v>
      </c>
      <c r="K215" s="38">
        <f>SUM(V210:V216)</f>
        <v>333.53</v>
      </c>
      <c r="L215" s="39"/>
    </row>
    <row r="216" spans="1:26" ht="14.25" x14ac:dyDescent="0.2">
      <c r="A216" s="55"/>
      <c r="B216" s="56"/>
      <c r="C216" s="56" t="s">
        <v>627</v>
      </c>
      <c r="D216" s="42" t="s">
        <v>628</v>
      </c>
      <c r="E216" s="43">
        <f>Source!AQ212</f>
        <v>2.0699999999999998</v>
      </c>
      <c r="F216" s="44"/>
      <c r="G216" s="45" t="str">
        <f>Source!DI212</f>
        <v>)*0,7)*1,2</v>
      </c>
      <c r="H216" s="46"/>
      <c r="I216" s="45"/>
      <c r="J216" s="45"/>
      <c r="K216" s="46"/>
      <c r="L216" s="47">
        <f>Source!U212</f>
        <v>6.5726639999999987</v>
      </c>
    </row>
    <row r="217" spans="1:26" ht="15" x14ac:dyDescent="0.25">
      <c r="G217" s="86">
        <f>H211+H212+H214+H215</f>
        <v>193.44</v>
      </c>
      <c r="H217" s="86"/>
      <c r="J217" s="86">
        <f>K211+K212+K214+K215</f>
        <v>1320.1</v>
      </c>
      <c r="K217" s="86"/>
      <c r="L217" s="48">
        <f>Source!U212</f>
        <v>6.5726639999999987</v>
      </c>
      <c r="O217" s="30">
        <f>G217</f>
        <v>193.44</v>
      </c>
      <c r="P217" s="30">
        <f>J217</f>
        <v>1320.1</v>
      </c>
      <c r="Q217" s="30">
        <f>L217</f>
        <v>6.5726639999999987</v>
      </c>
      <c r="W217">
        <f>IF(Source!BI212&lt;=1,H211+H212+H214+H215, 0)</f>
        <v>193.44</v>
      </c>
      <c r="X217">
        <f>IF(Source!BI212=2,H211+H212+H214+H215, 0)</f>
        <v>0</v>
      </c>
      <c r="Y217">
        <f>IF(Source!BI212=3,H211+H212+H214+H215, 0)</f>
        <v>0</v>
      </c>
      <c r="Z217">
        <f>IF(Source!BI212=4,H211+H212+H214+H215, 0)</f>
        <v>0</v>
      </c>
    </row>
    <row r="218" spans="1:26" ht="28.5" x14ac:dyDescent="0.2">
      <c r="A218" s="53" t="str">
        <f>Source!E214</f>
        <v>18</v>
      </c>
      <c r="B218" s="54" t="str">
        <f>Source!F214</f>
        <v>09-04-013-01</v>
      </c>
      <c r="C218" s="54" t="str">
        <f>Source!G214</f>
        <v>Установка противопожарных дверей однопольных глухих</v>
      </c>
      <c r="D218" s="35" t="str">
        <f>Source!H214</f>
        <v>м2</v>
      </c>
      <c r="E218" s="13">
        <f>Source!I214</f>
        <v>3.78</v>
      </c>
      <c r="F218" s="36">
        <f>Source!AL214+Source!AM214+Source!AO214</f>
        <v>88.839999999999989</v>
      </c>
      <c r="G218" s="37"/>
      <c r="H218" s="38"/>
      <c r="I218" s="37" t="str">
        <f>Source!BO214</f>
        <v/>
      </c>
      <c r="J218" s="37"/>
      <c r="K218" s="38"/>
      <c r="L218" s="39"/>
      <c r="S218">
        <f>ROUND((Source!FX214/100)*((ROUND(Source!AF214*Source!I214, 2)+ROUND(Source!AE214*Source!I214, 2))), 2)</f>
        <v>90.33</v>
      </c>
      <c r="T218">
        <f>Source!X214</f>
        <v>617</v>
      </c>
      <c r="U218">
        <f>ROUND((Source!FY214/100)*((ROUND(Source!AF214*Source!I214, 2)+ROUND(Source!AE214*Source!I214, 2))), 2)</f>
        <v>80.569999999999993</v>
      </c>
      <c r="V218">
        <f>Source!Y214</f>
        <v>548.45000000000005</v>
      </c>
    </row>
    <row r="219" spans="1:26" ht="14.25" x14ac:dyDescent="0.2">
      <c r="A219" s="53"/>
      <c r="B219" s="54"/>
      <c r="C219" s="54" t="s">
        <v>622</v>
      </c>
      <c r="D219" s="35"/>
      <c r="E219" s="13"/>
      <c r="F219" s="36">
        <f>Source!AO214</f>
        <v>21.13</v>
      </c>
      <c r="G219" s="37" t="str">
        <f>Source!DG214</f>
        <v>)*1,15)*1,2</v>
      </c>
      <c r="H219" s="38">
        <f>ROUND(Source!AF214*Source!I214, 2)</f>
        <v>110.22</v>
      </c>
      <c r="I219" s="37"/>
      <c r="J219" s="37">
        <f>IF(Source!BA214&lt;&gt; 0, Source!BA214, 1)</f>
        <v>6.83</v>
      </c>
      <c r="K219" s="38">
        <f>Source!S214</f>
        <v>752.82</v>
      </c>
      <c r="L219" s="39"/>
      <c r="R219">
        <f>H219</f>
        <v>110.22</v>
      </c>
    </row>
    <row r="220" spans="1:26" ht="14.25" x14ac:dyDescent="0.2">
      <c r="A220" s="53"/>
      <c r="B220" s="54"/>
      <c r="C220" s="54" t="s">
        <v>76</v>
      </c>
      <c r="D220" s="35"/>
      <c r="E220" s="13"/>
      <c r="F220" s="36">
        <f>Source!AM214</f>
        <v>7.06</v>
      </c>
      <c r="G220" s="37" t="str">
        <f>Source!DE214</f>
        <v>)*1,25)*1,2</v>
      </c>
      <c r="H220" s="38">
        <f>ROUND(Source!AD214*Source!I214, 2)</f>
        <v>40.03</v>
      </c>
      <c r="I220" s="37"/>
      <c r="J220" s="37">
        <f>IF(Source!BB214&lt;&gt; 0, Source!BB214, 1)</f>
        <v>6.83</v>
      </c>
      <c r="K220" s="38">
        <f>Source!Q214</f>
        <v>273.41000000000003</v>
      </c>
      <c r="L220" s="39"/>
    </row>
    <row r="221" spans="1:26" ht="14.25" x14ac:dyDescent="0.2">
      <c r="A221" s="53"/>
      <c r="B221" s="54"/>
      <c r="C221" s="54" t="s">
        <v>623</v>
      </c>
      <c r="D221" s="35"/>
      <c r="E221" s="13"/>
      <c r="F221" s="36">
        <f>Source!AN214</f>
        <v>0.23</v>
      </c>
      <c r="G221" s="37" t="str">
        <f>Source!DF214</f>
        <v>)*1,25)*1,2</v>
      </c>
      <c r="H221" s="40">
        <f>ROUND(Source!AE214*Source!I214, 2)</f>
        <v>1.3</v>
      </c>
      <c r="I221" s="37"/>
      <c r="J221" s="37">
        <f>IF(Source!BS214&lt;&gt; 0, Source!BS214, 1)</f>
        <v>6.83</v>
      </c>
      <c r="K221" s="40">
        <f>Source!R214</f>
        <v>8.91</v>
      </c>
      <c r="L221" s="39"/>
      <c r="R221">
        <f>H221</f>
        <v>1.3</v>
      </c>
    </row>
    <row r="222" spans="1:26" ht="14.25" x14ac:dyDescent="0.2">
      <c r="A222" s="53"/>
      <c r="B222" s="54"/>
      <c r="C222" s="54" t="s">
        <v>629</v>
      </c>
      <c r="D222" s="35"/>
      <c r="E222" s="13"/>
      <c r="F222" s="36">
        <f>Source!AL214</f>
        <v>60.65</v>
      </c>
      <c r="G222" s="37" t="str">
        <f>Source!DD214</f>
        <v/>
      </c>
      <c r="H222" s="38">
        <f>ROUND(Source!AC214*Source!I214, 2)</f>
        <v>229.26</v>
      </c>
      <c r="I222" s="37"/>
      <c r="J222" s="37">
        <f>IF(Source!BC214&lt;&gt; 0, Source!BC214, 1)</f>
        <v>6.83</v>
      </c>
      <c r="K222" s="38">
        <f>Source!P214</f>
        <v>1565.83</v>
      </c>
      <c r="L222" s="39"/>
    </row>
    <row r="223" spans="1:26" ht="14.25" x14ac:dyDescent="0.2">
      <c r="A223" s="53"/>
      <c r="B223" s="54"/>
      <c r="C223" s="54" t="s">
        <v>624</v>
      </c>
      <c r="D223" s="35" t="s">
        <v>625</v>
      </c>
      <c r="E223" s="13">
        <f>Source!BZ214</f>
        <v>90</v>
      </c>
      <c r="F223" s="79" t="str">
        <f>CONCATENATE(" )", Source!DL214, Source!FT214, "=", Source!FX214)</f>
        <v xml:space="preserve"> )*0,9=81</v>
      </c>
      <c r="G223" s="85"/>
      <c r="H223" s="38">
        <f>SUM(S218:S227)</f>
        <v>90.33</v>
      </c>
      <c r="I223" s="41"/>
      <c r="J223" s="33">
        <f>Source!AT214</f>
        <v>81</v>
      </c>
      <c r="K223" s="38">
        <f>SUM(T218:T227)</f>
        <v>617</v>
      </c>
      <c r="L223" s="39"/>
    </row>
    <row r="224" spans="1:26" ht="14.25" x14ac:dyDescent="0.2">
      <c r="A224" s="53"/>
      <c r="B224" s="54"/>
      <c r="C224" s="54" t="s">
        <v>626</v>
      </c>
      <c r="D224" s="35" t="s">
        <v>625</v>
      </c>
      <c r="E224" s="13">
        <f>Source!CA214</f>
        <v>85</v>
      </c>
      <c r="F224" s="79" t="str">
        <f>CONCATENATE(" )", Source!DM214, Source!FU214, "=", Source!FY214)</f>
        <v xml:space="preserve"> )*0,85=72,25</v>
      </c>
      <c r="G224" s="85"/>
      <c r="H224" s="38">
        <f>SUM(U218:U227)</f>
        <v>80.569999999999993</v>
      </c>
      <c r="I224" s="41"/>
      <c r="J224" s="33">
        <f>Source!AU214</f>
        <v>72</v>
      </c>
      <c r="K224" s="38">
        <f>SUM(V218:V227)</f>
        <v>548.45000000000005</v>
      </c>
      <c r="L224" s="39"/>
    </row>
    <row r="225" spans="1:26" ht="14.25" x14ac:dyDescent="0.2">
      <c r="A225" s="53"/>
      <c r="B225" s="54"/>
      <c r="C225" s="54" t="s">
        <v>627</v>
      </c>
      <c r="D225" s="35" t="s">
        <v>628</v>
      </c>
      <c r="E225" s="13">
        <f>Source!AQ214</f>
        <v>2.0699999999999998</v>
      </c>
      <c r="F225" s="36"/>
      <c r="G225" s="37" t="str">
        <f>Source!DI214</f>
        <v>)*1,15)*1,2</v>
      </c>
      <c r="H225" s="38"/>
      <c r="I225" s="37"/>
      <c r="J225" s="37"/>
      <c r="K225" s="38"/>
      <c r="L225" s="49">
        <f>Source!U214</f>
        <v>10.797947999999996</v>
      </c>
    </row>
    <row r="226" spans="1:26" ht="42.75" x14ac:dyDescent="0.2">
      <c r="A226" s="53" t="str">
        <f>Source!E216</f>
        <v>18,1</v>
      </c>
      <c r="B226" s="54" t="str">
        <f>Source!F216</f>
        <v>07.1.01.01-0013</v>
      </c>
      <c r="C226" s="54" t="str">
        <f>Source!G216</f>
        <v>Дверь противопожарная металлическая однопольная ДПМ-01/30, размером 900х2100 мм</v>
      </c>
      <c r="D226" s="35" t="str">
        <f>Source!H216</f>
        <v>шт.</v>
      </c>
      <c r="E226" s="13">
        <f>Source!I216</f>
        <v>2</v>
      </c>
      <c r="F226" s="36">
        <f>Source!AL216+Source!AM216+Source!AO216</f>
        <v>2640.46</v>
      </c>
      <c r="G226" s="50" t="s">
        <v>6</v>
      </c>
      <c r="H226" s="38">
        <f>ROUND(Source!AC216*Source!I216, 2)+ROUND(Source!AD216*Source!I216, 2)+ROUND(Source!AF216*Source!I216, 2)</f>
        <v>5280.92</v>
      </c>
      <c r="I226" s="37"/>
      <c r="J226" s="37">
        <f>IF(Source!BC216&lt;&gt; 0, Source!BC216, 1)</f>
        <v>6.83</v>
      </c>
      <c r="K226" s="38">
        <f>Source!O216</f>
        <v>36068.68</v>
      </c>
      <c r="L226" s="39"/>
      <c r="S226">
        <f>ROUND((Source!FX216/100)*((ROUND(Source!AF216*Source!I216, 2)+ROUND(Source!AE216*Source!I216, 2))), 2)</f>
        <v>0</v>
      </c>
      <c r="T226">
        <f>Source!X216</f>
        <v>0</v>
      </c>
      <c r="U226">
        <f>ROUND((Source!FY216/100)*((ROUND(Source!AF216*Source!I216, 2)+ROUND(Source!AE216*Source!I216, 2))), 2)</f>
        <v>0</v>
      </c>
      <c r="V226">
        <f>Source!Y216</f>
        <v>0</v>
      </c>
      <c r="W226">
        <f>IF(Source!BI216&lt;=1,H226, 0)</f>
        <v>5280.92</v>
      </c>
      <c r="X226">
        <f>IF(Source!BI216=2,H226, 0)</f>
        <v>0</v>
      </c>
      <c r="Y226">
        <f>IF(Source!BI216=3,H226, 0)</f>
        <v>0</v>
      </c>
      <c r="Z226">
        <f>IF(Source!BI216=4,H226, 0)</f>
        <v>0</v>
      </c>
    </row>
    <row r="227" spans="1:26" ht="42.75" x14ac:dyDescent="0.2">
      <c r="A227" s="55" t="str">
        <f>Source!E218</f>
        <v>18,2</v>
      </c>
      <c r="B227" s="56" t="str">
        <f>Source!F218</f>
        <v>01.7.04.07-0003</v>
      </c>
      <c r="C227" s="56" t="str">
        <f>Source!G218</f>
        <v>Скобяные изделия для блоков входных дверей в помещение однопольных</v>
      </c>
      <c r="D227" s="42" t="str">
        <f>Source!H218</f>
        <v>компл.</v>
      </c>
      <c r="E227" s="43">
        <f>Source!I218</f>
        <v>2</v>
      </c>
      <c r="F227" s="44">
        <f>Source!AL218+Source!AM218+Source!AO218</f>
        <v>94.68</v>
      </c>
      <c r="G227" s="51" t="s">
        <v>6</v>
      </c>
      <c r="H227" s="46">
        <f>ROUND(Source!AC218*Source!I218, 2)+ROUND(Source!AD218*Source!I218, 2)+ROUND(Source!AF218*Source!I218, 2)</f>
        <v>189.36</v>
      </c>
      <c r="I227" s="45"/>
      <c r="J227" s="45">
        <f>IF(Source!BC218&lt;&gt; 0, Source!BC218, 1)</f>
        <v>6.83</v>
      </c>
      <c r="K227" s="46">
        <f>Source!O218</f>
        <v>1293.33</v>
      </c>
      <c r="L227" s="52"/>
      <c r="S227">
        <f>ROUND((Source!FX218/100)*((ROUND(Source!AF218*Source!I218, 2)+ROUND(Source!AE218*Source!I218, 2))), 2)</f>
        <v>0</v>
      </c>
      <c r="T227">
        <f>Source!X218</f>
        <v>0</v>
      </c>
      <c r="U227">
        <f>ROUND((Source!FY218/100)*((ROUND(Source!AF218*Source!I218, 2)+ROUND(Source!AE218*Source!I218, 2))), 2)</f>
        <v>0</v>
      </c>
      <c r="V227">
        <f>Source!Y218</f>
        <v>0</v>
      </c>
      <c r="W227">
        <f>IF(Source!BI218&lt;=1,H227, 0)</f>
        <v>189.36</v>
      </c>
      <c r="X227">
        <f>IF(Source!BI218=2,H227, 0)</f>
        <v>0</v>
      </c>
      <c r="Y227">
        <f>IF(Source!BI218=3,H227, 0)</f>
        <v>0</v>
      </c>
      <c r="Z227">
        <f>IF(Source!BI218=4,H227, 0)</f>
        <v>0</v>
      </c>
    </row>
    <row r="228" spans="1:26" ht="15" x14ac:dyDescent="0.25">
      <c r="G228" s="86">
        <f>H219+H220+H222+H223+H224+SUM(H226:H227)</f>
        <v>6020.69</v>
      </c>
      <c r="H228" s="86"/>
      <c r="J228" s="86">
        <f>K219+K220+K222+K223+K224+SUM(K226:K227)</f>
        <v>41119.520000000004</v>
      </c>
      <c r="K228" s="86"/>
      <c r="L228" s="48">
        <f>Source!U214</f>
        <v>10.797947999999996</v>
      </c>
      <c r="O228" s="30">
        <f>G228</f>
        <v>6020.69</v>
      </c>
      <c r="P228" s="30">
        <f>J228</f>
        <v>41119.520000000004</v>
      </c>
      <c r="Q228" s="30">
        <f>L228</f>
        <v>10.797947999999996</v>
      </c>
      <c r="W228">
        <f>IF(Source!BI214&lt;=1,H219+H220+H222+H223+H224, 0)</f>
        <v>550.41</v>
      </c>
      <c r="X228">
        <f>IF(Source!BI214=2,H219+H220+H222+H223+H224, 0)</f>
        <v>0</v>
      </c>
      <c r="Y228">
        <f>IF(Source!BI214=3,H219+H220+H222+H223+H224, 0)</f>
        <v>0</v>
      </c>
      <c r="Z228">
        <f>IF(Source!BI214=4,H219+H220+H222+H223+H224, 0)</f>
        <v>0</v>
      </c>
    </row>
    <row r="229" spans="1:26" ht="42.75" x14ac:dyDescent="0.2">
      <c r="A229" s="53" t="str">
        <f>Source!E220</f>
        <v>19</v>
      </c>
      <c r="B229" s="54" t="str">
        <f>Source!F220</f>
        <v>46-03-010-01</v>
      </c>
      <c r="C229" s="54" t="str">
        <f>Source!G220</f>
        <v>Пробивка в бетонных стенах и полах толщиной 100 мм отверстий площадью до 20 см2</v>
      </c>
      <c r="D229" s="35" t="str">
        <f>Source!H220</f>
        <v>100 ШТ</v>
      </c>
      <c r="E229" s="13">
        <f>Source!I220</f>
        <v>0.22</v>
      </c>
      <c r="F229" s="36">
        <f>Source!AL220+Source!AM220+Source!AO220</f>
        <v>298.96000000000004</v>
      </c>
      <c r="G229" s="37"/>
      <c r="H229" s="38"/>
      <c r="I229" s="37" t="str">
        <f>Source!BO220</f>
        <v/>
      </c>
      <c r="J229" s="37"/>
      <c r="K229" s="38"/>
      <c r="L229" s="39"/>
      <c r="S229">
        <f>ROUND((Source!FX220/100)*((ROUND(Source!AF220*Source!I220, 2)+ROUND(Source!AE220*Source!I220, 2))), 2)</f>
        <v>31.42</v>
      </c>
      <c r="T229">
        <f>Source!X220</f>
        <v>214.61</v>
      </c>
      <c r="U229">
        <f>ROUND((Source!FY220/100)*((ROUND(Source!AF220*Source!I220, 2)+ROUND(Source!AE220*Source!I220, 2))), 2)</f>
        <v>18.89</v>
      </c>
      <c r="V229">
        <f>Source!Y220</f>
        <v>130.07</v>
      </c>
    </row>
    <row r="230" spans="1:26" x14ac:dyDescent="0.2">
      <c r="C230" s="29" t="str">
        <f>"Объем: "&amp;Source!I220&amp;"=22/"&amp;"100"</f>
        <v>Объем: 0,22=22/100</v>
      </c>
    </row>
    <row r="231" spans="1:26" ht="14.25" x14ac:dyDescent="0.2">
      <c r="A231" s="53"/>
      <c r="B231" s="54"/>
      <c r="C231" s="54" t="s">
        <v>622</v>
      </c>
      <c r="D231" s="35"/>
      <c r="E231" s="13"/>
      <c r="F231" s="36">
        <f>Source!AO220</f>
        <v>144.27000000000001</v>
      </c>
      <c r="G231" s="37" t="str">
        <f>Source!DG220</f>
        <v/>
      </c>
      <c r="H231" s="38">
        <f>ROUND(Source!AF220*Source!I220, 2)</f>
        <v>31.74</v>
      </c>
      <c r="I231" s="37"/>
      <c r="J231" s="37">
        <f>IF(Source!BA220&lt;&gt; 0, Source!BA220, 1)</f>
        <v>6.83</v>
      </c>
      <c r="K231" s="38">
        <f>Source!S220</f>
        <v>216.78</v>
      </c>
      <c r="L231" s="39"/>
      <c r="R231">
        <f>H231</f>
        <v>31.74</v>
      </c>
    </row>
    <row r="232" spans="1:26" ht="14.25" x14ac:dyDescent="0.2">
      <c r="A232" s="53"/>
      <c r="B232" s="54"/>
      <c r="C232" s="54" t="s">
        <v>76</v>
      </c>
      <c r="D232" s="35"/>
      <c r="E232" s="13"/>
      <c r="F232" s="36">
        <f>Source!AM220</f>
        <v>154.69</v>
      </c>
      <c r="G232" s="37" t="str">
        <f>Source!DE220</f>
        <v/>
      </c>
      <c r="H232" s="38">
        <f>ROUND(Source!AD220*Source!I220, 2)</f>
        <v>34.03</v>
      </c>
      <c r="I232" s="37"/>
      <c r="J232" s="37">
        <f>IF(Source!BB220&lt;&gt; 0, Source!BB220, 1)</f>
        <v>6.83</v>
      </c>
      <c r="K232" s="38">
        <f>Source!Q220</f>
        <v>232.44</v>
      </c>
      <c r="L232" s="39"/>
    </row>
    <row r="233" spans="1:26" ht="14.25" x14ac:dyDescent="0.2">
      <c r="A233" s="53"/>
      <c r="B233" s="54"/>
      <c r="C233" s="54" t="s">
        <v>624</v>
      </c>
      <c r="D233" s="35" t="s">
        <v>625</v>
      </c>
      <c r="E233" s="13">
        <f>Source!BZ220</f>
        <v>110</v>
      </c>
      <c r="F233" s="79" t="str">
        <f>CONCATENATE(" )", Source!DL220, Source!FT220, "=", Source!FX220)</f>
        <v xml:space="preserve"> )*0,9=99</v>
      </c>
      <c r="G233" s="85"/>
      <c r="H233" s="38">
        <f>SUM(S229:S235)</f>
        <v>31.42</v>
      </c>
      <c r="I233" s="41"/>
      <c r="J233" s="33">
        <f>Source!AT220</f>
        <v>99</v>
      </c>
      <c r="K233" s="38">
        <f>SUM(T229:T235)</f>
        <v>214.61</v>
      </c>
      <c r="L233" s="39"/>
    </row>
    <row r="234" spans="1:26" ht="14.25" x14ac:dyDescent="0.2">
      <c r="A234" s="53"/>
      <c r="B234" s="54"/>
      <c r="C234" s="54" t="s">
        <v>626</v>
      </c>
      <c r="D234" s="35" t="s">
        <v>625</v>
      </c>
      <c r="E234" s="13">
        <f>Source!CA220</f>
        <v>70</v>
      </c>
      <c r="F234" s="79" t="str">
        <f>CONCATENATE(" )", Source!DM220, Source!FU220, "=", Source!FY220)</f>
        <v xml:space="preserve"> )*0,85=59,5</v>
      </c>
      <c r="G234" s="85"/>
      <c r="H234" s="38">
        <f>SUM(U229:U235)</f>
        <v>18.89</v>
      </c>
      <c r="I234" s="41"/>
      <c r="J234" s="33">
        <f>Source!AU220</f>
        <v>60</v>
      </c>
      <c r="K234" s="38">
        <f>SUM(V229:V235)</f>
        <v>130.07</v>
      </c>
      <c r="L234" s="39"/>
    </row>
    <row r="235" spans="1:26" ht="14.25" x14ac:dyDescent="0.2">
      <c r="A235" s="55"/>
      <c r="B235" s="56"/>
      <c r="C235" s="56" t="s">
        <v>627</v>
      </c>
      <c r="D235" s="42" t="s">
        <v>628</v>
      </c>
      <c r="E235" s="43">
        <f>Source!AQ220</f>
        <v>15.17</v>
      </c>
      <c r="F235" s="44"/>
      <c r="G235" s="45" t="str">
        <f>Source!DI220</f>
        <v/>
      </c>
      <c r="H235" s="46"/>
      <c r="I235" s="45"/>
      <c r="J235" s="45"/>
      <c r="K235" s="46"/>
      <c r="L235" s="47">
        <f>Source!U220</f>
        <v>3.3374000000000001</v>
      </c>
    </row>
    <row r="236" spans="1:26" ht="15" x14ac:dyDescent="0.25">
      <c r="G236" s="86">
        <f>H231+H232+H233+H234</f>
        <v>116.08</v>
      </c>
      <c r="H236" s="86"/>
      <c r="J236" s="86">
        <f>K231+K232+K233+K234</f>
        <v>793.90000000000009</v>
      </c>
      <c r="K236" s="86"/>
      <c r="L236" s="48">
        <f>Source!U220</f>
        <v>3.3374000000000001</v>
      </c>
      <c r="O236" s="30">
        <f>G236</f>
        <v>116.08</v>
      </c>
      <c r="P236" s="30">
        <f>J236</f>
        <v>793.90000000000009</v>
      </c>
      <c r="Q236" s="30">
        <f>L236</f>
        <v>3.3374000000000001</v>
      </c>
      <c r="W236">
        <f>IF(Source!BI220&lt;=1,H231+H232+H233+H234, 0)</f>
        <v>116.08</v>
      </c>
      <c r="X236">
        <f>IF(Source!BI220=2,H231+H232+H233+H234, 0)</f>
        <v>0</v>
      </c>
      <c r="Y236">
        <f>IF(Source!BI220=3,H231+H232+H233+H234, 0)</f>
        <v>0</v>
      </c>
      <c r="Z236">
        <f>IF(Source!BI220=4,H231+H232+H233+H234, 0)</f>
        <v>0</v>
      </c>
    </row>
    <row r="237" spans="1:26" ht="28.5" x14ac:dyDescent="0.2">
      <c r="A237" s="53" t="str">
        <f>Source!E222</f>
        <v>20</v>
      </c>
      <c r="B237" s="54" t="str">
        <f>Source!F222</f>
        <v>46-04-001-04</v>
      </c>
      <c r="C237" s="54" t="str">
        <f>Source!G222</f>
        <v>Разборка кирпичных стен</v>
      </c>
      <c r="D237" s="35" t="str">
        <f>Source!H222</f>
        <v>м3</v>
      </c>
      <c r="E237" s="13">
        <f>Source!I222</f>
        <v>3</v>
      </c>
      <c r="F237" s="36">
        <f>Source!AL222+Source!AM222+Source!AO222</f>
        <v>113.91</v>
      </c>
      <c r="G237" s="37"/>
      <c r="H237" s="38"/>
      <c r="I237" s="37" t="str">
        <f>Source!BO222</f>
        <v/>
      </c>
      <c r="J237" s="37"/>
      <c r="K237" s="38"/>
      <c r="L237" s="39"/>
      <c r="S237">
        <f>ROUND((Source!FX222/100)*((ROUND(Source!AF222*Source!I222, 2)+ROUND(Source!AE222*Source!I222, 2))), 2)</f>
        <v>216.84</v>
      </c>
      <c r="T237">
        <f>Source!X222</f>
        <v>1481.01</v>
      </c>
      <c r="U237">
        <f>ROUND((Source!FY222/100)*((ROUND(Source!AF222*Source!I222, 2)+ROUND(Source!AE222*Source!I222, 2))), 2)</f>
        <v>130.32</v>
      </c>
      <c r="V237">
        <f>Source!Y222</f>
        <v>897.58</v>
      </c>
    </row>
    <row r="238" spans="1:26" ht="14.25" x14ac:dyDescent="0.2">
      <c r="A238" s="53"/>
      <c r="B238" s="54"/>
      <c r="C238" s="54" t="s">
        <v>622</v>
      </c>
      <c r="D238" s="35"/>
      <c r="E238" s="13"/>
      <c r="F238" s="36">
        <f>Source!AO222</f>
        <v>73.010000000000005</v>
      </c>
      <c r="G238" s="37" t="str">
        <f>Source!DG222</f>
        <v/>
      </c>
      <c r="H238" s="38">
        <f>ROUND(Source!AF222*Source!I222, 2)</f>
        <v>219.03</v>
      </c>
      <c r="I238" s="37"/>
      <c r="J238" s="37">
        <f>IF(Source!BA222&lt;&gt; 0, Source!BA222, 1)</f>
        <v>6.83</v>
      </c>
      <c r="K238" s="38">
        <f>Source!S222</f>
        <v>1495.97</v>
      </c>
      <c r="L238" s="39"/>
      <c r="R238">
        <f>H238</f>
        <v>219.03</v>
      </c>
    </row>
    <row r="239" spans="1:26" ht="14.25" x14ac:dyDescent="0.2">
      <c r="A239" s="53"/>
      <c r="B239" s="54"/>
      <c r="C239" s="54" t="s">
        <v>76</v>
      </c>
      <c r="D239" s="35"/>
      <c r="E239" s="13"/>
      <c r="F239" s="36">
        <f>Source!AM222</f>
        <v>40.9</v>
      </c>
      <c r="G239" s="37" t="str">
        <f>Source!DE222</f>
        <v/>
      </c>
      <c r="H239" s="38">
        <f>ROUND(Source!AD222*Source!I222, 2)</f>
        <v>122.7</v>
      </c>
      <c r="I239" s="37"/>
      <c r="J239" s="37">
        <f>IF(Source!BB222&lt;&gt; 0, Source!BB222, 1)</f>
        <v>6.83</v>
      </c>
      <c r="K239" s="38">
        <f>Source!Q222</f>
        <v>838.04</v>
      </c>
      <c r="L239" s="39"/>
    </row>
    <row r="240" spans="1:26" ht="14.25" x14ac:dyDescent="0.2">
      <c r="A240" s="53"/>
      <c r="B240" s="54"/>
      <c r="C240" s="54" t="s">
        <v>624</v>
      </c>
      <c r="D240" s="35" t="s">
        <v>625</v>
      </c>
      <c r="E240" s="13">
        <f>Source!BZ222</f>
        <v>110</v>
      </c>
      <c r="F240" s="79" t="str">
        <f>CONCATENATE(" )", Source!DL222, Source!FT222, "=", Source!FX222)</f>
        <v xml:space="preserve"> )*0,9=99</v>
      </c>
      <c r="G240" s="85"/>
      <c r="H240" s="38">
        <f>SUM(S237:S242)</f>
        <v>216.84</v>
      </c>
      <c r="I240" s="41"/>
      <c r="J240" s="33">
        <f>Source!AT222</f>
        <v>99</v>
      </c>
      <c r="K240" s="38">
        <f>SUM(T237:T242)</f>
        <v>1481.01</v>
      </c>
      <c r="L240" s="39"/>
    </row>
    <row r="241" spans="1:26" ht="14.25" x14ac:dyDescent="0.2">
      <c r="A241" s="53"/>
      <c r="B241" s="54"/>
      <c r="C241" s="54" t="s">
        <v>626</v>
      </c>
      <c r="D241" s="35" t="s">
        <v>625</v>
      </c>
      <c r="E241" s="13">
        <f>Source!CA222</f>
        <v>70</v>
      </c>
      <c r="F241" s="79" t="str">
        <f>CONCATENATE(" )", Source!DM222, Source!FU222, "=", Source!FY222)</f>
        <v xml:space="preserve"> )*0,85=59,5</v>
      </c>
      <c r="G241" s="85"/>
      <c r="H241" s="38">
        <f>SUM(U237:U242)</f>
        <v>130.32</v>
      </c>
      <c r="I241" s="41"/>
      <c r="J241" s="33">
        <f>Source!AU222</f>
        <v>60</v>
      </c>
      <c r="K241" s="38">
        <f>SUM(V237:V242)</f>
        <v>897.58</v>
      </c>
      <c r="L241" s="39"/>
    </row>
    <row r="242" spans="1:26" ht="14.25" x14ac:dyDescent="0.2">
      <c r="A242" s="55"/>
      <c r="B242" s="56"/>
      <c r="C242" s="56" t="s">
        <v>627</v>
      </c>
      <c r="D242" s="42" t="s">
        <v>628</v>
      </c>
      <c r="E242" s="43">
        <f>Source!AQ222</f>
        <v>8.24</v>
      </c>
      <c r="F242" s="44"/>
      <c r="G242" s="45" t="str">
        <f>Source!DI222</f>
        <v/>
      </c>
      <c r="H242" s="46"/>
      <c r="I242" s="45"/>
      <c r="J242" s="45"/>
      <c r="K242" s="46"/>
      <c r="L242" s="47">
        <f>Source!U222</f>
        <v>24.72</v>
      </c>
    </row>
    <row r="243" spans="1:26" ht="15" x14ac:dyDescent="0.25">
      <c r="G243" s="86">
        <f>H238+H239+H240+H241</f>
        <v>688.8900000000001</v>
      </c>
      <c r="H243" s="86"/>
      <c r="J243" s="86">
        <f>K238+K239+K240+K241</f>
        <v>4712.6000000000004</v>
      </c>
      <c r="K243" s="86"/>
      <c r="L243" s="48">
        <f>Source!U222</f>
        <v>24.72</v>
      </c>
      <c r="O243" s="30">
        <f>G243</f>
        <v>688.8900000000001</v>
      </c>
      <c r="P243" s="30">
        <f>J243</f>
        <v>4712.6000000000004</v>
      </c>
      <c r="Q243" s="30">
        <f>L243</f>
        <v>24.72</v>
      </c>
      <c r="W243">
        <f>IF(Source!BI222&lt;=1,H238+H239+H240+H241, 0)</f>
        <v>688.8900000000001</v>
      </c>
      <c r="X243">
        <f>IF(Source!BI222=2,H238+H239+H240+H241, 0)</f>
        <v>0</v>
      </c>
      <c r="Y243">
        <f>IF(Source!BI222=3,H238+H239+H240+H241, 0)</f>
        <v>0</v>
      </c>
      <c r="Z243">
        <f>IF(Source!BI222=4,H238+H239+H240+H241, 0)</f>
        <v>0</v>
      </c>
    </row>
    <row r="244" spans="1:26" ht="42.75" x14ac:dyDescent="0.2">
      <c r="A244" s="53" t="str">
        <f>Source!E224</f>
        <v>21</v>
      </c>
      <c r="B244" s="54" t="str">
        <f>Source!F224</f>
        <v>08-02-001-03</v>
      </c>
      <c r="C244" s="54" t="str">
        <f>Source!G224</f>
        <v>Кладка стен кирпичных наружных средней сложности при высоте этажа до 4 м</v>
      </c>
      <c r="D244" s="35" t="str">
        <f>Source!H224</f>
        <v>м3</v>
      </c>
      <c r="E244" s="13">
        <f>Source!I224</f>
        <v>3</v>
      </c>
      <c r="F244" s="36">
        <f>Source!AL224+Source!AM224+Source!AO224</f>
        <v>210.9</v>
      </c>
      <c r="G244" s="37"/>
      <c r="H244" s="38"/>
      <c r="I244" s="37" t="str">
        <f>Source!BO224</f>
        <v/>
      </c>
      <c r="J244" s="37"/>
      <c r="K244" s="38"/>
      <c r="L244" s="39"/>
      <c r="S244">
        <f>ROUND((Source!FX224/100)*((ROUND(Source!AF224*Source!I224, 2)+ROUND(Source!AE224*Source!I224, 2))), 2)</f>
        <v>251.56</v>
      </c>
      <c r="T244">
        <f>Source!X224</f>
        <v>1721.27</v>
      </c>
      <c r="U244">
        <f>ROUND((Source!FY224/100)*((ROUND(Source!AF224*Source!I224, 2)+ROUND(Source!AE224*Source!I224, 2))), 2)</f>
        <v>155.79</v>
      </c>
      <c r="V244">
        <f>Source!Y224</f>
        <v>1064.06</v>
      </c>
    </row>
    <row r="245" spans="1:26" ht="14.25" x14ac:dyDescent="0.2">
      <c r="A245" s="53"/>
      <c r="B245" s="54"/>
      <c r="C245" s="54" t="s">
        <v>622</v>
      </c>
      <c r="D245" s="35"/>
      <c r="E245" s="13"/>
      <c r="F245" s="36">
        <f>Source!AO224</f>
        <v>49.47</v>
      </c>
      <c r="G245" s="37" t="str">
        <f>Source!DG224</f>
        <v>)*1,15)*1,2</v>
      </c>
      <c r="H245" s="38">
        <f>ROUND(Source!AF224*Source!I224, 2)</f>
        <v>204.81</v>
      </c>
      <c r="I245" s="37"/>
      <c r="J245" s="37">
        <f>IF(Source!BA224&lt;&gt; 0, Source!BA224, 1)</f>
        <v>6.83</v>
      </c>
      <c r="K245" s="38">
        <f>Source!S224</f>
        <v>1398.82</v>
      </c>
      <c r="L245" s="39"/>
      <c r="R245">
        <f>H245</f>
        <v>204.81</v>
      </c>
    </row>
    <row r="246" spans="1:26" ht="14.25" x14ac:dyDescent="0.2">
      <c r="A246" s="53"/>
      <c r="B246" s="54"/>
      <c r="C246" s="54" t="s">
        <v>76</v>
      </c>
      <c r="D246" s="35"/>
      <c r="E246" s="13"/>
      <c r="F246" s="36">
        <f>Source!AM224</f>
        <v>34.56</v>
      </c>
      <c r="G246" s="37" t="str">
        <f>Source!DE224</f>
        <v>)*1,25)*1,2</v>
      </c>
      <c r="H246" s="38">
        <f>ROUND(Source!AD224*Source!I224, 2)</f>
        <v>155.52000000000001</v>
      </c>
      <c r="I246" s="37"/>
      <c r="J246" s="37">
        <f>IF(Source!BB224&lt;&gt; 0, Source!BB224, 1)</f>
        <v>6.83</v>
      </c>
      <c r="K246" s="38">
        <f>Source!Q224</f>
        <v>1062.2</v>
      </c>
      <c r="L246" s="39"/>
    </row>
    <row r="247" spans="1:26" ht="14.25" x14ac:dyDescent="0.2">
      <c r="A247" s="53"/>
      <c r="B247" s="54"/>
      <c r="C247" s="54" t="s">
        <v>623</v>
      </c>
      <c r="D247" s="35"/>
      <c r="E247" s="13"/>
      <c r="F247" s="36">
        <f>Source!AN224</f>
        <v>5.4</v>
      </c>
      <c r="G247" s="37" t="str">
        <f>Source!DF224</f>
        <v>)*1,25)*1,2</v>
      </c>
      <c r="H247" s="40">
        <f>ROUND(Source!AE224*Source!I224, 2)</f>
        <v>24.3</v>
      </c>
      <c r="I247" s="37"/>
      <c r="J247" s="37">
        <f>IF(Source!BS224&lt;&gt; 0, Source!BS224, 1)</f>
        <v>6.83</v>
      </c>
      <c r="K247" s="40">
        <f>Source!R224</f>
        <v>165.97</v>
      </c>
      <c r="L247" s="39"/>
      <c r="R247">
        <f>H247</f>
        <v>24.3</v>
      </c>
    </row>
    <row r="248" spans="1:26" ht="14.25" x14ac:dyDescent="0.2">
      <c r="A248" s="53"/>
      <c r="B248" s="54"/>
      <c r="C248" s="54" t="s">
        <v>629</v>
      </c>
      <c r="D248" s="35"/>
      <c r="E248" s="13"/>
      <c r="F248" s="36">
        <f>Source!AL224</f>
        <v>126.87</v>
      </c>
      <c r="G248" s="37" t="str">
        <f>Source!DD224</f>
        <v/>
      </c>
      <c r="H248" s="38">
        <f>ROUND(Source!AC224*Source!I224, 2)</f>
        <v>380.61</v>
      </c>
      <c r="I248" s="37"/>
      <c r="J248" s="37">
        <f>IF(Source!BC224&lt;&gt; 0, Source!BC224, 1)</f>
        <v>6.83</v>
      </c>
      <c r="K248" s="38">
        <f>Source!P224</f>
        <v>2599.5700000000002</v>
      </c>
      <c r="L248" s="39"/>
    </row>
    <row r="249" spans="1:26" ht="14.25" x14ac:dyDescent="0.2">
      <c r="A249" s="53"/>
      <c r="B249" s="54"/>
      <c r="C249" s="54" t="s">
        <v>624</v>
      </c>
      <c r="D249" s="35" t="s">
        <v>625</v>
      </c>
      <c r="E249" s="13">
        <f>Source!BZ224</f>
        <v>122</v>
      </c>
      <c r="F249" s="79" t="str">
        <f>CONCATENATE(" )", Source!DL224, Source!FT224, "=", Source!FX224)</f>
        <v xml:space="preserve"> )*0,9=109,8</v>
      </c>
      <c r="G249" s="85"/>
      <c r="H249" s="38">
        <f>SUM(S244:S253)</f>
        <v>251.56</v>
      </c>
      <c r="I249" s="41"/>
      <c r="J249" s="33">
        <f>Source!AT224</f>
        <v>110</v>
      </c>
      <c r="K249" s="38">
        <f>SUM(T244:T253)</f>
        <v>1721.27</v>
      </c>
      <c r="L249" s="39"/>
    </row>
    <row r="250" spans="1:26" ht="14.25" x14ac:dyDescent="0.2">
      <c r="A250" s="53"/>
      <c r="B250" s="54"/>
      <c r="C250" s="54" t="s">
        <v>626</v>
      </c>
      <c r="D250" s="35" t="s">
        <v>625</v>
      </c>
      <c r="E250" s="13">
        <f>Source!CA224</f>
        <v>80</v>
      </c>
      <c r="F250" s="79" t="str">
        <f>CONCATENATE(" )", Source!DM224, Source!FU224, "=", Source!FY224)</f>
        <v xml:space="preserve"> )*0,85=68</v>
      </c>
      <c r="G250" s="85"/>
      <c r="H250" s="38">
        <f>SUM(U244:U253)</f>
        <v>155.79</v>
      </c>
      <c r="I250" s="41"/>
      <c r="J250" s="33">
        <f>Source!AU224</f>
        <v>68</v>
      </c>
      <c r="K250" s="38">
        <f>SUM(V244:V253)</f>
        <v>1064.06</v>
      </c>
      <c r="L250" s="39"/>
    </row>
    <row r="251" spans="1:26" ht="14.25" x14ac:dyDescent="0.2">
      <c r="A251" s="53"/>
      <c r="B251" s="54"/>
      <c r="C251" s="54" t="s">
        <v>627</v>
      </c>
      <c r="D251" s="35" t="s">
        <v>628</v>
      </c>
      <c r="E251" s="13">
        <f>Source!AQ224</f>
        <v>5.66</v>
      </c>
      <c r="F251" s="36"/>
      <c r="G251" s="37" t="str">
        <f>Source!DI224</f>
        <v>)*1,15)*1,2</v>
      </c>
      <c r="H251" s="38"/>
      <c r="I251" s="37"/>
      <c r="J251" s="37"/>
      <c r="K251" s="38"/>
      <c r="L251" s="49">
        <f>Source!U224</f>
        <v>23.432399999999994</v>
      </c>
    </row>
    <row r="252" spans="1:26" ht="28.5" x14ac:dyDescent="0.2">
      <c r="A252" s="53" t="str">
        <f>Source!E226</f>
        <v>21,1</v>
      </c>
      <c r="B252" s="54" t="str">
        <f>Source!F226</f>
        <v>06.1.01.05</v>
      </c>
      <c r="C252" s="54" t="str">
        <f>Source!G226</f>
        <v>Кирпич керамический, силикатный или пустотелый</v>
      </c>
      <c r="D252" s="35" t="str">
        <f>Source!H226</f>
        <v>1000 шт.</v>
      </c>
      <c r="E252" s="13">
        <f>Source!I226</f>
        <v>1.2</v>
      </c>
      <c r="F252" s="36">
        <f>Source!AL226+Source!AM226+Source!AO226</f>
        <v>0</v>
      </c>
      <c r="G252" s="50" t="s">
        <v>6</v>
      </c>
      <c r="H252" s="38">
        <f>ROUND(Source!AC226*Source!I226, 2)+ROUND(Source!AD226*Source!I226, 2)+ROUND(Source!AF226*Source!I226, 2)</f>
        <v>0</v>
      </c>
      <c r="I252" s="37"/>
      <c r="J252" s="37">
        <f>IF(Source!BC226&lt;&gt; 0, Source!BC226, 1)</f>
        <v>6.83</v>
      </c>
      <c r="K252" s="38">
        <f>Source!O226</f>
        <v>0</v>
      </c>
      <c r="L252" s="39"/>
      <c r="S252">
        <f>ROUND((Source!FX226/100)*((ROUND(Source!AF226*Source!I226, 2)+ROUND(Source!AE226*Source!I226, 2))), 2)</f>
        <v>0</v>
      </c>
      <c r="T252">
        <f>Source!X226</f>
        <v>0</v>
      </c>
      <c r="U252">
        <f>ROUND((Source!FY226/100)*((ROUND(Source!AF226*Source!I226, 2)+ROUND(Source!AE226*Source!I226, 2))), 2)</f>
        <v>0</v>
      </c>
      <c r="V252">
        <f>Source!Y226</f>
        <v>0</v>
      </c>
      <c r="W252">
        <f>IF(Source!BI226&lt;=1,H252, 0)</f>
        <v>0</v>
      </c>
      <c r="X252">
        <f>IF(Source!BI226=2,H252, 0)</f>
        <v>0</v>
      </c>
      <c r="Y252">
        <f>IF(Source!BI226=3,H252, 0)</f>
        <v>0</v>
      </c>
      <c r="Z252">
        <f>IF(Source!BI226=4,H252, 0)</f>
        <v>0</v>
      </c>
    </row>
    <row r="253" spans="1:26" ht="28.5" x14ac:dyDescent="0.2">
      <c r="A253" s="55" t="str">
        <f>Source!E228</f>
        <v>21,2</v>
      </c>
      <c r="B253" s="56" t="str">
        <f>Source!F228</f>
        <v>06.1.01.05-0035</v>
      </c>
      <c r="C253" s="56" t="str">
        <f>Source!G228</f>
        <v>Кирпич керамический одинарный, размером 250х120х65 мм, марка 100</v>
      </c>
      <c r="D253" s="42" t="str">
        <f>Source!H228</f>
        <v>1000 шт.</v>
      </c>
      <c r="E253" s="43">
        <f>Source!I228</f>
        <v>1.2</v>
      </c>
      <c r="F253" s="44">
        <f>Source!AL228+Source!AM228+Source!AO228</f>
        <v>1752.6</v>
      </c>
      <c r="G253" s="51" t="s">
        <v>6</v>
      </c>
      <c r="H253" s="46">
        <f>ROUND(Source!AC228*Source!I228, 2)+ROUND(Source!AD228*Source!I228, 2)+ROUND(Source!AF228*Source!I228, 2)</f>
        <v>2103.12</v>
      </c>
      <c r="I253" s="45"/>
      <c r="J253" s="45">
        <f>IF(Source!BC228&lt;&gt; 0, Source!BC228, 1)</f>
        <v>6.83</v>
      </c>
      <c r="K253" s="46">
        <f>Source!O228</f>
        <v>14364.31</v>
      </c>
      <c r="L253" s="52"/>
      <c r="S253">
        <f>ROUND((Source!FX228/100)*((ROUND(Source!AF228*Source!I228, 2)+ROUND(Source!AE228*Source!I228, 2))), 2)</f>
        <v>0</v>
      </c>
      <c r="T253">
        <f>Source!X228</f>
        <v>0</v>
      </c>
      <c r="U253">
        <f>ROUND((Source!FY228/100)*((ROUND(Source!AF228*Source!I228, 2)+ROUND(Source!AE228*Source!I228, 2))), 2)</f>
        <v>0</v>
      </c>
      <c r="V253">
        <f>Source!Y228</f>
        <v>0</v>
      </c>
      <c r="W253">
        <f>IF(Source!BI228&lt;=1,H253, 0)</f>
        <v>2103.12</v>
      </c>
      <c r="X253">
        <f>IF(Source!BI228=2,H253, 0)</f>
        <v>0</v>
      </c>
      <c r="Y253">
        <f>IF(Source!BI228=3,H253, 0)</f>
        <v>0</v>
      </c>
      <c r="Z253">
        <f>IF(Source!BI228=4,H253, 0)</f>
        <v>0</v>
      </c>
    </row>
    <row r="254" spans="1:26" ht="15" x14ac:dyDescent="0.25">
      <c r="G254" s="86">
        <f>H245+H246+H248+H249+H250+SUM(H252:H253)</f>
        <v>3251.41</v>
      </c>
      <c r="H254" s="86"/>
      <c r="J254" s="86">
        <f>K245+K246+K248+K249+K250+SUM(K252:K253)</f>
        <v>22210.23</v>
      </c>
      <c r="K254" s="86"/>
      <c r="L254" s="48">
        <f>Source!U224</f>
        <v>23.432399999999994</v>
      </c>
      <c r="O254" s="30">
        <f>G254</f>
        <v>3251.41</v>
      </c>
      <c r="P254" s="30">
        <f>J254</f>
        <v>22210.23</v>
      </c>
      <c r="Q254" s="30">
        <f>L254</f>
        <v>23.432399999999994</v>
      </c>
      <c r="W254">
        <f>IF(Source!BI224&lt;=1,H245+H246+H248+H249+H250, 0)</f>
        <v>1148.29</v>
      </c>
      <c r="X254">
        <f>IF(Source!BI224=2,H245+H246+H248+H249+H250, 0)</f>
        <v>0</v>
      </c>
      <c r="Y254">
        <f>IF(Source!BI224=3,H245+H246+H248+H249+H250, 0)</f>
        <v>0</v>
      </c>
      <c r="Z254">
        <f>IF(Source!BI224=4,H245+H246+H248+H249+H250, 0)</f>
        <v>0</v>
      </c>
    </row>
    <row r="255" spans="1:26" ht="42.75" x14ac:dyDescent="0.2">
      <c r="A255" s="53" t="str">
        <f>Source!E230</f>
        <v>22</v>
      </c>
      <c r="B255" s="54" t="str">
        <f>Source!F230</f>
        <v>м40-01-002-05</v>
      </c>
      <c r="C255" s="54" t="str">
        <f>Source!G230</f>
        <v>Вертикальное перемещение сверх предусмотренного в ГЭСНм 1 м, на высоту до 25 м</v>
      </c>
      <c r="D255" s="35" t="str">
        <f>Source!H230</f>
        <v>10 т</v>
      </c>
      <c r="E255" s="13">
        <f>Source!I230</f>
        <v>0.15</v>
      </c>
      <c r="F255" s="36">
        <f>Source!AL230+Source!AM230+Source!AO230</f>
        <v>1300.24</v>
      </c>
      <c r="G255" s="37"/>
      <c r="H255" s="38"/>
      <c r="I255" s="37" t="str">
        <f>Source!BO230</f>
        <v/>
      </c>
      <c r="J255" s="37"/>
      <c r="K255" s="38"/>
      <c r="L255" s="39"/>
      <c r="S255">
        <f>ROUND((Source!FX230/100)*((ROUND(Source!AF230*Source!I230, 2)+ROUND(Source!AE230*Source!I230, 2))), 2)</f>
        <v>129.54</v>
      </c>
      <c r="T255">
        <f>Source!X230</f>
        <v>884.73</v>
      </c>
      <c r="U255">
        <f>ROUND((Source!FY230/100)*((ROUND(Source!AF230*Source!I230, 2)+ROUND(Source!AE230*Source!I230, 2))), 2)</f>
        <v>97.15</v>
      </c>
      <c r="V255">
        <f>Source!Y230</f>
        <v>663.55</v>
      </c>
    </row>
    <row r="256" spans="1:26" x14ac:dyDescent="0.2">
      <c r="C256" s="29" t="str">
        <f>"Объем: "&amp;Source!I230&amp;"=1,5/"&amp;"10"</f>
        <v>Объем: 0,15=1,5/10</v>
      </c>
    </row>
    <row r="257" spans="1:26" ht="14.25" x14ac:dyDescent="0.2">
      <c r="A257" s="53"/>
      <c r="B257" s="54"/>
      <c r="C257" s="54" t="s">
        <v>622</v>
      </c>
      <c r="D257" s="35"/>
      <c r="E257" s="13"/>
      <c r="F257" s="36">
        <f>Source!AO230</f>
        <v>1053</v>
      </c>
      <c r="G257" s="37" t="str">
        <f>Source!DG230</f>
        <v/>
      </c>
      <c r="H257" s="38">
        <f>ROUND(Source!AF230*Source!I230, 2)</f>
        <v>157.94999999999999</v>
      </c>
      <c r="I257" s="37"/>
      <c r="J257" s="37">
        <f>IF(Source!BA230&lt;&gt; 0, Source!BA230, 1)</f>
        <v>6.83</v>
      </c>
      <c r="K257" s="38">
        <f>Source!S230</f>
        <v>1078.8</v>
      </c>
      <c r="L257" s="39"/>
      <c r="R257">
        <f>H257</f>
        <v>157.94999999999999</v>
      </c>
    </row>
    <row r="258" spans="1:26" ht="14.25" x14ac:dyDescent="0.2">
      <c r="A258" s="53"/>
      <c r="B258" s="54"/>
      <c r="C258" s="54" t="s">
        <v>76</v>
      </c>
      <c r="D258" s="35"/>
      <c r="E258" s="13"/>
      <c r="F258" s="36">
        <f>Source!AM230</f>
        <v>226.18</v>
      </c>
      <c r="G258" s="37" t="str">
        <f>Source!DE230</f>
        <v/>
      </c>
      <c r="H258" s="38">
        <f>ROUND(Source!AD230*Source!I230, 2)</f>
        <v>33.93</v>
      </c>
      <c r="I258" s="37"/>
      <c r="J258" s="37">
        <f>IF(Source!BB230&lt;&gt; 0, Source!BB230, 1)</f>
        <v>6.83</v>
      </c>
      <c r="K258" s="38">
        <f>Source!Q230</f>
        <v>231.72</v>
      </c>
      <c r="L258" s="39"/>
    </row>
    <row r="259" spans="1:26" ht="14.25" x14ac:dyDescent="0.2">
      <c r="A259" s="53"/>
      <c r="B259" s="54"/>
      <c r="C259" s="54" t="s">
        <v>623</v>
      </c>
      <c r="D259" s="35"/>
      <c r="E259" s="13"/>
      <c r="F259" s="36">
        <f>Source!AN230</f>
        <v>26.46</v>
      </c>
      <c r="G259" s="37" t="str">
        <f>Source!DF230</f>
        <v/>
      </c>
      <c r="H259" s="40">
        <f>ROUND(Source!AE230*Source!I230, 2)</f>
        <v>3.97</v>
      </c>
      <c r="I259" s="37"/>
      <c r="J259" s="37">
        <f>IF(Source!BS230&lt;&gt; 0, Source!BS230, 1)</f>
        <v>6.83</v>
      </c>
      <c r="K259" s="40">
        <f>Source!R230</f>
        <v>27.11</v>
      </c>
      <c r="L259" s="39"/>
      <c r="R259">
        <f>H259</f>
        <v>3.97</v>
      </c>
    </row>
    <row r="260" spans="1:26" ht="14.25" x14ac:dyDescent="0.2">
      <c r="A260" s="53"/>
      <c r="B260" s="54"/>
      <c r="C260" s="54" t="s">
        <v>629</v>
      </c>
      <c r="D260" s="35"/>
      <c r="E260" s="13"/>
      <c r="F260" s="36">
        <f>Source!AL230</f>
        <v>21.06</v>
      </c>
      <c r="G260" s="37" t="str">
        <f>Source!DD230</f>
        <v/>
      </c>
      <c r="H260" s="38">
        <f>ROUND(Source!AC230*Source!I230, 2)</f>
        <v>3.16</v>
      </c>
      <c r="I260" s="37"/>
      <c r="J260" s="37">
        <f>IF(Source!BC230&lt;&gt; 0, Source!BC230, 1)</f>
        <v>6.83</v>
      </c>
      <c r="K260" s="38">
        <f>Source!P230</f>
        <v>21.58</v>
      </c>
      <c r="L260" s="39"/>
    </row>
    <row r="261" spans="1:26" ht="14.25" x14ac:dyDescent="0.2">
      <c r="A261" s="53"/>
      <c r="B261" s="54"/>
      <c r="C261" s="54" t="s">
        <v>624</v>
      </c>
      <c r="D261" s="35" t="s">
        <v>625</v>
      </c>
      <c r="E261" s="13">
        <f>Source!BZ230</f>
        <v>80</v>
      </c>
      <c r="F261" s="57"/>
      <c r="G261" s="37"/>
      <c r="H261" s="38">
        <f>SUM(S255:S263)</f>
        <v>129.54</v>
      </c>
      <c r="I261" s="41"/>
      <c r="J261" s="33">
        <f>Source!AT230</f>
        <v>80</v>
      </c>
      <c r="K261" s="38">
        <f>SUM(T255:T263)</f>
        <v>884.73</v>
      </c>
      <c r="L261" s="39"/>
    </row>
    <row r="262" spans="1:26" ht="14.25" x14ac:dyDescent="0.2">
      <c r="A262" s="53"/>
      <c r="B262" s="54"/>
      <c r="C262" s="54" t="s">
        <v>626</v>
      </c>
      <c r="D262" s="35" t="s">
        <v>625</v>
      </c>
      <c r="E262" s="13">
        <f>Source!CA230</f>
        <v>60</v>
      </c>
      <c r="F262" s="57"/>
      <c r="G262" s="37"/>
      <c r="H262" s="38">
        <f>SUM(U255:U263)</f>
        <v>97.15</v>
      </c>
      <c r="I262" s="41"/>
      <c r="J262" s="33">
        <f>Source!AU230</f>
        <v>60</v>
      </c>
      <c r="K262" s="38">
        <f>SUM(V255:V263)</f>
        <v>663.55</v>
      </c>
      <c r="L262" s="39"/>
    </row>
    <row r="263" spans="1:26" ht="14.25" x14ac:dyDescent="0.2">
      <c r="A263" s="55"/>
      <c r="B263" s="56"/>
      <c r="C263" s="56" t="s">
        <v>627</v>
      </c>
      <c r="D263" s="42" t="s">
        <v>628</v>
      </c>
      <c r="E263" s="43">
        <f>Source!AQ230</f>
        <v>135</v>
      </c>
      <c r="F263" s="44"/>
      <c r="G263" s="45" t="str">
        <f>Source!DI230</f>
        <v/>
      </c>
      <c r="H263" s="46"/>
      <c r="I263" s="45"/>
      <c r="J263" s="45"/>
      <c r="K263" s="46"/>
      <c r="L263" s="47">
        <f>Source!U230</f>
        <v>20.25</v>
      </c>
    </row>
    <row r="264" spans="1:26" ht="15" x14ac:dyDescent="0.25">
      <c r="G264" s="86">
        <f>H257+H258+H260+H261+H262</f>
        <v>421.73</v>
      </c>
      <c r="H264" s="86"/>
      <c r="J264" s="86">
        <f>K257+K258+K260+K261+K262</f>
        <v>2880.38</v>
      </c>
      <c r="K264" s="86"/>
      <c r="L264" s="48">
        <f>Source!U230</f>
        <v>20.25</v>
      </c>
      <c r="O264" s="30">
        <f>G264</f>
        <v>421.73</v>
      </c>
      <c r="P264" s="30">
        <f>J264</f>
        <v>2880.38</v>
      </c>
      <c r="Q264" s="30">
        <f>L264</f>
        <v>20.25</v>
      </c>
      <c r="W264">
        <f>IF(Source!BI230&lt;=1,H257+H258+H260+H261+H262, 0)</f>
        <v>0</v>
      </c>
      <c r="X264">
        <f>IF(Source!BI230=2,H257+H258+H260+H261+H262, 0)</f>
        <v>421.73</v>
      </c>
      <c r="Y264">
        <f>IF(Source!BI230=3,H257+H258+H260+H261+H262, 0)</f>
        <v>0</v>
      </c>
      <c r="Z264">
        <f>IF(Source!BI230=4,H257+H258+H260+H261+H262, 0)</f>
        <v>0</v>
      </c>
    </row>
    <row r="265" spans="1:26" ht="42.75" x14ac:dyDescent="0.2">
      <c r="A265" s="53" t="str">
        <f>Source!E232</f>
        <v>23</v>
      </c>
      <c r="B265" s="54" t="str">
        <f>Source!F232</f>
        <v>м40-01-002-24</v>
      </c>
      <c r="C265" s="54" t="str">
        <f>Source!G232</f>
        <v>Вертикальное перемещение свыше 25 м, добавлять на каждые следующие 5 м</v>
      </c>
      <c r="D265" s="35" t="str">
        <f>Source!H232</f>
        <v>10 т</v>
      </c>
      <c r="E265" s="13">
        <f>Source!I232</f>
        <v>0.15</v>
      </c>
      <c r="F265" s="36">
        <f>Source!AL232+Source!AM232+Source!AO232</f>
        <v>284.97000000000003</v>
      </c>
      <c r="G265" s="37"/>
      <c r="H265" s="38"/>
      <c r="I265" s="37" t="str">
        <f>Source!BO232</f>
        <v/>
      </c>
      <c r="J265" s="37"/>
      <c r="K265" s="38"/>
      <c r="L265" s="39"/>
      <c r="S265">
        <f>ROUND((Source!FX232/100)*((ROUND(Source!AF232*Source!I232, 2)+ROUND(Source!AE232*Source!I232, 2))), 2)</f>
        <v>262.89999999999998</v>
      </c>
      <c r="T265">
        <f>Source!X232</f>
        <v>1795.58</v>
      </c>
      <c r="U265">
        <f>ROUND((Source!FY232/100)*((ROUND(Source!AF232*Source!I232, 2)+ROUND(Source!AE232*Source!I232, 2))), 2)</f>
        <v>197.18</v>
      </c>
      <c r="V265">
        <f>Source!Y232</f>
        <v>1346.69</v>
      </c>
    </row>
    <row r="266" spans="1:26" x14ac:dyDescent="0.2">
      <c r="C266" s="29" t="str">
        <f>"Объем: "&amp;Source!I232&amp;"=1,5/"&amp;"10"</f>
        <v>Объем: 0,15=1,5/10</v>
      </c>
    </row>
    <row r="267" spans="1:26" ht="14.25" x14ac:dyDescent="0.2">
      <c r="A267" s="53"/>
      <c r="B267" s="54"/>
      <c r="C267" s="54" t="s">
        <v>622</v>
      </c>
      <c r="D267" s="35"/>
      <c r="E267" s="13"/>
      <c r="F267" s="36">
        <f>Source!AO232</f>
        <v>209.09</v>
      </c>
      <c r="G267" s="37" t="str">
        <f>Source!DG232</f>
        <v>*10</v>
      </c>
      <c r="H267" s="38">
        <f>ROUND(Source!AF232*Source!I232, 2)</f>
        <v>313.64</v>
      </c>
      <c r="I267" s="37"/>
      <c r="J267" s="37">
        <f>IF(Source!BA232&lt;&gt; 0, Source!BA232, 1)</f>
        <v>6.83</v>
      </c>
      <c r="K267" s="38">
        <f>Source!S232</f>
        <v>2142.13</v>
      </c>
      <c r="L267" s="39"/>
      <c r="R267">
        <f>H267</f>
        <v>313.64</v>
      </c>
    </row>
    <row r="268" spans="1:26" ht="14.25" x14ac:dyDescent="0.2">
      <c r="A268" s="53"/>
      <c r="B268" s="54"/>
      <c r="C268" s="54" t="s">
        <v>76</v>
      </c>
      <c r="D268" s="35"/>
      <c r="E268" s="13"/>
      <c r="F268" s="36">
        <f>Source!AM232</f>
        <v>71.7</v>
      </c>
      <c r="G268" s="37" t="str">
        <f>Source!DE232</f>
        <v>*10</v>
      </c>
      <c r="H268" s="38">
        <f>ROUND(Source!AD232*Source!I232, 2)</f>
        <v>107.55</v>
      </c>
      <c r="I268" s="37"/>
      <c r="J268" s="37">
        <f>IF(Source!BB232&lt;&gt; 0, Source!BB232, 1)</f>
        <v>6.83</v>
      </c>
      <c r="K268" s="38">
        <f>Source!Q232</f>
        <v>734.57</v>
      </c>
      <c r="L268" s="39"/>
    </row>
    <row r="269" spans="1:26" ht="14.25" x14ac:dyDescent="0.2">
      <c r="A269" s="53"/>
      <c r="B269" s="54"/>
      <c r="C269" s="54" t="s">
        <v>623</v>
      </c>
      <c r="D269" s="35"/>
      <c r="E269" s="13"/>
      <c r="F269" s="36">
        <f>Source!AN232</f>
        <v>9.99</v>
      </c>
      <c r="G269" s="37" t="str">
        <f>Source!DF232</f>
        <v>*10</v>
      </c>
      <c r="H269" s="40">
        <f>ROUND(Source!AE232*Source!I232, 2)</f>
        <v>14.99</v>
      </c>
      <c r="I269" s="37"/>
      <c r="J269" s="37">
        <f>IF(Source!BS232&lt;&gt; 0, Source!BS232, 1)</f>
        <v>6.83</v>
      </c>
      <c r="K269" s="40">
        <f>Source!R232</f>
        <v>102.35</v>
      </c>
      <c r="L269" s="39"/>
      <c r="R269">
        <f>H269</f>
        <v>14.99</v>
      </c>
    </row>
    <row r="270" spans="1:26" ht="14.25" x14ac:dyDescent="0.2">
      <c r="A270" s="53"/>
      <c r="B270" s="54"/>
      <c r="C270" s="54" t="s">
        <v>629</v>
      </c>
      <c r="D270" s="35"/>
      <c r="E270" s="13"/>
      <c r="F270" s="36">
        <f>Source!AL232</f>
        <v>4.18</v>
      </c>
      <c r="G270" s="37" t="str">
        <f>Source!DD232</f>
        <v>*10</v>
      </c>
      <c r="H270" s="38">
        <f>ROUND(Source!AC232*Source!I232, 2)</f>
        <v>6.27</v>
      </c>
      <c r="I270" s="37"/>
      <c r="J270" s="37">
        <f>IF(Source!BC232&lt;&gt; 0, Source!BC232, 1)</f>
        <v>6.83</v>
      </c>
      <c r="K270" s="38">
        <f>Source!P232</f>
        <v>42.82</v>
      </c>
      <c r="L270" s="39"/>
    </row>
    <row r="271" spans="1:26" ht="14.25" x14ac:dyDescent="0.2">
      <c r="A271" s="53"/>
      <c r="B271" s="54"/>
      <c r="C271" s="54" t="s">
        <v>624</v>
      </c>
      <c r="D271" s="35" t="s">
        <v>625</v>
      </c>
      <c r="E271" s="13">
        <f>Source!BZ232</f>
        <v>80</v>
      </c>
      <c r="F271" s="57"/>
      <c r="G271" s="37"/>
      <c r="H271" s="38">
        <f>SUM(S265:S273)</f>
        <v>262.89999999999998</v>
      </c>
      <c r="I271" s="41"/>
      <c r="J271" s="33">
        <f>Source!AT232</f>
        <v>80</v>
      </c>
      <c r="K271" s="38">
        <f>SUM(T265:T273)</f>
        <v>1795.58</v>
      </c>
      <c r="L271" s="39"/>
    </row>
    <row r="272" spans="1:26" ht="14.25" x14ac:dyDescent="0.2">
      <c r="A272" s="53"/>
      <c r="B272" s="54"/>
      <c r="C272" s="54" t="s">
        <v>626</v>
      </c>
      <c r="D272" s="35" t="s">
        <v>625</v>
      </c>
      <c r="E272" s="13">
        <f>Source!CA232</f>
        <v>60</v>
      </c>
      <c r="F272" s="57"/>
      <c r="G272" s="37"/>
      <c r="H272" s="38">
        <f>SUM(U265:U273)</f>
        <v>197.18</v>
      </c>
      <c r="I272" s="41"/>
      <c r="J272" s="33">
        <f>Source!AU232</f>
        <v>60</v>
      </c>
      <c r="K272" s="38">
        <f>SUM(V265:V273)</f>
        <v>1346.69</v>
      </c>
      <c r="L272" s="39"/>
    </row>
    <row r="273" spans="1:32" ht="14.25" x14ac:dyDescent="0.2">
      <c r="A273" s="55"/>
      <c r="B273" s="56"/>
      <c r="C273" s="56" t="s">
        <v>627</v>
      </c>
      <c r="D273" s="42" t="s">
        <v>628</v>
      </c>
      <c r="E273" s="43">
        <f>Source!AQ232</f>
        <v>24.2</v>
      </c>
      <c r="F273" s="44"/>
      <c r="G273" s="45" t="str">
        <f>Source!DI232</f>
        <v>*10</v>
      </c>
      <c r="H273" s="46"/>
      <c r="I273" s="45"/>
      <c r="J273" s="45"/>
      <c r="K273" s="46"/>
      <c r="L273" s="47">
        <f>Source!U232</f>
        <v>36.299999999999997</v>
      </c>
    </row>
    <row r="274" spans="1:32" ht="15" x14ac:dyDescent="0.25">
      <c r="G274" s="86">
        <f>H267+H268+H270+H271+H272</f>
        <v>887.54</v>
      </c>
      <c r="H274" s="86"/>
      <c r="J274" s="86">
        <f>K267+K268+K270+K271+K272</f>
        <v>6061.7900000000009</v>
      </c>
      <c r="K274" s="86"/>
      <c r="L274" s="48">
        <f>Source!U232</f>
        <v>36.299999999999997</v>
      </c>
      <c r="O274" s="30">
        <f>G274</f>
        <v>887.54</v>
      </c>
      <c r="P274" s="30">
        <f>J274</f>
        <v>6061.7900000000009</v>
      </c>
      <c r="Q274" s="30">
        <f>L274</f>
        <v>36.299999999999997</v>
      </c>
      <c r="W274">
        <f>IF(Source!BI232&lt;=1,H267+H268+H270+H271+H272, 0)</f>
        <v>0</v>
      </c>
      <c r="X274">
        <f>IF(Source!BI232=2,H267+H268+H270+H271+H272, 0)</f>
        <v>887.54</v>
      </c>
      <c r="Y274">
        <f>IF(Source!BI232=3,H267+H268+H270+H271+H272, 0)</f>
        <v>0</v>
      </c>
      <c r="Z274">
        <f>IF(Source!BI232=4,H267+H268+H270+H271+H272, 0)</f>
        <v>0</v>
      </c>
    </row>
    <row r="275" spans="1:32" ht="28.5" x14ac:dyDescent="0.2">
      <c r="A275" s="53" t="str">
        <f>Source!E234</f>
        <v>24</v>
      </c>
      <c r="B275" s="54" t="str">
        <f>Source!F234</f>
        <v>09-03-046-03</v>
      </c>
      <c r="C275" s="54" t="str">
        <f>Source!G234</f>
        <v>Демонтаж: Монтаж перегородок стальных, консольных, сетчатых</v>
      </c>
      <c r="D275" s="35" t="str">
        <f>Source!H234</f>
        <v>100 м2</v>
      </c>
      <c r="E275" s="13">
        <f>Source!I234</f>
        <v>6.2E-2</v>
      </c>
      <c r="F275" s="36">
        <f>Source!AL234+Source!AM234+Source!AO234</f>
        <v>813.89</v>
      </c>
      <c r="G275" s="37"/>
      <c r="H275" s="38"/>
      <c r="I275" s="37" t="str">
        <f>Source!BO234</f>
        <v/>
      </c>
      <c r="J275" s="37"/>
      <c r="K275" s="38"/>
      <c r="L275" s="39"/>
      <c r="S275">
        <f>ROUND((Source!FX234/100)*((ROUND(Source!AF234*Source!I234, 2)+ROUND(Source!AE234*Source!I234, 2))), 2)</f>
        <v>20.45</v>
      </c>
      <c r="T275">
        <f>Source!X234</f>
        <v>139.68</v>
      </c>
      <c r="U275">
        <f>ROUND((Source!FY234/100)*((ROUND(Source!AF234*Source!I234, 2)+ROUND(Source!AE234*Source!I234, 2))), 2)</f>
        <v>18.239999999999998</v>
      </c>
      <c r="V275">
        <f>Source!Y234</f>
        <v>124.16</v>
      </c>
    </row>
    <row r="276" spans="1:32" x14ac:dyDescent="0.2">
      <c r="C276" s="29" t="str">
        <f>"Объем: "&amp;Source!I234&amp;"=6,2/"&amp;"100"</f>
        <v>Объем: 0,062=6,2/100</v>
      </c>
    </row>
    <row r="277" spans="1:32" ht="14.25" x14ac:dyDescent="0.2">
      <c r="A277" s="53"/>
      <c r="B277" s="54"/>
      <c r="C277" s="54" t="s">
        <v>622</v>
      </c>
      <c r="D277" s="35"/>
      <c r="E277" s="13"/>
      <c r="F277" s="36">
        <f>Source!AO234</f>
        <v>478.28</v>
      </c>
      <c r="G277" s="37" t="str">
        <f>Source!DG234</f>
        <v>)*0,7)*1,2</v>
      </c>
      <c r="H277" s="38">
        <f>ROUND(Source!AF234*Source!I234, 2)</f>
        <v>24.91</v>
      </c>
      <c r="I277" s="37"/>
      <c r="J277" s="37">
        <f>IF(Source!BA234&lt;&gt; 0, Source!BA234, 1)</f>
        <v>6.83</v>
      </c>
      <c r="K277" s="38">
        <f>Source!S234</f>
        <v>170.13</v>
      </c>
      <c r="L277" s="39"/>
      <c r="R277">
        <f>H277</f>
        <v>24.91</v>
      </c>
    </row>
    <row r="278" spans="1:32" ht="14.25" x14ac:dyDescent="0.2">
      <c r="A278" s="53"/>
      <c r="B278" s="54"/>
      <c r="C278" s="54" t="s">
        <v>76</v>
      </c>
      <c r="D278" s="35"/>
      <c r="E278" s="13"/>
      <c r="F278" s="36">
        <f>Source!AM234</f>
        <v>47.86</v>
      </c>
      <c r="G278" s="37" t="str">
        <f>Source!DE234</f>
        <v>)*0,7)*1,2</v>
      </c>
      <c r="H278" s="38">
        <f>ROUND(Source!AD234*Source!I234, 2)</f>
        <v>2.4900000000000002</v>
      </c>
      <c r="I278" s="37"/>
      <c r="J278" s="37">
        <f>IF(Source!BB234&lt;&gt; 0, Source!BB234, 1)</f>
        <v>6.83</v>
      </c>
      <c r="K278" s="38">
        <f>Source!Q234</f>
        <v>17.02</v>
      </c>
      <c r="L278" s="39"/>
    </row>
    <row r="279" spans="1:32" ht="14.25" x14ac:dyDescent="0.2">
      <c r="A279" s="53"/>
      <c r="B279" s="54"/>
      <c r="C279" s="54" t="s">
        <v>623</v>
      </c>
      <c r="D279" s="35"/>
      <c r="E279" s="13"/>
      <c r="F279" s="36">
        <f>Source!AN234</f>
        <v>6.51</v>
      </c>
      <c r="G279" s="37" t="str">
        <f>Source!DF234</f>
        <v>)*0,7)*1,2</v>
      </c>
      <c r="H279" s="40">
        <f>ROUND(Source!AE234*Source!I234, 2)</f>
        <v>0.34</v>
      </c>
      <c r="I279" s="37"/>
      <c r="J279" s="37">
        <f>IF(Source!BS234&lt;&gt; 0, Source!BS234, 1)</f>
        <v>6.83</v>
      </c>
      <c r="K279" s="40">
        <f>Source!R234</f>
        <v>2.3199999999999998</v>
      </c>
      <c r="L279" s="39"/>
      <c r="R279">
        <f>H279</f>
        <v>0.34</v>
      </c>
    </row>
    <row r="280" spans="1:32" ht="14.25" x14ac:dyDescent="0.2">
      <c r="A280" s="53"/>
      <c r="B280" s="54"/>
      <c r="C280" s="54" t="s">
        <v>624</v>
      </c>
      <c r="D280" s="35" t="s">
        <v>625</v>
      </c>
      <c r="E280" s="13">
        <f>Source!BZ234</f>
        <v>90</v>
      </c>
      <c r="F280" s="79" t="str">
        <f>CONCATENATE(" )", Source!DL234, Source!FT234, "=", Source!FX234)</f>
        <v xml:space="preserve"> )*0,9=81</v>
      </c>
      <c r="G280" s="85"/>
      <c r="H280" s="38">
        <f>SUM(S275:S282)</f>
        <v>20.45</v>
      </c>
      <c r="I280" s="41"/>
      <c r="J280" s="33">
        <f>Source!AT234</f>
        <v>81</v>
      </c>
      <c r="K280" s="38">
        <f>SUM(T275:T282)</f>
        <v>139.68</v>
      </c>
      <c r="L280" s="39"/>
    </row>
    <row r="281" spans="1:32" ht="14.25" x14ac:dyDescent="0.2">
      <c r="A281" s="53"/>
      <c r="B281" s="54"/>
      <c r="C281" s="54" t="s">
        <v>626</v>
      </c>
      <c r="D281" s="35" t="s">
        <v>625</v>
      </c>
      <c r="E281" s="13">
        <f>Source!CA234</f>
        <v>85</v>
      </c>
      <c r="F281" s="79" t="str">
        <f>CONCATENATE(" )", Source!DM234, Source!FU234, "=", Source!FY234)</f>
        <v xml:space="preserve"> )*0,85=72,25</v>
      </c>
      <c r="G281" s="85"/>
      <c r="H281" s="38">
        <f>SUM(U275:U282)</f>
        <v>18.239999999999998</v>
      </c>
      <c r="I281" s="41"/>
      <c r="J281" s="33">
        <f>Source!AU234</f>
        <v>72</v>
      </c>
      <c r="K281" s="38">
        <f>SUM(V275:V282)</f>
        <v>124.16</v>
      </c>
      <c r="L281" s="39"/>
    </row>
    <row r="282" spans="1:32" ht="14.25" x14ac:dyDescent="0.2">
      <c r="A282" s="55"/>
      <c r="B282" s="56"/>
      <c r="C282" s="56" t="s">
        <v>627</v>
      </c>
      <c r="D282" s="42" t="s">
        <v>628</v>
      </c>
      <c r="E282" s="43">
        <f>Source!AQ234</f>
        <v>52.1</v>
      </c>
      <c r="F282" s="44"/>
      <c r="G282" s="45" t="str">
        <f>Source!DI234</f>
        <v>)*0,7)*1,2</v>
      </c>
      <c r="H282" s="46"/>
      <c r="I282" s="45"/>
      <c r="J282" s="45"/>
      <c r="K282" s="46"/>
      <c r="L282" s="47">
        <f>Source!U234</f>
        <v>2.7133679999999996</v>
      </c>
    </row>
    <row r="283" spans="1:32" ht="15" x14ac:dyDescent="0.25">
      <c r="G283" s="86">
        <f>H277+H278+H280+H281</f>
        <v>66.089999999999989</v>
      </c>
      <c r="H283" s="86"/>
      <c r="J283" s="86">
        <f>K277+K278+K280+K281</f>
        <v>450.99</v>
      </c>
      <c r="K283" s="86"/>
      <c r="L283" s="48">
        <f>Source!U234</f>
        <v>2.7133679999999996</v>
      </c>
      <c r="O283" s="30">
        <f>G283</f>
        <v>66.089999999999989</v>
      </c>
      <c r="P283" s="30">
        <f>J283</f>
        <v>450.99</v>
      </c>
      <c r="Q283" s="30">
        <f>L283</f>
        <v>2.7133679999999996</v>
      </c>
      <c r="W283">
        <f>IF(Source!BI234&lt;=1,H277+H278+H280+H281, 0)</f>
        <v>66.089999999999989</v>
      </c>
      <c r="X283">
        <f>IF(Source!BI234=2,H277+H278+H280+H281, 0)</f>
        <v>0</v>
      </c>
      <c r="Y283">
        <f>IF(Source!BI234=3,H277+H278+H280+H281, 0)</f>
        <v>0</v>
      </c>
      <c r="Z283">
        <f>IF(Source!BI234=4,H277+H278+H280+H281, 0)</f>
        <v>0</v>
      </c>
    </row>
    <row r="285" spans="1:32" ht="15" x14ac:dyDescent="0.25">
      <c r="A285" s="88" t="str">
        <f>CONCATENATE("Итого по разделу: ",IF(Source!G236&lt;&gt;"Новый раздел", Source!G236, ""))</f>
        <v>Итого по разделу: Раздел : Дополнительные работы</v>
      </c>
      <c r="B285" s="88"/>
      <c r="C285" s="88"/>
      <c r="D285" s="88"/>
      <c r="E285" s="88"/>
      <c r="F285" s="88"/>
      <c r="G285" s="89">
        <f>SUM(O209:O284)</f>
        <v>11645.869999999999</v>
      </c>
      <c r="H285" s="89"/>
      <c r="I285" s="32"/>
      <c r="J285" s="89">
        <f>SUM(P209:P284)</f>
        <v>79549.510000000024</v>
      </c>
      <c r="K285" s="89"/>
      <c r="L285" s="48">
        <f>SUM(Q209:Q284)</f>
        <v>128.12377999999998</v>
      </c>
      <c r="AF285" s="58" t="str">
        <f>CONCATENATE("Итого по разделу: ",IF(Source!G236&lt;&gt;"Новый раздел", Source!G236, ""))</f>
        <v>Итого по разделу: Раздел : Дополнительные работы</v>
      </c>
    </row>
    <row r="287" spans="1:32" ht="16.5" x14ac:dyDescent="0.25">
      <c r="A287" s="87" t="str">
        <f>CONCATENATE("Раздел: ",IF(Source!G268&lt;&gt;"Новый раздел", Source!G268, ""))</f>
        <v>Раздел: Раздел: Пусконаладочные работы</v>
      </c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</row>
    <row r="288" spans="1:32" ht="57" x14ac:dyDescent="0.2">
      <c r="A288" s="53" t="str">
        <f>Source!E273</f>
        <v>25</v>
      </c>
      <c r="B288" s="54" t="str">
        <f>Source!F273</f>
        <v>п03-01-002-01</v>
      </c>
      <c r="C288" s="54" t="str">
        <f>Source!G273</f>
        <v>Вентилятор осевой с входными элементами сети, установленный в воздуховоде, шахте, проеме или крышечного типа № 4-8</v>
      </c>
      <c r="D288" s="35" t="str">
        <f>Source!H273</f>
        <v>ШТ</v>
      </c>
      <c r="E288" s="13">
        <f>Source!I273</f>
        <v>5</v>
      </c>
      <c r="F288" s="36">
        <f>Source!AL273+Source!AM273+Source!AO273</f>
        <v>47.13</v>
      </c>
      <c r="G288" s="37"/>
      <c r="H288" s="38"/>
      <c r="I288" s="37" t="str">
        <f>Source!BO273</f>
        <v/>
      </c>
      <c r="J288" s="37"/>
      <c r="K288" s="38"/>
      <c r="L288" s="39"/>
      <c r="S288">
        <f>ROUND((Source!FX273/100)*((ROUND(Source!AF273*Source!I273, 2)+ROUND(Source!AE273*Source!I273, 2))), 2)</f>
        <v>122.54</v>
      </c>
      <c r="T288">
        <f>Source!X273</f>
        <v>2290.2399999999998</v>
      </c>
      <c r="U288">
        <f>ROUND((Source!FY273/100)*((ROUND(Source!AF273*Source!I273, 2)+ROUND(Source!AE273*Source!I273, 2))), 2)</f>
        <v>75.41</v>
      </c>
      <c r="V288">
        <f>Source!Y273</f>
        <v>1409.38</v>
      </c>
    </row>
    <row r="289" spans="1:26" ht="14.25" x14ac:dyDescent="0.2">
      <c r="A289" s="53"/>
      <c r="B289" s="54"/>
      <c r="C289" s="54" t="s">
        <v>622</v>
      </c>
      <c r="D289" s="35"/>
      <c r="E289" s="13"/>
      <c r="F289" s="36">
        <f>Source!AO273</f>
        <v>47.13</v>
      </c>
      <c r="G289" s="37" t="str">
        <f>Source!DG273</f>
        <v>)*0,8</v>
      </c>
      <c r="H289" s="38">
        <f>ROUND(Source!AF273*Source!I273, 2)</f>
        <v>188.52</v>
      </c>
      <c r="I289" s="37"/>
      <c r="J289" s="37">
        <f>IF(Source!BA273&lt;&gt; 0, Source!BA273, 1)</f>
        <v>18.690000000000001</v>
      </c>
      <c r="K289" s="38">
        <f>Source!S273</f>
        <v>3523.44</v>
      </c>
      <c r="L289" s="39"/>
      <c r="R289">
        <f>H289</f>
        <v>188.52</v>
      </c>
    </row>
    <row r="290" spans="1:26" ht="14.25" x14ac:dyDescent="0.2">
      <c r="A290" s="53"/>
      <c r="B290" s="54"/>
      <c r="C290" s="54" t="s">
        <v>624</v>
      </c>
      <c r="D290" s="35" t="s">
        <v>625</v>
      </c>
      <c r="E290" s="13">
        <f>Source!BZ273</f>
        <v>65</v>
      </c>
      <c r="F290" s="57"/>
      <c r="G290" s="37"/>
      <c r="H290" s="38">
        <f>SUM(S288:S292)</f>
        <v>122.54</v>
      </c>
      <c r="I290" s="41"/>
      <c r="J290" s="33">
        <f>Source!AT273</f>
        <v>65</v>
      </c>
      <c r="K290" s="38">
        <f>SUM(T288:T292)</f>
        <v>2290.2399999999998</v>
      </c>
      <c r="L290" s="39"/>
    </row>
    <row r="291" spans="1:26" ht="14.25" x14ac:dyDescent="0.2">
      <c r="A291" s="53"/>
      <c r="B291" s="54"/>
      <c r="C291" s="54" t="s">
        <v>626</v>
      </c>
      <c r="D291" s="35" t="s">
        <v>625</v>
      </c>
      <c r="E291" s="13">
        <f>Source!CA273</f>
        <v>40</v>
      </c>
      <c r="F291" s="57"/>
      <c r="G291" s="37"/>
      <c r="H291" s="38">
        <f>SUM(U288:U292)</f>
        <v>75.41</v>
      </c>
      <c r="I291" s="41"/>
      <c r="J291" s="33">
        <f>Source!AU273</f>
        <v>40</v>
      </c>
      <c r="K291" s="38">
        <f>SUM(V288:V292)</f>
        <v>1409.38</v>
      </c>
      <c r="L291" s="39"/>
    </row>
    <row r="292" spans="1:26" ht="14.25" x14ac:dyDescent="0.2">
      <c r="A292" s="55"/>
      <c r="B292" s="56"/>
      <c r="C292" s="56" t="s">
        <v>627</v>
      </c>
      <c r="D292" s="42" t="s">
        <v>628</v>
      </c>
      <c r="E292" s="43">
        <f>Source!AQ273</f>
        <v>3.6</v>
      </c>
      <c r="F292" s="44"/>
      <c r="G292" s="45" t="str">
        <f>Source!DI273</f>
        <v>)*0,8</v>
      </c>
      <c r="H292" s="46"/>
      <c r="I292" s="45"/>
      <c r="J292" s="45"/>
      <c r="K292" s="46"/>
      <c r="L292" s="47">
        <f>Source!U273</f>
        <v>14.400000000000002</v>
      </c>
    </row>
    <row r="293" spans="1:26" ht="15" x14ac:dyDescent="0.25">
      <c r="G293" s="86">
        <f>H289+H290+H291</f>
        <v>386.47</v>
      </c>
      <c r="H293" s="86"/>
      <c r="J293" s="86">
        <f>K289+K290+K291</f>
        <v>7223.06</v>
      </c>
      <c r="K293" s="86"/>
      <c r="L293" s="48">
        <f>Source!U273</f>
        <v>14.400000000000002</v>
      </c>
      <c r="O293" s="30">
        <f>G293</f>
        <v>386.47</v>
      </c>
      <c r="P293" s="30">
        <f>J293</f>
        <v>7223.06</v>
      </c>
      <c r="Q293" s="30">
        <f>L293</f>
        <v>14.400000000000002</v>
      </c>
      <c r="W293">
        <f>IF(Source!BI273&lt;=1,H289+H290+H291, 0)</f>
        <v>0</v>
      </c>
      <c r="X293">
        <f>IF(Source!BI273=2,H289+H290+H291, 0)</f>
        <v>0</v>
      </c>
      <c r="Y293">
        <f>IF(Source!BI273=3,H289+H290+H291, 0)</f>
        <v>0</v>
      </c>
      <c r="Z293">
        <f>IF(Source!BI273=4,H289+H290+H291, 0)</f>
        <v>386.47</v>
      </c>
    </row>
    <row r="294" spans="1:26" ht="28.5" x14ac:dyDescent="0.2">
      <c r="A294" s="53" t="str">
        <f>Source!E275</f>
        <v>26</v>
      </c>
      <c r="B294" s="54" t="str">
        <f>Source!F275</f>
        <v>п03-01-011-05</v>
      </c>
      <c r="C294" s="54" t="str">
        <f>Source!G275</f>
        <v>Регулировочно-запорное устройство клапан обратный</v>
      </c>
      <c r="D294" s="35" t="str">
        <f>Source!H275</f>
        <v>ШТ</v>
      </c>
      <c r="E294" s="13">
        <f>Source!I275</f>
        <v>2</v>
      </c>
      <c r="F294" s="36">
        <f>Source!AL275+Source!AM275+Source!AO275</f>
        <v>27.06</v>
      </c>
      <c r="G294" s="37"/>
      <c r="H294" s="38"/>
      <c r="I294" s="37" t="str">
        <f>Source!BO275</f>
        <v/>
      </c>
      <c r="J294" s="37"/>
      <c r="K294" s="38"/>
      <c r="L294" s="39"/>
      <c r="S294">
        <f>ROUND((Source!FX275/100)*((ROUND(Source!AF275*Source!I275, 2)+ROUND(Source!AE275*Source!I275, 2))), 2)</f>
        <v>28.15</v>
      </c>
      <c r="T294">
        <f>Source!X275</f>
        <v>525.98</v>
      </c>
      <c r="U294">
        <f>ROUND((Source!FY275/100)*((ROUND(Source!AF275*Source!I275, 2)+ROUND(Source!AE275*Source!I275, 2))), 2)</f>
        <v>17.32</v>
      </c>
      <c r="V294">
        <f>Source!Y275</f>
        <v>323.68</v>
      </c>
    </row>
    <row r="295" spans="1:26" ht="14.25" x14ac:dyDescent="0.2">
      <c r="A295" s="53"/>
      <c r="B295" s="54"/>
      <c r="C295" s="54" t="s">
        <v>622</v>
      </c>
      <c r="D295" s="35"/>
      <c r="E295" s="13"/>
      <c r="F295" s="36">
        <f>Source!AO275</f>
        <v>27.06</v>
      </c>
      <c r="G295" s="37" t="str">
        <f>Source!DG275</f>
        <v>)*0,8</v>
      </c>
      <c r="H295" s="38">
        <f>ROUND(Source!AF275*Source!I275, 2)</f>
        <v>43.3</v>
      </c>
      <c r="I295" s="37"/>
      <c r="J295" s="37">
        <f>IF(Source!BA275&lt;&gt; 0, Source!BA275, 1)</f>
        <v>18.690000000000001</v>
      </c>
      <c r="K295" s="38">
        <f>Source!S275</f>
        <v>809.2</v>
      </c>
      <c r="L295" s="39"/>
      <c r="R295">
        <f>H295</f>
        <v>43.3</v>
      </c>
    </row>
    <row r="296" spans="1:26" ht="14.25" x14ac:dyDescent="0.2">
      <c r="A296" s="53"/>
      <c r="B296" s="54"/>
      <c r="C296" s="54" t="s">
        <v>624</v>
      </c>
      <c r="D296" s="35" t="s">
        <v>625</v>
      </c>
      <c r="E296" s="13">
        <f>Source!BZ275</f>
        <v>65</v>
      </c>
      <c r="F296" s="57"/>
      <c r="G296" s="37"/>
      <c r="H296" s="38">
        <f>SUM(S294:S298)</f>
        <v>28.15</v>
      </c>
      <c r="I296" s="41"/>
      <c r="J296" s="33">
        <f>Source!AT275</f>
        <v>65</v>
      </c>
      <c r="K296" s="38">
        <f>SUM(T294:T298)</f>
        <v>525.98</v>
      </c>
      <c r="L296" s="39"/>
    </row>
    <row r="297" spans="1:26" ht="14.25" x14ac:dyDescent="0.2">
      <c r="A297" s="53"/>
      <c r="B297" s="54"/>
      <c r="C297" s="54" t="s">
        <v>626</v>
      </c>
      <c r="D297" s="35" t="s">
        <v>625</v>
      </c>
      <c r="E297" s="13">
        <f>Source!CA275</f>
        <v>40</v>
      </c>
      <c r="F297" s="57"/>
      <c r="G297" s="37"/>
      <c r="H297" s="38">
        <f>SUM(U294:U298)</f>
        <v>17.32</v>
      </c>
      <c r="I297" s="41"/>
      <c r="J297" s="33">
        <f>Source!AU275</f>
        <v>40</v>
      </c>
      <c r="K297" s="38">
        <f>SUM(V294:V298)</f>
        <v>323.68</v>
      </c>
      <c r="L297" s="39"/>
    </row>
    <row r="298" spans="1:26" ht="14.25" x14ac:dyDescent="0.2">
      <c r="A298" s="55"/>
      <c r="B298" s="56"/>
      <c r="C298" s="56" t="s">
        <v>627</v>
      </c>
      <c r="D298" s="42" t="s">
        <v>628</v>
      </c>
      <c r="E298" s="43">
        <f>Source!AQ275</f>
        <v>2</v>
      </c>
      <c r="F298" s="44"/>
      <c r="G298" s="45" t="str">
        <f>Source!DI275</f>
        <v>)*0,8</v>
      </c>
      <c r="H298" s="46"/>
      <c r="I298" s="45"/>
      <c r="J298" s="45"/>
      <c r="K298" s="46"/>
      <c r="L298" s="47">
        <f>Source!U275</f>
        <v>3.2</v>
      </c>
    </row>
    <row r="299" spans="1:26" ht="15" x14ac:dyDescent="0.25">
      <c r="G299" s="86">
        <f>H295+H296+H297</f>
        <v>88.769999999999982</v>
      </c>
      <c r="H299" s="86"/>
      <c r="J299" s="86">
        <f>K295+K296+K297</f>
        <v>1658.8600000000001</v>
      </c>
      <c r="K299" s="86"/>
      <c r="L299" s="48">
        <f>Source!U275</f>
        <v>3.2</v>
      </c>
      <c r="O299" s="30">
        <f>G299</f>
        <v>88.769999999999982</v>
      </c>
      <c r="P299" s="30">
        <f>J299</f>
        <v>1658.8600000000001</v>
      </c>
      <c r="Q299" s="30">
        <f>L299</f>
        <v>3.2</v>
      </c>
      <c r="W299">
        <f>IF(Source!BI275&lt;=1,H295+H296+H297, 0)</f>
        <v>0</v>
      </c>
      <c r="X299">
        <f>IF(Source!BI275=2,H295+H296+H297, 0)</f>
        <v>0</v>
      </c>
      <c r="Y299">
        <f>IF(Source!BI275=3,H295+H296+H297, 0)</f>
        <v>0</v>
      </c>
      <c r="Z299">
        <f>IF(Source!BI275=4,H295+H296+H297, 0)</f>
        <v>88.769999999999982</v>
      </c>
    </row>
    <row r="300" spans="1:26" ht="99.75" x14ac:dyDescent="0.2">
      <c r="A300" s="53" t="str">
        <f>Source!E277</f>
        <v>27</v>
      </c>
      <c r="B300" s="54" t="str">
        <f>Source!F277</f>
        <v>п03-01-041-05</v>
      </c>
      <c r="C300" s="54" t="str">
        <f>Source!G277</f>
        <v>Определение потерь (подсосов) воздуха на участке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v>
      </c>
      <c r="D300" s="35" t="str">
        <f>Source!H277</f>
        <v>участок</v>
      </c>
      <c r="E300" s="13">
        <f>Source!I277</f>
        <v>5</v>
      </c>
      <c r="F300" s="36">
        <f>Source!AL277+Source!AM277+Source!AO277</f>
        <v>174.27</v>
      </c>
      <c r="G300" s="37"/>
      <c r="H300" s="38"/>
      <c r="I300" s="37" t="str">
        <f>Source!BO277</f>
        <v/>
      </c>
      <c r="J300" s="37"/>
      <c r="K300" s="38"/>
      <c r="L300" s="39"/>
      <c r="S300">
        <f>ROUND((Source!FX277/100)*((ROUND(Source!AF277*Source!I277, 2)+ROUND(Source!AE277*Source!I277, 2))), 2)</f>
        <v>453.1</v>
      </c>
      <c r="T300">
        <f>Source!X277</f>
        <v>8468.48</v>
      </c>
      <c r="U300">
        <f>ROUND((Source!FY277/100)*((ROUND(Source!AF277*Source!I277, 2)+ROUND(Source!AE277*Source!I277, 2))), 2)</f>
        <v>278.83</v>
      </c>
      <c r="V300">
        <f>Source!Y277</f>
        <v>5211.37</v>
      </c>
    </row>
    <row r="301" spans="1:26" ht="14.25" x14ac:dyDescent="0.2">
      <c r="A301" s="53"/>
      <c r="B301" s="54"/>
      <c r="C301" s="54" t="s">
        <v>622</v>
      </c>
      <c r="D301" s="35"/>
      <c r="E301" s="13"/>
      <c r="F301" s="36">
        <f>Source!AO277</f>
        <v>174.27</v>
      </c>
      <c r="G301" s="37" t="str">
        <f>Source!DG277</f>
        <v>)*0,8</v>
      </c>
      <c r="H301" s="38">
        <f>ROUND(Source!AF277*Source!I277, 2)</f>
        <v>697.08</v>
      </c>
      <c r="I301" s="37"/>
      <c r="J301" s="37">
        <f>IF(Source!BA277&lt;&gt; 0, Source!BA277, 1)</f>
        <v>18.690000000000001</v>
      </c>
      <c r="K301" s="38">
        <f>Source!S277</f>
        <v>13028.43</v>
      </c>
      <c r="L301" s="39"/>
      <c r="R301">
        <f>H301</f>
        <v>697.08</v>
      </c>
    </row>
    <row r="302" spans="1:26" ht="14.25" x14ac:dyDescent="0.2">
      <c r="A302" s="53"/>
      <c r="B302" s="54"/>
      <c r="C302" s="54" t="s">
        <v>624</v>
      </c>
      <c r="D302" s="35" t="s">
        <v>625</v>
      </c>
      <c r="E302" s="13">
        <f>Source!BZ277</f>
        <v>65</v>
      </c>
      <c r="F302" s="57"/>
      <c r="G302" s="37"/>
      <c r="H302" s="38">
        <f>SUM(S300:S304)</f>
        <v>453.1</v>
      </c>
      <c r="I302" s="41"/>
      <c r="J302" s="33">
        <f>Source!AT277</f>
        <v>65</v>
      </c>
      <c r="K302" s="38">
        <f>SUM(T300:T304)</f>
        <v>8468.48</v>
      </c>
      <c r="L302" s="39"/>
    </row>
    <row r="303" spans="1:26" ht="14.25" x14ac:dyDescent="0.2">
      <c r="A303" s="53"/>
      <c r="B303" s="54"/>
      <c r="C303" s="54" t="s">
        <v>626</v>
      </c>
      <c r="D303" s="35" t="s">
        <v>625</v>
      </c>
      <c r="E303" s="13">
        <f>Source!CA277</f>
        <v>40</v>
      </c>
      <c r="F303" s="57"/>
      <c r="G303" s="37"/>
      <c r="H303" s="38">
        <f>SUM(U300:U304)</f>
        <v>278.83</v>
      </c>
      <c r="I303" s="41"/>
      <c r="J303" s="33">
        <f>Source!AU277</f>
        <v>40</v>
      </c>
      <c r="K303" s="38">
        <f>SUM(V300:V304)</f>
        <v>5211.37</v>
      </c>
      <c r="L303" s="39"/>
    </row>
    <row r="304" spans="1:26" ht="14.25" x14ac:dyDescent="0.2">
      <c r="A304" s="55"/>
      <c r="B304" s="56"/>
      <c r="C304" s="56" t="s">
        <v>627</v>
      </c>
      <c r="D304" s="42" t="s">
        <v>628</v>
      </c>
      <c r="E304" s="43">
        <f>Source!AQ277</f>
        <v>13.23</v>
      </c>
      <c r="F304" s="44"/>
      <c r="G304" s="45" t="str">
        <f>Source!DI277</f>
        <v>)*0,8</v>
      </c>
      <c r="H304" s="46"/>
      <c r="I304" s="45"/>
      <c r="J304" s="45"/>
      <c r="K304" s="46"/>
      <c r="L304" s="47">
        <f>Source!U277</f>
        <v>52.920000000000009</v>
      </c>
    </row>
    <row r="305" spans="1:32" ht="15" x14ac:dyDescent="0.25">
      <c r="G305" s="86">
        <f>H301+H302+H303</f>
        <v>1429.01</v>
      </c>
      <c r="H305" s="86"/>
      <c r="J305" s="86">
        <f>K301+K302+K303</f>
        <v>26708.28</v>
      </c>
      <c r="K305" s="86"/>
      <c r="L305" s="48">
        <f>Source!U277</f>
        <v>52.920000000000009</v>
      </c>
      <c r="O305" s="30">
        <f>G305</f>
        <v>1429.01</v>
      </c>
      <c r="P305" s="30">
        <f>J305</f>
        <v>26708.28</v>
      </c>
      <c r="Q305" s="30">
        <f>L305</f>
        <v>52.920000000000009</v>
      </c>
      <c r="W305">
        <f>IF(Source!BI277&lt;=1,H301+H302+H303, 0)</f>
        <v>0</v>
      </c>
      <c r="X305">
        <f>IF(Source!BI277=2,H301+H302+H303, 0)</f>
        <v>0</v>
      </c>
      <c r="Y305">
        <f>IF(Source!BI277=3,H301+H302+H303, 0)</f>
        <v>0</v>
      </c>
      <c r="Z305">
        <f>IF(Source!BI277=4,H301+H302+H303, 0)</f>
        <v>1429.01</v>
      </c>
    </row>
    <row r="306" spans="1:32" ht="42.75" x14ac:dyDescent="0.2">
      <c r="A306" s="53" t="str">
        <f>Source!E279</f>
        <v>28</v>
      </c>
      <c r="B306" s="54" t="str">
        <f>Source!F279</f>
        <v>п03-01-051-04</v>
      </c>
      <c r="C306" s="54" t="str">
        <f>Source!G279</f>
        <v>Система дымоудаления при количестве обслуживаемых этажей до 25</v>
      </c>
      <c r="D306" s="35" t="str">
        <f>Source!H279</f>
        <v>система</v>
      </c>
      <c r="E306" s="13">
        <f>Source!I279</f>
        <v>1</v>
      </c>
      <c r="F306" s="36">
        <f>Source!AL279+Source!AM279+Source!AO279</f>
        <v>1558.31</v>
      </c>
      <c r="G306" s="37"/>
      <c r="H306" s="38"/>
      <c r="I306" s="37" t="str">
        <f>Source!BO279</f>
        <v/>
      </c>
      <c r="J306" s="37"/>
      <c r="K306" s="38"/>
      <c r="L306" s="39"/>
      <c r="S306">
        <f>ROUND((Source!FX279/100)*((ROUND(Source!AF279*Source!I279, 2)+ROUND(Source!AE279*Source!I279, 2))), 2)</f>
        <v>810.32</v>
      </c>
      <c r="T306">
        <f>Source!X279</f>
        <v>15144.9</v>
      </c>
      <c r="U306">
        <f>ROUND((Source!FY279/100)*((ROUND(Source!AF279*Source!I279, 2)+ROUND(Source!AE279*Source!I279, 2))), 2)</f>
        <v>498.66</v>
      </c>
      <c r="V306">
        <f>Source!Y279</f>
        <v>9319.94</v>
      </c>
    </row>
    <row r="307" spans="1:32" ht="14.25" x14ac:dyDescent="0.2">
      <c r="A307" s="53"/>
      <c r="B307" s="54"/>
      <c r="C307" s="54" t="s">
        <v>622</v>
      </c>
      <c r="D307" s="35"/>
      <c r="E307" s="13"/>
      <c r="F307" s="36">
        <f>Source!AO279</f>
        <v>1558.31</v>
      </c>
      <c r="G307" s="37" t="str">
        <f>Source!DG279</f>
        <v>)*0,8</v>
      </c>
      <c r="H307" s="38">
        <f>ROUND(Source!AF279*Source!I279, 2)</f>
        <v>1246.6500000000001</v>
      </c>
      <c r="I307" s="37"/>
      <c r="J307" s="37">
        <f>IF(Source!BA279&lt;&gt; 0, Source!BA279, 1)</f>
        <v>18.690000000000001</v>
      </c>
      <c r="K307" s="38">
        <f>Source!S279</f>
        <v>23299.85</v>
      </c>
      <c r="L307" s="39"/>
      <c r="R307">
        <f>H307</f>
        <v>1246.6500000000001</v>
      </c>
    </row>
    <row r="308" spans="1:32" ht="14.25" x14ac:dyDescent="0.2">
      <c r="A308" s="53"/>
      <c r="B308" s="54"/>
      <c r="C308" s="54" t="s">
        <v>624</v>
      </c>
      <c r="D308" s="35" t="s">
        <v>625</v>
      </c>
      <c r="E308" s="13">
        <f>Source!BZ279</f>
        <v>65</v>
      </c>
      <c r="F308" s="57"/>
      <c r="G308" s="37"/>
      <c r="H308" s="38">
        <f>SUM(S306:S310)</f>
        <v>810.32</v>
      </c>
      <c r="I308" s="41"/>
      <c r="J308" s="33">
        <f>Source!AT279</f>
        <v>65</v>
      </c>
      <c r="K308" s="38">
        <f>SUM(T306:T310)</f>
        <v>15144.9</v>
      </c>
      <c r="L308" s="39"/>
    </row>
    <row r="309" spans="1:32" ht="14.25" x14ac:dyDescent="0.2">
      <c r="A309" s="53"/>
      <c r="B309" s="54"/>
      <c r="C309" s="54" t="s">
        <v>626</v>
      </c>
      <c r="D309" s="35" t="s">
        <v>625</v>
      </c>
      <c r="E309" s="13">
        <f>Source!CA279</f>
        <v>40</v>
      </c>
      <c r="F309" s="57"/>
      <c r="G309" s="37"/>
      <c r="H309" s="38">
        <f>SUM(U306:U310)</f>
        <v>498.66</v>
      </c>
      <c r="I309" s="41"/>
      <c r="J309" s="33">
        <f>Source!AU279</f>
        <v>40</v>
      </c>
      <c r="K309" s="38">
        <f>SUM(V306:V310)</f>
        <v>9319.94</v>
      </c>
      <c r="L309" s="39"/>
    </row>
    <row r="310" spans="1:32" ht="14.25" x14ac:dyDescent="0.2">
      <c r="A310" s="55"/>
      <c r="B310" s="56"/>
      <c r="C310" s="56" t="s">
        <v>627</v>
      </c>
      <c r="D310" s="42" t="s">
        <v>628</v>
      </c>
      <c r="E310" s="43">
        <f>Source!AQ279</f>
        <v>115.2</v>
      </c>
      <c r="F310" s="44"/>
      <c r="G310" s="45" t="str">
        <f>Source!DI279</f>
        <v>)*0,8</v>
      </c>
      <c r="H310" s="46"/>
      <c r="I310" s="45"/>
      <c r="J310" s="45"/>
      <c r="K310" s="46"/>
      <c r="L310" s="47">
        <f>Source!U279</f>
        <v>92.160000000000011</v>
      </c>
    </row>
    <row r="311" spans="1:32" ht="15" x14ac:dyDescent="0.25">
      <c r="G311" s="86">
        <f>H307+H308+H309</f>
        <v>2555.63</v>
      </c>
      <c r="H311" s="86"/>
      <c r="J311" s="86">
        <f>K307+K308+K309</f>
        <v>47764.69</v>
      </c>
      <c r="K311" s="86"/>
      <c r="L311" s="48">
        <f>Source!U279</f>
        <v>92.160000000000011</v>
      </c>
      <c r="O311" s="30">
        <f>G311</f>
        <v>2555.63</v>
      </c>
      <c r="P311" s="30">
        <f>J311</f>
        <v>47764.69</v>
      </c>
      <c r="Q311" s="30">
        <f>L311</f>
        <v>92.160000000000011</v>
      </c>
      <c r="W311">
        <f>IF(Source!BI279&lt;=1,H307+H308+H309, 0)</f>
        <v>0</v>
      </c>
      <c r="X311">
        <f>IF(Source!BI279=2,H307+H308+H309, 0)</f>
        <v>0</v>
      </c>
      <c r="Y311">
        <f>IF(Source!BI279=3,H307+H308+H309, 0)</f>
        <v>0</v>
      </c>
      <c r="Z311">
        <f>IF(Source!BI279=4,H307+H308+H309, 0)</f>
        <v>2555.63</v>
      </c>
    </row>
    <row r="313" spans="1:32" ht="15" x14ac:dyDescent="0.25">
      <c r="A313" s="88" t="str">
        <f>CONCATENATE("Итого по разделу: ",IF(Source!G281&lt;&gt;"Новый раздел", Source!G281, ""))</f>
        <v>Итого по разделу: Раздел: Пусконаладочные работы</v>
      </c>
      <c r="B313" s="88"/>
      <c r="C313" s="88"/>
      <c r="D313" s="88"/>
      <c r="E313" s="88"/>
      <c r="F313" s="88"/>
      <c r="G313" s="89">
        <f>SUM(O287:O312)</f>
        <v>4459.88</v>
      </c>
      <c r="H313" s="89"/>
      <c r="I313" s="32"/>
      <c r="J313" s="89">
        <f>SUM(P287:P312)</f>
        <v>83354.89</v>
      </c>
      <c r="K313" s="89"/>
      <c r="L313" s="48">
        <f>SUM(Q287:Q312)</f>
        <v>162.68</v>
      </c>
      <c r="AF313" s="58" t="str">
        <f>CONCATENATE("Итого по разделу: ",IF(Source!G281&lt;&gt;"Новый раздел", Source!G281, ""))</f>
        <v>Итого по разделу: Раздел: Пусконаладочные работы</v>
      </c>
    </row>
    <row r="315" spans="1:32" ht="15" x14ac:dyDescent="0.25">
      <c r="C315" s="88" t="str">
        <f>Source!H373</f>
        <v>Всего</v>
      </c>
      <c r="D315" s="88"/>
      <c r="E315" s="88"/>
      <c r="F315" s="88"/>
      <c r="G315" s="88"/>
      <c r="H315" s="88"/>
      <c r="I315" s="88"/>
      <c r="J315" s="89">
        <f>IF(Source!P373=0, "", Source!P373)</f>
        <v>2091277.56</v>
      </c>
      <c r="K315" s="89"/>
    </row>
    <row r="316" spans="1:32" ht="15" x14ac:dyDescent="0.25">
      <c r="C316" s="88" t="str">
        <f>Source!H374</f>
        <v>Итого НДС 18%</v>
      </c>
      <c r="D316" s="88"/>
      <c r="E316" s="88"/>
      <c r="F316" s="88"/>
      <c r="G316" s="88"/>
      <c r="H316" s="88"/>
      <c r="I316" s="88"/>
      <c r="J316" s="89">
        <f>IF(Source!P374=0, "", Source!P374)</f>
        <v>376429.96</v>
      </c>
      <c r="K316" s="89"/>
    </row>
    <row r="317" spans="1:32" ht="15" x14ac:dyDescent="0.25">
      <c r="C317" s="88" t="str">
        <f>Source!H375</f>
        <v>Всего по смете</v>
      </c>
      <c r="D317" s="88"/>
      <c r="E317" s="88"/>
      <c r="F317" s="88"/>
      <c r="G317" s="88"/>
      <c r="H317" s="88"/>
      <c r="I317" s="88"/>
      <c r="J317" s="89">
        <f>IF(Source!P375=0, "", Source!P375)</f>
        <v>2467707.52</v>
      </c>
      <c r="K317" s="89"/>
    </row>
    <row r="318" spans="1:32" x14ac:dyDescent="0.2">
      <c r="C318" s="72"/>
      <c r="D318" s="72"/>
      <c r="E318" s="72"/>
      <c r="F318" s="72"/>
      <c r="G318" s="72"/>
      <c r="H318" s="72"/>
      <c r="I318" s="72"/>
      <c r="J318" s="72"/>
      <c r="K318" s="72"/>
    </row>
    <row r="320" spans="1:32" ht="14.25" x14ac:dyDescent="0.2">
      <c r="A320" s="31" t="s">
        <v>636</v>
      </c>
      <c r="B320" s="31"/>
      <c r="C320" s="119"/>
      <c r="D320" s="120"/>
      <c r="E320" s="120"/>
      <c r="F320" s="120"/>
      <c r="G320" s="120"/>
      <c r="H320" s="120"/>
      <c r="I320" s="120"/>
      <c r="J320" s="14"/>
      <c r="K320" s="14"/>
      <c r="L320" s="14"/>
    </row>
    <row r="321" spans="1:12" ht="14.25" x14ac:dyDescent="0.2">
      <c r="A321" s="14"/>
      <c r="B321" s="14"/>
      <c r="C321" s="119"/>
      <c r="D321" s="121"/>
      <c r="E321" s="121"/>
      <c r="F321" s="121"/>
      <c r="G321" s="121"/>
      <c r="H321" s="121"/>
      <c r="I321" s="120"/>
      <c r="J321" s="14"/>
      <c r="K321" s="14"/>
      <c r="L321" s="14"/>
    </row>
    <row r="322" spans="1:12" ht="14.25" x14ac:dyDescent="0.2">
      <c r="A322" s="14"/>
      <c r="B322" s="14"/>
      <c r="C322" s="119"/>
      <c r="D322" s="120"/>
      <c r="E322" s="120"/>
      <c r="F322" s="120"/>
      <c r="G322" s="120"/>
      <c r="H322" s="120"/>
      <c r="I322" s="120"/>
      <c r="J322" s="14"/>
      <c r="K322" s="14"/>
      <c r="L322" s="14"/>
    </row>
    <row r="323" spans="1:12" ht="14.25" x14ac:dyDescent="0.2">
      <c r="A323" s="31" t="s">
        <v>636</v>
      </c>
      <c r="B323" s="31"/>
      <c r="C323" s="119"/>
      <c r="D323" s="120"/>
      <c r="E323" s="120"/>
      <c r="F323" s="120"/>
      <c r="G323" s="120"/>
      <c r="H323" s="120"/>
      <c r="I323" s="120"/>
      <c r="J323" s="14"/>
      <c r="K323" s="14"/>
      <c r="L323" s="14"/>
    </row>
    <row r="324" spans="1:12" ht="14.25" x14ac:dyDescent="0.2">
      <c r="A324" s="14"/>
      <c r="B324" s="14"/>
      <c r="C324" s="120"/>
      <c r="D324" s="121"/>
      <c r="E324" s="121"/>
      <c r="F324" s="121"/>
      <c r="G324" s="121"/>
      <c r="H324" s="121"/>
      <c r="I324" s="120"/>
      <c r="J324" s="14"/>
      <c r="K324" s="14"/>
      <c r="L324" s="14"/>
    </row>
  </sheetData>
  <mergeCells count="159">
    <mergeCell ref="J264:K264"/>
    <mergeCell ref="G264:H264"/>
    <mergeCell ref="J254:K254"/>
    <mergeCell ref="G254:H254"/>
    <mergeCell ref="F250:G250"/>
    <mergeCell ref="J299:K299"/>
    <mergeCell ref="G299:H299"/>
    <mergeCell ref="J283:K283"/>
    <mergeCell ref="G283:H283"/>
    <mergeCell ref="F281:G281"/>
    <mergeCell ref="F280:G280"/>
    <mergeCell ref="J274:K274"/>
    <mergeCell ref="J293:K293"/>
    <mergeCell ref="G293:H293"/>
    <mergeCell ref="A287:L287"/>
    <mergeCell ref="G285:H285"/>
    <mergeCell ref="J285:K285"/>
    <mergeCell ref="A285:F285"/>
    <mergeCell ref="G274:H274"/>
    <mergeCell ref="J236:K236"/>
    <mergeCell ref="F215:G215"/>
    <mergeCell ref="F214:G214"/>
    <mergeCell ref="A209:L209"/>
    <mergeCell ref="G207:H207"/>
    <mergeCell ref="J207:K207"/>
    <mergeCell ref="A207:F207"/>
    <mergeCell ref="G236:H236"/>
    <mergeCell ref="F234:G234"/>
    <mergeCell ref="F233:G233"/>
    <mergeCell ref="J228:K228"/>
    <mergeCell ref="G228:H228"/>
    <mergeCell ref="J171:K171"/>
    <mergeCell ref="G171:H171"/>
    <mergeCell ref="F156:G156"/>
    <mergeCell ref="F155:G155"/>
    <mergeCell ref="J148:K148"/>
    <mergeCell ref="G148:H148"/>
    <mergeCell ref="F143:G143"/>
    <mergeCell ref="F249:G249"/>
    <mergeCell ref="A175:L175"/>
    <mergeCell ref="G173:H173"/>
    <mergeCell ref="J173:K173"/>
    <mergeCell ref="A173:F173"/>
    <mergeCell ref="J243:K243"/>
    <mergeCell ref="G243:H243"/>
    <mergeCell ref="F241:G241"/>
    <mergeCell ref="F240:G240"/>
    <mergeCell ref="J196:K196"/>
    <mergeCell ref="G196:H196"/>
    <mergeCell ref="J185:K185"/>
    <mergeCell ref="G185:H185"/>
    <mergeCell ref="F224:G224"/>
    <mergeCell ref="F223:G223"/>
    <mergeCell ref="J217:K217"/>
    <mergeCell ref="G217:H217"/>
    <mergeCell ref="F48:G48"/>
    <mergeCell ref="F47:G47"/>
    <mergeCell ref="J42:K42"/>
    <mergeCell ref="G42:H42"/>
    <mergeCell ref="J91:K91"/>
    <mergeCell ref="G91:H91"/>
    <mergeCell ref="F87:G87"/>
    <mergeCell ref="F86:G86"/>
    <mergeCell ref="F98:G98"/>
    <mergeCell ref="F97:G97"/>
    <mergeCell ref="A80:L80"/>
    <mergeCell ref="G78:H78"/>
    <mergeCell ref="J78:K78"/>
    <mergeCell ref="A78:F78"/>
    <mergeCell ref="J76:K76"/>
    <mergeCell ref="G76:H76"/>
    <mergeCell ref="F108:G108"/>
    <mergeCell ref="F107:G107"/>
    <mergeCell ref="J101:K101"/>
    <mergeCell ref="G101:H101"/>
    <mergeCell ref="C316:I316"/>
    <mergeCell ref="J316:K316"/>
    <mergeCell ref="C317:I317"/>
    <mergeCell ref="J317:K317"/>
    <mergeCell ref="D321:H321"/>
    <mergeCell ref="J205:K205"/>
    <mergeCell ref="G205:H205"/>
    <mergeCell ref="J112:K112"/>
    <mergeCell ref="G112:H112"/>
    <mergeCell ref="F142:G142"/>
    <mergeCell ref="J135:K135"/>
    <mergeCell ref="G135:H135"/>
    <mergeCell ref="F131:G131"/>
    <mergeCell ref="F130:G130"/>
    <mergeCell ref="J123:K123"/>
    <mergeCell ref="G123:H123"/>
    <mergeCell ref="G159:H159"/>
    <mergeCell ref="F167:G167"/>
    <mergeCell ref="F166:G166"/>
    <mergeCell ref="J159:K159"/>
    <mergeCell ref="D324:H324"/>
    <mergeCell ref="C315:I315"/>
    <mergeCell ref="J315:K315"/>
    <mergeCell ref="J305:K305"/>
    <mergeCell ref="G305:H305"/>
    <mergeCell ref="G313:H313"/>
    <mergeCell ref="J313:K313"/>
    <mergeCell ref="A313:F313"/>
    <mergeCell ref="J311:K311"/>
    <mergeCell ref="G311:H311"/>
    <mergeCell ref="C27:F27"/>
    <mergeCell ref="G27:H27"/>
    <mergeCell ref="I27:J27"/>
    <mergeCell ref="K27:L27"/>
    <mergeCell ref="A29:L29"/>
    <mergeCell ref="F74:G74"/>
    <mergeCell ref="F73:G73"/>
    <mergeCell ref="J67:K67"/>
    <mergeCell ref="C25:F25"/>
    <mergeCell ref="G25:H25"/>
    <mergeCell ref="I25:J25"/>
    <mergeCell ref="K25:L25"/>
    <mergeCell ref="C26:F26"/>
    <mergeCell ref="G26:H26"/>
    <mergeCell ref="I26:J26"/>
    <mergeCell ref="K26:L26"/>
    <mergeCell ref="A33:L33"/>
    <mergeCell ref="G67:H67"/>
    <mergeCell ref="F65:G65"/>
    <mergeCell ref="F64:G64"/>
    <mergeCell ref="J58:K58"/>
    <mergeCell ref="G58:H58"/>
    <mergeCell ref="J50:K50"/>
    <mergeCell ref="G50:H50"/>
    <mergeCell ref="C23:F23"/>
    <mergeCell ref="G23:H23"/>
    <mergeCell ref="I23:J23"/>
    <mergeCell ref="K23:L23"/>
    <mergeCell ref="C24:F24"/>
    <mergeCell ref="G24:H24"/>
    <mergeCell ref="I24:J24"/>
    <mergeCell ref="K24:L24"/>
    <mergeCell ref="C21:F21"/>
    <mergeCell ref="G21:H21"/>
    <mergeCell ref="I21:J21"/>
    <mergeCell ref="K21:L21"/>
    <mergeCell ref="C22:F22"/>
    <mergeCell ref="G22:H22"/>
    <mergeCell ref="I22:J22"/>
    <mergeCell ref="K22:L22"/>
    <mergeCell ref="B11:K11"/>
    <mergeCell ref="B13:K13"/>
    <mergeCell ref="B15:K15"/>
    <mergeCell ref="B16:K16"/>
    <mergeCell ref="G20:H20"/>
    <mergeCell ref="I20:J20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27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2"/>
      <c r="B2" s="32"/>
      <c r="C2" s="32"/>
      <c r="D2" s="32"/>
      <c r="E2" s="90" t="s">
        <v>637</v>
      </c>
      <c r="F2" s="90"/>
      <c r="G2" s="90"/>
      <c r="H2" s="90"/>
    </row>
    <row r="3" spans="1:31" ht="14.25" x14ac:dyDescent="0.2">
      <c r="A3" s="14"/>
      <c r="B3" s="14"/>
      <c r="C3" s="14"/>
      <c r="D3" s="14"/>
      <c r="E3" s="90" t="s">
        <v>638</v>
      </c>
      <c r="F3" s="90"/>
      <c r="G3" s="90"/>
      <c r="H3" s="90"/>
    </row>
    <row r="4" spans="1:31" ht="14.25" x14ac:dyDescent="0.2">
      <c r="A4" s="14"/>
      <c r="B4" s="14"/>
      <c r="C4" s="14"/>
      <c r="D4" s="14"/>
      <c r="E4" s="90" t="s">
        <v>639</v>
      </c>
      <c r="F4" s="90"/>
      <c r="G4" s="90"/>
      <c r="H4" s="90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91" t="s">
        <v>640</v>
      </c>
      <c r="H6" s="92"/>
    </row>
    <row r="7" spans="1:31" ht="14.25" x14ac:dyDescent="0.2">
      <c r="A7" s="14"/>
      <c r="B7" s="14"/>
      <c r="C7" s="14"/>
      <c r="D7" s="14"/>
      <c r="E7" s="14"/>
      <c r="F7" s="13" t="s">
        <v>641</v>
      </c>
      <c r="G7" s="93" t="s">
        <v>642</v>
      </c>
      <c r="H7" s="92"/>
    </row>
    <row r="8" spans="1:31" ht="14.25" x14ac:dyDescent="0.2">
      <c r="A8" s="14"/>
      <c r="B8" s="14"/>
      <c r="C8" s="14"/>
      <c r="D8" s="14"/>
      <c r="E8" s="14"/>
      <c r="F8" s="14"/>
      <c r="G8" s="91" t="str">
        <f>IF(Source!AT15 &lt;&gt; "", Source!AT15, "")</f>
        <v/>
      </c>
      <c r="H8" s="92"/>
    </row>
    <row r="9" spans="1:31" ht="14.25" x14ac:dyDescent="0.2">
      <c r="A9" s="14" t="s">
        <v>643</v>
      </c>
      <c r="B9" s="14"/>
      <c r="C9" s="96" t="str">
        <f>IF(Source!BA15 &lt;&gt; "", Source!BA15, IF(Source!AU15 &lt;&gt; "", Source!AU15, ""))</f>
        <v/>
      </c>
      <c r="D9" s="96"/>
      <c r="E9" s="96"/>
      <c r="F9" s="13" t="s">
        <v>644</v>
      </c>
      <c r="G9" s="94"/>
      <c r="H9" s="95"/>
    </row>
    <row r="10" spans="1:31" ht="14.25" x14ac:dyDescent="0.2">
      <c r="A10" s="14"/>
      <c r="B10" s="14"/>
      <c r="C10" s="97" t="s">
        <v>645</v>
      </c>
      <c r="D10" s="97"/>
      <c r="E10" s="97"/>
      <c r="F10" s="14"/>
      <c r="G10" s="91" t="str">
        <f>IF(Source!AK15 &lt;&gt; "", Source!AK15, "")</f>
        <v/>
      </c>
      <c r="H10" s="92"/>
    </row>
    <row r="11" spans="1:31" ht="14.25" x14ac:dyDescent="0.2">
      <c r="A11" s="14" t="s">
        <v>646</v>
      </c>
      <c r="B11" s="14"/>
      <c r="C11" s="96" t="str">
        <f>IF(Source!AX12&lt;&gt; "", Source!AX12, IF(Source!AJ12 &lt;&gt; "", Source!AJ12, ""))</f>
        <v/>
      </c>
      <c r="D11" s="96"/>
      <c r="E11" s="96"/>
      <c r="F11" s="13" t="s">
        <v>644</v>
      </c>
      <c r="G11" s="94"/>
      <c r="H11" s="95"/>
    </row>
    <row r="12" spans="1:31" ht="14.25" x14ac:dyDescent="0.2">
      <c r="A12" s="14"/>
      <c r="B12" s="14"/>
      <c r="C12" s="97" t="s">
        <v>645</v>
      </c>
      <c r="D12" s="97"/>
      <c r="E12" s="97"/>
      <c r="F12" s="14"/>
      <c r="G12" s="91" t="str">
        <f>IF(Source!AO15 &lt;&gt; "", Source!AO15, "")</f>
        <v/>
      </c>
      <c r="H12" s="92"/>
    </row>
    <row r="13" spans="1:31" ht="14.25" x14ac:dyDescent="0.2">
      <c r="A13" s="14" t="s">
        <v>647</v>
      </c>
      <c r="B13" s="14"/>
      <c r="C13" s="96" t="str">
        <f>IF(Source!AY12&lt;&gt; "", Source!AY12, IF(Source!AN12 &lt;&gt; "", Source!AN12, ""))</f>
        <v/>
      </c>
      <c r="D13" s="96"/>
      <c r="E13" s="96"/>
      <c r="F13" s="13" t="s">
        <v>644</v>
      </c>
      <c r="G13" s="94"/>
      <c r="H13" s="95"/>
    </row>
    <row r="14" spans="1:31" ht="14.25" x14ac:dyDescent="0.2">
      <c r="A14" s="14"/>
      <c r="B14" s="14"/>
      <c r="C14" s="97" t="s">
        <v>645</v>
      </c>
      <c r="D14" s="97"/>
      <c r="E14" s="97"/>
      <c r="F14" s="14"/>
      <c r="G14" s="91" t="str">
        <f>IF(Source!CO15 &lt;&gt; "", Source!CO15, "")</f>
        <v/>
      </c>
      <c r="H14" s="92"/>
    </row>
    <row r="15" spans="1:31" ht="14.25" x14ac:dyDescent="0.2">
      <c r="A15" s="14" t="s">
        <v>648</v>
      </c>
      <c r="B15" s="14"/>
      <c r="C15" s="96" t="s">
        <v>5</v>
      </c>
      <c r="D15" s="96"/>
      <c r="E15" s="96"/>
      <c r="F15" s="14"/>
      <c r="G15" s="94"/>
      <c r="H15" s="95"/>
      <c r="AE15" s="34" t="s">
        <v>5</v>
      </c>
    </row>
    <row r="16" spans="1:31" ht="14.25" x14ac:dyDescent="0.2">
      <c r="A16" s="14"/>
      <c r="B16" s="14"/>
      <c r="C16" s="97" t="s">
        <v>649</v>
      </c>
      <c r="D16" s="97"/>
      <c r="E16" s="97"/>
      <c r="F16" s="14"/>
      <c r="G16" s="91" t="str">
        <f>IF(Source!CP15 &lt;&gt; "", Source!CP15, "")</f>
        <v/>
      </c>
      <c r="H16" s="92"/>
    </row>
    <row r="17" spans="1:31" ht="14.25" x14ac:dyDescent="0.2">
      <c r="A17" s="14" t="s">
        <v>650</v>
      </c>
      <c r="B17" s="14"/>
      <c r="C17" s="96" t="str">
        <f>IF(Source!G12&lt;&gt;"Новый объект", Source!G12, "")</f>
        <v>Монтаж системы вентиляции Москворечье, д.2,к.1</v>
      </c>
      <c r="D17" s="96"/>
      <c r="E17" s="96"/>
      <c r="F17" s="14"/>
      <c r="G17" s="98"/>
      <c r="H17" s="99"/>
      <c r="AE17" s="34" t="str">
        <f>IF(Source!G12&lt;&gt;"Новый объект", Source!G12, "")</f>
        <v>Монтаж системы вентиляции Москворечье, д.2,к.1</v>
      </c>
    </row>
    <row r="18" spans="1:31" ht="14.25" x14ac:dyDescent="0.2">
      <c r="A18" s="14"/>
      <c r="B18" s="14"/>
      <c r="C18" s="97" t="s">
        <v>651</v>
      </c>
      <c r="D18" s="97"/>
      <c r="E18" s="97"/>
      <c r="F18" s="14"/>
      <c r="G18" s="14"/>
      <c r="H18" s="14"/>
    </row>
    <row r="19" spans="1:31" ht="14.25" x14ac:dyDescent="0.2">
      <c r="A19" s="14"/>
      <c r="B19" s="14"/>
      <c r="C19" s="14"/>
      <c r="D19" s="80" t="s">
        <v>652</v>
      </c>
      <c r="E19" s="80"/>
      <c r="F19" s="108"/>
      <c r="G19" s="91" t="str">
        <f>IF(Source!CQ15 &lt;&gt; "", Source!CQ15, "")</f>
        <v/>
      </c>
      <c r="H19" s="92"/>
    </row>
    <row r="20" spans="1:31" ht="14.25" x14ac:dyDescent="0.2">
      <c r="A20" s="14"/>
      <c r="B20" s="14"/>
      <c r="C20" s="14"/>
      <c r="D20" s="80" t="s">
        <v>653</v>
      </c>
      <c r="E20" s="108"/>
      <c r="F20" s="59" t="s">
        <v>654</v>
      </c>
      <c r="G20" s="91" t="str">
        <f>IF(Source!CR15 &lt;&gt; "", Source!CR15, "")</f>
        <v/>
      </c>
      <c r="H20" s="92"/>
    </row>
    <row r="21" spans="1:31" ht="14.25" x14ac:dyDescent="0.2">
      <c r="A21" s="14"/>
      <c r="B21" s="14"/>
      <c r="C21" s="14"/>
      <c r="D21" s="14"/>
      <c r="E21" s="14"/>
      <c r="F21" s="25" t="s">
        <v>655</v>
      </c>
      <c r="G21" s="109" t="str">
        <f>IF(Source!CS15 &lt;&gt; 0, Source!CS15, "")</f>
        <v/>
      </c>
      <c r="H21" s="110"/>
    </row>
    <row r="22" spans="1:31" ht="14.25" x14ac:dyDescent="0.2">
      <c r="A22" s="14"/>
      <c r="B22" s="14"/>
      <c r="C22" s="14"/>
      <c r="D22" s="14"/>
      <c r="E22" s="14"/>
      <c r="F22" s="13" t="s">
        <v>656</v>
      </c>
      <c r="G22" s="100" t="str">
        <f>IF(Source!CT15 &lt;&gt; "", Source!CT15, "")</f>
        <v/>
      </c>
      <c r="H22" s="101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2" t="s">
        <v>657</v>
      </c>
      <c r="E24" s="104" t="s">
        <v>658</v>
      </c>
      <c r="F24" s="104" t="s">
        <v>659</v>
      </c>
      <c r="G24" s="106"/>
      <c r="H24" s="14"/>
    </row>
    <row r="25" spans="1:31" ht="14.25" x14ac:dyDescent="0.2">
      <c r="A25" s="14"/>
      <c r="B25" s="14"/>
      <c r="C25" s="14"/>
      <c r="D25" s="103"/>
      <c r="E25" s="105"/>
      <c r="F25" s="60" t="s">
        <v>660</v>
      </c>
      <c r="G25" s="61" t="s">
        <v>661</v>
      </c>
      <c r="H25" s="14"/>
    </row>
    <row r="26" spans="1:31" ht="14.25" x14ac:dyDescent="0.2">
      <c r="A26" s="14"/>
      <c r="B26" s="14"/>
      <c r="C26" s="14"/>
      <c r="D26" s="62" t="str">
        <f>IF(Source!CN15 &lt;&gt; "", Source!CN15, "")</f>
        <v/>
      </c>
      <c r="E26" s="63">
        <v>43242.484895833331</v>
      </c>
      <c r="F26" s="62"/>
      <c r="G26" s="64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7" t="s">
        <v>662</v>
      </c>
      <c r="B28" s="107"/>
      <c r="C28" s="107"/>
      <c r="D28" s="107"/>
      <c r="E28" s="107"/>
      <c r="F28" s="107"/>
      <c r="G28" s="107"/>
      <c r="H28" s="107"/>
    </row>
    <row r="29" spans="1:31" ht="18" x14ac:dyDescent="0.25">
      <c r="A29" s="107" t="s">
        <v>663</v>
      </c>
      <c r="B29" s="107"/>
      <c r="C29" s="107"/>
      <c r="D29" s="107"/>
      <c r="E29" s="107"/>
      <c r="F29" s="107"/>
      <c r="G29" s="107"/>
      <c r="H29" s="107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664</v>
      </c>
      <c r="B31" s="14"/>
      <c r="C31" s="14"/>
      <c r="D31" s="14"/>
      <c r="E31" s="14"/>
      <c r="F31" s="112">
        <f>(Source!P375/1000)</f>
        <v>2467.7075199999999</v>
      </c>
      <c r="G31" s="112"/>
      <c r="H31" s="14" t="s">
        <v>665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13" t="s">
        <v>666</v>
      </c>
      <c r="B33" s="113"/>
      <c r="C33" s="113" t="s">
        <v>667</v>
      </c>
      <c r="D33" s="113" t="s">
        <v>668</v>
      </c>
      <c r="E33" s="113" t="s">
        <v>669</v>
      </c>
      <c r="F33" s="113" t="s">
        <v>670</v>
      </c>
      <c r="G33" s="113"/>
      <c r="H33" s="113"/>
    </row>
    <row r="34" spans="1:28" ht="57" x14ac:dyDescent="0.2">
      <c r="A34" s="24" t="s">
        <v>671</v>
      </c>
      <c r="B34" s="24" t="s">
        <v>672</v>
      </c>
      <c r="C34" s="113"/>
      <c r="D34" s="113"/>
      <c r="E34" s="113"/>
      <c r="F34" s="24" t="s">
        <v>673</v>
      </c>
      <c r="G34" s="24" t="s">
        <v>674</v>
      </c>
      <c r="H34" s="24" t="s">
        <v>675</v>
      </c>
    </row>
    <row r="35" spans="1:28" ht="14.25" x14ac:dyDescent="0.2">
      <c r="A35" s="24">
        <v>1</v>
      </c>
      <c r="B35" s="24">
        <v>2</v>
      </c>
      <c r="C35" s="24">
        <v>3</v>
      </c>
      <c r="D35" s="24">
        <v>4</v>
      </c>
      <c r="E35" s="24">
        <v>5</v>
      </c>
      <c r="F35" s="24">
        <v>6</v>
      </c>
      <c r="G35" s="24">
        <v>7</v>
      </c>
      <c r="H35" s="24">
        <v>8</v>
      </c>
    </row>
    <row r="37" spans="1:28" ht="16.5" x14ac:dyDescent="0.25">
      <c r="A37" s="87" t="str">
        <f>CONCATENATE("Локальная смета: ",IF(Source!G20&lt;&gt;"Новая локальная смета", Source!G20, ""))</f>
        <v xml:space="preserve">Локальная смета: </v>
      </c>
      <c r="B37" s="87"/>
      <c r="C37" s="87"/>
      <c r="D37" s="87"/>
      <c r="E37" s="87"/>
      <c r="F37" s="87"/>
      <c r="G37" s="87"/>
      <c r="H37" s="87"/>
    </row>
    <row r="39" spans="1:28" ht="16.5" x14ac:dyDescent="0.25">
      <c r="A39" s="87" t="str">
        <f>CONCATENATE("Раздел: ",IF(Source!G24&lt;&gt;"Новый раздел", Source!G24, ""))</f>
        <v>Раздел: Раздел: Демонтажные работы</v>
      </c>
      <c r="B39" s="87"/>
      <c r="C39" s="87"/>
      <c r="D39" s="87"/>
      <c r="E39" s="87"/>
      <c r="F39" s="87"/>
      <c r="G39" s="87"/>
      <c r="H39" s="87"/>
    </row>
    <row r="40" spans="1:28" ht="28.5" x14ac:dyDescent="0.2">
      <c r="A40" s="54">
        <v>1</v>
      </c>
      <c r="B40" s="54" t="str">
        <f>Source!E29</f>
        <v>1</v>
      </c>
      <c r="C40" s="54" t="str">
        <f>Source!G29</f>
        <v>Демонтаж осевых вентиляторов весом до 0,05 т</v>
      </c>
      <c r="D40" s="54" t="str">
        <f>Source!F29</f>
        <v>65-31-1</v>
      </c>
      <c r="E40" s="37" t="str">
        <f>Source!H29</f>
        <v>100 ШТ</v>
      </c>
      <c r="F40" s="14">
        <f>Source!I29</f>
        <v>0.03</v>
      </c>
      <c r="G40" s="27">
        <f>Source!AB29</f>
        <v>4865.93</v>
      </c>
      <c r="H40" s="28">
        <f>Source!O29</f>
        <v>997.02</v>
      </c>
      <c r="T40">
        <f>Source!O29+Source!X29+Source!Y29</f>
        <v>2229.9499999999998</v>
      </c>
      <c r="U40">
        <f>Source!P29</f>
        <v>0</v>
      </c>
      <c r="V40">
        <f>Source!S29</f>
        <v>992.22</v>
      </c>
      <c r="W40">
        <f>Source!Q29</f>
        <v>4.8</v>
      </c>
      <c r="X40">
        <f>Source!R29</f>
        <v>2.08</v>
      </c>
      <c r="Y40">
        <f>Source!U29</f>
        <v>17.031000000000002</v>
      </c>
      <c r="Z40">
        <f>Source!V29</f>
        <v>2.2499999999999999E-2</v>
      </c>
      <c r="AA40">
        <f>Source!X29</f>
        <v>735.78</v>
      </c>
      <c r="AB40">
        <f>Source!Y29</f>
        <v>497.15</v>
      </c>
    </row>
    <row r="41" spans="1:28" ht="14.25" x14ac:dyDescent="0.2">
      <c r="C41" s="29" t="str">
        <f>"Объем: "&amp;Source!I29&amp;"=3/"&amp;"100"</f>
        <v>Объем: 0,03=3/100</v>
      </c>
      <c r="F41" s="14"/>
      <c r="G41" s="14"/>
      <c r="H41" s="14"/>
    </row>
    <row r="42" spans="1:28" x14ac:dyDescent="0.2">
      <c r="C42" s="29" t="s">
        <v>676</v>
      </c>
      <c r="D42" s="29">
        <f>Source!BA29</f>
        <v>6.83</v>
      </c>
    </row>
    <row r="43" spans="1:28" x14ac:dyDescent="0.2">
      <c r="C43" s="29" t="s">
        <v>677</v>
      </c>
      <c r="D43" s="29">
        <f>Source!BB29</f>
        <v>6.83</v>
      </c>
    </row>
    <row r="44" spans="1:28" x14ac:dyDescent="0.2">
      <c r="C44" s="29" t="s">
        <v>678</v>
      </c>
      <c r="D44" s="29">
        <f>Source!BC29</f>
        <v>6.83</v>
      </c>
    </row>
    <row r="45" spans="1:28" x14ac:dyDescent="0.2">
      <c r="C45" s="29" t="s">
        <v>679</v>
      </c>
      <c r="D45" s="29">
        <f>Source!BS29</f>
        <v>6.83</v>
      </c>
    </row>
    <row r="46" spans="1:28" x14ac:dyDescent="0.2">
      <c r="C46" s="11" t="s">
        <v>680</v>
      </c>
      <c r="D46" s="41"/>
      <c r="E46" s="41"/>
      <c r="F46" s="41">
        <f>Source!BZ29</f>
        <v>74</v>
      </c>
      <c r="G46" s="65">
        <f>(Source!AF29+Source!AE29)*Source!FX29/100</f>
        <v>3590.9313999999995</v>
      </c>
      <c r="H46" s="66">
        <f>Source!X29</f>
        <v>735.78</v>
      </c>
    </row>
    <row r="47" spans="1:28" x14ac:dyDescent="0.2">
      <c r="C47" s="11" t="s">
        <v>681</v>
      </c>
      <c r="D47" s="41"/>
      <c r="E47" s="41"/>
      <c r="F47" s="41">
        <f>Source!CA29</f>
        <v>50</v>
      </c>
      <c r="G47" s="65">
        <f>(Source!AF29+Source!AE29)*Source!FY29/100</f>
        <v>2426.3049999999998</v>
      </c>
      <c r="H47" s="66">
        <f>Source!Y29</f>
        <v>497.15</v>
      </c>
    </row>
    <row r="48" spans="1:28" x14ac:dyDescent="0.2">
      <c r="C48" s="11" t="s">
        <v>682</v>
      </c>
      <c r="D48" s="41"/>
      <c r="E48" s="41"/>
      <c r="F48" s="41"/>
      <c r="G48" s="65">
        <f>((Source!AF29+Source!AE29)*Source!FX29/100)+((Source!AF29+Source!AE29)*Source!FY29/100)+Source!AB29</f>
        <v>10883.1664</v>
      </c>
      <c r="H48" s="66">
        <f>Source!O29+Source!X29+Source!Y29</f>
        <v>2229.9499999999998</v>
      </c>
    </row>
    <row r="49" spans="1:28" ht="42.75" x14ac:dyDescent="0.2">
      <c r="A49" s="54">
        <v>2</v>
      </c>
      <c r="B49" s="54" t="str">
        <f>Source!E31</f>
        <v>2</v>
      </c>
      <c r="C49" s="54" t="str">
        <f>Source!G31</f>
        <v>Демонтаж: Установка решеток жалюзийных площадью в свету до 3,5 м2</v>
      </c>
      <c r="D49" s="54" t="str">
        <f>Source!F31</f>
        <v>20-02-002-05</v>
      </c>
      <c r="E49" s="37" t="str">
        <f>Source!H31</f>
        <v>ШТ</v>
      </c>
      <c r="F49" s="14">
        <f>Source!I31</f>
        <v>2</v>
      </c>
      <c r="G49" s="27">
        <f>Source!AB31</f>
        <v>16.4544</v>
      </c>
      <c r="H49" s="28">
        <f>Source!O31</f>
        <v>224.77</v>
      </c>
      <c r="T49">
        <f>Source!O31+Source!X31+Source!Y31</f>
        <v>588.44000000000005</v>
      </c>
      <c r="U49">
        <f>Source!P31</f>
        <v>0</v>
      </c>
      <c r="V49">
        <f>Source!S31</f>
        <v>192.31</v>
      </c>
      <c r="W49">
        <f>Source!Q31</f>
        <v>32.46</v>
      </c>
      <c r="X49">
        <f>Source!R31</f>
        <v>3.21</v>
      </c>
      <c r="Y49">
        <f>Source!U31</f>
        <v>3.1392000000000002</v>
      </c>
      <c r="Z49">
        <f>Source!V31</f>
        <v>3.8399999999999997E-2</v>
      </c>
      <c r="AA49">
        <f>Source!X31</f>
        <v>224.85</v>
      </c>
      <c r="AB49">
        <f>Source!Y31</f>
        <v>138.82</v>
      </c>
    </row>
    <row r="50" spans="1:28" ht="14.25" x14ac:dyDescent="0.2">
      <c r="C50" s="29" t="s">
        <v>676</v>
      </c>
      <c r="D50" s="29">
        <f>Source!BA31</f>
        <v>6.83</v>
      </c>
      <c r="F50" s="14"/>
      <c r="G50" s="14"/>
      <c r="H50" s="14"/>
    </row>
    <row r="51" spans="1:28" x14ac:dyDescent="0.2">
      <c r="C51" s="29" t="s">
        <v>677</v>
      </c>
      <c r="D51" s="29">
        <f>Source!BB31</f>
        <v>6.83</v>
      </c>
    </row>
    <row r="52" spans="1:28" x14ac:dyDescent="0.2">
      <c r="C52" s="29" t="s">
        <v>678</v>
      </c>
      <c r="D52" s="29">
        <f>Source!BC31</f>
        <v>6.83</v>
      </c>
    </row>
    <row r="53" spans="1:28" x14ac:dyDescent="0.2">
      <c r="C53" s="29" t="s">
        <v>679</v>
      </c>
      <c r="D53" s="29">
        <f>Source!BS31</f>
        <v>6.83</v>
      </c>
    </row>
    <row r="54" spans="1:28" x14ac:dyDescent="0.2">
      <c r="C54" s="29" t="s">
        <v>683</v>
      </c>
      <c r="D54" s="111" t="s">
        <v>28</v>
      </c>
      <c r="E54" s="111"/>
      <c r="F54" s="111"/>
      <c r="G54" s="111"/>
      <c r="H54" s="111"/>
    </row>
    <row r="55" spans="1:28" x14ac:dyDescent="0.2">
      <c r="C55" s="29" t="s">
        <v>684</v>
      </c>
      <c r="D55" s="111" t="s">
        <v>29</v>
      </c>
      <c r="E55" s="111"/>
      <c r="F55" s="111"/>
      <c r="G55" s="111"/>
      <c r="H55" s="111"/>
    </row>
    <row r="56" spans="1:28" x14ac:dyDescent="0.2">
      <c r="C56" s="29" t="s">
        <v>685</v>
      </c>
      <c r="D56" s="111" t="s">
        <v>29</v>
      </c>
      <c r="E56" s="111"/>
      <c r="F56" s="111"/>
      <c r="G56" s="111"/>
      <c r="H56" s="111"/>
    </row>
    <row r="57" spans="1:28" x14ac:dyDescent="0.2">
      <c r="C57" s="29" t="s">
        <v>686</v>
      </c>
      <c r="D57" s="111" t="s">
        <v>29</v>
      </c>
      <c r="E57" s="111"/>
      <c r="F57" s="111"/>
      <c r="G57" s="111"/>
      <c r="H57" s="111"/>
    </row>
    <row r="58" spans="1:28" x14ac:dyDescent="0.2">
      <c r="C58" s="29" t="s">
        <v>687</v>
      </c>
      <c r="D58" s="111" t="s">
        <v>29</v>
      </c>
      <c r="E58" s="111"/>
      <c r="F58" s="111"/>
      <c r="G58" s="111"/>
      <c r="H58" s="111"/>
    </row>
    <row r="59" spans="1:28" x14ac:dyDescent="0.2">
      <c r="C59" s="29" t="s">
        <v>688</v>
      </c>
      <c r="D59" s="111" t="s">
        <v>29</v>
      </c>
      <c r="E59" s="111"/>
      <c r="F59" s="111"/>
      <c r="G59" s="111"/>
      <c r="H59" s="111"/>
    </row>
    <row r="60" spans="1:28" x14ac:dyDescent="0.2">
      <c r="C60" s="11" t="s">
        <v>680</v>
      </c>
      <c r="D60" s="41"/>
      <c r="E60" s="41"/>
      <c r="F60" s="41">
        <f>Source!BZ31</f>
        <v>128</v>
      </c>
      <c r="G60" s="65">
        <f>(Source!AF31+Source!AE31)*Source!FX31/100</f>
        <v>16.4892672</v>
      </c>
      <c r="H60" s="66">
        <f>Source!X31</f>
        <v>224.85</v>
      </c>
    </row>
    <row r="61" spans="1:28" x14ac:dyDescent="0.2">
      <c r="C61" s="11" t="s">
        <v>689</v>
      </c>
      <c r="D61" s="41"/>
      <c r="E61" s="41"/>
      <c r="F61" s="41"/>
      <c r="G61" s="41" t="str">
        <f>CONCATENATE(Source!DL31,Source!FT31, "=", Source!FX31, "%")</f>
        <v>*0,9=115,2%</v>
      </c>
      <c r="H61" s="41" t="str">
        <f>CONCATENATE(Source!AT31)</f>
        <v>115</v>
      </c>
    </row>
    <row r="62" spans="1:28" x14ac:dyDescent="0.2">
      <c r="C62" s="11" t="s">
        <v>681</v>
      </c>
      <c r="D62" s="41"/>
      <c r="E62" s="41"/>
      <c r="F62" s="41">
        <f>Source!CA31</f>
        <v>83</v>
      </c>
      <c r="G62" s="65">
        <f>(Source!AF31+Source!AE31)*Source!FY31/100</f>
        <v>10.0982448</v>
      </c>
      <c r="H62" s="66">
        <f>Source!Y31</f>
        <v>138.82</v>
      </c>
    </row>
    <row r="63" spans="1:28" x14ac:dyDescent="0.2">
      <c r="C63" s="11" t="s">
        <v>690</v>
      </c>
      <c r="D63" s="41"/>
      <c r="E63" s="41"/>
      <c r="F63" s="41"/>
      <c r="G63" s="41" t="str">
        <f>CONCATENATE(Source!DM31,Source!FU31, "=", Source!FY31, "%")</f>
        <v>*0,85=70,55%</v>
      </c>
      <c r="H63" s="41" t="str">
        <f>CONCATENATE(Source!AU31)</f>
        <v>71</v>
      </c>
    </row>
    <row r="64" spans="1:28" x14ac:dyDescent="0.2">
      <c r="C64" s="11" t="s">
        <v>682</v>
      </c>
      <c r="D64" s="41"/>
      <c r="E64" s="41"/>
      <c r="F64" s="41"/>
      <c r="G64" s="65">
        <f>((Source!AF31+Source!AE31)*Source!FX31/100)+((Source!AF31+Source!AE31)*Source!FY31/100)+Source!AB31</f>
        <v>43.041911999999996</v>
      </c>
      <c r="H64" s="66">
        <f>Source!O31+Source!X31+Source!Y31</f>
        <v>588.44000000000005</v>
      </c>
    </row>
    <row r="65" spans="1:28" ht="28.5" x14ac:dyDescent="0.2">
      <c r="A65" s="54">
        <v>3</v>
      </c>
      <c r="B65" s="54" t="str">
        <f>Source!E33</f>
        <v>3</v>
      </c>
      <c r="C65" s="54" t="str">
        <f>Source!G33</f>
        <v>Демонтаж:Шкаф управления и регулирования</v>
      </c>
      <c r="D65" s="54" t="str">
        <f>Source!F33</f>
        <v>м08-01-102-01</v>
      </c>
      <c r="E65" s="37" t="str">
        <f>Source!H33</f>
        <v>шкаф</v>
      </c>
      <c r="F65" s="14">
        <f>Source!I33</f>
        <v>3</v>
      </c>
      <c r="G65" s="27">
        <f>Source!AB33</f>
        <v>101.7396</v>
      </c>
      <c r="H65" s="28">
        <f>Source!O33</f>
        <v>2084.65</v>
      </c>
      <c r="T65">
        <f>Source!O33+Source!X33+Source!Y33</f>
        <v>3979.27</v>
      </c>
      <c r="U65">
        <f>Source!P33</f>
        <v>0</v>
      </c>
      <c r="V65">
        <f>Source!S33</f>
        <v>1036.02</v>
      </c>
      <c r="W65">
        <f>Source!Q33</f>
        <v>1048.6300000000001</v>
      </c>
      <c r="X65">
        <f>Source!R33</f>
        <v>148.12</v>
      </c>
      <c r="Y65">
        <f>Source!U33</f>
        <v>15.767999999999997</v>
      </c>
      <c r="Z65">
        <f>Source!V33</f>
        <v>1.7279999999999998</v>
      </c>
      <c r="AA65">
        <f>Source!X33</f>
        <v>1124.93</v>
      </c>
      <c r="AB65">
        <f>Source!Y33</f>
        <v>769.69</v>
      </c>
    </row>
    <row r="66" spans="1:28" ht="14.25" x14ac:dyDescent="0.2">
      <c r="C66" s="29" t="s">
        <v>676</v>
      </c>
      <c r="D66" s="29">
        <f>Source!BA33</f>
        <v>6.83</v>
      </c>
      <c r="F66" s="14"/>
      <c r="G66" s="14"/>
      <c r="H66" s="14"/>
    </row>
    <row r="67" spans="1:28" x14ac:dyDescent="0.2">
      <c r="C67" s="29" t="s">
        <v>677</v>
      </c>
      <c r="D67" s="29">
        <f>Source!BB33</f>
        <v>6.83</v>
      </c>
    </row>
    <row r="68" spans="1:28" x14ac:dyDescent="0.2">
      <c r="C68" s="29" t="s">
        <v>678</v>
      </c>
      <c r="D68" s="29">
        <f>Source!BC33</f>
        <v>6.83</v>
      </c>
    </row>
    <row r="69" spans="1:28" x14ac:dyDescent="0.2">
      <c r="C69" s="29" t="s">
        <v>679</v>
      </c>
      <c r="D69" s="29">
        <f>Source!BS33</f>
        <v>6.83</v>
      </c>
    </row>
    <row r="70" spans="1:28" x14ac:dyDescent="0.2">
      <c r="C70" s="29" t="s">
        <v>683</v>
      </c>
      <c r="D70" s="111" t="s">
        <v>28</v>
      </c>
      <c r="E70" s="111"/>
      <c r="F70" s="111"/>
      <c r="G70" s="111"/>
      <c r="H70" s="111"/>
    </row>
    <row r="71" spans="1:28" x14ac:dyDescent="0.2">
      <c r="C71" s="29" t="s">
        <v>684</v>
      </c>
      <c r="D71" s="111" t="s">
        <v>41</v>
      </c>
      <c r="E71" s="111"/>
      <c r="F71" s="111"/>
      <c r="G71" s="111"/>
      <c r="H71" s="111"/>
    </row>
    <row r="72" spans="1:28" x14ac:dyDescent="0.2">
      <c r="C72" s="29" t="s">
        <v>685</v>
      </c>
      <c r="D72" s="111" t="s">
        <v>41</v>
      </c>
      <c r="E72" s="111"/>
      <c r="F72" s="111"/>
      <c r="G72" s="111"/>
      <c r="H72" s="111"/>
    </row>
    <row r="73" spans="1:28" x14ac:dyDescent="0.2">
      <c r="C73" s="29" t="s">
        <v>686</v>
      </c>
      <c r="D73" s="111" t="s">
        <v>41</v>
      </c>
      <c r="E73" s="111"/>
      <c r="F73" s="111"/>
      <c r="G73" s="111"/>
      <c r="H73" s="111"/>
    </row>
    <row r="74" spans="1:28" x14ac:dyDescent="0.2">
      <c r="C74" s="29" t="s">
        <v>687</v>
      </c>
      <c r="D74" s="111" t="s">
        <v>41</v>
      </c>
      <c r="E74" s="111"/>
      <c r="F74" s="111"/>
      <c r="G74" s="111"/>
      <c r="H74" s="111"/>
    </row>
    <row r="75" spans="1:28" x14ac:dyDescent="0.2">
      <c r="C75" s="29" t="s">
        <v>688</v>
      </c>
      <c r="D75" s="111" t="s">
        <v>41</v>
      </c>
      <c r="E75" s="111"/>
      <c r="F75" s="111"/>
      <c r="G75" s="111"/>
      <c r="H75" s="111"/>
    </row>
    <row r="76" spans="1:28" x14ac:dyDescent="0.2">
      <c r="C76" s="11" t="s">
        <v>680</v>
      </c>
      <c r="D76" s="41"/>
      <c r="E76" s="41"/>
      <c r="F76" s="41">
        <f>Source!BZ33</f>
        <v>95</v>
      </c>
      <c r="G76" s="65">
        <f>(Source!AF33+Source!AE33)*Source!FX33/100</f>
        <v>54.901259999999994</v>
      </c>
      <c r="H76" s="66">
        <f>Source!X33</f>
        <v>1124.93</v>
      </c>
    </row>
    <row r="77" spans="1:28" x14ac:dyDescent="0.2">
      <c r="C77" s="11" t="s">
        <v>681</v>
      </c>
      <c r="D77" s="41"/>
      <c r="E77" s="41"/>
      <c r="F77" s="41">
        <f>Source!CA33</f>
        <v>65</v>
      </c>
      <c r="G77" s="65">
        <f>(Source!AF33+Source!AE33)*Source!FY33/100</f>
        <v>37.564019999999999</v>
      </c>
      <c r="H77" s="66">
        <f>Source!Y33</f>
        <v>769.69</v>
      </c>
    </row>
    <row r="78" spans="1:28" x14ac:dyDescent="0.2">
      <c r="C78" s="11" t="s">
        <v>682</v>
      </c>
      <c r="D78" s="41"/>
      <c r="E78" s="41"/>
      <c r="F78" s="41"/>
      <c r="G78" s="65">
        <f>((Source!AF33+Source!AE33)*Source!FX33/100)+((Source!AF33+Source!AE33)*Source!FY33/100)+Source!AB33</f>
        <v>194.20488</v>
      </c>
      <c r="H78" s="66">
        <f>Source!O33+Source!X33+Source!Y33</f>
        <v>3979.27</v>
      </c>
    </row>
    <row r="79" spans="1:28" ht="71.25" x14ac:dyDescent="0.2">
      <c r="A79" s="54">
        <v>4</v>
      </c>
      <c r="B79" s="54" t="str">
        <f>Source!E35</f>
        <v>4</v>
      </c>
      <c r="C79" s="54" t="str">
        <f>Source!G35</f>
        <v>Демонтаж:Прокладка воздуховодов из листовой оцинкованной стали и алюминия класса П (плотные) толщиной 0,9 мм, периметром до 5200 мм</v>
      </c>
      <c r="D79" s="54" t="str">
        <f>Source!F35</f>
        <v>20-01-002-16</v>
      </c>
      <c r="E79" s="37" t="str">
        <f>Source!H35</f>
        <v>100 м2</v>
      </c>
      <c r="F79" s="14">
        <f>Source!I35</f>
        <v>9.6000000000000002E-2</v>
      </c>
      <c r="G79" s="27">
        <f>Source!AB35</f>
        <v>308.3904</v>
      </c>
      <c r="H79" s="28">
        <f>Source!O35</f>
        <v>202.21</v>
      </c>
      <c r="T79">
        <f>Source!O35+Source!X35+Source!Y35</f>
        <v>523.12</v>
      </c>
      <c r="U79">
        <f>Source!P35</f>
        <v>0</v>
      </c>
      <c r="V79">
        <f>Source!S35</f>
        <v>169.42</v>
      </c>
      <c r="W79">
        <f>Source!Q35</f>
        <v>32.79</v>
      </c>
      <c r="X79">
        <f>Source!R35</f>
        <v>3.11</v>
      </c>
      <c r="Y79">
        <f>Source!U35</f>
        <v>2.8380672000000002</v>
      </c>
      <c r="Z79">
        <f>Source!V35</f>
        <v>3.6864000000000008E-2</v>
      </c>
      <c r="AA79">
        <f>Source!X35</f>
        <v>198.41</v>
      </c>
      <c r="AB79">
        <f>Source!Y35</f>
        <v>122.5</v>
      </c>
    </row>
    <row r="80" spans="1:28" ht="14.25" x14ac:dyDescent="0.2">
      <c r="C80" s="29" t="str">
        <f>"Объем: "&amp;Source!I35&amp;"=9,6/"&amp;"100"</f>
        <v>Объем: 0,096=9,6/100</v>
      </c>
      <c r="F80" s="14"/>
      <c r="G80" s="14"/>
      <c r="H80" s="14"/>
    </row>
    <row r="81" spans="1:28" x14ac:dyDescent="0.2">
      <c r="C81" s="29" t="s">
        <v>676</v>
      </c>
      <c r="D81" s="29">
        <f>Source!BA35</f>
        <v>6.83</v>
      </c>
    </row>
    <row r="82" spans="1:28" x14ac:dyDescent="0.2">
      <c r="C82" s="29" t="s">
        <v>677</v>
      </c>
      <c r="D82" s="29">
        <f>Source!BB35</f>
        <v>6.83</v>
      </c>
    </row>
    <row r="83" spans="1:28" x14ac:dyDescent="0.2">
      <c r="C83" s="29" t="s">
        <v>678</v>
      </c>
      <c r="D83" s="29">
        <f>Source!BC35</f>
        <v>6.83</v>
      </c>
    </row>
    <row r="84" spans="1:28" x14ac:dyDescent="0.2">
      <c r="C84" s="29" t="s">
        <v>679</v>
      </c>
      <c r="D84" s="29">
        <f>Source!BS35</f>
        <v>6.83</v>
      </c>
    </row>
    <row r="85" spans="1:28" x14ac:dyDescent="0.2">
      <c r="C85" s="29" t="s">
        <v>683</v>
      </c>
      <c r="D85" s="111" t="s">
        <v>28</v>
      </c>
      <c r="E85" s="111"/>
      <c r="F85" s="111"/>
      <c r="G85" s="111"/>
      <c r="H85" s="111"/>
    </row>
    <row r="86" spans="1:28" x14ac:dyDescent="0.2">
      <c r="C86" s="29" t="s">
        <v>684</v>
      </c>
      <c r="D86" s="111" t="s">
        <v>29</v>
      </c>
      <c r="E86" s="111"/>
      <c r="F86" s="111"/>
      <c r="G86" s="111"/>
      <c r="H86" s="111"/>
    </row>
    <row r="87" spans="1:28" x14ac:dyDescent="0.2">
      <c r="C87" s="29" t="s">
        <v>685</v>
      </c>
      <c r="D87" s="111" t="s">
        <v>29</v>
      </c>
      <c r="E87" s="111"/>
      <c r="F87" s="111"/>
      <c r="G87" s="111"/>
      <c r="H87" s="111"/>
    </row>
    <row r="88" spans="1:28" x14ac:dyDescent="0.2">
      <c r="C88" s="29" t="s">
        <v>686</v>
      </c>
      <c r="D88" s="111" t="s">
        <v>29</v>
      </c>
      <c r="E88" s="111"/>
      <c r="F88" s="111"/>
      <c r="G88" s="111"/>
      <c r="H88" s="111"/>
    </row>
    <row r="89" spans="1:28" x14ac:dyDescent="0.2">
      <c r="C89" s="29" t="s">
        <v>687</v>
      </c>
      <c r="D89" s="111" t="s">
        <v>29</v>
      </c>
      <c r="E89" s="111"/>
      <c r="F89" s="111"/>
      <c r="G89" s="111"/>
      <c r="H89" s="111"/>
    </row>
    <row r="90" spans="1:28" x14ac:dyDescent="0.2">
      <c r="C90" s="29" t="s">
        <v>688</v>
      </c>
      <c r="D90" s="111" t="s">
        <v>29</v>
      </c>
      <c r="E90" s="111"/>
      <c r="F90" s="111"/>
      <c r="G90" s="111"/>
      <c r="H90" s="111"/>
    </row>
    <row r="91" spans="1:28" x14ac:dyDescent="0.2">
      <c r="C91" s="11" t="s">
        <v>680</v>
      </c>
      <c r="D91" s="41"/>
      <c r="E91" s="41"/>
      <c r="F91" s="41">
        <f>Source!BZ35</f>
        <v>128</v>
      </c>
      <c r="G91" s="65">
        <f>(Source!AF35+Source!AE35)*Source!FX35/100</f>
        <v>303.12714240000003</v>
      </c>
      <c r="H91" s="66">
        <f>Source!X35</f>
        <v>198.41</v>
      </c>
    </row>
    <row r="92" spans="1:28" x14ac:dyDescent="0.2">
      <c r="C92" s="11" t="s">
        <v>689</v>
      </c>
      <c r="D92" s="41"/>
      <c r="E92" s="41"/>
      <c r="F92" s="41"/>
      <c r="G92" s="41" t="str">
        <f>CONCATENATE(Source!DL35,Source!FT35, "=", Source!FX35, "%")</f>
        <v>*0,9=115,2%</v>
      </c>
      <c r="H92" s="41" t="str">
        <f>CONCATENATE(Source!AT35)</f>
        <v>115</v>
      </c>
    </row>
    <row r="93" spans="1:28" x14ac:dyDescent="0.2">
      <c r="C93" s="11" t="s">
        <v>681</v>
      </c>
      <c r="D93" s="41"/>
      <c r="E93" s="41"/>
      <c r="F93" s="41">
        <f>Source!CA35</f>
        <v>83</v>
      </c>
      <c r="G93" s="65">
        <f>(Source!AF35+Source!AE35)*Source!FY35/100</f>
        <v>185.63906160000002</v>
      </c>
      <c r="H93" s="66">
        <f>Source!Y35</f>
        <v>122.5</v>
      </c>
    </row>
    <row r="94" spans="1:28" x14ac:dyDescent="0.2">
      <c r="C94" s="11" t="s">
        <v>690</v>
      </c>
      <c r="D94" s="41"/>
      <c r="E94" s="41"/>
      <c r="F94" s="41"/>
      <c r="G94" s="41" t="str">
        <f>CONCATENATE(Source!DM35,Source!FU35, "=", Source!FY35, "%")</f>
        <v>*0,85=70,55%</v>
      </c>
      <c r="H94" s="41" t="str">
        <f>CONCATENATE(Source!AU35)</f>
        <v>71</v>
      </c>
    </row>
    <row r="95" spans="1:28" x14ac:dyDescent="0.2">
      <c r="C95" s="11" t="s">
        <v>682</v>
      </c>
      <c r="D95" s="41"/>
      <c r="E95" s="41"/>
      <c r="F95" s="41"/>
      <c r="G95" s="65">
        <f>((Source!AF35+Source!AE35)*Source!FX35/100)+((Source!AF35+Source!AE35)*Source!FY35/100)+Source!AB35</f>
        <v>797.15660400000002</v>
      </c>
      <c r="H95" s="66">
        <f>Source!O35+Source!X35+Source!Y35</f>
        <v>523.12</v>
      </c>
    </row>
    <row r="96" spans="1:28" ht="71.25" x14ac:dyDescent="0.2">
      <c r="A96" s="54">
        <v>5</v>
      </c>
      <c r="B96" s="54" t="str">
        <f>Source!E37</f>
        <v>5</v>
      </c>
      <c r="C96" s="54" t="str">
        <f>Source!G37</f>
        <v>Демонтаж:Прокладка воздуховодов из листовой оцинкованной стали и алюминия класса П (плотные) толщиной 0,7 мм, периметром до 3200 мм</v>
      </c>
      <c r="D96" s="54" t="str">
        <f>Source!F37</f>
        <v>20-01-002-12</v>
      </c>
      <c r="E96" s="37" t="str">
        <f>Source!H37</f>
        <v>100 м2</v>
      </c>
      <c r="F96" s="14">
        <f>Source!I37</f>
        <v>0.42299999999999999</v>
      </c>
      <c r="G96" s="27">
        <f>Source!AB37</f>
        <v>390.9504</v>
      </c>
      <c r="H96" s="28">
        <f>Source!O37</f>
        <v>1129.49</v>
      </c>
      <c r="T96">
        <f>Source!O37+Source!X37+Source!Y37</f>
        <v>2977.1</v>
      </c>
      <c r="U96">
        <f>Source!P37</f>
        <v>0</v>
      </c>
      <c r="V96">
        <f>Source!S37</f>
        <v>980.29</v>
      </c>
      <c r="W96">
        <f>Source!Q37</f>
        <v>149.19999999999999</v>
      </c>
      <c r="X96">
        <f>Source!R37</f>
        <v>13.05</v>
      </c>
      <c r="Y96">
        <f>Source!U37</f>
        <v>16.421875199999999</v>
      </c>
      <c r="Z96">
        <f>Source!V37</f>
        <v>0.15431040000000001</v>
      </c>
      <c r="AA96">
        <f>Source!X37</f>
        <v>1142.3399999999999</v>
      </c>
      <c r="AB96">
        <f>Source!Y37</f>
        <v>705.27</v>
      </c>
    </row>
    <row r="97" spans="3:8" ht="14.25" x14ac:dyDescent="0.2">
      <c r="C97" s="29" t="str">
        <f>"Объем: "&amp;Source!I37&amp;"=42,3/"&amp;"100"</f>
        <v>Объем: 0,423=42,3/100</v>
      </c>
      <c r="F97" s="14"/>
      <c r="G97" s="14"/>
      <c r="H97" s="14"/>
    </row>
    <row r="98" spans="3:8" x14ac:dyDescent="0.2">
      <c r="C98" s="29" t="s">
        <v>676</v>
      </c>
      <c r="D98" s="29">
        <f>Source!BA37</f>
        <v>6.83</v>
      </c>
    </row>
    <row r="99" spans="3:8" x14ac:dyDescent="0.2">
      <c r="C99" s="29" t="s">
        <v>677</v>
      </c>
      <c r="D99" s="29">
        <f>Source!BB37</f>
        <v>6.83</v>
      </c>
    </row>
    <row r="100" spans="3:8" x14ac:dyDescent="0.2">
      <c r="C100" s="29" t="s">
        <v>678</v>
      </c>
      <c r="D100" s="29">
        <f>Source!BC37</f>
        <v>6.83</v>
      </c>
    </row>
    <row r="101" spans="3:8" x14ac:dyDescent="0.2">
      <c r="C101" s="29" t="s">
        <v>679</v>
      </c>
      <c r="D101" s="29">
        <f>Source!BS37</f>
        <v>6.83</v>
      </c>
    </row>
    <row r="102" spans="3:8" x14ac:dyDescent="0.2">
      <c r="C102" s="29" t="s">
        <v>683</v>
      </c>
      <c r="D102" s="111" t="s">
        <v>28</v>
      </c>
      <c r="E102" s="111"/>
      <c r="F102" s="111"/>
      <c r="G102" s="111"/>
      <c r="H102" s="111"/>
    </row>
    <row r="103" spans="3:8" x14ac:dyDescent="0.2">
      <c r="C103" s="29" t="s">
        <v>684</v>
      </c>
      <c r="D103" s="111" t="s">
        <v>29</v>
      </c>
      <c r="E103" s="111"/>
      <c r="F103" s="111"/>
      <c r="G103" s="111"/>
      <c r="H103" s="111"/>
    </row>
    <row r="104" spans="3:8" x14ac:dyDescent="0.2">
      <c r="C104" s="29" t="s">
        <v>685</v>
      </c>
      <c r="D104" s="111" t="s">
        <v>29</v>
      </c>
      <c r="E104" s="111"/>
      <c r="F104" s="111"/>
      <c r="G104" s="111"/>
      <c r="H104" s="111"/>
    </row>
    <row r="105" spans="3:8" x14ac:dyDescent="0.2">
      <c r="C105" s="29" t="s">
        <v>686</v>
      </c>
      <c r="D105" s="111" t="s">
        <v>29</v>
      </c>
      <c r="E105" s="111"/>
      <c r="F105" s="111"/>
      <c r="G105" s="111"/>
      <c r="H105" s="111"/>
    </row>
    <row r="106" spans="3:8" x14ac:dyDescent="0.2">
      <c r="C106" s="29" t="s">
        <v>687</v>
      </c>
      <c r="D106" s="111" t="s">
        <v>29</v>
      </c>
      <c r="E106" s="111"/>
      <c r="F106" s="111"/>
      <c r="G106" s="111"/>
      <c r="H106" s="111"/>
    </row>
    <row r="107" spans="3:8" x14ac:dyDescent="0.2">
      <c r="C107" s="29" t="s">
        <v>688</v>
      </c>
      <c r="D107" s="111" t="s">
        <v>29</v>
      </c>
      <c r="E107" s="111"/>
      <c r="F107" s="111"/>
      <c r="G107" s="111"/>
      <c r="H107" s="111"/>
    </row>
    <row r="108" spans="3:8" x14ac:dyDescent="0.2">
      <c r="C108" s="11" t="s">
        <v>680</v>
      </c>
      <c r="D108" s="41"/>
      <c r="E108" s="41"/>
      <c r="F108" s="41">
        <f>Source!BZ37</f>
        <v>128</v>
      </c>
      <c r="G108" s="65">
        <f>(Source!AF37+Source!AE37)*Source!FX37/100</f>
        <v>396.08524799999998</v>
      </c>
      <c r="H108" s="66">
        <f>Source!X37</f>
        <v>1142.3399999999999</v>
      </c>
    </row>
    <row r="109" spans="3:8" x14ac:dyDescent="0.2">
      <c r="C109" s="11" t="s">
        <v>689</v>
      </c>
      <c r="D109" s="41"/>
      <c r="E109" s="41"/>
      <c r="F109" s="41"/>
      <c r="G109" s="41" t="str">
        <f>CONCATENATE(Source!DL37,Source!FT37, "=", Source!FX37, "%")</f>
        <v>*0,9=115,2%</v>
      </c>
      <c r="H109" s="41" t="str">
        <f>CONCATENATE(Source!AT37)</f>
        <v>115</v>
      </c>
    </row>
    <row r="110" spans="3:8" x14ac:dyDescent="0.2">
      <c r="C110" s="11" t="s">
        <v>681</v>
      </c>
      <c r="D110" s="41"/>
      <c r="E110" s="41"/>
      <c r="F110" s="41">
        <f>Source!CA37</f>
        <v>83</v>
      </c>
      <c r="G110" s="65">
        <f>(Source!AF37+Source!AE37)*Source!FY37/100</f>
        <v>242.56783200000001</v>
      </c>
      <c r="H110" s="66">
        <f>Source!Y37</f>
        <v>705.27</v>
      </c>
    </row>
    <row r="111" spans="3:8" x14ac:dyDescent="0.2">
      <c r="C111" s="11" t="s">
        <v>690</v>
      </c>
      <c r="D111" s="41"/>
      <c r="E111" s="41"/>
      <c r="F111" s="41"/>
      <c r="G111" s="41" t="str">
        <f>CONCATENATE(Source!DM37,Source!FU37, "=", Source!FY37, "%")</f>
        <v>*0,85=70,55%</v>
      </c>
      <c r="H111" s="41" t="str">
        <f>CONCATENATE(Source!AU37)</f>
        <v>71</v>
      </c>
    </row>
    <row r="112" spans="3:8" x14ac:dyDescent="0.2">
      <c r="C112" s="11" t="s">
        <v>682</v>
      </c>
      <c r="D112" s="41"/>
      <c r="E112" s="41"/>
      <c r="F112" s="41"/>
      <c r="G112" s="65">
        <f>((Source!AF37+Source!AE37)*Source!FX37/100)+((Source!AF37+Source!AE37)*Source!FY37/100)+Source!AB37</f>
        <v>1029.60348</v>
      </c>
      <c r="H112" s="66">
        <f>Source!O37+Source!X37+Source!Y37</f>
        <v>2977.1</v>
      </c>
    </row>
    <row r="114" spans="1:28" ht="15" x14ac:dyDescent="0.25">
      <c r="A114" s="67"/>
      <c r="B114" s="67"/>
      <c r="C114" s="88" t="str">
        <f>CONCATENATE("Итого по разделу: ",IF(Source!G39&lt;&gt;"Новый раздел", Source!G39, ""))</f>
        <v>Итого по разделу: Раздел: Демонтажные работы</v>
      </c>
      <c r="D114" s="88"/>
      <c r="E114" s="88"/>
      <c r="F114" s="88"/>
      <c r="G114" s="67"/>
      <c r="H114" s="68">
        <f>IF(SUM(T39:T113)=0, "-", SUM(T39:T113))</f>
        <v>10297.879999999999</v>
      </c>
    </row>
    <row r="115" spans="1:28" ht="15" x14ac:dyDescent="0.25">
      <c r="A115" s="67"/>
      <c r="B115" s="67"/>
      <c r="C115" s="67"/>
      <c r="D115" s="67"/>
      <c r="E115" s="67"/>
      <c r="F115" s="67"/>
      <c r="G115" s="67"/>
      <c r="H115" s="67"/>
    </row>
    <row r="117" spans="1:28" ht="14.25" x14ac:dyDescent="0.2">
      <c r="C117" s="114" t="str">
        <f>Source!H67</f>
        <v>Всего</v>
      </c>
      <c r="D117" s="114"/>
      <c r="E117" s="114"/>
      <c r="F117" s="114"/>
      <c r="G117" s="81">
        <f>IF(Source!P67=0, "", Source!P67)</f>
        <v>10297.879999999999</v>
      </c>
      <c r="H117" s="81"/>
    </row>
    <row r="118" spans="1:28" ht="14.25" x14ac:dyDescent="0.2">
      <c r="C118" s="114" t="str">
        <f>Source!H68</f>
        <v>Итого НДС 18%</v>
      </c>
      <c r="D118" s="114"/>
      <c r="E118" s="114"/>
      <c r="F118" s="114"/>
      <c r="G118" s="81">
        <f>IF(Source!P68=0, "", Source!P68)</f>
        <v>1853.62</v>
      </c>
      <c r="H118" s="81"/>
    </row>
    <row r="119" spans="1:28" ht="14.25" x14ac:dyDescent="0.2">
      <c r="C119" s="114" t="str">
        <f>Source!H69</f>
        <v>Всего по смете</v>
      </c>
      <c r="D119" s="114"/>
      <c r="E119" s="114"/>
      <c r="F119" s="114"/>
      <c r="G119" s="81">
        <f>IF(Source!P69=0, "", Source!P69)</f>
        <v>12151.5</v>
      </c>
      <c r="H119" s="81"/>
    </row>
    <row r="121" spans="1:28" ht="16.5" x14ac:dyDescent="0.25">
      <c r="A121" s="87" t="str">
        <f>CONCATENATE("Раздел: ",IF(Source!G71&lt;&gt;"Новый раздел", Source!G71, ""))</f>
        <v>Раздел: Раздел : Дымоудаление</v>
      </c>
      <c r="B121" s="87"/>
      <c r="C121" s="87"/>
      <c r="D121" s="87"/>
      <c r="E121" s="87"/>
      <c r="F121" s="87"/>
      <c r="G121" s="87"/>
      <c r="H121" s="87"/>
    </row>
    <row r="122" spans="1:28" ht="28.5" x14ac:dyDescent="0.2">
      <c r="A122" s="54">
        <v>6</v>
      </c>
      <c r="B122" s="54" t="str">
        <f>Source!E76</f>
        <v>6</v>
      </c>
      <c r="C122" s="54" t="str">
        <f>Source!G76</f>
        <v>Установка вентиляторов осевых массой до 0,1 т</v>
      </c>
      <c r="D122" s="54" t="str">
        <f>Source!F76</f>
        <v>20-03-002-03</v>
      </c>
      <c r="E122" s="37" t="str">
        <f>Source!H76</f>
        <v>ШТ</v>
      </c>
      <c r="F122" s="14">
        <f>Source!I76</f>
        <v>5</v>
      </c>
      <c r="G122" s="27">
        <f>Source!AB76</f>
        <v>171.90880000000001</v>
      </c>
      <c r="H122" s="28">
        <f>Source!O76</f>
        <v>5870.69</v>
      </c>
      <c r="T122">
        <f>Source!O76+Source!X76+Source!Y76</f>
        <v>14828.689999999999</v>
      </c>
      <c r="U122">
        <f>Source!P76</f>
        <v>103.82</v>
      </c>
      <c r="V122">
        <f>Source!S76</f>
        <v>4701.3900000000003</v>
      </c>
      <c r="W122">
        <f>Source!Q76</f>
        <v>1065.48</v>
      </c>
      <c r="X122">
        <f>Source!R76</f>
        <v>114.74</v>
      </c>
      <c r="Y122">
        <f>Source!U76</f>
        <v>71.552999999999983</v>
      </c>
      <c r="Z122">
        <f>Source!V76</f>
        <v>1.4249999999999998</v>
      </c>
      <c r="AA122">
        <f>Source!X76</f>
        <v>5538.55</v>
      </c>
      <c r="AB122">
        <f>Source!Y76</f>
        <v>3419.45</v>
      </c>
    </row>
    <row r="123" spans="1:28" ht="14.25" x14ac:dyDescent="0.2">
      <c r="C123" s="29" t="s">
        <v>676</v>
      </c>
      <c r="D123" s="29">
        <f>Source!BA76</f>
        <v>6.83</v>
      </c>
      <c r="F123" s="14"/>
      <c r="G123" s="14"/>
      <c r="H123" s="14"/>
    </row>
    <row r="124" spans="1:28" x14ac:dyDescent="0.2">
      <c r="C124" s="29" t="s">
        <v>677</v>
      </c>
      <c r="D124" s="29">
        <f>Source!BB76</f>
        <v>6.83</v>
      </c>
    </row>
    <row r="125" spans="1:28" x14ac:dyDescent="0.2">
      <c r="C125" s="29" t="s">
        <v>678</v>
      </c>
      <c r="D125" s="29">
        <f>Source!BC76</f>
        <v>6.83</v>
      </c>
    </row>
    <row r="126" spans="1:28" x14ac:dyDescent="0.2">
      <c r="C126" s="29" t="s">
        <v>679</v>
      </c>
      <c r="D126" s="29">
        <f>Source!BS76</f>
        <v>6.83</v>
      </c>
    </row>
    <row r="127" spans="1:28" x14ac:dyDescent="0.2">
      <c r="C127" s="29" t="s">
        <v>684</v>
      </c>
      <c r="D127" s="111" t="s">
        <v>117</v>
      </c>
      <c r="E127" s="111"/>
      <c r="F127" s="111"/>
      <c r="G127" s="111"/>
      <c r="H127" s="111"/>
    </row>
    <row r="128" spans="1:28" x14ac:dyDescent="0.2">
      <c r="C128" s="29" t="s">
        <v>685</v>
      </c>
      <c r="D128" s="111" t="s">
        <v>117</v>
      </c>
      <c r="E128" s="111"/>
      <c r="F128" s="111"/>
      <c r="G128" s="111"/>
      <c r="H128" s="111"/>
    </row>
    <row r="129" spans="1:28" x14ac:dyDescent="0.2">
      <c r="C129" s="29" t="s">
        <v>686</v>
      </c>
      <c r="D129" s="111" t="s">
        <v>118</v>
      </c>
      <c r="E129" s="111"/>
      <c r="F129" s="111"/>
      <c r="G129" s="111"/>
      <c r="H129" s="111"/>
    </row>
    <row r="130" spans="1:28" x14ac:dyDescent="0.2">
      <c r="C130" s="29" t="s">
        <v>687</v>
      </c>
      <c r="D130" s="111" t="s">
        <v>118</v>
      </c>
      <c r="E130" s="111"/>
      <c r="F130" s="111"/>
      <c r="G130" s="111"/>
      <c r="H130" s="111"/>
    </row>
    <row r="131" spans="1:28" x14ac:dyDescent="0.2">
      <c r="C131" s="29" t="s">
        <v>688</v>
      </c>
      <c r="D131" s="111" t="s">
        <v>117</v>
      </c>
      <c r="E131" s="111"/>
      <c r="F131" s="111"/>
      <c r="G131" s="111"/>
      <c r="H131" s="111"/>
    </row>
    <row r="132" spans="1:28" x14ac:dyDescent="0.2">
      <c r="C132" s="11" t="s">
        <v>680</v>
      </c>
      <c r="D132" s="41"/>
      <c r="E132" s="41"/>
      <c r="F132" s="41">
        <f>Source!BZ76</f>
        <v>128</v>
      </c>
      <c r="G132" s="65">
        <f>(Source!AF76+Source!AE76)*Source!FX76/100</f>
        <v>162.46517760000003</v>
      </c>
      <c r="H132" s="66">
        <f>Source!X76</f>
        <v>5538.55</v>
      </c>
    </row>
    <row r="133" spans="1:28" x14ac:dyDescent="0.2">
      <c r="C133" s="11" t="s">
        <v>689</v>
      </c>
      <c r="D133" s="41"/>
      <c r="E133" s="41"/>
      <c r="F133" s="41"/>
      <c r="G133" s="41" t="str">
        <f>CONCATENATE(Source!DL76,Source!FT76, "=", Source!FX76, "%")</f>
        <v>*0,9=115,2%</v>
      </c>
      <c r="H133" s="41" t="str">
        <f>CONCATENATE(Source!AT76)</f>
        <v>115</v>
      </c>
    </row>
    <row r="134" spans="1:28" x14ac:dyDescent="0.2">
      <c r="C134" s="11" t="s">
        <v>681</v>
      </c>
      <c r="D134" s="41"/>
      <c r="E134" s="41"/>
      <c r="F134" s="41">
        <f>Source!CA76</f>
        <v>83</v>
      </c>
      <c r="G134" s="65">
        <f>(Source!AF76+Source!AE76)*Source!FY76/100</f>
        <v>99.495818400000005</v>
      </c>
      <c r="H134" s="66">
        <f>Source!Y76</f>
        <v>3419.45</v>
      </c>
    </row>
    <row r="135" spans="1:28" x14ac:dyDescent="0.2">
      <c r="C135" s="11" t="s">
        <v>690</v>
      </c>
      <c r="D135" s="41"/>
      <c r="E135" s="41"/>
      <c r="F135" s="41"/>
      <c r="G135" s="41" t="str">
        <f>CONCATENATE(Source!DM76,Source!FU76, "=", Source!FY76, "%")</f>
        <v>*0,85=70,55%</v>
      </c>
      <c r="H135" s="41" t="str">
        <f>CONCATENATE(Source!AU76)</f>
        <v>71</v>
      </c>
    </row>
    <row r="136" spans="1:28" x14ac:dyDescent="0.2">
      <c r="C136" s="11" t="s">
        <v>682</v>
      </c>
      <c r="D136" s="41"/>
      <c r="E136" s="41"/>
      <c r="F136" s="41"/>
      <c r="G136" s="65">
        <f>((Source!AF76+Source!AE76)*Source!FX76/100)+((Source!AF76+Source!AE76)*Source!FY76/100)+Source!AB76</f>
        <v>433.86979600000006</v>
      </c>
      <c r="H136" s="66">
        <f>Source!O76+Source!X76+Source!Y76</f>
        <v>14828.689999999999</v>
      </c>
    </row>
    <row r="137" spans="1:28" ht="54" x14ac:dyDescent="0.2">
      <c r="A137" s="54">
        <v>7</v>
      </c>
      <c r="B137" s="54" t="str">
        <f>Source!E78</f>
        <v>6,1</v>
      </c>
      <c r="C137" s="54" t="s">
        <v>630</v>
      </c>
      <c r="D137" s="54" t="str">
        <f>Source!F78</f>
        <v>Цена поставщика</v>
      </c>
      <c r="E137" s="37" t="str">
        <f>Source!H78</f>
        <v>ШТ</v>
      </c>
      <c r="F137" s="14">
        <f>Source!I78</f>
        <v>3</v>
      </c>
      <c r="G137" s="27">
        <f>Source!AB78</f>
        <v>27573.35</v>
      </c>
      <c r="H137" s="28">
        <f>Source!O78</f>
        <v>564977.93999999994</v>
      </c>
      <c r="T137">
        <f>Source!O78+Source!X78+Source!Y78</f>
        <v>564977.93999999994</v>
      </c>
      <c r="U137">
        <f>Source!P78</f>
        <v>564977.93999999994</v>
      </c>
      <c r="V137">
        <f>Source!S78</f>
        <v>0</v>
      </c>
      <c r="W137">
        <f>Source!Q78</f>
        <v>0</v>
      </c>
      <c r="X137">
        <f>Source!R78</f>
        <v>0</v>
      </c>
      <c r="Y137">
        <f>Source!U78</f>
        <v>0</v>
      </c>
      <c r="Z137">
        <f>Source!V78</f>
        <v>0</v>
      </c>
      <c r="AA137">
        <f>Source!X78</f>
        <v>0</v>
      </c>
      <c r="AB137">
        <f>Source!Y78</f>
        <v>0</v>
      </c>
    </row>
    <row r="138" spans="1:28" ht="14.25" x14ac:dyDescent="0.2">
      <c r="C138" s="29" t="s">
        <v>678</v>
      </c>
      <c r="D138" s="29">
        <f>Source!BC78</f>
        <v>6.83</v>
      </c>
      <c r="F138" s="14"/>
      <c r="G138" s="14"/>
      <c r="H138" s="14"/>
    </row>
    <row r="139" spans="1:28" ht="54" x14ac:dyDescent="0.2">
      <c r="A139" s="54">
        <v>8</v>
      </c>
      <c r="B139" s="54" t="str">
        <f>Source!E80</f>
        <v>6,2</v>
      </c>
      <c r="C139" s="54" t="s">
        <v>631</v>
      </c>
      <c r="D139" s="54" t="str">
        <f>Source!F80</f>
        <v>Цена поставщика</v>
      </c>
      <c r="E139" s="37" t="str">
        <f>Source!H80</f>
        <v>ШТ</v>
      </c>
      <c r="F139" s="14">
        <f>Source!I80</f>
        <v>2</v>
      </c>
      <c r="G139" s="27">
        <f>Source!AB80</f>
        <v>22571.45</v>
      </c>
      <c r="H139" s="28">
        <f>Source!O80</f>
        <v>308326.01</v>
      </c>
      <c r="T139">
        <f>Source!O80+Source!X80+Source!Y80</f>
        <v>308326.01</v>
      </c>
      <c r="U139">
        <f>Source!P80</f>
        <v>308326.01</v>
      </c>
      <c r="V139">
        <f>Source!S80</f>
        <v>0</v>
      </c>
      <c r="W139">
        <f>Source!Q80</f>
        <v>0</v>
      </c>
      <c r="X139">
        <f>Source!R80</f>
        <v>0</v>
      </c>
      <c r="Y139">
        <f>Source!U80</f>
        <v>0</v>
      </c>
      <c r="Z139">
        <f>Source!V80</f>
        <v>0</v>
      </c>
      <c r="AA139">
        <f>Source!X80</f>
        <v>0</v>
      </c>
      <c r="AB139">
        <f>Source!Y80</f>
        <v>0</v>
      </c>
    </row>
    <row r="140" spans="1:28" ht="14.25" x14ac:dyDescent="0.2">
      <c r="C140" s="29" t="s">
        <v>678</v>
      </c>
      <c r="D140" s="29">
        <f>Source!BC80</f>
        <v>6.83</v>
      </c>
      <c r="F140" s="14"/>
      <c r="G140" s="14"/>
      <c r="H140" s="14"/>
    </row>
    <row r="141" spans="1:28" ht="28.5" x14ac:dyDescent="0.2">
      <c r="A141" s="54">
        <v>9</v>
      </c>
      <c r="B141" s="54" t="str">
        <f>Source!E82</f>
        <v>7</v>
      </c>
      <c r="C141" s="54" t="str">
        <f>Source!G82</f>
        <v>Установка клапанов обратных диаметром до 800 мм</v>
      </c>
      <c r="D141" s="54" t="str">
        <f>Source!F82</f>
        <v>20-02-004-03</v>
      </c>
      <c r="E141" s="37" t="str">
        <f>Source!H82</f>
        <v>ШТ</v>
      </c>
      <c r="F141" s="14">
        <f>Source!I82</f>
        <v>2</v>
      </c>
      <c r="G141" s="27">
        <f>Source!AB82</f>
        <v>45.753399999999999</v>
      </c>
      <c r="H141" s="28">
        <f>Source!O82</f>
        <v>624.99</v>
      </c>
      <c r="T141">
        <f>Source!O82+Source!X82+Source!Y82</f>
        <v>1281.1000000000001</v>
      </c>
      <c r="U141">
        <f>Source!P82</f>
        <v>210.36</v>
      </c>
      <c r="V141">
        <f>Source!S82</f>
        <v>347.42</v>
      </c>
      <c r="W141">
        <f>Source!Q82</f>
        <v>67.209999999999994</v>
      </c>
      <c r="X141">
        <f>Source!R82</f>
        <v>5.33</v>
      </c>
      <c r="Y141">
        <f>Source!U82</f>
        <v>5.7407999999999992</v>
      </c>
      <c r="Z141">
        <f>Source!V82</f>
        <v>0.06</v>
      </c>
      <c r="AA141">
        <f>Source!X82</f>
        <v>405.66</v>
      </c>
      <c r="AB141">
        <f>Source!Y82</f>
        <v>250.45</v>
      </c>
    </row>
    <row r="142" spans="1:28" ht="14.25" x14ac:dyDescent="0.2">
      <c r="C142" s="29" t="s">
        <v>676</v>
      </c>
      <c r="D142" s="29">
        <f>Source!BA82</f>
        <v>6.83</v>
      </c>
      <c r="F142" s="14"/>
      <c r="G142" s="14"/>
      <c r="H142" s="14"/>
    </row>
    <row r="143" spans="1:28" x14ac:dyDescent="0.2">
      <c r="C143" s="29" t="s">
        <v>677</v>
      </c>
      <c r="D143" s="29">
        <f>Source!BB82</f>
        <v>6.83</v>
      </c>
    </row>
    <row r="144" spans="1:28" x14ac:dyDescent="0.2">
      <c r="C144" s="29" t="s">
        <v>678</v>
      </c>
      <c r="D144" s="29">
        <f>Source!BC82</f>
        <v>6.83</v>
      </c>
    </row>
    <row r="145" spans="1:28" x14ac:dyDescent="0.2">
      <c r="C145" s="29" t="s">
        <v>679</v>
      </c>
      <c r="D145" s="29">
        <f>Source!BS82</f>
        <v>6.83</v>
      </c>
    </row>
    <row r="146" spans="1:28" x14ac:dyDescent="0.2">
      <c r="C146" s="29" t="s">
        <v>684</v>
      </c>
      <c r="D146" s="111" t="s">
        <v>117</v>
      </c>
      <c r="E146" s="111"/>
      <c r="F146" s="111"/>
      <c r="G146" s="111"/>
      <c r="H146" s="111"/>
    </row>
    <row r="147" spans="1:28" x14ac:dyDescent="0.2">
      <c r="C147" s="29" t="s">
        <v>685</v>
      </c>
      <c r="D147" s="111" t="s">
        <v>117</v>
      </c>
      <c r="E147" s="111"/>
      <c r="F147" s="111"/>
      <c r="G147" s="111"/>
      <c r="H147" s="111"/>
    </row>
    <row r="148" spans="1:28" x14ac:dyDescent="0.2">
      <c r="C148" s="29" t="s">
        <v>686</v>
      </c>
      <c r="D148" s="111" t="s">
        <v>118</v>
      </c>
      <c r="E148" s="111"/>
      <c r="F148" s="111"/>
      <c r="G148" s="111"/>
      <c r="H148" s="111"/>
    </row>
    <row r="149" spans="1:28" x14ac:dyDescent="0.2">
      <c r="C149" s="29" t="s">
        <v>687</v>
      </c>
      <c r="D149" s="111" t="s">
        <v>118</v>
      </c>
      <c r="E149" s="111"/>
      <c r="F149" s="111"/>
      <c r="G149" s="111"/>
      <c r="H149" s="111"/>
    </row>
    <row r="150" spans="1:28" x14ac:dyDescent="0.2">
      <c r="C150" s="29" t="s">
        <v>688</v>
      </c>
      <c r="D150" s="111" t="s">
        <v>117</v>
      </c>
      <c r="E150" s="111"/>
      <c r="F150" s="111"/>
      <c r="G150" s="111"/>
      <c r="H150" s="111"/>
    </row>
    <row r="151" spans="1:28" x14ac:dyDescent="0.2">
      <c r="C151" s="11" t="s">
        <v>680</v>
      </c>
      <c r="D151" s="41"/>
      <c r="E151" s="41"/>
      <c r="F151" s="41">
        <f>Source!BZ82</f>
        <v>128</v>
      </c>
      <c r="G151" s="65">
        <f>(Source!AF82+Source!AE82)*Source!FX82/100</f>
        <v>29.748556800000003</v>
      </c>
      <c r="H151" s="66">
        <f>Source!X82</f>
        <v>405.66</v>
      </c>
    </row>
    <row r="152" spans="1:28" x14ac:dyDescent="0.2">
      <c r="C152" s="11" t="s">
        <v>689</v>
      </c>
      <c r="D152" s="41"/>
      <c r="E152" s="41"/>
      <c r="F152" s="41"/>
      <c r="G152" s="41" t="str">
        <f>CONCATENATE(Source!DL82,Source!FT82, "=", Source!FX82, "%")</f>
        <v>*0,9=115,2%</v>
      </c>
      <c r="H152" s="41" t="str">
        <f>CONCATENATE(Source!AT82)</f>
        <v>115</v>
      </c>
    </row>
    <row r="153" spans="1:28" x14ac:dyDescent="0.2">
      <c r="C153" s="11" t="s">
        <v>681</v>
      </c>
      <c r="D153" s="41"/>
      <c r="E153" s="41"/>
      <c r="F153" s="41">
        <f>Source!CA82</f>
        <v>83</v>
      </c>
      <c r="G153" s="65">
        <f>(Source!AF82+Source!AE82)*Source!FY82/100</f>
        <v>18.218408700000001</v>
      </c>
      <c r="H153" s="66">
        <f>Source!Y82</f>
        <v>250.45</v>
      </c>
    </row>
    <row r="154" spans="1:28" x14ac:dyDescent="0.2">
      <c r="C154" s="11" t="s">
        <v>690</v>
      </c>
      <c r="D154" s="41"/>
      <c r="E154" s="41"/>
      <c r="F154" s="41"/>
      <c r="G154" s="41" t="str">
        <f>CONCATENATE(Source!DM82,Source!FU82, "=", Source!FY82, "%")</f>
        <v>*0,85=70,55%</v>
      </c>
      <c r="H154" s="41" t="str">
        <f>CONCATENATE(Source!AU82)</f>
        <v>71</v>
      </c>
    </row>
    <row r="155" spans="1:28" x14ac:dyDescent="0.2">
      <c r="C155" s="11" t="s">
        <v>682</v>
      </c>
      <c r="D155" s="41"/>
      <c r="E155" s="41"/>
      <c r="F155" s="41"/>
      <c r="G155" s="65">
        <f>((Source!AF82+Source!AE82)*Source!FX82/100)+((Source!AF82+Source!AE82)*Source!FY82/100)+Source!AB82</f>
        <v>93.7203655</v>
      </c>
      <c r="H155" s="66">
        <f>Source!O82+Source!X82+Source!Y82</f>
        <v>1281.1000000000001</v>
      </c>
    </row>
    <row r="156" spans="1:28" ht="39.75" x14ac:dyDescent="0.2">
      <c r="A156" s="54">
        <v>10</v>
      </c>
      <c r="B156" s="54" t="str">
        <f>Source!E84</f>
        <v>7,1</v>
      </c>
      <c r="C156" s="54" t="s">
        <v>632</v>
      </c>
      <c r="D156" s="54" t="str">
        <f>Source!F84</f>
        <v>Цена поставщика</v>
      </c>
      <c r="E156" s="37" t="str">
        <f>Source!H84</f>
        <v>ШТ</v>
      </c>
      <c r="F156" s="14">
        <f>Source!I84</f>
        <v>2</v>
      </c>
      <c r="G156" s="27">
        <f>Source!AB84</f>
        <v>4260.6099999999997</v>
      </c>
      <c r="H156" s="28">
        <f>Source!O84</f>
        <v>58199.93</v>
      </c>
      <c r="T156">
        <f>Source!O84+Source!X84+Source!Y84</f>
        <v>58199.93</v>
      </c>
      <c r="U156">
        <f>Source!P84</f>
        <v>58199.93</v>
      </c>
      <c r="V156">
        <f>Source!S84</f>
        <v>0</v>
      </c>
      <c r="W156">
        <f>Source!Q84</f>
        <v>0</v>
      </c>
      <c r="X156">
        <f>Source!R84</f>
        <v>0</v>
      </c>
      <c r="Y156">
        <f>Source!U84</f>
        <v>0</v>
      </c>
      <c r="Z156">
        <f>Source!V84</f>
        <v>0</v>
      </c>
      <c r="AA156">
        <f>Source!X84</f>
        <v>0</v>
      </c>
      <c r="AB156">
        <f>Source!Y84</f>
        <v>0</v>
      </c>
    </row>
    <row r="157" spans="1:28" ht="14.25" x14ac:dyDescent="0.2">
      <c r="C157" s="29" t="s">
        <v>678</v>
      </c>
      <c r="D157" s="29">
        <f>Source!BC84</f>
        <v>6.83</v>
      </c>
      <c r="F157" s="14"/>
      <c r="G157" s="14"/>
      <c r="H157" s="14"/>
    </row>
    <row r="158" spans="1:28" ht="28.5" x14ac:dyDescent="0.2">
      <c r="A158" s="54">
        <v>11</v>
      </c>
      <c r="B158" s="54" t="str">
        <f>Source!E86</f>
        <v>8</v>
      </c>
      <c r="C158" s="54" t="str">
        <f>Source!G86</f>
        <v>Установка решеток жалюзийных площадью в свету до 3,5 м2</v>
      </c>
      <c r="D158" s="54" t="str">
        <f>Source!F86</f>
        <v>20-02-002-05</v>
      </c>
      <c r="E158" s="37" t="str">
        <f>Source!H86</f>
        <v>ШТ</v>
      </c>
      <c r="F158" s="14">
        <f>Source!I86</f>
        <v>2</v>
      </c>
      <c r="G158" s="27">
        <f>Source!AB86</f>
        <v>65.650400000000005</v>
      </c>
      <c r="H158" s="28">
        <f>Source!O86</f>
        <v>896.79</v>
      </c>
      <c r="T158">
        <f>Source!O86+Source!X86+Source!Y86</f>
        <v>1943.84</v>
      </c>
      <c r="U158">
        <f>Source!P86</f>
        <v>242.47</v>
      </c>
      <c r="V158">
        <f>Source!S86</f>
        <v>552.89</v>
      </c>
      <c r="W158">
        <f>Source!Q86</f>
        <v>101.43</v>
      </c>
      <c r="X158">
        <f>Source!R86</f>
        <v>10.039999999999999</v>
      </c>
      <c r="Y158">
        <f>Source!U86</f>
        <v>9.0251999999999999</v>
      </c>
      <c r="Z158">
        <f>Source!V86</f>
        <v>0.12</v>
      </c>
      <c r="AA158">
        <f>Source!X86</f>
        <v>647.37</v>
      </c>
      <c r="AB158">
        <f>Source!Y86</f>
        <v>399.68</v>
      </c>
    </row>
    <row r="159" spans="1:28" ht="14.25" x14ac:dyDescent="0.2">
      <c r="C159" s="29" t="s">
        <v>676</v>
      </c>
      <c r="D159" s="29">
        <f>Source!BA86</f>
        <v>6.83</v>
      </c>
      <c r="F159" s="14"/>
      <c r="G159" s="14"/>
      <c r="H159" s="14"/>
    </row>
    <row r="160" spans="1:28" x14ac:dyDescent="0.2">
      <c r="C160" s="29" t="s">
        <v>677</v>
      </c>
      <c r="D160" s="29">
        <f>Source!BB86</f>
        <v>6.83</v>
      </c>
    </row>
    <row r="161" spans="1:28" x14ac:dyDescent="0.2">
      <c r="C161" s="29" t="s">
        <v>678</v>
      </c>
      <c r="D161" s="29">
        <f>Source!BC86</f>
        <v>6.83</v>
      </c>
    </row>
    <row r="162" spans="1:28" x14ac:dyDescent="0.2">
      <c r="C162" s="29" t="s">
        <v>679</v>
      </c>
      <c r="D162" s="29">
        <f>Source!BS86</f>
        <v>6.83</v>
      </c>
    </row>
    <row r="163" spans="1:28" x14ac:dyDescent="0.2">
      <c r="C163" s="29" t="s">
        <v>684</v>
      </c>
      <c r="D163" s="111" t="s">
        <v>117</v>
      </c>
      <c r="E163" s="111"/>
      <c r="F163" s="111"/>
      <c r="G163" s="111"/>
      <c r="H163" s="111"/>
    </row>
    <row r="164" spans="1:28" x14ac:dyDescent="0.2">
      <c r="C164" s="29" t="s">
        <v>685</v>
      </c>
      <c r="D164" s="111" t="s">
        <v>117</v>
      </c>
      <c r="E164" s="111"/>
      <c r="F164" s="111"/>
      <c r="G164" s="111"/>
      <c r="H164" s="111"/>
    </row>
    <row r="165" spans="1:28" x14ac:dyDescent="0.2">
      <c r="C165" s="29" t="s">
        <v>686</v>
      </c>
      <c r="D165" s="111" t="s">
        <v>118</v>
      </c>
      <c r="E165" s="111"/>
      <c r="F165" s="111"/>
      <c r="G165" s="111"/>
      <c r="H165" s="111"/>
    </row>
    <row r="166" spans="1:28" x14ac:dyDescent="0.2">
      <c r="C166" s="29" t="s">
        <v>687</v>
      </c>
      <c r="D166" s="111" t="s">
        <v>118</v>
      </c>
      <c r="E166" s="111"/>
      <c r="F166" s="111"/>
      <c r="G166" s="111"/>
      <c r="H166" s="111"/>
    </row>
    <row r="167" spans="1:28" x14ac:dyDescent="0.2">
      <c r="C167" s="29" t="s">
        <v>688</v>
      </c>
      <c r="D167" s="111" t="s">
        <v>117</v>
      </c>
      <c r="E167" s="111"/>
      <c r="F167" s="111"/>
      <c r="G167" s="111"/>
      <c r="H167" s="111"/>
    </row>
    <row r="168" spans="1:28" x14ac:dyDescent="0.2">
      <c r="C168" s="11" t="s">
        <v>680</v>
      </c>
      <c r="D168" s="41"/>
      <c r="E168" s="41"/>
      <c r="F168" s="41">
        <f>Source!BZ86</f>
        <v>128</v>
      </c>
      <c r="G168" s="65">
        <f>(Source!AF86+Source!AE86)*Source!FX86/100</f>
        <v>47.474380799999999</v>
      </c>
      <c r="H168" s="66">
        <f>Source!X86</f>
        <v>647.37</v>
      </c>
    </row>
    <row r="169" spans="1:28" x14ac:dyDescent="0.2">
      <c r="C169" s="11" t="s">
        <v>689</v>
      </c>
      <c r="D169" s="41"/>
      <c r="E169" s="41"/>
      <c r="F169" s="41"/>
      <c r="G169" s="41" t="str">
        <f>CONCATENATE(Source!DL86,Source!FT86, "=", Source!FX86, "%")</f>
        <v>*0,9=115,2%</v>
      </c>
      <c r="H169" s="41" t="str">
        <f>CONCATENATE(Source!AT86)</f>
        <v>115</v>
      </c>
    </row>
    <row r="170" spans="1:28" x14ac:dyDescent="0.2">
      <c r="C170" s="11" t="s">
        <v>681</v>
      </c>
      <c r="D170" s="41"/>
      <c r="E170" s="41"/>
      <c r="F170" s="41">
        <f>Source!CA86</f>
        <v>83</v>
      </c>
      <c r="G170" s="65">
        <f>(Source!AF86+Source!AE86)*Source!FY86/100</f>
        <v>29.0739372</v>
      </c>
      <c r="H170" s="66">
        <f>Source!Y86</f>
        <v>399.68</v>
      </c>
    </row>
    <row r="171" spans="1:28" x14ac:dyDescent="0.2">
      <c r="C171" s="11" t="s">
        <v>690</v>
      </c>
      <c r="D171" s="41"/>
      <c r="E171" s="41"/>
      <c r="F171" s="41"/>
      <c r="G171" s="41" t="str">
        <f>CONCATENATE(Source!DM86,Source!FU86, "=", Source!FY86, "%")</f>
        <v>*0,85=70,55%</v>
      </c>
      <c r="H171" s="41" t="str">
        <f>CONCATENATE(Source!AU86)</f>
        <v>71</v>
      </c>
    </row>
    <row r="172" spans="1:28" x14ac:dyDescent="0.2">
      <c r="C172" s="11" t="s">
        <v>682</v>
      </c>
      <c r="D172" s="41"/>
      <c r="E172" s="41"/>
      <c r="F172" s="41"/>
      <c r="G172" s="65">
        <f>((Source!AF86+Source!AE86)*Source!FX86/100)+((Source!AF86+Source!AE86)*Source!FY86/100)+Source!AB86</f>
        <v>142.19871799999999</v>
      </c>
      <c r="H172" s="66">
        <f>Source!O86+Source!X86+Source!Y86</f>
        <v>1943.84</v>
      </c>
    </row>
    <row r="173" spans="1:28" ht="14.25" x14ac:dyDescent="0.2">
      <c r="A173" s="54">
        <v>12</v>
      </c>
      <c r="B173" s="54" t="str">
        <f>Source!E88</f>
        <v>8,1</v>
      </c>
      <c r="C173" s="54" t="str">
        <f>Source!G88</f>
        <v>Решетки жалюзийные</v>
      </c>
      <c r="D173" s="54" t="str">
        <f>Source!F88</f>
        <v>19.2.03.09</v>
      </c>
      <c r="E173" s="37" t="str">
        <f>Source!H88</f>
        <v>шт.</v>
      </c>
      <c r="F173" s="14">
        <f>Source!I88</f>
        <v>2</v>
      </c>
      <c r="G173" s="27">
        <f>Source!AB88</f>
        <v>0</v>
      </c>
      <c r="H173" s="28">
        <f>Source!O88</f>
        <v>0</v>
      </c>
      <c r="T173">
        <f>Source!O88+Source!X88+Source!Y88</f>
        <v>0</v>
      </c>
      <c r="U173">
        <f>Source!P88</f>
        <v>0</v>
      </c>
      <c r="V173">
        <f>Source!S88</f>
        <v>0</v>
      </c>
      <c r="W173">
        <f>Source!Q88</f>
        <v>0</v>
      </c>
      <c r="X173">
        <f>Source!R88</f>
        <v>0</v>
      </c>
      <c r="Y173">
        <f>Source!U88</f>
        <v>0</v>
      </c>
      <c r="Z173">
        <f>Source!V88</f>
        <v>0</v>
      </c>
      <c r="AA173">
        <f>Source!X88</f>
        <v>0</v>
      </c>
      <c r="AB173">
        <f>Source!Y88</f>
        <v>0</v>
      </c>
    </row>
    <row r="174" spans="1:28" ht="14.25" x14ac:dyDescent="0.2">
      <c r="C174" s="29" t="s">
        <v>678</v>
      </c>
      <c r="D174" s="29">
        <f>Source!BC88</f>
        <v>6.83</v>
      </c>
      <c r="F174" s="14"/>
      <c r="G174" s="14"/>
      <c r="H174" s="14"/>
    </row>
    <row r="175" spans="1:28" ht="42.75" x14ac:dyDescent="0.2">
      <c r="A175" s="54">
        <v>13</v>
      </c>
      <c r="B175" s="54" t="str">
        <f>Source!E90</f>
        <v>8,2</v>
      </c>
      <c r="C175" s="54" t="str">
        <f>Source!G90</f>
        <v>Решетки вентиляционные наружные из оцинкованной стали марки РН, размером 1000х1000 мм</v>
      </c>
      <c r="D175" s="54" t="str">
        <f>Source!F90</f>
        <v>19.2.03.03-0120</v>
      </c>
      <c r="E175" s="37" t="str">
        <f>Source!H90</f>
        <v>шт.</v>
      </c>
      <c r="F175" s="14">
        <f>Source!I90</f>
        <v>2</v>
      </c>
      <c r="G175" s="27">
        <f>Source!AB90</f>
        <v>905.12</v>
      </c>
      <c r="H175" s="28">
        <f>Source!O90</f>
        <v>12363.94</v>
      </c>
      <c r="T175">
        <f>Source!O90+Source!X90+Source!Y90</f>
        <v>12363.94</v>
      </c>
      <c r="U175">
        <f>Source!P90</f>
        <v>12363.94</v>
      </c>
      <c r="V175">
        <f>Source!S90</f>
        <v>0</v>
      </c>
      <c r="W175">
        <f>Source!Q90</f>
        <v>0</v>
      </c>
      <c r="X175">
        <f>Source!R90</f>
        <v>0</v>
      </c>
      <c r="Y175">
        <f>Source!U90</f>
        <v>0</v>
      </c>
      <c r="Z175">
        <f>Source!V90</f>
        <v>0</v>
      </c>
      <c r="AA175">
        <f>Source!X90</f>
        <v>0</v>
      </c>
      <c r="AB175">
        <f>Source!Y90</f>
        <v>0</v>
      </c>
    </row>
    <row r="176" spans="1:28" ht="14.25" x14ac:dyDescent="0.2">
      <c r="C176" s="29" t="s">
        <v>678</v>
      </c>
      <c r="D176" s="29">
        <f>Source!BC90</f>
        <v>6.83</v>
      </c>
      <c r="F176" s="14"/>
      <c r="G176" s="14"/>
      <c r="H176" s="14"/>
    </row>
    <row r="177" spans="1:28" ht="28.5" x14ac:dyDescent="0.2">
      <c r="A177" s="54">
        <v>14</v>
      </c>
      <c r="B177" s="54" t="str">
        <f>Source!E92</f>
        <v>9</v>
      </c>
      <c r="C177" s="54" t="str">
        <f>Source!G92</f>
        <v>Шкаф управления и регулирования</v>
      </c>
      <c r="D177" s="54" t="str">
        <f>Source!F92</f>
        <v>м08-01-102-01</v>
      </c>
      <c r="E177" s="37" t="str">
        <f>Source!H92</f>
        <v>шкаф</v>
      </c>
      <c r="F177" s="14">
        <f>Source!I92</f>
        <v>5</v>
      </c>
      <c r="G177" s="27">
        <f>Source!AB92</f>
        <v>435.36200000000002</v>
      </c>
      <c r="H177" s="28">
        <f>Source!O92</f>
        <v>14867.61</v>
      </c>
      <c r="T177">
        <f>Source!O92+Source!X92+Source!Y92</f>
        <v>25393.24</v>
      </c>
      <c r="U177">
        <f>Source!P92</f>
        <v>3286.25</v>
      </c>
      <c r="V177">
        <f>Source!S92</f>
        <v>5755.64</v>
      </c>
      <c r="W177">
        <f>Source!Q92</f>
        <v>5825.72</v>
      </c>
      <c r="X177">
        <f>Source!R92</f>
        <v>822.88</v>
      </c>
      <c r="Y177">
        <f>Source!U92</f>
        <v>87.6</v>
      </c>
      <c r="Z177">
        <f>Source!V92</f>
        <v>9.6</v>
      </c>
      <c r="AA177">
        <f>Source!X92</f>
        <v>6249.59</v>
      </c>
      <c r="AB177">
        <f>Source!Y92</f>
        <v>4276.04</v>
      </c>
    </row>
    <row r="178" spans="1:28" ht="14.25" x14ac:dyDescent="0.2">
      <c r="C178" s="29" t="s">
        <v>676</v>
      </c>
      <c r="D178" s="29">
        <f>Source!BA92</f>
        <v>6.83</v>
      </c>
      <c r="F178" s="14"/>
      <c r="G178" s="14"/>
      <c r="H178" s="14"/>
    </row>
    <row r="179" spans="1:28" x14ac:dyDescent="0.2">
      <c r="C179" s="29" t="s">
        <v>677</v>
      </c>
      <c r="D179" s="29">
        <f>Source!BB92</f>
        <v>6.83</v>
      </c>
    </row>
    <row r="180" spans="1:28" x14ac:dyDescent="0.2">
      <c r="C180" s="29" t="s">
        <v>678</v>
      </c>
      <c r="D180" s="29">
        <f>Source!BC92</f>
        <v>6.83</v>
      </c>
    </row>
    <row r="181" spans="1:28" x14ac:dyDescent="0.2">
      <c r="C181" s="29" t="s">
        <v>679</v>
      </c>
      <c r="D181" s="29">
        <f>Source!BS92</f>
        <v>6.83</v>
      </c>
    </row>
    <row r="182" spans="1:28" x14ac:dyDescent="0.2">
      <c r="C182" s="29" t="s">
        <v>684</v>
      </c>
      <c r="D182" s="111" t="s">
        <v>147</v>
      </c>
      <c r="E182" s="111"/>
      <c r="F182" s="111"/>
      <c r="G182" s="111"/>
      <c r="H182" s="111"/>
    </row>
    <row r="183" spans="1:28" x14ac:dyDescent="0.2">
      <c r="C183" s="29" t="s">
        <v>685</v>
      </c>
      <c r="D183" s="111" t="s">
        <v>147</v>
      </c>
      <c r="E183" s="111"/>
      <c r="F183" s="111"/>
      <c r="G183" s="111"/>
      <c r="H183" s="111"/>
    </row>
    <row r="184" spans="1:28" x14ac:dyDescent="0.2">
      <c r="C184" s="29" t="s">
        <v>686</v>
      </c>
      <c r="D184" s="111" t="s">
        <v>147</v>
      </c>
      <c r="E184" s="111"/>
      <c r="F184" s="111"/>
      <c r="G184" s="111"/>
      <c r="H184" s="111"/>
    </row>
    <row r="185" spans="1:28" x14ac:dyDescent="0.2">
      <c r="C185" s="29" t="s">
        <v>687</v>
      </c>
      <c r="D185" s="111" t="s">
        <v>147</v>
      </c>
      <c r="E185" s="111"/>
      <c r="F185" s="111"/>
      <c r="G185" s="111"/>
      <c r="H185" s="111"/>
    </row>
    <row r="186" spans="1:28" x14ac:dyDescent="0.2">
      <c r="C186" s="29" t="s">
        <v>688</v>
      </c>
      <c r="D186" s="111" t="s">
        <v>147</v>
      </c>
      <c r="E186" s="111"/>
      <c r="F186" s="111"/>
      <c r="G186" s="111"/>
      <c r="H186" s="111"/>
    </row>
    <row r="187" spans="1:28" x14ac:dyDescent="0.2">
      <c r="C187" s="11" t="s">
        <v>680</v>
      </c>
      <c r="D187" s="41"/>
      <c r="E187" s="41"/>
      <c r="F187" s="41">
        <f>Source!BZ92</f>
        <v>95</v>
      </c>
      <c r="G187" s="65">
        <f>(Source!AF92+Source!AE92)*Source!FX92/100</f>
        <v>183.00419999999997</v>
      </c>
      <c r="H187" s="66">
        <f>Source!X92</f>
        <v>6249.59</v>
      </c>
    </row>
    <row r="188" spans="1:28" x14ac:dyDescent="0.2">
      <c r="C188" s="11" t="s">
        <v>681</v>
      </c>
      <c r="D188" s="41"/>
      <c r="E188" s="41"/>
      <c r="F188" s="41">
        <f>Source!CA92</f>
        <v>65</v>
      </c>
      <c r="G188" s="65">
        <f>(Source!AF92+Source!AE92)*Source!FY92/100</f>
        <v>125.21340000000001</v>
      </c>
      <c r="H188" s="66">
        <f>Source!Y92</f>
        <v>4276.04</v>
      </c>
    </row>
    <row r="189" spans="1:28" x14ac:dyDescent="0.2">
      <c r="C189" s="11" t="s">
        <v>682</v>
      </c>
      <c r="D189" s="41"/>
      <c r="E189" s="41"/>
      <c r="F189" s="41"/>
      <c r="G189" s="65">
        <f>((Source!AF92+Source!AE92)*Source!FX92/100)+((Source!AF92+Source!AE92)*Source!FY92/100)+Source!AB92</f>
        <v>743.57960000000003</v>
      </c>
      <c r="H189" s="66">
        <f>Source!O92+Source!X92+Source!Y92</f>
        <v>25393.24</v>
      </c>
    </row>
    <row r="190" spans="1:28" ht="54" x14ac:dyDescent="0.2">
      <c r="A190" s="54">
        <v>15</v>
      </c>
      <c r="B190" s="54" t="str">
        <f>Source!E94</f>
        <v>9,1</v>
      </c>
      <c r="C190" s="54" t="s">
        <v>633</v>
      </c>
      <c r="D190" s="54" t="str">
        <f>Source!F94</f>
        <v>Цена поставщика</v>
      </c>
      <c r="E190" s="37" t="str">
        <f>Source!H94</f>
        <v>ШТ</v>
      </c>
      <c r="F190" s="14">
        <f>Source!I94</f>
        <v>3</v>
      </c>
      <c r="G190" s="27">
        <f>Source!AB94</f>
        <v>6510.83</v>
      </c>
      <c r="H190" s="28">
        <f>Source!O94</f>
        <v>133406.91</v>
      </c>
      <c r="T190">
        <f>Source!O94+Source!X94+Source!Y94</f>
        <v>133406.91</v>
      </c>
      <c r="U190">
        <f>Source!P94</f>
        <v>133406.91</v>
      </c>
      <c r="V190">
        <f>Source!S94</f>
        <v>0</v>
      </c>
      <c r="W190">
        <f>Source!Q94</f>
        <v>0</v>
      </c>
      <c r="X190">
        <f>Source!R94</f>
        <v>0</v>
      </c>
      <c r="Y190">
        <f>Source!U94</f>
        <v>0</v>
      </c>
      <c r="Z190">
        <f>Source!V94</f>
        <v>0</v>
      </c>
      <c r="AA190">
        <f>Source!X94</f>
        <v>0</v>
      </c>
      <c r="AB190">
        <f>Source!Y94</f>
        <v>0</v>
      </c>
    </row>
    <row r="191" spans="1:28" ht="14.25" x14ac:dyDescent="0.2">
      <c r="C191" s="29" t="s">
        <v>678</v>
      </c>
      <c r="D191" s="29">
        <f>Source!BC94</f>
        <v>6.83</v>
      </c>
      <c r="F191" s="14"/>
      <c r="G191" s="14"/>
      <c r="H191" s="14"/>
    </row>
    <row r="192" spans="1:28" ht="54" x14ac:dyDescent="0.2">
      <c r="A192" s="54">
        <v>16</v>
      </c>
      <c r="B192" s="54" t="str">
        <f>Source!E96</f>
        <v>9,2</v>
      </c>
      <c r="C192" s="54" t="s">
        <v>634</v>
      </c>
      <c r="D192" s="54" t="str">
        <f>Source!F96</f>
        <v>Цена поставщика</v>
      </c>
      <c r="E192" s="37" t="str">
        <f>Source!H96</f>
        <v>ШТ</v>
      </c>
      <c r="F192" s="14">
        <f>Source!I96</f>
        <v>2</v>
      </c>
      <c r="G192" s="27">
        <f>Source!AB96</f>
        <v>6510.83</v>
      </c>
      <c r="H192" s="28">
        <f>Source!O96</f>
        <v>88937.94</v>
      </c>
      <c r="T192">
        <f>Source!O96+Source!X96+Source!Y96</f>
        <v>88937.94</v>
      </c>
      <c r="U192">
        <f>Source!P96</f>
        <v>88937.94</v>
      </c>
      <c r="V192">
        <f>Source!S96</f>
        <v>0</v>
      </c>
      <c r="W192">
        <f>Source!Q96</f>
        <v>0</v>
      </c>
      <c r="X192">
        <f>Source!R96</f>
        <v>0</v>
      </c>
      <c r="Y192">
        <f>Source!U96</f>
        <v>0</v>
      </c>
      <c r="Z192">
        <f>Source!V96</f>
        <v>0</v>
      </c>
      <c r="AA192">
        <f>Source!X96</f>
        <v>0</v>
      </c>
      <c r="AB192">
        <f>Source!Y96</f>
        <v>0</v>
      </c>
    </row>
    <row r="193" spans="1:28" ht="14.25" x14ac:dyDescent="0.2">
      <c r="C193" s="29" t="s">
        <v>678</v>
      </c>
      <c r="D193" s="29">
        <f>Source!BC96</f>
        <v>6.83</v>
      </c>
      <c r="F193" s="14"/>
      <c r="G193" s="14"/>
      <c r="H193" s="14"/>
    </row>
    <row r="194" spans="1:28" ht="57" x14ac:dyDescent="0.2">
      <c r="A194" s="54">
        <v>17</v>
      </c>
      <c r="B194" s="54" t="str">
        <f>Source!E98</f>
        <v>10</v>
      </c>
      <c r="C194" s="54" t="str">
        <f>Source!G98</f>
        <v>Прокладка воздуховодов из листовой оцинкованной стали и алюминия класса П (плотные) толщиной 0,9 мм, периметром до 5200 мм</v>
      </c>
      <c r="D194" s="54" t="str">
        <f>Source!F98</f>
        <v>20-01-002-16</v>
      </c>
      <c r="E194" s="37" t="str">
        <f>Source!H98</f>
        <v>100 м2</v>
      </c>
      <c r="F194" s="14">
        <f>Source!I98</f>
        <v>9.6000000000000002E-2</v>
      </c>
      <c r="G194" s="27">
        <f>Source!AB98</f>
        <v>1602.8340000000001</v>
      </c>
      <c r="H194" s="28">
        <f>Source!O98</f>
        <v>1050.94</v>
      </c>
      <c r="T194">
        <f>Source!O98+Source!X98+Source!Y98</f>
        <v>1974.9900000000002</v>
      </c>
      <c r="U194">
        <f>Source!P98</f>
        <v>461.41</v>
      </c>
      <c r="V194">
        <f>Source!S98</f>
        <v>487.07</v>
      </c>
      <c r="W194">
        <f>Source!Q98</f>
        <v>102.46</v>
      </c>
      <c r="X194">
        <f>Source!R98</f>
        <v>9.73</v>
      </c>
      <c r="Y194">
        <f>Source!U98</f>
        <v>8.1594432000000001</v>
      </c>
      <c r="Z194">
        <f>Source!V98</f>
        <v>0.1152</v>
      </c>
      <c r="AA194">
        <f>Source!X98</f>
        <v>571.32000000000005</v>
      </c>
      <c r="AB194">
        <f>Source!Y98</f>
        <v>352.73</v>
      </c>
    </row>
    <row r="195" spans="1:28" ht="14.25" x14ac:dyDescent="0.2">
      <c r="C195" s="29" t="str">
        <f>"Объем: "&amp;Source!I98&amp;"=9,6/"&amp;"100"</f>
        <v>Объем: 0,096=9,6/100</v>
      </c>
      <c r="F195" s="14"/>
      <c r="G195" s="14"/>
      <c r="H195" s="14"/>
    </row>
    <row r="196" spans="1:28" x14ac:dyDescent="0.2">
      <c r="C196" s="29" t="s">
        <v>676</v>
      </c>
      <c r="D196" s="29">
        <f>Source!BA98</f>
        <v>6.83</v>
      </c>
    </row>
    <row r="197" spans="1:28" x14ac:dyDescent="0.2">
      <c r="C197" s="29" t="s">
        <v>677</v>
      </c>
      <c r="D197" s="29">
        <f>Source!BB98</f>
        <v>6.83</v>
      </c>
    </row>
    <row r="198" spans="1:28" x14ac:dyDescent="0.2">
      <c r="C198" s="29" t="s">
        <v>678</v>
      </c>
      <c r="D198" s="29">
        <f>Source!BC98</f>
        <v>6.83</v>
      </c>
    </row>
    <row r="199" spans="1:28" x14ac:dyDescent="0.2">
      <c r="C199" s="29" t="s">
        <v>679</v>
      </c>
      <c r="D199" s="29">
        <f>Source!BS98</f>
        <v>6.83</v>
      </c>
    </row>
    <row r="200" spans="1:28" x14ac:dyDescent="0.2">
      <c r="C200" s="29" t="s">
        <v>684</v>
      </c>
      <c r="D200" s="111" t="s">
        <v>117</v>
      </c>
      <c r="E200" s="111"/>
      <c r="F200" s="111"/>
      <c r="G200" s="111"/>
      <c r="H200" s="111"/>
    </row>
    <row r="201" spans="1:28" x14ac:dyDescent="0.2">
      <c r="C201" s="29" t="s">
        <v>685</v>
      </c>
      <c r="D201" s="111" t="s">
        <v>117</v>
      </c>
      <c r="E201" s="111"/>
      <c r="F201" s="111"/>
      <c r="G201" s="111"/>
      <c r="H201" s="111"/>
    </row>
    <row r="202" spans="1:28" x14ac:dyDescent="0.2">
      <c r="C202" s="29" t="s">
        <v>686</v>
      </c>
      <c r="D202" s="111" t="s">
        <v>118</v>
      </c>
      <c r="E202" s="111"/>
      <c r="F202" s="111"/>
      <c r="G202" s="111"/>
      <c r="H202" s="111"/>
    </row>
    <row r="203" spans="1:28" x14ac:dyDescent="0.2">
      <c r="C203" s="29" t="s">
        <v>687</v>
      </c>
      <c r="D203" s="111" t="s">
        <v>118</v>
      </c>
      <c r="E203" s="111"/>
      <c r="F203" s="111"/>
      <c r="G203" s="111"/>
      <c r="H203" s="111"/>
    </row>
    <row r="204" spans="1:28" x14ac:dyDescent="0.2">
      <c r="C204" s="29" t="s">
        <v>688</v>
      </c>
      <c r="D204" s="111" t="s">
        <v>117</v>
      </c>
      <c r="E204" s="111"/>
      <c r="F204" s="111"/>
      <c r="G204" s="111"/>
      <c r="H204" s="111"/>
    </row>
    <row r="205" spans="1:28" x14ac:dyDescent="0.2">
      <c r="C205" s="11" t="s">
        <v>680</v>
      </c>
      <c r="D205" s="41"/>
      <c r="E205" s="41"/>
      <c r="F205" s="41">
        <f>Source!BZ98</f>
        <v>128</v>
      </c>
      <c r="G205" s="65">
        <f>(Source!AF98+Source!AE98)*Source!FX98/100</f>
        <v>872.85772800000007</v>
      </c>
      <c r="H205" s="66">
        <f>Source!X98</f>
        <v>571.32000000000005</v>
      </c>
    </row>
    <row r="206" spans="1:28" x14ac:dyDescent="0.2">
      <c r="C206" s="11" t="s">
        <v>689</v>
      </c>
      <c r="D206" s="41"/>
      <c r="E206" s="41"/>
      <c r="F206" s="41"/>
      <c r="G206" s="41" t="str">
        <f>CONCATENATE(Source!DL98,Source!FT98, "=", Source!FX98, "%")</f>
        <v>*0,9=115,2%</v>
      </c>
      <c r="H206" s="41" t="str">
        <f>CONCATENATE(Source!AT98)</f>
        <v>115</v>
      </c>
    </row>
    <row r="207" spans="1:28" x14ac:dyDescent="0.2">
      <c r="C207" s="11" t="s">
        <v>681</v>
      </c>
      <c r="D207" s="41"/>
      <c r="E207" s="41"/>
      <c r="F207" s="41">
        <f>Source!CA98</f>
        <v>83</v>
      </c>
      <c r="G207" s="65">
        <f>(Source!AF98+Source!AE98)*Source!FY98/100</f>
        <v>534.54958950000002</v>
      </c>
      <c r="H207" s="66">
        <f>Source!Y98</f>
        <v>352.73</v>
      </c>
    </row>
    <row r="208" spans="1:28" x14ac:dyDescent="0.2">
      <c r="C208" s="11" t="s">
        <v>690</v>
      </c>
      <c r="D208" s="41"/>
      <c r="E208" s="41"/>
      <c r="F208" s="41"/>
      <c r="G208" s="41" t="str">
        <f>CONCATENATE(Source!DM98,Source!FU98, "=", Source!FY98, "%")</f>
        <v>*0,85=70,55%</v>
      </c>
      <c r="H208" s="41" t="str">
        <f>CONCATENATE(Source!AU98)</f>
        <v>71</v>
      </c>
    </row>
    <row r="209" spans="1:28" x14ac:dyDescent="0.2">
      <c r="C209" s="11" t="s">
        <v>682</v>
      </c>
      <c r="D209" s="41"/>
      <c r="E209" s="41"/>
      <c r="F209" s="41"/>
      <c r="G209" s="65">
        <f>((Source!AF98+Source!AE98)*Source!FX98/100)+((Source!AF98+Source!AE98)*Source!FY98/100)+Source!AB98</f>
        <v>3010.2413175000002</v>
      </c>
      <c r="H209" s="66">
        <f>Source!O98+Source!X98+Source!Y98</f>
        <v>1974.9900000000002</v>
      </c>
    </row>
    <row r="210" spans="1:28" ht="14.25" x14ac:dyDescent="0.2">
      <c r="A210" s="54">
        <v>18</v>
      </c>
      <c r="B210" s="54" t="str">
        <f>Source!E100</f>
        <v>10,1</v>
      </c>
      <c r="C210" s="54" t="str">
        <f>Source!G100</f>
        <v>Воздуховоды металлические</v>
      </c>
      <c r="D210" s="54" t="str">
        <f>Source!F100</f>
        <v>19.1.01.13</v>
      </c>
      <c r="E210" s="37" t="str">
        <f>Source!H100</f>
        <v>м2</v>
      </c>
      <c r="F210" s="14">
        <f>Source!I100</f>
        <v>9.6</v>
      </c>
      <c r="G210" s="27">
        <f>Source!AB100</f>
        <v>0</v>
      </c>
      <c r="H210" s="28">
        <f>Source!O100</f>
        <v>0</v>
      </c>
      <c r="T210">
        <f>Source!O100+Source!X100+Source!Y100</f>
        <v>0</v>
      </c>
      <c r="U210">
        <f>Source!P100</f>
        <v>0</v>
      </c>
      <c r="V210">
        <f>Source!S100</f>
        <v>0</v>
      </c>
      <c r="W210">
        <f>Source!Q100</f>
        <v>0</v>
      </c>
      <c r="X210">
        <f>Source!R100</f>
        <v>0</v>
      </c>
      <c r="Y210">
        <f>Source!U100</f>
        <v>0</v>
      </c>
      <c r="Z210">
        <f>Source!V100</f>
        <v>0</v>
      </c>
      <c r="AA210">
        <f>Source!X100</f>
        <v>0</v>
      </c>
      <c r="AB210">
        <f>Source!Y100</f>
        <v>0</v>
      </c>
    </row>
    <row r="211" spans="1:28" ht="14.25" x14ac:dyDescent="0.2">
      <c r="C211" s="29" t="s">
        <v>678</v>
      </c>
      <c r="D211" s="29">
        <f>Source!BC100</f>
        <v>6.83</v>
      </c>
      <c r="F211" s="14"/>
      <c r="G211" s="14"/>
      <c r="H211" s="14"/>
    </row>
    <row r="212" spans="1:28" ht="42.75" x14ac:dyDescent="0.2">
      <c r="A212" s="54">
        <v>19</v>
      </c>
      <c r="B212" s="54" t="str">
        <f>Source!E102</f>
        <v>10,2</v>
      </c>
      <c r="C212" s="54" t="str">
        <f>Source!G102</f>
        <v>Воздуховоды из оцинкованной стали толщиной 0,9 мм, периметром до 7200 мм</v>
      </c>
      <c r="D212" s="54" t="str">
        <f>Source!F102</f>
        <v>19.1.01.03-0080</v>
      </c>
      <c r="E212" s="37" t="str">
        <f>Source!H102</f>
        <v>м2</v>
      </c>
      <c r="F212" s="14">
        <f>Source!I102</f>
        <v>9.6</v>
      </c>
      <c r="G212" s="27">
        <f>Source!AB102</f>
        <v>113.78</v>
      </c>
      <c r="H212" s="28">
        <f>Source!O102</f>
        <v>7460.33</v>
      </c>
      <c r="T212">
        <f>Source!O102+Source!X102+Source!Y102</f>
        <v>7460.33</v>
      </c>
      <c r="U212">
        <f>Source!P102</f>
        <v>7460.33</v>
      </c>
      <c r="V212">
        <f>Source!S102</f>
        <v>0</v>
      </c>
      <c r="W212">
        <f>Source!Q102</f>
        <v>0</v>
      </c>
      <c r="X212">
        <f>Source!R102</f>
        <v>0</v>
      </c>
      <c r="Y212">
        <f>Source!U102</f>
        <v>0</v>
      </c>
      <c r="Z212">
        <f>Source!V102</f>
        <v>0</v>
      </c>
      <c r="AA212">
        <f>Source!X102</f>
        <v>0</v>
      </c>
      <c r="AB212">
        <f>Source!Y102</f>
        <v>0</v>
      </c>
    </row>
    <row r="213" spans="1:28" ht="14.25" x14ac:dyDescent="0.2">
      <c r="C213" s="29" t="s">
        <v>678</v>
      </c>
      <c r="D213" s="29">
        <f>Source!BC102</f>
        <v>6.83</v>
      </c>
      <c r="F213" s="14"/>
      <c r="G213" s="14"/>
      <c r="H213" s="14"/>
    </row>
    <row r="214" spans="1:28" ht="57" x14ac:dyDescent="0.2">
      <c r="A214" s="54">
        <v>20</v>
      </c>
      <c r="B214" s="54" t="str">
        <f>Source!E104</f>
        <v>11</v>
      </c>
      <c r="C214" s="54" t="str">
        <f>Source!G104</f>
        <v>Прокладка воздуховодов из листовой оцинкованной стали и алюминия класса П (плотные) толщиной 0,7 мм, периметром до 3200 мм</v>
      </c>
      <c r="D214" s="54" t="str">
        <f>Source!F104</f>
        <v>20-01-002-12</v>
      </c>
      <c r="E214" s="37" t="str">
        <f>Source!H104</f>
        <v>100 м2</v>
      </c>
      <c r="F214" s="14">
        <f>Source!I104</f>
        <v>0.42299999999999999</v>
      </c>
      <c r="G214" s="27">
        <f>Source!AB104</f>
        <v>1714.6532</v>
      </c>
      <c r="H214" s="28">
        <f>Source!O104</f>
        <v>4953.79</v>
      </c>
      <c r="T214">
        <f>Source!O104+Source!X104+Source!Y104</f>
        <v>10271.74</v>
      </c>
      <c r="U214">
        <f>Source!P104</f>
        <v>1669.2</v>
      </c>
      <c r="V214">
        <f>Source!S104</f>
        <v>2818.33</v>
      </c>
      <c r="W214">
        <f>Source!Q104</f>
        <v>466.26</v>
      </c>
      <c r="X214">
        <f>Source!R104</f>
        <v>40.78</v>
      </c>
      <c r="Y214">
        <f>Source!U104</f>
        <v>47.212891199999994</v>
      </c>
      <c r="Z214">
        <f>Source!V104</f>
        <v>0.48221999999999993</v>
      </c>
      <c r="AA214">
        <f>Source!X104</f>
        <v>3287.98</v>
      </c>
      <c r="AB214">
        <f>Source!Y104</f>
        <v>2029.97</v>
      </c>
    </row>
    <row r="215" spans="1:28" ht="14.25" x14ac:dyDescent="0.2">
      <c r="C215" s="29" t="str">
        <f>"Объем: "&amp;Source!I104&amp;"=42,3/"&amp;"100"</f>
        <v>Объем: 0,423=42,3/100</v>
      </c>
      <c r="F215" s="14"/>
      <c r="G215" s="14"/>
      <c r="H215" s="14"/>
    </row>
    <row r="216" spans="1:28" x14ac:dyDescent="0.2">
      <c r="C216" s="29" t="s">
        <v>676</v>
      </c>
      <c r="D216" s="29">
        <f>Source!BA104</f>
        <v>6.83</v>
      </c>
    </row>
    <row r="217" spans="1:28" x14ac:dyDescent="0.2">
      <c r="C217" s="29" t="s">
        <v>677</v>
      </c>
      <c r="D217" s="29">
        <f>Source!BB104</f>
        <v>6.83</v>
      </c>
    </row>
    <row r="218" spans="1:28" x14ac:dyDescent="0.2">
      <c r="C218" s="29" t="s">
        <v>678</v>
      </c>
      <c r="D218" s="29">
        <f>Source!BC104</f>
        <v>6.83</v>
      </c>
    </row>
    <row r="219" spans="1:28" x14ac:dyDescent="0.2">
      <c r="C219" s="29" t="s">
        <v>679</v>
      </c>
      <c r="D219" s="29">
        <f>Source!BS104</f>
        <v>6.83</v>
      </c>
    </row>
    <row r="220" spans="1:28" x14ac:dyDescent="0.2">
      <c r="C220" s="29" t="s">
        <v>684</v>
      </c>
      <c r="D220" s="111" t="s">
        <v>117</v>
      </c>
      <c r="E220" s="111"/>
      <c r="F220" s="111"/>
      <c r="G220" s="111"/>
      <c r="H220" s="111"/>
    </row>
    <row r="221" spans="1:28" x14ac:dyDescent="0.2">
      <c r="C221" s="29" t="s">
        <v>685</v>
      </c>
      <c r="D221" s="111" t="s">
        <v>117</v>
      </c>
      <c r="E221" s="111"/>
      <c r="F221" s="111"/>
      <c r="G221" s="111"/>
      <c r="H221" s="111"/>
    </row>
    <row r="222" spans="1:28" x14ac:dyDescent="0.2">
      <c r="C222" s="29" t="s">
        <v>686</v>
      </c>
      <c r="D222" s="111" t="s">
        <v>118</v>
      </c>
      <c r="E222" s="111"/>
      <c r="F222" s="111"/>
      <c r="G222" s="111"/>
      <c r="H222" s="111"/>
    </row>
    <row r="223" spans="1:28" x14ac:dyDescent="0.2">
      <c r="C223" s="29" t="s">
        <v>687</v>
      </c>
      <c r="D223" s="111" t="s">
        <v>118</v>
      </c>
      <c r="E223" s="111"/>
      <c r="F223" s="111"/>
      <c r="G223" s="111"/>
      <c r="H223" s="111"/>
    </row>
    <row r="224" spans="1:28" x14ac:dyDescent="0.2">
      <c r="C224" s="29" t="s">
        <v>688</v>
      </c>
      <c r="D224" s="111" t="s">
        <v>117</v>
      </c>
      <c r="E224" s="111"/>
      <c r="F224" s="111"/>
      <c r="G224" s="111"/>
      <c r="H224" s="111"/>
    </row>
    <row r="225" spans="1:28" x14ac:dyDescent="0.2">
      <c r="C225" s="11" t="s">
        <v>680</v>
      </c>
      <c r="D225" s="41"/>
      <c r="E225" s="41"/>
      <c r="F225" s="41">
        <f>Source!BZ104</f>
        <v>128</v>
      </c>
      <c r="G225" s="65">
        <f>(Source!AF104+Source!AE104)*Source!FX104/100</f>
        <v>1140.0459264000001</v>
      </c>
      <c r="H225" s="66">
        <f>Source!X104</f>
        <v>3287.98</v>
      </c>
    </row>
    <row r="226" spans="1:28" x14ac:dyDescent="0.2">
      <c r="C226" s="11" t="s">
        <v>689</v>
      </c>
      <c r="D226" s="41"/>
      <c r="E226" s="41"/>
      <c r="F226" s="41"/>
      <c r="G226" s="41" t="str">
        <f>CONCATENATE(Source!DL104,Source!FT104, "=", Source!FX104, "%")</f>
        <v>*0,9=115,2%</v>
      </c>
      <c r="H226" s="41" t="str">
        <f>CONCATENATE(Source!AT104)</f>
        <v>115</v>
      </c>
    </row>
    <row r="227" spans="1:28" x14ac:dyDescent="0.2">
      <c r="C227" s="11" t="s">
        <v>681</v>
      </c>
      <c r="D227" s="41"/>
      <c r="E227" s="41"/>
      <c r="F227" s="41">
        <f>Source!CA104</f>
        <v>83</v>
      </c>
      <c r="G227" s="65">
        <f>(Source!AF104+Source!AE104)*Source!FY104/100</f>
        <v>698.17916759999991</v>
      </c>
      <c r="H227" s="66">
        <f>Source!Y104</f>
        <v>2029.97</v>
      </c>
    </row>
    <row r="228" spans="1:28" x14ac:dyDescent="0.2">
      <c r="C228" s="11" t="s">
        <v>690</v>
      </c>
      <c r="D228" s="41"/>
      <c r="E228" s="41"/>
      <c r="F228" s="41"/>
      <c r="G228" s="41" t="str">
        <f>CONCATENATE(Source!DM104,Source!FU104, "=", Source!FY104, "%")</f>
        <v>*0,85=70,55%</v>
      </c>
      <c r="H228" s="41" t="str">
        <f>CONCATENATE(Source!AU104)</f>
        <v>71</v>
      </c>
    </row>
    <row r="229" spans="1:28" x14ac:dyDescent="0.2">
      <c r="C229" s="11" t="s">
        <v>682</v>
      </c>
      <c r="D229" s="41"/>
      <c r="E229" s="41"/>
      <c r="F229" s="41"/>
      <c r="G229" s="65">
        <f>((Source!AF104+Source!AE104)*Source!FX104/100)+((Source!AF104+Source!AE104)*Source!FY104/100)+Source!AB104</f>
        <v>3552.8782940000001</v>
      </c>
      <c r="H229" s="66">
        <f>Source!O104+Source!X104+Source!Y104</f>
        <v>10271.74</v>
      </c>
    </row>
    <row r="230" spans="1:28" ht="14.25" x14ac:dyDescent="0.2">
      <c r="A230" s="54">
        <v>21</v>
      </c>
      <c r="B230" s="54" t="str">
        <f>Source!E106</f>
        <v>11,1</v>
      </c>
      <c r="C230" s="54" t="str">
        <f>Source!G106</f>
        <v>Воздуховоды металлические</v>
      </c>
      <c r="D230" s="54" t="str">
        <f>Source!F106</f>
        <v>19.1.01.13</v>
      </c>
      <c r="E230" s="37" t="str">
        <f>Source!H106</f>
        <v>м2</v>
      </c>
      <c r="F230" s="14">
        <f>Source!I106</f>
        <v>42.3</v>
      </c>
      <c r="G230" s="27">
        <f>Source!AB106</f>
        <v>0</v>
      </c>
      <c r="H230" s="28">
        <f>Source!O106</f>
        <v>0</v>
      </c>
      <c r="T230">
        <f>Source!O106+Source!X106+Source!Y106</f>
        <v>0</v>
      </c>
      <c r="U230">
        <f>Source!P106</f>
        <v>0</v>
      </c>
      <c r="V230">
        <f>Source!S106</f>
        <v>0</v>
      </c>
      <c r="W230">
        <f>Source!Q106</f>
        <v>0</v>
      </c>
      <c r="X230">
        <f>Source!R106</f>
        <v>0</v>
      </c>
      <c r="Y230">
        <f>Source!U106</f>
        <v>0</v>
      </c>
      <c r="Z230">
        <f>Source!V106</f>
        <v>0</v>
      </c>
      <c r="AA230">
        <f>Source!X106</f>
        <v>0</v>
      </c>
      <c r="AB230">
        <f>Source!Y106</f>
        <v>0</v>
      </c>
    </row>
    <row r="231" spans="1:28" ht="14.25" x14ac:dyDescent="0.2">
      <c r="C231" s="29" t="s">
        <v>678</v>
      </c>
      <c r="D231" s="29">
        <f>Source!BC106</f>
        <v>6.83</v>
      </c>
      <c r="F231" s="14"/>
      <c r="G231" s="14"/>
      <c r="H231" s="14"/>
    </row>
    <row r="232" spans="1:28" ht="42.75" x14ac:dyDescent="0.2">
      <c r="A232" s="54">
        <v>22</v>
      </c>
      <c r="B232" s="54" t="str">
        <f>Source!E108</f>
        <v>11,2</v>
      </c>
      <c r="C232" s="54" t="str">
        <f>Source!G108</f>
        <v>Воздуховоды из оцинкованной стали толщиной 0,7 мм, периметром от 1700 до 4000 мм (прим. s=1 мм, 800х800 мм)</v>
      </c>
      <c r="D232" s="54" t="str">
        <f>Source!F108</f>
        <v>19.1.01.03-0079</v>
      </c>
      <c r="E232" s="37" t="str">
        <f>Source!H108</f>
        <v>м2</v>
      </c>
      <c r="F232" s="14">
        <f>Source!I108</f>
        <v>42.3</v>
      </c>
      <c r="G232" s="27">
        <f>Source!AB108</f>
        <v>109.09</v>
      </c>
      <c r="H232" s="28">
        <f>Source!O108</f>
        <v>31517.08</v>
      </c>
      <c r="T232">
        <f>Source!O108+Source!X108+Source!Y108</f>
        <v>31517.08</v>
      </c>
      <c r="U232">
        <f>Source!P108</f>
        <v>31517.08</v>
      </c>
      <c r="V232">
        <f>Source!S108</f>
        <v>0</v>
      </c>
      <c r="W232">
        <f>Source!Q108</f>
        <v>0</v>
      </c>
      <c r="X232">
        <f>Source!R108</f>
        <v>0</v>
      </c>
      <c r="Y232">
        <f>Source!U108</f>
        <v>0</v>
      </c>
      <c r="Z232">
        <f>Source!V108</f>
        <v>0</v>
      </c>
      <c r="AA232">
        <f>Source!X108</f>
        <v>0</v>
      </c>
      <c r="AB232">
        <f>Source!Y108</f>
        <v>0</v>
      </c>
    </row>
    <row r="233" spans="1:28" ht="14.25" x14ac:dyDescent="0.2">
      <c r="C233" s="29" t="s">
        <v>678</v>
      </c>
      <c r="D233" s="29">
        <f>Source!BC108</f>
        <v>6.83</v>
      </c>
      <c r="F233" s="14"/>
      <c r="G233" s="14"/>
      <c r="H233" s="14"/>
    </row>
    <row r="234" spans="1:28" ht="71.25" x14ac:dyDescent="0.2">
      <c r="A234" s="54">
        <v>23</v>
      </c>
      <c r="B234" s="54" t="str">
        <f>Source!E110</f>
        <v>11,3</v>
      </c>
      <c r="C234" s="54" t="str">
        <f>Source!G110</f>
        <v>Крепления для воздуховодов оцинкованные (подвески СТД, подвески регулируемые СТД, тяги, хомуты, кронштейны, траверсы, ленты, шпильки, профили)</v>
      </c>
      <c r="D234" s="54" t="str">
        <f>Source!F110</f>
        <v>19.1.01.11-0001</v>
      </c>
      <c r="E234" s="37" t="str">
        <f>Source!H110</f>
        <v>т</v>
      </c>
      <c r="F234" s="14">
        <f>Source!I110</f>
        <v>0.61699999999999999</v>
      </c>
      <c r="G234" s="27">
        <f>Source!AB110</f>
        <v>12676.79</v>
      </c>
      <c r="H234" s="28">
        <f>Source!O110</f>
        <v>53421.39</v>
      </c>
      <c r="T234">
        <f>Source!O110+Source!X110+Source!Y110</f>
        <v>53421.39</v>
      </c>
      <c r="U234">
        <f>Source!P110</f>
        <v>53421.39</v>
      </c>
      <c r="V234">
        <f>Source!S110</f>
        <v>0</v>
      </c>
      <c r="W234">
        <f>Source!Q110</f>
        <v>0</v>
      </c>
      <c r="X234">
        <f>Source!R110</f>
        <v>0</v>
      </c>
      <c r="Y234">
        <f>Source!U110</f>
        <v>0</v>
      </c>
      <c r="Z234">
        <f>Source!V110</f>
        <v>0</v>
      </c>
      <c r="AA234">
        <f>Source!X110</f>
        <v>0</v>
      </c>
      <c r="AB234">
        <f>Source!Y110</f>
        <v>0</v>
      </c>
    </row>
    <row r="235" spans="1:28" ht="14.25" x14ac:dyDescent="0.2">
      <c r="C235" s="29" t="s">
        <v>678</v>
      </c>
      <c r="D235" s="29">
        <f>Source!BC110</f>
        <v>6.83</v>
      </c>
      <c r="F235" s="14"/>
      <c r="G235" s="14"/>
      <c r="H235" s="14"/>
    </row>
    <row r="236" spans="1:28" ht="57" x14ac:dyDescent="0.2">
      <c r="A236" s="54">
        <v>24</v>
      </c>
      <c r="B236" s="54" t="str">
        <f>Source!E112</f>
        <v>12</v>
      </c>
      <c r="C236" s="54" t="str">
        <f>Source!G112</f>
        <v>Изоляция плоских и криволинейных поверхностей пластинами (плитами) из вспененного каучука, вспененного полиэтилена</v>
      </c>
      <c r="D236" s="54" t="str">
        <f>Source!F112</f>
        <v>26-01-018-01</v>
      </c>
      <c r="E236" s="37" t="str">
        <f>Source!H112</f>
        <v>10 м2</v>
      </c>
      <c r="F236" s="14">
        <f>Source!I112</f>
        <v>5.19</v>
      </c>
      <c r="G236" s="27">
        <f>Source!AB112</f>
        <v>321.50459999999998</v>
      </c>
      <c r="H236" s="28">
        <f>Source!O112</f>
        <v>11396.6</v>
      </c>
      <c r="T236">
        <f>Source!O112+Source!X112+Source!Y112</f>
        <v>16649.93</v>
      </c>
      <c r="U236">
        <f>Source!P112</f>
        <v>6657.08</v>
      </c>
      <c r="V236">
        <f>Source!S112</f>
        <v>3236.89</v>
      </c>
      <c r="W236">
        <f>Source!Q112</f>
        <v>1502.63</v>
      </c>
      <c r="X236">
        <f>Source!R112</f>
        <v>265.33</v>
      </c>
      <c r="Y236">
        <f>Source!U112</f>
        <v>47.771873999999997</v>
      </c>
      <c r="Z236">
        <f>Source!V112</f>
        <v>3.3475500000000005</v>
      </c>
      <c r="AA236">
        <f>Source!X112</f>
        <v>3152</v>
      </c>
      <c r="AB236">
        <f>Source!Y112</f>
        <v>2101.33</v>
      </c>
    </row>
    <row r="237" spans="1:28" ht="14.25" x14ac:dyDescent="0.2">
      <c r="C237" s="29" t="str">
        <f>"Объем: "&amp;Source!I112&amp;"=51,9/"&amp;"10"</f>
        <v>Объем: 5,19=51,9/10</v>
      </c>
      <c r="F237" s="14"/>
      <c r="G237" s="14"/>
      <c r="H237" s="14"/>
    </row>
    <row r="238" spans="1:28" x14ac:dyDescent="0.2">
      <c r="C238" s="29" t="s">
        <v>676</v>
      </c>
      <c r="D238" s="29">
        <f>Source!BA112</f>
        <v>6.83</v>
      </c>
    </row>
    <row r="239" spans="1:28" x14ac:dyDescent="0.2">
      <c r="C239" s="29" t="s">
        <v>677</v>
      </c>
      <c r="D239" s="29">
        <f>Source!BB112</f>
        <v>6.83</v>
      </c>
    </row>
    <row r="240" spans="1:28" x14ac:dyDescent="0.2">
      <c r="C240" s="29" t="s">
        <v>678</v>
      </c>
      <c r="D240" s="29">
        <f>Source!BC112</f>
        <v>6.83</v>
      </c>
    </row>
    <row r="241" spans="1:28" x14ac:dyDescent="0.2">
      <c r="C241" s="29" t="s">
        <v>679</v>
      </c>
      <c r="D241" s="29">
        <f>Source!BS112</f>
        <v>6.83</v>
      </c>
    </row>
    <row r="242" spans="1:28" x14ac:dyDescent="0.2">
      <c r="C242" s="29" t="s">
        <v>684</v>
      </c>
      <c r="D242" s="111" t="s">
        <v>117</v>
      </c>
      <c r="E242" s="111"/>
      <c r="F242" s="111"/>
      <c r="G242" s="111"/>
      <c r="H242" s="111"/>
    </row>
    <row r="243" spans="1:28" x14ac:dyDescent="0.2">
      <c r="C243" s="29" t="s">
        <v>685</v>
      </c>
      <c r="D243" s="111" t="s">
        <v>117</v>
      </c>
      <c r="E243" s="111"/>
      <c r="F243" s="111"/>
      <c r="G243" s="111"/>
      <c r="H243" s="111"/>
    </row>
    <row r="244" spans="1:28" x14ac:dyDescent="0.2">
      <c r="C244" s="29" t="s">
        <v>686</v>
      </c>
      <c r="D244" s="111" t="s">
        <v>118</v>
      </c>
      <c r="E244" s="111"/>
      <c r="F244" s="111"/>
      <c r="G244" s="111"/>
      <c r="H244" s="111"/>
    </row>
    <row r="245" spans="1:28" x14ac:dyDescent="0.2">
      <c r="C245" s="29" t="s">
        <v>687</v>
      </c>
      <c r="D245" s="111" t="s">
        <v>118</v>
      </c>
      <c r="E245" s="111"/>
      <c r="F245" s="111"/>
      <c r="G245" s="111"/>
      <c r="H245" s="111"/>
    </row>
    <row r="246" spans="1:28" x14ac:dyDescent="0.2">
      <c r="C246" s="29" t="s">
        <v>688</v>
      </c>
      <c r="D246" s="111" t="s">
        <v>117</v>
      </c>
      <c r="E246" s="111"/>
      <c r="F246" s="111"/>
      <c r="G246" s="111"/>
      <c r="H246" s="111"/>
    </row>
    <row r="247" spans="1:28" x14ac:dyDescent="0.2">
      <c r="C247" s="11" t="s">
        <v>680</v>
      </c>
      <c r="D247" s="41"/>
      <c r="E247" s="41"/>
      <c r="F247" s="41">
        <f>Source!BZ112</f>
        <v>100</v>
      </c>
      <c r="G247" s="65">
        <f>(Source!AF112+Source!AE112)*Source!FX112/100</f>
        <v>88.919640000000001</v>
      </c>
      <c r="H247" s="66">
        <f>Source!X112</f>
        <v>3152</v>
      </c>
    </row>
    <row r="248" spans="1:28" x14ac:dyDescent="0.2">
      <c r="C248" s="11" t="s">
        <v>689</v>
      </c>
      <c r="D248" s="41"/>
      <c r="E248" s="41"/>
      <c r="F248" s="41"/>
      <c r="G248" s="41" t="str">
        <f>CONCATENATE(Source!DL112,Source!FT112, "=", Source!FX112, "%")</f>
        <v>*0,9=90%</v>
      </c>
      <c r="H248" s="41" t="str">
        <f>CONCATENATE(Source!AT112)</f>
        <v>90</v>
      </c>
    </row>
    <row r="249" spans="1:28" x14ac:dyDescent="0.2">
      <c r="C249" s="11" t="s">
        <v>681</v>
      </c>
      <c r="D249" s="41"/>
      <c r="E249" s="41"/>
      <c r="F249" s="41">
        <f>Source!CA112</f>
        <v>70</v>
      </c>
      <c r="G249" s="65">
        <f>(Source!AF112+Source!AE112)*Source!FY112/100</f>
        <v>58.785761999999998</v>
      </c>
      <c r="H249" s="66">
        <f>Source!Y112</f>
        <v>2101.33</v>
      </c>
    </row>
    <row r="250" spans="1:28" x14ac:dyDescent="0.2">
      <c r="C250" s="11" t="s">
        <v>690</v>
      </c>
      <c r="D250" s="41"/>
      <c r="E250" s="41"/>
      <c r="F250" s="41"/>
      <c r="G250" s="41" t="str">
        <f>CONCATENATE(Source!DM112,Source!FU112, "=", Source!FY112, "%")</f>
        <v>*0,85=59,5%</v>
      </c>
      <c r="H250" s="41" t="str">
        <f>CONCATENATE(Source!AU112)</f>
        <v>60</v>
      </c>
    </row>
    <row r="251" spans="1:28" x14ac:dyDescent="0.2">
      <c r="C251" s="11" t="s">
        <v>682</v>
      </c>
      <c r="D251" s="41"/>
      <c r="E251" s="41"/>
      <c r="F251" s="41"/>
      <c r="G251" s="65">
        <f>((Source!AF112+Source!AE112)*Source!FX112/100)+((Source!AF112+Source!AE112)*Source!FY112/100)+Source!AB112</f>
        <v>469.21000199999997</v>
      </c>
      <c r="H251" s="66">
        <f>Source!O112+Source!X112+Source!Y112</f>
        <v>16649.93</v>
      </c>
    </row>
    <row r="252" spans="1:28" ht="28.5" x14ac:dyDescent="0.2">
      <c r="A252" s="54">
        <v>25</v>
      </c>
      <c r="B252" s="54" t="str">
        <f>Source!E114</f>
        <v>12,1</v>
      </c>
      <c r="C252" s="54" t="str">
        <f>Source!G114</f>
        <v>Рулоны из вспененного каучука K-FLEX ENERGO EXPERT BK, толщиной 13 мм</v>
      </c>
      <c r="D252" s="54" t="str">
        <f>Source!F114</f>
        <v>12.2.07.01-0003</v>
      </c>
      <c r="E252" s="37" t="str">
        <f>Source!H114</f>
        <v>м2</v>
      </c>
      <c r="F252" s="14">
        <f>Source!I114</f>
        <v>51.899999999999991</v>
      </c>
      <c r="G252" s="27">
        <f>Source!AB114</f>
        <v>308.56</v>
      </c>
      <c r="H252" s="28">
        <f>Source!O114</f>
        <v>109377.42</v>
      </c>
      <c r="T252">
        <f>Source!O114+Source!X114+Source!Y114</f>
        <v>109377.42</v>
      </c>
      <c r="U252">
        <f>Source!P114</f>
        <v>109377.42</v>
      </c>
      <c r="V252">
        <f>Source!S114</f>
        <v>0</v>
      </c>
      <c r="W252">
        <f>Source!Q114</f>
        <v>0</v>
      </c>
      <c r="X252">
        <f>Source!R114</f>
        <v>0</v>
      </c>
      <c r="Y252">
        <f>Source!U114</f>
        <v>0</v>
      </c>
      <c r="Z252">
        <f>Source!V114</f>
        <v>0</v>
      </c>
      <c r="AA252">
        <f>Source!X114</f>
        <v>0</v>
      </c>
      <c r="AB252">
        <f>Source!Y114</f>
        <v>0</v>
      </c>
    </row>
    <row r="253" spans="1:28" ht="14.25" x14ac:dyDescent="0.2">
      <c r="C253" s="29" t="s">
        <v>678</v>
      </c>
      <c r="D253" s="29">
        <f>Source!BC114</f>
        <v>6.83</v>
      </c>
      <c r="F253" s="14"/>
      <c r="G253" s="14"/>
      <c r="H253" s="14"/>
    </row>
    <row r="254" spans="1:28" ht="57" x14ac:dyDescent="0.2">
      <c r="A254" s="54">
        <v>26</v>
      </c>
      <c r="B254" s="54" t="str">
        <f>Source!E116</f>
        <v>13</v>
      </c>
      <c r="C254" s="54" t="str">
        <f>Source!G116</f>
        <v>Огнезащитное покрытие воздуховодов пастовым составом с пределом огнестойкости 1,5 часа, толщиной покрытия 8 мм</v>
      </c>
      <c r="D254" s="54" t="str">
        <f>Source!F116</f>
        <v>26-02-008-04</v>
      </c>
      <c r="E254" s="37" t="str">
        <f>Source!H116</f>
        <v>100 м2</v>
      </c>
      <c r="F254" s="14">
        <f>Source!I116</f>
        <v>1.6020000000000001</v>
      </c>
      <c r="G254" s="27">
        <f>Source!AB116</f>
        <v>7287.9907499999999</v>
      </c>
      <c r="H254" s="28">
        <f>Source!O116</f>
        <v>79742.710000000006</v>
      </c>
      <c r="T254">
        <f>Source!O116+Source!X116+Source!Y116</f>
        <v>103179.56000000001</v>
      </c>
      <c r="U254">
        <f>Source!P116</f>
        <v>61882.879999999997</v>
      </c>
      <c r="V254">
        <f>Source!S116</f>
        <v>15565.12</v>
      </c>
      <c r="W254">
        <f>Source!Q116</f>
        <v>2294.71</v>
      </c>
      <c r="X254">
        <f>Source!R116</f>
        <v>59.45</v>
      </c>
      <c r="Y254">
        <f>Source!U116</f>
        <v>257.21639909999999</v>
      </c>
      <c r="Z254">
        <f>Source!V116</f>
        <v>0.86508000000000007</v>
      </c>
      <c r="AA254">
        <f>Source!X116</f>
        <v>14062.11</v>
      </c>
      <c r="AB254">
        <f>Source!Y116</f>
        <v>9374.74</v>
      </c>
    </row>
    <row r="255" spans="1:28" ht="14.25" x14ac:dyDescent="0.2">
      <c r="C255" s="29" t="str">
        <f>"Объем: "&amp;Source!I116&amp;"=160,2/"&amp;"100"</f>
        <v>Объем: 1,602=160,2/100</v>
      </c>
      <c r="F255" s="14"/>
      <c r="G255" s="14"/>
      <c r="H255" s="14"/>
    </row>
    <row r="256" spans="1:28" x14ac:dyDescent="0.2">
      <c r="C256" s="29" t="s">
        <v>676</v>
      </c>
      <c r="D256" s="29">
        <f>Source!BA116</f>
        <v>6.83</v>
      </c>
    </row>
    <row r="257" spans="1:28" x14ac:dyDescent="0.2">
      <c r="C257" s="29" t="s">
        <v>677</v>
      </c>
      <c r="D257" s="29">
        <f>Source!BB116</f>
        <v>6.83</v>
      </c>
    </row>
    <row r="258" spans="1:28" x14ac:dyDescent="0.2">
      <c r="C258" s="29" t="s">
        <v>678</v>
      </c>
      <c r="D258" s="29">
        <f>Source!BC116</f>
        <v>6.83</v>
      </c>
    </row>
    <row r="259" spans="1:28" x14ac:dyDescent="0.2">
      <c r="C259" s="29" t="s">
        <v>679</v>
      </c>
      <c r="D259" s="29">
        <f>Source!BS116</f>
        <v>6.83</v>
      </c>
    </row>
    <row r="260" spans="1:28" x14ac:dyDescent="0.2">
      <c r="C260" s="29" t="s">
        <v>683</v>
      </c>
      <c r="D260" s="111" t="s">
        <v>191</v>
      </c>
      <c r="E260" s="111"/>
      <c r="F260" s="111"/>
      <c r="G260" s="111"/>
      <c r="H260" s="111"/>
    </row>
    <row r="261" spans="1:28" x14ac:dyDescent="0.2">
      <c r="C261" s="29" t="s">
        <v>684</v>
      </c>
      <c r="D261" s="111" t="s">
        <v>192</v>
      </c>
      <c r="E261" s="111"/>
      <c r="F261" s="111"/>
      <c r="G261" s="111"/>
      <c r="H261" s="111"/>
    </row>
    <row r="262" spans="1:28" x14ac:dyDescent="0.2">
      <c r="C262" s="29" t="s">
        <v>685</v>
      </c>
      <c r="D262" s="111" t="s">
        <v>192</v>
      </c>
      <c r="E262" s="111"/>
      <c r="F262" s="111"/>
      <c r="G262" s="111"/>
      <c r="H262" s="111"/>
    </row>
    <row r="263" spans="1:28" x14ac:dyDescent="0.2">
      <c r="C263" s="29" t="s">
        <v>686</v>
      </c>
      <c r="D263" s="111" t="s">
        <v>193</v>
      </c>
      <c r="E263" s="111"/>
      <c r="F263" s="111"/>
      <c r="G263" s="111"/>
      <c r="H263" s="111"/>
    </row>
    <row r="264" spans="1:28" x14ac:dyDescent="0.2">
      <c r="C264" s="29" t="s">
        <v>687</v>
      </c>
      <c r="D264" s="111" t="s">
        <v>193</v>
      </c>
      <c r="E264" s="111"/>
      <c r="F264" s="111"/>
      <c r="G264" s="111"/>
      <c r="H264" s="111"/>
    </row>
    <row r="265" spans="1:28" x14ac:dyDescent="0.2">
      <c r="C265" s="29" t="s">
        <v>688</v>
      </c>
      <c r="D265" s="111" t="s">
        <v>192</v>
      </c>
      <c r="E265" s="111"/>
      <c r="F265" s="111"/>
      <c r="G265" s="111"/>
      <c r="H265" s="111"/>
    </row>
    <row r="266" spans="1:28" x14ac:dyDescent="0.2">
      <c r="C266" s="11" t="s">
        <v>680</v>
      </c>
      <c r="D266" s="41"/>
      <c r="E266" s="41"/>
      <c r="F266" s="41">
        <f>Source!BZ116</f>
        <v>100</v>
      </c>
      <c r="G266" s="65">
        <f>(Source!AF116+Source!AE116)*Source!FX116/100</f>
        <v>1285.19055</v>
      </c>
      <c r="H266" s="66">
        <f>Source!X116</f>
        <v>14062.11</v>
      </c>
    </row>
    <row r="267" spans="1:28" x14ac:dyDescent="0.2">
      <c r="C267" s="11" t="s">
        <v>689</v>
      </c>
      <c r="D267" s="41"/>
      <c r="E267" s="41"/>
      <c r="F267" s="41"/>
      <c r="G267" s="41" t="str">
        <f>CONCATENATE(Source!DL116,Source!FT116, "=", Source!FX116, "%")</f>
        <v>*0,9=90%</v>
      </c>
      <c r="H267" s="41" t="str">
        <f>CONCATENATE(Source!AT116)</f>
        <v>90</v>
      </c>
    </row>
    <row r="268" spans="1:28" x14ac:dyDescent="0.2">
      <c r="C268" s="11" t="s">
        <v>681</v>
      </c>
      <c r="D268" s="41"/>
      <c r="E268" s="41"/>
      <c r="F268" s="41">
        <f>Source!CA116</f>
        <v>70</v>
      </c>
      <c r="G268" s="65">
        <f>(Source!AF116+Source!AE116)*Source!FY116/100</f>
        <v>849.6537525</v>
      </c>
      <c r="H268" s="66">
        <f>Source!Y116</f>
        <v>9374.74</v>
      </c>
    </row>
    <row r="269" spans="1:28" x14ac:dyDescent="0.2">
      <c r="C269" s="11" t="s">
        <v>690</v>
      </c>
      <c r="D269" s="41"/>
      <c r="E269" s="41"/>
      <c r="F269" s="41"/>
      <c r="G269" s="41" t="str">
        <f>CONCATENATE(Source!DM116,Source!FU116, "=", Source!FY116, "%")</f>
        <v>*0,85=59,5%</v>
      </c>
      <c r="H269" s="41" t="str">
        <f>CONCATENATE(Source!AU116)</f>
        <v>60</v>
      </c>
    </row>
    <row r="270" spans="1:28" x14ac:dyDescent="0.2">
      <c r="C270" s="11" t="s">
        <v>682</v>
      </c>
      <c r="D270" s="41"/>
      <c r="E270" s="41"/>
      <c r="F270" s="41"/>
      <c r="G270" s="65">
        <f>((Source!AF116+Source!AE116)*Source!FX116/100)+((Source!AF116+Source!AE116)*Source!FY116/100)+Source!AB116</f>
        <v>9422.8350525000005</v>
      </c>
      <c r="H270" s="66">
        <f>Source!O116+Source!X116+Source!Y116</f>
        <v>103179.56000000001</v>
      </c>
    </row>
    <row r="271" spans="1:28" ht="14.25" x14ac:dyDescent="0.2">
      <c r="A271" s="54">
        <v>27</v>
      </c>
      <c r="B271" s="54" t="str">
        <f>Source!E118</f>
        <v>13,1</v>
      </c>
      <c r="C271" s="54" t="str">
        <f>Source!G118</f>
        <v>Составы огнезащитные</v>
      </c>
      <c r="D271" s="54" t="str">
        <f>Source!F118</f>
        <v>14.2.02.11</v>
      </c>
      <c r="E271" s="37" t="str">
        <f>Source!H118</f>
        <v>т</v>
      </c>
      <c r="F271" s="14">
        <f>Source!I118</f>
        <v>4.3254000000000001</v>
      </c>
      <c r="G271" s="27">
        <f>Source!AB118</f>
        <v>0</v>
      </c>
      <c r="H271" s="28">
        <f>Source!O118</f>
        <v>0</v>
      </c>
      <c r="T271">
        <f>Source!O118+Source!X118+Source!Y118</f>
        <v>0</v>
      </c>
      <c r="U271">
        <f>Source!P118</f>
        <v>0</v>
      </c>
      <c r="V271">
        <f>Source!S118</f>
        <v>0</v>
      </c>
      <c r="W271">
        <f>Source!Q118</f>
        <v>0</v>
      </c>
      <c r="X271">
        <f>Source!R118</f>
        <v>0</v>
      </c>
      <c r="Y271">
        <f>Source!U118</f>
        <v>0</v>
      </c>
      <c r="Z271">
        <f>Source!V118</f>
        <v>0</v>
      </c>
      <c r="AA271">
        <f>Source!X118</f>
        <v>0</v>
      </c>
      <c r="AB271">
        <f>Source!Y118</f>
        <v>0</v>
      </c>
    </row>
    <row r="272" spans="1:28" ht="14.25" x14ac:dyDescent="0.2">
      <c r="C272" s="29" t="s">
        <v>678</v>
      </c>
      <c r="D272" s="29">
        <f>Source!BC118</f>
        <v>6.83</v>
      </c>
      <c r="F272" s="14"/>
      <c r="G272" s="14"/>
      <c r="H272" s="14"/>
    </row>
    <row r="273" spans="1:28" ht="28.5" x14ac:dyDescent="0.2">
      <c r="A273" s="54">
        <v>28</v>
      </c>
      <c r="B273" s="54" t="str">
        <f>Source!E120</f>
        <v>13,2</v>
      </c>
      <c r="C273" s="54" t="str">
        <f>Source!G120</f>
        <v>Состав огнезащитный для воздуховодов, марка "ФИБРОГЕЙН"</v>
      </c>
      <c r="D273" s="54" t="str">
        <f>Source!F120</f>
        <v>14.2.02.11-0028</v>
      </c>
      <c r="E273" s="37" t="str">
        <f>Source!H120</f>
        <v>кг</v>
      </c>
      <c r="F273" s="14">
        <f>Source!I120</f>
        <v>4325.3999999999996</v>
      </c>
      <c r="G273" s="27">
        <f>Source!AB120</f>
        <v>11.22</v>
      </c>
      <c r="H273" s="28">
        <f>Source!O120</f>
        <v>331466.65000000002</v>
      </c>
      <c r="T273">
        <f>Source!O120+Source!X120+Source!Y120</f>
        <v>331466.65000000002</v>
      </c>
      <c r="U273">
        <f>Source!P120</f>
        <v>331466.65000000002</v>
      </c>
      <c r="V273">
        <f>Source!S120</f>
        <v>0</v>
      </c>
      <c r="W273">
        <f>Source!Q120</f>
        <v>0</v>
      </c>
      <c r="X273">
        <f>Source!R120</f>
        <v>0</v>
      </c>
      <c r="Y273">
        <f>Source!U120</f>
        <v>0</v>
      </c>
      <c r="Z273">
        <f>Source!V120</f>
        <v>0</v>
      </c>
      <c r="AA273">
        <f>Source!X120</f>
        <v>0</v>
      </c>
      <c r="AB273">
        <f>Source!Y120</f>
        <v>0</v>
      </c>
    </row>
    <row r="274" spans="1:28" ht="14.25" x14ac:dyDescent="0.2">
      <c r="C274" s="29" t="s">
        <v>678</v>
      </c>
      <c r="D274" s="29">
        <f>Source!BC120</f>
        <v>6.83</v>
      </c>
      <c r="F274" s="14"/>
      <c r="G274" s="14"/>
      <c r="H274" s="14"/>
    </row>
    <row r="276" spans="1:28" ht="15" x14ac:dyDescent="0.25">
      <c r="A276" s="67"/>
      <c r="B276" s="67"/>
      <c r="C276" s="88" t="str">
        <f>CONCATENATE("Итого по разделу: ",IF(Source!G122&lt;&gt;"Новый раздел", Source!G122, ""))</f>
        <v>Итого по разделу: Раздел : Дымоудаление</v>
      </c>
      <c r="D276" s="88"/>
      <c r="E276" s="88"/>
      <c r="F276" s="88"/>
      <c r="G276" s="67"/>
      <c r="H276" s="68">
        <f>IF(SUM(T121:T275)=0, "-", SUM(T121:T275))</f>
        <v>1874978.63</v>
      </c>
    </row>
    <row r="277" spans="1:28" ht="15" x14ac:dyDescent="0.25">
      <c r="A277" s="67"/>
      <c r="B277" s="67"/>
      <c r="C277" s="67"/>
      <c r="D277" s="67"/>
      <c r="E277" s="67"/>
      <c r="F277" s="67"/>
      <c r="G277" s="67"/>
      <c r="H277" s="67"/>
    </row>
    <row r="279" spans="1:28" ht="14.25" x14ac:dyDescent="0.2">
      <c r="C279" s="114" t="str">
        <f>Source!H150</f>
        <v>Всего</v>
      </c>
      <c r="D279" s="114"/>
      <c r="E279" s="114"/>
      <c r="F279" s="114"/>
      <c r="G279" s="81">
        <f>IF(Source!P150=0, "", Source!P150)</f>
        <v>1874978.63</v>
      </c>
      <c r="H279" s="81"/>
    </row>
    <row r="280" spans="1:28" ht="14.25" x14ac:dyDescent="0.2">
      <c r="C280" s="114" t="str">
        <f>Source!H151</f>
        <v>Итого НДС 18%</v>
      </c>
      <c r="D280" s="114"/>
      <c r="E280" s="114"/>
      <c r="F280" s="114"/>
      <c r="G280" s="81">
        <f>IF(Source!P151=0, "", Source!P151)</f>
        <v>337496.15</v>
      </c>
      <c r="H280" s="81"/>
    </row>
    <row r="281" spans="1:28" ht="14.25" x14ac:dyDescent="0.2">
      <c r="C281" s="114" t="str">
        <f>Source!H152</f>
        <v>Всего по смете</v>
      </c>
      <c r="D281" s="114"/>
      <c r="E281" s="114"/>
      <c r="F281" s="114"/>
      <c r="G281" s="81">
        <f>IF(Source!P152=0, "", Source!P152)</f>
        <v>2212474.7799999998</v>
      </c>
      <c r="H281" s="81"/>
    </row>
    <row r="283" spans="1:28" ht="16.5" x14ac:dyDescent="0.25">
      <c r="A283" s="87" t="str">
        <f>CONCATENATE("Раздел: ",IF(Source!G154&lt;&gt;"Новый раздел", Source!G154, ""))</f>
        <v>Раздел: Раздел: ЭОМ</v>
      </c>
      <c r="B283" s="87"/>
      <c r="C283" s="87"/>
      <c r="D283" s="87"/>
      <c r="E283" s="87"/>
      <c r="F283" s="87"/>
      <c r="G283" s="87"/>
      <c r="H283" s="87"/>
    </row>
    <row r="284" spans="1:28" ht="28.5" x14ac:dyDescent="0.2">
      <c r="A284" s="54">
        <v>29</v>
      </c>
      <c r="B284" s="54" t="str">
        <f>Source!E159</f>
        <v>14</v>
      </c>
      <c r="C284" s="54" t="str">
        <f>Source!G159</f>
        <v>Прокладка труб гофрированных ПВХ для защиты проводов и кабелей</v>
      </c>
      <c r="D284" s="54" t="str">
        <f>Source!F159</f>
        <v>м08-10-010-01</v>
      </c>
      <c r="E284" s="37" t="str">
        <f>Source!H159</f>
        <v>100 м</v>
      </c>
      <c r="F284" s="14">
        <f>Source!I159</f>
        <v>1.4</v>
      </c>
      <c r="G284" s="27">
        <f>Source!AB159</f>
        <v>184.238</v>
      </c>
      <c r="H284" s="28">
        <f>Source!O159</f>
        <v>1761.69</v>
      </c>
      <c r="T284">
        <f>Source!O159+Source!X159+Source!Y159</f>
        <v>4323.51</v>
      </c>
      <c r="U284">
        <f>Source!P159</f>
        <v>160.55000000000001</v>
      </c>
      <c r="V284">
        <f>Source!S159</f>
        <v>1601.14</v>
      </c>
      <c r="W284">
        <f>Source!Q159</f>
        <v>0</v>
      </c>
      <c r="X284">
        <f>Source!R159</f>
        <v>0</v>
      </c>
      <c r="Y284">
        <f>Source!U159</f>
        <v>25.535999999999998</v>
      </c>
      <c r="Z284">
        <f>Source!V159</f>
        <v>0</v>
      </c>
      <c r="AA284">
        <f>Source!X159</f>
        <v>1521.08</v>
      </c>
      <c r="AB284">
        <f>Source!Y159</f>
        <v>1040.74</v>
      </c>
    </row>
    <row r="285" spans="1:28" ht="14.25" x14ac:dyDescent="0.2">
      <c r="C285" s="29" t="str">
        <f>"Объем: "&amp;Source!I159&amp;"=140/"&amp;"100"</f>
        <v>Объем: 1,4=140/100</v>
      </c>
      <c r="F285" s="14"/>
      <c r="G285" s="14"/>
      <c r="H285" s="14"/>
    </row>
    <row r="286" spans="1:28" x14ac:dyDescent="0.2">
      <c r="C286" s="29" t="s">
        <v>676</v>
      </c>
      <c r="D286" s="29">
        <f>Source!BA159</f>
        <v>6.83</v>
      </c>
    </row>
    <row r="287" spans="1:28" x14ac:dyDescent="0.2">
      <c r="C287" s="29" t="s">
        <v>677</v>
      </c>
      <c r="D287" s="29">
        <f>Source!BB159</f>
        <v>6.83</v>
      </c>
    </row>
    <row r="288" spans="1:28" x14ac:dyDescent="0.2">
      <c r="C288" s="29" t="s">
        <v>678</v>
      </c>
      <c r="D288" s="29">
        <f>Source!BC159</f>
        <v>6.83</v>
      </c>
    </row>
    <row r="289" spans="1:28" x14ac:dyDescent="0.2">
      <c r="C289" s="29" t="s">
        <v>679</v>
      </c>
      <c r="D289" s="29">
        <f>Source!BS159</f>
        <v>6.83</v>
      </c>
    </row>
    <row r="290" spans="1:28" x14ac:dyDescent="0.2">
      <c r="C290" s="29" t="s">
        <v>684</v>
      </c>
      <c r="D290" s="111" t="s">
        <v>147</v>
      </c>
      <c r="E290" s="111"/>
      <c r="F290" s="111"/>
      <c r="G290" s="111"/>
      <c r="H290" s="111"/>
    </row>
    <row r="291" spans="1:28" x14ac:dyDescent="0.2">
      <c r="C291" s="29" t="s">
        <v>685</v>
      </c>
      <c r="D291" s="111" t="s">
        <v>147</v>
      </c>
      <c r="E291" s="111"/>
      <c r="F291" s="111"/>
      <c r="G291" s="111"/>
      <c r="H291" s="111"/>
    </row>
    <row r="292" spans="1:28" x14ac:dyDescent="0.2">
      <c r="C292" s="29" t="s">
        <v>686</v>
      </c>
      <c r="D292" s="111" t="s">
        <v>147</v>
      </c>
      <c r="E292" s="111"/>
      <c r="F292" s="111"/>
      <c r="G292" s="111"/>
      <c r="H292" s="111"/>
    </row>
    <row r="293" spans="1:28" x14ac:dyDescent="0.2">
      <c r="C293" s="29" t="s">
        <v>687</v>
      </c>
      <c r="D293" s="111" t="s">
        <v>147</v>
      </c>
      <c r="E293" s="111"/>
      <c r="F293" s="111"/>
      <c r="G293" s="111"/>
      <c r="H293" s="111"/>
    </row>
    <row r="294" spans="1:28" x14ac:dyDescent="0.2">
      <c r="C294" s="29" t="s">
        <v>688</v>
      </c>
      <c r="D294" s="111" t="s">
        <v>147</v>
      </c>
      <c r="E294" s="111"/>
      <c r="F294" s="111"/>
      <c r="G294" s="111"/>
      <c r="H294" s="111"/>
    </row>
    <row r="295" spans="1:28" x14ac:dyDescent="0.2">
      <c r="C295" s="11" t="s">
        <v>680</v>
      </c>
      <c r="D295" s="41"/>
      <c r="E295" s="41"/>
      <c r="F295" s="41">
        <f>Source!BZ159</f>
        <v>95</v>
      </c>
      <c r="G295" s="65">
        <f>(Source!AF159+Source!AE159)*Source!FX159/100</f>
        <v>159.07560000000001</v>
      </c>
      <c r="H295" s="66">
        <f>Source!X159</f>
        <v>1521.08</v>
      </c>
    </row>
    <row r="296" spans="1:28" x14ac:dyDescent="0.2">
      <c r="C296" s="11" t="s">
        <v>681</v>
      </c>
      <c r="D296" s="41"/>
      <c r="E296" s="41"/>
      <c r="F296" s="41">
        <f>Source!CA159</f>
        <v>65</v>
      </c>
      <c r="G296" s="65">
        <f>(Source!AF159+Source!AE159)*Source!FY159/100</f>
        <v>108.84120000000001</v>
      </c>
      <c r="H296" s="66">
        <f>Source!Y159</f>
        <v>1040.74</v>
      </c>
    </row>
    <row r="297" spans="1:28" x14ac:dyDescent="0.2">
      <c r="C297" s="11" t="s">
        <v>682</v>
      </c>
      <c r="D297" s="41"/>
      <c r="E297" s="41"/>
      <c r="F297" s="41"/>
      <c r="G297" s="65">
        <f>((Source!AF159+Source!AE159)*Source!FX159/100)+((Source!AF159+Source!AE159)*Source!FY159/100)+Source!AB159</f>
        <v>452.15480000000002</v>
      </c>
      <c r="H297" s="66">
        <f>Source!O159+Source!X159+Source!Y159</f>
        <v>4323.51</v>
      </c>
    </row>
    <row r="298" spans="1:28" ht="28.5" x14ac:dyDescent="0.2">
      <c r="A298" s="54">
        <v>30</v>
      </c>
      <c r="B298" s="54" t="str">
        <f>Source!E161</f>
        <v>14,1</v>
      </c>
      <c r="C298" s="54" t="str">
        <f>Source!G161</f>
        <v>Трубы гибкие гофрированные из ПВХ "DKC" диаметром 25 мм</v>
      </c>
      <c r="D298" s="54" t="str">
        <f>Source!F161</f>
        <v>20.2.12.03-0012</v>
      </c>
      <c r="E298" s="37" t="str">
        <f>Source!H161</f>
        <v>10 м</v>
      </c>
      <c r="F298" s="14">
        <f>Source!I161</f>
        <v>14</v>
      </c>
      <c r="G298" s="27">
        <f>Source!AB161</f>
        <v>21.7</v>
      </c>
      <c r="H298" s="28">
        <f>Source!O161</f>
        <v>2074.9499999999998</v>
      </c>
      <c r="T298">
        <f>Source!O161+Source!X161+Source!Y161</f>
        <v>2074.9499999999998</v>
      </c>
      <c r="U298">
        <f>Source!P161</f>
        <v>2074.9499999999998</v>
      </c>
      <c r="V298">
        <f>Source!S161</f>
        <v>0</v>
      </c>
      <c r="W298">
        <f>Source!Q161</f>
        <v>0</v>
      </c>
      <c r="X298">
        <f>Source!R161</f>
        <v>0</v>
      </c>
      <c r="Y298">
        <f>Source!U161</f>
        <v>0</v>
      </c>
      <c r="Z298">
        <f>Source!V161</f>
        <v>0</v>
      </c>
      <c r="AA298">
        <f>Source!X161</f>
        <v>0</v>
      </c>
      <c r="AB298">
        <f>Source!Y161</f>
        <v>0</v>
      </c>
    </row>
    <row r="299" spans="1:28" ht="14.25" x14ac:dyDescent="0.2">
      <c r="C299" s="29" t="s">
        <v>678</v>
      </c>
      <c r="D299" s="29">
        <f>Source!BC161</f>
        <v>6.83</v>
      </c>
      <c r="F299" s="14"/>
      <c r="G299" s="14"/>
      <c r="H299" s="14"/>
    </row>
    <row r="300" spans="1:28" ht="28.5" x14ac:dyDescent="0.2">
      <c r="A300" s="54">
        <v>31</v>
      </c>
      <c r="B300" s="54" t="str">
        <f>Source!E163</f>
        <v>14,2</v>
      </c>
      <c r="C300" s="54" t="str">
        <f>Source!G163</f>
        <v>Держатель с защелкой "DKC" для труб диаметром 25 мм</v>
      </c>
      <c r="D300" s="54" t="str">
        <f>Source!F163</f>
        <v>20.2.05.02-0011</v>
      </c>
      <c r="E300" s="37" t="str">
        <f>Source!H163</f>
        <v>100 шт.</v>
      </c>
      <c r="F300" s="14">
        <f>Source!I163</f>
        <v>1.4</v>
      </c>
      <c r="G300" s="27">
        <f>Source!AB163</f>
        <v>38</v>
      </c>
      <c r="H300" s="28">
        <f>Source!O163</f>
        <v>363.36</v>
      </c>
      <c r="T300">
        <f>Source!O163+Source!X163+Source!Y163</f>
        <v>363.36</v>
      </c>
      <c r="U300">
        <f>Source!P163</f>
        <v>363.36</v>
      </c>
      <c r="V300">
        <f>Source!S163</f>
        <v>0</v>
      </c>
      <c r="W300">
        <f>Source!Q163</f>
        <v>0</v>
      </c>
      <c r="X300">
        <f>Source!R163</f>
        <v>0</v>
      </c>
      <c r="Y300">
        <f>Source!U163</f>
        <v>0</v>
      </c>
      <c r="Z300">
        <f>Source!V163</f>
        <v>0</v>
      </c>
      <c r="AA300">
        <f>Source!X163</f>
        <v>0</v>
      </c>
      <c r="AB300">
        <f>Source!Y163</f>
        <v>0</v>
      </c>
    </row>
    <row r="301" spans="1:28" ht="14.25" x14ac:dyDescent="0.2">
      <c r="C301" s="29" t="s">
        <v>678</v>
      </c>
      <c r="D301" s="29">
        <f>Source!BC163</f>
        <v>6.83</v>
      </c>
      <c r="F301" s="14"/>
      <c r="G301" s="14"/>
      <c r="H301" s="14"/>
    </row>
    <row r="302" spans="1:28" ht="71.25" x14ac:dyDescent="0.2">
      <c r="A302" s="54">
        <v>32</v>
      </c>
      <c r="B302" s="54" t="str">
        <f>Source!E165</f>
        <v>15</v>
      </c>
      <c r="C302" s="54" t="str">
        <f>Source!G165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302" s="54" t="str">
        <f>Source!F165</f>
        <v>м08-02-412-04</v>
      </c>
      <c r="E302" s="37" t="str">
        <f>Source!H165</f>
        <v>100 м</v>
      </c>
      <c r="F302" s="14">
        <f>Source!I165</f>
        <v>1.4</v>
      </c>
      <c r="G302" s="27">
        <f>Source!AB165</f>
        <v>150.286</v>
      </c>
      <c r="H302" s="28">
        <f>Source!O165</f>
        <v>1437.03</v>
      </c>
      <c r="T302">
        <f>Source!O165+Source!X165+Source!Y165</f>
        <v>3010.96</v>
      </c>
      <c r="U302">
        <f>Source!P165</f>
        <v>348.34</v>
      </c>
      <c r="V302">
        <f>Source!S165</f>
        <v>966.37</v>
      </c>
      <c r="W302">
        <f>Source!Q165</f>
        <v>122.32</v>
      </c>
      <c r="X302">
        <f>Source!R165</f>
        <v>17.329999999999998</v>
      </c>
      <c r="Y302">
        <f>Source!U165</f>
        <v>15.0528</v>
      </c>
      <c r="Z302">
        <f>Source!V165</f>
        <v>0.20159999999999997</v>
      </c>
      <c r="AA302">
        <f>Source!X165</f>
        <v>934.52</v>
      </c>
      <c r="AB302">
        <f>Source!Y165</f>
        <v>639.41</v>
      </c>
    </row>
    <row r="303" spans="1:28" ht="14.25" x14ac:dyDescent="0.2">
      <c r="C303" s="29" t="str">
        <f>"Объем: "&amp;Source!I165&amp;"=140/"&amp;"100"</f>
        <v>Объем: 1,4=140/100</v>
      </c>
      <c r="F303" s="14"/>
      <c r="G303" s="14"/>
      <c r="H303" s="14"/>
    </row>
    <row r="304" spans="1:28" x14ac:dyDescent="0.2">
      <c r="C304" s="29" t="s">
        <v>676</v>
      </c>
      <c r="D304" s="29">
        <f>Source!BA165</f>
        <v>6.83</v>
      </c>
    </row>
    <row r="305" spans="1:28" x14ac:dyDescent="0.2">
      <c r="C305" s="29" t="s">
        <v>677</v>
      </c>
      <c r="D305" s="29">
        <f>Source!BB165</f>
        <v>6.83</v>
      </c>
    </row>
    <row r="306" spans="1:28" x14ac:dyDescent="0.2">
      <c r="C306" s="29" t="s">
        <v>678</v>
      </c>
      <c r="D306" s="29">
        <f>Source!BC165</f>
        <v>6.83</v>
      </c>
    </row>
    <row r="307" spans="1:28" x14ac:dyDescent="0.2">
      <c r="C307" s="29" t="s">
        <v>679</v>
      </c>
      <c r="D307" s="29">
        <f>Source!BS165</f>
        <v>6.83</v>
      </c>
    </row>
    <row r="308" spans="1:28" x14ac:dyDescent="0.2">
      <c r="C308" s="29" t="s">
        <v>684</v>
      </c>
      <c r="D308" s="111" t="s">
        <v>147</v>
      </c>
      <c r="E308" s="111"/>
      <c r="F308" s="111"/>
      <c r="G308" s="111"/>
      <c r="H308" s="111"/>
    </row>
    <row r="309" spans="1:28" x14ac:dyDescent="0.2">
      <c r="C309" s="29" t="s">
        <v>685</v>
      </c>
      <c r="D309" s="111" t="s">
        <v>147</v>
      </c>
      <c r="E309" s="111"/>
      <c r="F309" s="111"/>
      <c r="G309" s="111"/>
      <c r="H309" s="111"/>
    </row>
    <row r="310" spans="1:28" x14ac:dyDescent="0.2">
      <c r="C310" s="29" t="s">
        <v>686</v>
      </c>
      <c r="D310" s="111" t="s">
        <v>147</v>
      </c>
      <c r="E310" s="111"/>
      <c r="F310" s="111"/>
      <c r="G310" s="111"/>
      <c r="H310" s="111"/>
    </row>
    <row r="311" spans="1:28" x14ac:dyDescent="0.2">
      <c r="C311" s="29" t="s">
        <v>687</v>
      </c>
      <c r="D311" s="111" t="s">
        <v>147</v>
      </c>
      <c r="E311" s="111"/>
      <c r="F311" s="111"/>
      <c r="G311" s="111"/>
      <c r="H311" s="111"/>
    </row>
    <row r="312" spans="1:28" x14ac:dyDescent="0.2">
      <c r="C312" s="29" t="s">
        <v>688</v>
      </c>
      <c r="D312" s="111" t="s">
        <v>147</v>
      </c>
      <c r="E312" s="111"/>
      <c r="F312" s="111"/>
      <c r="G312" s="111"/>
      <c r="H312" s="111"/>
    </row>
    <row r="313" spans="1:28" x14ac:dyDescent="0.2">
      <c r="C313" s="11" t="s">
        <v>680</v>
      </c>
      <c r="D313" s="41"/>
      <c r="E313" s="41"/>
      <c r="F313" s="41">
        <f>Source!BZ165</f>
        <v>95</v>
      </c>
      <c r="G313" s="65">
        <f>(Source!AF165+Source!AE165)*Source!FX165/100</f>
        <v>97.732199999999992</v>
      </c>
      <c r="H313" s="66">
        <f>Source!X165</f>
        <v>934.52</v>
      </c>
    </row>
    <row r="314" spans="1:28" x14ac:dyDescent="0.2">
      <c r="C314" s="11" t="s">
        <v>681</v>
      </c>
      <c r="D314" s="41"/>
      <c r="E314" s="41"/>
      <c r="F314" s="41">
        <f>Source!CA165</f>
        <v>65</v>
      </c>
      <c r="G314" s="65">
        <f>(Source!AF165+Source!AE165)*Source!FY165/100</f>
        <v>66.869399999999999</v>
      </c>
      <c r="H314" s="66">
        <f>Source!Y165</f>
        <v>639.41</v>
      </c>
    </row>
    <row r="315" spans="1:28" x14ac:dyDescent="0.2">
      <c r="C315" s="11" t="s">
        <v>682</v>
      </c>
      <c r="D315" s="41"/>
      <c r="E315" s="41"/>
      <c r="F315" s="41"/>
      <c r="G315" s="65">
        <f>((Source!AF165+Source!AE165)*Source!FX165/100)+((Source!AF165+Source!AE165)*Source!FY165/100)+Source!AB165</f>
        <v>314.88760000000002</v>
      </c>
      <c r="H315" s="66">
        <f>Source!O165+Source!X165+Source!Y165</f>
        <v>3010.96</v>
      </c>
    </row>
    <row r="316" spans="1:28" ht="99.75" x14ac:dyDescent="0.2">
      <c r="A316" s="54">
        <v>33</v>
      </c>
      <c r="B316" s="54" t="str">
        <f>Source!E167</f>
        <v>15,1</v>
      </c>
      <c r="C316" s="54" t="str">
        <f>Source!G167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5х4</v>
      </c>
      <c r="D316" s="54" t="str">
        <f>Source!F167</f>
        <v>21.1.06.10-0266</v>
      </c>
      <c r="E316" s="37" t="str">
        <f>Source!H167</f>
        <v>1000 м</v>
      </c>
      <c r="F316" s="14">
        <f>Source!I167</f>
        <v>0.14000000000000001</v>
      </c>
      <c r="G316" s="27">
        <f>Source!AB167</f>
        <v>32823.49</v>
      </c>
      <c r="H316" s="28">
        <f>Source!O167</f>
        <v>31385.82</v>
      </c>
      <c r="T316">
        <f>Source!O167+Source!X167+Source!Y167</f>
        <v>31385.82</v>
      </c>
      <c r="U316">
        <f>Source!P167</f>
        <v>31385.82</v>
      </c>
      <c r="V316">
        <f>Source!S167</f>
        <v>0</v>
      </c>
      <c r="W316">
        <f>Source!Q167</f>
        <v>0</v>
      </c>
      <c r="X316">
        <f>Source!R167</f>
        <v>0</v>
      </c>
      <c r="Y316">
        <f>Source!U167</f>
        <v>0</v>
      </c>
      <c r="Z316">
        <f>Source!V167</f>
        <v>0</v>
      </c>
      <c r="AA316">
        <f>Source!X167</f>
        <v>0</v>
      </c>
      <c r="AB316">
        <f>Source!Y167</f>
        <v>0</v>
      </c>
    </row>
    <row r="317" spans="1:28" ht="14.25" x14ac:dyDescent="0.2">
      <c r="C317" s="29" t="s">
        <v>678</v>
      </c>
      <c r="D317" s="29">
        <f>Source!BC167</f>
        <v>6.83</v>
      </c>
      <c r="F317" s="14"/>
      <c r="G317" s="14"/>
      <c r="H317" s="14"/>
    </row>
    <row r="318" spans="1:28" ht="28.5" x14ac:dyDescent="0.2">
      <c r="A318" s="54">
        <v>34</v>
      </c>
      <c r="B318" s="54" t="str">
        <f>Source!E169</f>
        <v>16</v>
      </c>
      <c r="C318" s="54" t="str">
        <f>Source!G169</f>
        <v>Прибор или аппарат</v>
      </c>
      <c r="D318" s="54" t="str">
        <f>Source!F169</f>
        <v>м08-03-575-01</v>
      </c>
      <c r="E318" s="37" t="str">
        <f>Source!H169</f>
        <v>ШТ</v>
      </c>
      <c r="F318" s="14">
        <f>Source!I169</f>
        <v>1</v>
      </c>
      <c r="G318" s="27">
        <f>Source!AB169</f>
        <v>13.731999999999999</v>
      </c>
      <c r="H318" s="28">
        <f>Source!O169</f>
        <v>93.79</v>
      </c>
      <c r="T318">
        <f>Source!O169+Source!X169+Source!Y169</f>
        <v>239.49</v>
      </c>
      <c r="U318">
        <f>Source!P169</f>
        <v>2.73</v>
      </c>
      <c r="V318">
        <f>Source!S169</f>
        <v>91.06</v>
      </c>
      <c r="W318">
        <f>Source!Q169</f>
        <v>0</v>
      </c>
      <c r="X318">
        <f>Source!R169</f>
        <v>0</v>
      </c>
      <c r="Y318">
        <f>Source!U169</f>
        <v>1.3440000000000001</v>
      </c>
      <c r="Z318">
        <f>Source!V169</f>
        <v>0</v>
      </c>
      <c r="AA318">
        <f>Source!X169</f>
        <v>86.51</v>
      </c>
      <c r="AB318">
        <f>Source!Y169</f>
        <v>59.19</v>
      </c>
    </row>
    <row r="319" spans="1:28" ht="14.25" x14ac:dyDescent="0.2">
      <c r="C319" s="29" t="s">
        <v>676</v>
      </c>
      <c r="D319" s="29">
        <f>Source!BA169</f>
        <v>6.83</v>
      </c>
      <c r="F319" s="14"/>
      <c r="G319" s="14"/>
      <c r="H319" s="14"/>
    </row>
    <row r="320" spans="1:28" x14ac:dyDescent="0.2">
      <c r="C320" s="29" t="s">
        <v>677</v>
      </c>
      <c r="D320" s="29">
        <f>Source!BB169</f>
        <v>6.83</v>
      </c>
    </row>
    <row r="321" spans="1:28" x14ac:dyDescent="0.2">
      <c r="C321" s="29" t="s">
        <v>678</v>
      </c>
      <c r="D321" s="29">
        <f>Source!BC169</f>
        <v>6.83</v>
      </c>
    </row>
    <row r="322" spans="1:28" x14ac:dyDescent="0.2">
      <c r="C322" s="29" t="s">
        <v>679</v>
      </c>
      <c r="D322" s="29">
        <f>Source!BS169</f>
        <v>6.83</v>
      </c>
    </row>
    <row r="323" spans="1:28" x14ac:dyDescent="0.2">
      <c r="C323" s="29" t="s">
        <v>684</v>
      </c>
      <c r="D323" s="111" t="s">
        <v>147</v>
      </c>
      <c r="E323" s="111"/>
      <c r="F323" s="111"/>
      <c r="G323" s="111"/>
      <c r="H323" s="111"/>
    </row>
    <row r="324" spans="1:28" x14ac:dyDescent="0.2">
      <c r="C324" s="29" t="s">
        <v>685</v>
      </c>
      <c r="D324" s="111" t="s">
        <v>147</v>
      </c>
      <c r="E324" s="111"/>
      <c r="F324" s="111"/>
      <c r="G324" s="111"/>
      <c r="H324" s="111"/>
    </row>
    <row r="325" spans="1:28" x14ac:dyDescent="0.2">
      <c r="C325" s="29" t="s">
        <v>686</v>
      </c>
      <c r="D325" s="111" t="s">
        <v>147</v>
      </c>
      <c r="E325" s="111"/>
      <c r="F325" s="111"/>
      <c r="G325" s="111"/>
      <c r="H325" s="111"/>
    </row>
    <row r="326" spans="1:28" x14ac:dyDescent="0.2">
      <c r="C326" s="29" t="s">
        <v>687</v>
      </c>
      <c r="D326" s="111" t="s">
        <v>147</v>
      </c>
      <c r="E326" s="111"/>
      <c r="F326" s="111"/>
      <c r="G326" s="111"/>
      <c r="H326" s="111"/>
    </row>
    <row r="327" spans="1:28" x14ac:dyDescent="0.2">
      <c r="C327" s="29" t="s">
        <v>688</v>
      </c>
      <c r="D327" s="111" t="s">
        <v>147</v>
      </c>
      <c r="E327" s="111"/>
      <c r="F327" s="111"/>
      <c r="G327" s="111"/>
      <c r="H327" s="111"/>
    </row>
    <row r="328" spans="1:28" x14ac:dyDescent="0.2">
      <c r="C328" s="11" t="s">
        <v>680</v>
      </c>
      <c r="D328" s="41"/>
      <c r="E328" s="41"/>
      <c r="F328" s="41">
        <f>Source!BZ169</f>
        <v>95</v>
      </c>
      <c r="G328" s="65">
        <f>(Source!AF169+Source!AE169)*Source!FX169/100</f>
        <v>12.6654</v>
      </c>
      <c r="H328" s="66">
        <f>Source!X169</f>
        <v>86.51</v>
      </c>
    </row>
    <row r="329" spans="1:28" x14ac:dyDescent="0.2">
      <c r="C329" s="11" t="s">
        <v>681</v>
      </c>
      <c r="D329" s="41"/>
      <c r="E329" s="41"/>
      <c r="F329" s="41">
        <f>Source!CA169</f>
        <v>65</v>
      </c>
      <c r="G329" s="65">
        <f>(Source!AF169+Source!AE169)*Source!FY169/100</f>
        <v>8.6658000000000008</v>
      </c>
      <c r="H329" s="66">
        <f>Source!Y169</f>
        <v>59.19</v>
      </c>
    </row>
    <row r="330" spans="1:28" x14ac:dyDescent="0.2">
      <c r="C330" s="11" t="s">
        <v>682</v>
      </c>
      <c r="D330" s="41"/>
      <c r="E330" s="41"/>
      <c r="F330" s="41"/>
      <c r="G330" s="65">
        <f>((Source!AF169+Source!AE169)*Source!FX169/100)+((Source!AF169+Source!AE169)*Source!FY169/100)+Source!AB169</f>
        <v>35.063200000000002</v>
      </c>
      <c r="H330" s="66">
        <f>Source!O169+Source!X169+Source!Y169</f>
        <v>239.49</v>
      </c>
    </row>
    <row r="331" spans="1:28" ht="28.5" x14ac:dyDescent="0.2">
      <c r="A331" s="54">
        <v>35</v>
      </c>
      <c r="B331" s="54" t="str">
        <f>Source!E171</f>
        <v>16,1</v>
      </c>
      <c r="C331" s="54" t="str">
        <f>Source!G171</f>
        <v>Выключатели автоматические «Legrand» серии DX-Standart 2Р 63А</v>
      </c>
      <c r="D331" s="54" t="str">
        <f>Source!F171</f>
        <v>62.1.01.09-0063</v>
      </c>
      <c r="E331" s="37" t="str">
        <f>Source!H171</f>
        <v>шт.</v>
      </c>
      <c r="F331" s="14">
        <f>Source!I171</f>
        <v>1</v>
      </c>
      <c r="G331" s="27">
        <f>Source!AB171</f>
        <v>238.84</v>
      </c>
      <c r="H331" s="28">
        <f>Source!O171</f>
        <v>1631.28</v>
      </c>
      <c r="T331">
        <f>Source!O171+Source!X171+Source!Y171</f>
        <v>1631.28</v>
      </c>
      <c r="U331">
        <f>Source!P171</f>
        <v>1631.28</v>
      </c>
      <c r="V331">
        <f>Source!S171</f>
        <v>0</v>
      </c>
      <c r="W331">
        <f>Source!Q171</f>
        <v>0</v>
      </c>
      <c r="X331">
        <f>Source!R171</f>
        <v>0</v>
      </c>
      <c r="Y331">
        <f>Source!U171</f>
        <v>0</v>
      </c>
      <c r="Z331">
        <f>Source!V171</f>
        <v>0</v>
      </c>
      <c r="AA331">
        <f>Source!X171</f>
        <v>0</v>
      </c>
      <c r="AB331">
        <f>Source!Y171</f>
        <v>0</v>
      </c>
    </row>
    <row r="332" spans="1:28" ht="14.25" x14ac:dyDescent="0.2">
      <c r="C332" s="29" t="s">
        <v>678</v>
      </c>
      <c r="D332" s="29">
        <f>Source!BC171</f>
        <v>6.83</v>
      </c>
      <c r="F332" s="14"/>
      <c r="G332" s="14"/>
      <c r="H332" s="14"/>
    </row>
    <row r="333" spans="1:28" ht="28.5" x14ac:dyDescent="0.2">
      <c r="A333" s="54">
        <v>36</v>
      </c>
      <c r="B333" s="54" t="str">
        <f>Source!E173</f>
        <v>16,2</v>
      </c>
      <c r="C333" s="54" t="str">
        <f>Source!G173</f>
        <v>DIN-рейка металлическая ТН 35/7,5 длиной 1000 мм</v>
      </c>
      <c r="D333" s="54" t="str">
        <f>Source!F173</f>
        <v>20.2.08.01-0003</v>
      </c>
      <c r="E333" s="37" t="str">
        <f>Source!H173</f>
        <v>100 шт.</v>
      </c>
      <c r="F333" s="14">
        <f>Source!I173</f>
        <v>0.01</v>
      </c>
      <c r="G333" s="27">
        <f>Source!AB173</f>
        <v>985</v>
      </c>
      <c r="H333" s="28">
        <f>Source!O173</f>
        <v>67.28</v>
      </c>
      <c r="T333">
        <f>Source!O173+Source!X173+Source!Y173</f>
        <v>67.28</v>
      </c>
      <c r="U333">
        <f>Source!P173</f>
        <v>67.28</v>
      </c>
      <c r="V333">
        <f>Source!S173</f>
        <v>0</v>
      </c>
      <c r="W333">
        <f>Source!Q173</f>
        <v>0</v>
      </c>
      <c r="X333">
        <f>Source!R173</f>
        <v>0</v>
      </c>
      <c r="Y333">
        <f>Source!U173</f>
        <v>0</v>
      </c>
      <c r="Z333">
        <f>Source!V173</f>
        <v>0</v>
      </c>
      <c r="AA333">
        <f>Source!X173</f>
        <v>0</v>
      </c>
      <c r="AB333">
        <f>Source!Y173</f>
        <v>0</v>
      </c>
    </row>
    <row r="334" spans="1:28" ht="14.25" x14ac:dyDescent="0.2">
      <c r="C334" s="29" t="s">
        <v>678</v>
      </c>
      <c r="D334" s="29">
        <f>Source!BC173</f>
        <v>6.83</v>
      </c>
      <c r="F334" s="14"/>
      <c r="G334" s="14"/>
      <c r="H334" s="14"/>
    </row>
    <row r="336" spans="1:28" ht="15" x14ac:dyDescent="0.25">
      <c r="A336" s="67"/>
      <c r="B336" s="67"/>
      <c r="C336" s="88" t="str">
        <f>CONCATENATE("Итого по разделу: ",IF(Source!G175&lt;&gt;"Новый раздел", Source!G175, ""))</f>
        <v>Итого по разделу: Раздел: ЭОМ</v>
      </c>
      <c r="D336" s="88"/>
      <c r="E336" s="88"/>
      <c r="F336" s="88"/>
      <c r="G336" s="67"/>
      <c r="H336" s="68">
        <f>IF(SUM(T283:T335)=0, "-", SUM(T283:T335))</f>
        <v>43096.649999999994</v>
      </c>
    </row>
    <row r="337" spans="1:28" ht="15" x14ac:dyDescent="0.25">
      <c r="A337" s="67"/>
      <c r="B337" s="67"/>
      <c r="C337" s="67"/>
      <c r="D337" s="67"/>
      <c r="E337" s="67"/>
      <c r="F337" s="67"/>
      <c r="G337" s="67"/>
      <c r="H337" s="67"/>
    </row>
    <row r="339" spans="1:28" ht="14.25" x14ac:dyDescent="0.2">
      <c r="C339" s="114" t="str">
        <f>Source!H203</f>
        <v>Всего</v>
      </c>
      <c r="D339" s="114"/>
      <c r="E339" s="114"/>
      <c r="F339" s="114"/>
      <c r="G339" s="81">
        <f>IF(Source!P203=0, "", Source!P203)</f>
        <v>43096.65</v>
      </c>
      <c r="H339" s="81"/>
    </row>
    <row r="340" spans="1:28" ht="14.25" x14ac:dyDescent="0.2">
      <c r="C340" s="114" t="str">
        <f>Source!H204</f>
        <v>Итого НДС 18%</v>
      </c>
      <c r="D340" s="114"/>
      <c r="E340" s="114"/>
      <c r="F340" s="114"/>
      <c r="G340" s="81">
        <f>IF(Source!P204=0, "", Source!P204)</f>
        <v>7757.4</v>
      </c>
      <c r="H340" s="81"/>
    </row>
    <row r="341" spans="1:28" ht="14.25" x14ac:dyDescent="0.2">
      <c r="C341" s="114" t="str">
        <f>Source!H205</f>
        <v>Всего по смете</v>
      </c>
      <c r="D341" s="114"/>
      <c r="E341" s="114"/>
      <c r="F341" s="114"/>
      <c r="G341" s="81">
        <f>IF(Source!P205=0, "", Source!P205)</f>
        <v>50854.05</v>
      </c>
      <c r="H341" s="81"/>
    </row>
    <row r="343" spans="1:28" ht="16.5" x14ac:dyDescent="0.25">
      <c r="A343" s="87" t="str">
        <f>CONCATENATE("Раздел: ",IF(Source!G207&lt;&gt;"Новый раздел", Source!G207, ""))</f>
        <v>Раздел: Раздел : Дополнительные работы</v>
      </c>
      <c r="B343" s="87"/>
      <c r="C343" s="87"/>
      <c r="D343" s="87"/>
      <c r="E343" s="87"/>
      <c r="F343" s="87"/>
      <c r="G343" s="87"/>
      <c r="H343" s="87"/>
    </row>
    <row r="344" spans="1:28" ht="28.5" x14ac:dyDescent="0.2">
      <c r="A344" s="54">
        <v>37</v>
      </c>
      <c r="B344" s="54" t="str">
        <f>Source!E212</f>
        <v>17</v>
      </c>
      <c r="C344" s="54" t="str">
        <f>Source!G212</f>
        <v>Демонтаж:Установка противопожарных дверей однопольных глухих</v>
      </c>
      <c r="D344" s="54" t="str">
        <f>Source!F212</f>
        <v>09-04-013-01</v>
      </c>
      <c r="E344" s="37" t="str">
        <f>Source!H212</f>
        <v>м2</v>
      </c>
      <c r="F344" s="14">
        <f>Source!I212</f>
        <v>3.78</v>
      </c>
      <c r="G344" s="27">
        <f>Source!AB212</f>
        <v>23.679600000000001</v>
      </c>
      <c r="H344" s="28">
        <f>Source!O212</f>
        <v>611.35</v>
      </c>
      <c r="T344">
        <f>Source!O212+Source!X212+Source!Y212</f>
        <v>1320.1</v>
      </c>
      <c r="U344">
        <f>Source!P212</f>
        <v>0</v>
      </c>
      <c r="V344">
        <f>Source!S212</f>
        <v>458.24</v>
      </c>
      <c r="W344">
        <f>Source!Q212</f>
        <v>153.11000000000001</v>
      </c>
      <c r="X344">
        <f>Source!R212</f>
        <v>4.99</v>
      </c>
      <c r="Y344">
        <f>Source!U212</f>
        <v>6.5726639999999987</v>
      </c>
      <c r="Z344">
        <f>Source!V212</f>
        <v>6.3503999999999991E-2</v>
      </c>
      <c r="AA344">
        <f>Source!X212</f>
        <v>375.22</v>
      </c>
      <c r="AB344">
        <f>Source!Y212</f>
        <v>333.53</v>
      </c>
    </row>
    <row r="345" spans="1:28" ht="14.25" x14ac:dyDescent="0.2">
      <c r="C345" s="29" t="s">
        <v>676</v>
      </c>
      <c r="D345" s="29">
        <f>Source!BA212</f>
        <v>6.83</v>
      </c>
      <c r="F345" s="14"/>
      <c r="G345" s="14"/>
      <c r="H345" s="14"/>
    </row>
    <row r="346" spans="1:28" x14ac:dyDescent="0.2">
      <c r="C346" s="29" t="s">
        <v>677</v>
      </c>
      <c r="D346" s="29">
        <f>Source!BB212</f>
        <v>6.83</v>
      </c>
    </row>
    <row r="347" spans="1:28" x14ac:dyDescent="0.2">
      <c r="C347" s="29" t="s">
        <v>678</v>
      </c>
      <c r="D347" s="29">
        <f>Source!BC212</f>
        <v>6.83</v>
      </c>
    </row>
    <row r="348" spans="1:28" x14ac:dyDescent="0.2">
      <c r="C348" s="29" t="s">
        <v>679</v>
      </c>
      <c r="D348" s="29">
        <f>Source!BS212</f>
        <v>6.83</v>
      </c>
    </row>
    <row r="349" spans="1:28" x14ac:dyDescent="0.2">
      <c r="C349" s="29" t="s">
        <v>683</v>
      </c>
      <c r="D349" s="111" t="s">
        <v>28</v>
      </c>
      <c r="E349" s="111"/>
      <c r="F349" s="111"/>
      <c r="G349" s="111"/>
      <c r="H349" s="111"/>
    </row>
    <row r="350" spans="1:28" x14ac:dyDescent="0.2">
      <c r="C350" s="29" t="s">
        <v>684</v>
      </c>
      <c r="D350" s="111" t="s">
        <v>247</v>
      </c>
      <c r="E350" s="111"/>
      <c r="F350" s="111"/>
      <c r="G350" s="111"/>
      <c r="H350" s="111"/>
    </row>
    <row r="351" spans="1:28" x14ac:dyDescent="0.2">
      <c r="C351" s="29" t="s">
        <v>685</v>
      </c>
      <c r="D351" s="111" t="s">
        <v>247</v>
      </c>
      <c r="E351" s="111"/>
      <c r="F351" s="111"/>
      <c r="G351" s="111"/>
      <c r="H351" s="111"/>
    </row>
    <row r="352" spans="1:28" x14ac:dyDescent="0.2">
      <c r="C352" s="29" t="s">
        <v>686</v>
      </c>
      <c r="D352" s="111" t="s">
        <v>247</v>
      </c>
      <c r="E352" s="111"/>
      <c r="F352" s="111"/>
      <c r="G352" s="111"/>
      <c r="H352" s="111"/>
    </row>
    <row r="353" spans="1:28" x14ac:dyDescent="0.2">
      <c r="C353" s="29" t="s">
        <v>687</v>
      </c>
      <c r="D353" s="111" t="s">
        <v>247</v>
      </c>
      <c r="E353" s="111"/>
      <c r="F353" s="111"/>
      <c r="G353" s="111"/>
      <c r="H353" s="111"/>
    </row>
    <row r="354" spans="1:28" x14ac:dyDescent="0.2">
      <c r="C354" s="29" t="s">
        <v>688</v>
      </c>
      <c r="D354" s="111" t="s">
        <v>247</v>
      </c>
      <c r="E354" s="111"/>
      <c r="F354" s="111"/>
      <c r="G354" s="111"/>
      <c r="H354" s="111"/>
    </row>
    <row r="355" spans="1:28" x14ac:dyDescent="0.2">
      <c r="C355" s="11" t="s">
        <v>680</v>
      </c>
      <c r="D355" s="41"/>
      <c r="E355" s="41"/>
      <c r="F355" s="41">
        <f>Source!BZ212</f>
        <v>90</v>
      </c>
      <c r="G355" s="65">
        <f>(Source!AF212+Source!AE212)*Source!FX212/100</f>
        <v>14.533344</v>
      </c>
      <c r="H355" s="66">
        <f>Source!X212</f>
        <v>375.22</v>
      </c>
    </row>
    <row r="356" spans="1:28" x14ac:dyDescent="0.2">
      <c r="C356" s="11" t="s">
        <v>689</v>
      </c>
      <c r="D356" s="41"/>
      <c r="E356" s="41"/>
      <c r="F356" s="41"/>
      <c r="G356" s="41" t="str">
        <f>CONCATENATE(Source!DL212,Source!FT212, "=", Source!FX212, "%")</f>
        <v>*0,9=81%</v>
      </c>
      <c r="H356" s="41" t="str">
        <f>CONCATENATE(Source!AT212)</f>
        <v>81</v>
      </c>
    </row>
    <row r="357" spans="1:28" x14ac:dyDescent="0.2">
      <c r="C357" s="11" t="s">
        <v>681</v>
      </c>
      <c r="D357" s="41"/>
      <c r="E357" s="41"/>
      <c r="F357" s="41">
        <f>Source!CA212</f>
        <v>85</v>
      </c>
      <c r="G357" s="65">
        <f>(Source!AF212+Source!AE212)*Source!FY212/100</f>
        <v>12.963383999999998</v>
      </c>
      <c r="H357" s="66">
        <f>Source!Y212</f>
        <v>333.53</v>
      </c>
    </row>
    <row r="358" spans="1:28" x14ac:dyDescent="0.2">
      <c r="C358" s="11" t="s">
        <v>690</v>
      </c>
      <c r="D358" s="41"/>
      <c r="E358" s="41"/>
      <c r="F358" s="41"/>
      <c r="G358" s="41" t="str">
        <f>CONCATENATE(Source!DM212,Source!FU212, "=", Source!FY212, "%")</f>
        <v>*0,85=72,25%</v>
      </c>
      <c r="H358" s="41" t="str">
        <f>CONCATENATE(Source!AU212)</f>
        <v>72</v>
      </c>
    </row>
    <row r="359" spans="1:28" x14ac:dyDescent="0.2">
      <c r="C359" s="11" t="s">
        <v>682</v>
      </c>
      <c r="D359" s="41"/>
      <c r="E359" s="41"/>
      <c r="F359" s="41"/>
      <c r="G359" s="65">
        <f>((Source!AF212+Source!AE212)*Source!FX212/100)+((Source!AF212+Source!AE212)*Source!FY212/100)+Source!AB212</f>
        <v>51.176327999999998</v>
      </c>
      <c r="H359" s="66">
        <f>Source!O212+Source!X212+Source!Y212</f>
        <v>1320.1</v>
      </c>
    </row>
    <row r="360" spans="1:28" ht="28.5" x14ac:dyDescent="0.2">
      <c r="A360" s="54">
        <v>38</v>
      </c>
      <c r="B360" s="54" t="str">
        <f>Source!E214</f>
        <v>18</v>
      </c>
      <c r="C360" s="54" t="str">
        <f>Source!G214</f>
        <v>Установка противопожарных дверей однопольных глухих</v>
      </c>
      <c r="D360" s="54" t="str">
        <f>Source!F214</f>
        <v>09-04-013-01</v>
      </c>
      <c r="E360" s="37" t="str">
        <f>Source!H214</f>
        <v>м2</v>
      </c>
      <c r="F360" s="14">
        <f>Source!I214</f>
        <v>3.78</v>
      </c>
      <c r="G360" s="27">
        <f>Source!AB214</f>
        <v>100.3994</v>
      </c>
      <c r="H360" s="28">
        <f>Source!O214</f>
        <v>2592.06</v>
      </c>
      <c r="T360">
        <f>Source!O214+Source!X214+Source!Y214</f>
        <v>3757.51</v>
      </c>
      <c r="U360">
        <f>Source!P214</f>
        <v>1565.83</v>
      </c>
      <c r="V360">
        <f>Source!S214</f>
        <v>752.82</v>
      </c>
      <c r="W360">
        <f>Source!Q214</f>
        <v>273.41000000000003</v>
      </c>
      <c r="X360">
        <f>Source!R214</f>
        <v>8.91</v>
      </c>
      <c r="Y360">
        <f>Source!U214</f>
        <v>10.797947999999996</v>
      </c>
      <c r="Z360">
        <f>Source!V214</f>
        <v>0.11339999999999999</v>
      </c>
      <c r="AA360">
        <f>Source!X214</f>
        <v>617</v>
      </c>
      <c r="AB360">
        <f>Source!Y214</f>
        <v>548.45000000000005</v>
      </c>
    </row>
    <row r="361" spans="1:28" ht="14.25" x14ac:dyDescent="0.2">
      <c r="C361" s="29" t="s">
        <v>676</v>
      </c>
      <c r="D361" s="29">
        <f>Source!BA214</f>
        <v>6.83</v>
      </c>
      <c r="F361" s="14"/>
      <c r="G361" s="14"/>
      <c r="H361" s="14"/>
    </row>
    <row r="362" spans="1:28" x14ac:dyDescent="0.2">
      <c r="C362" s="29" t="s">
        <v>677</v>
      </c>
      <c r="D362" s="29">
        <f>Source!BB214</f>
        <v>6.83</v>
      </c>
    </row>
    <row r="363" spans="1:28" x14ac:dyDescent="0.2">
      <c r="C363" s="29" t="s">
        <v>678</v>
      </c>
      <c r="D363" s="29">
        <f>Source!BC214</f>
        <v>6.83</v>
      </c>
    </row>
    <row r="364" spans="1:28" x14ac:dyDescent="0.2">
      <c r="C364" s="29" t="s">
        <v>679</v>
      </c>
      <c r="D364" s="29">
        <f>Source!BS214</f>
        <v>6.83</v>
      </c>
    </row>
    <row r="365" spans="1:28" x14ac:dyDescent="0.2">
      <c r="C365" s="29" t="s">
        <v>684</v>
      </c>
      <c r="D365" s="111" t="s">
        <v>253</v>
      </c>
      <c r="E365" s="111"/>
      <c r="F365" s="111"/>
      <c r="G365" s="111"/>
      <c r="H365" s="111"/>
    </row>
    <row r="366" spans="1:28" x14ac:dyDescent="0.2">
      <c r="C366" s="29" t="s">
        <v>685</v>
      </c>
      <c r="D366" s="111" t="s">
        <v>253</v>
      </c>
      <c r="E366" s="111"/>
      <c r="F366" s="111"/>
      <c r="G366" s="111"/>
      <c r="H366" s="111"/>
    </row>
    <row r="367" spans="1:28" x14ac:dyDescent="0.2">
      <c r="C367" s="29" t="s">
        <v>686</v>
      </c>
      <c r="D367" s="111" t="s">
        <v>254</v>
      </c>
      <c r="E367" s="111"/>
      <c r="F367" s="111"/>
      <c r="G367" s="111"/>
      <c r="H367" s="111"/>
    </row>
    <row r="368" spans="1:28" x14ac:dyDescent="0.2">
      <c r="C368" s="29" t="s">
        <v>687</v>
      </c>
      <c r="D368" s="111" t="s">
        <v>254</v>
      </c>
      <c r="E368" s="111"/>
      <c r="F368" s="111"/>
      <c r="G368" s="111"/>
      <c r="H368" s="111"/>
    </row>
    <row r="369" spans="1:28" x14ac:dyDescent="0.2">
      <c r="C369" s="29" t="s">
        <v>688</v>
      </c>
      <c r="D369" s="111" t="s">
        <v>253</v>
      </c>
      <c r="E369" s="111"/>
      <c r="F369" s="111"/>
      <c r="G369" s="111"/>
      <c r="H369" s="111"/>
    </row>
    <row r="370" spans="1:28" x14ac:dyDescent="0.2">
      <c r="C370" s="11" t="s">
        <v>680</v>
      </c>
      <c r="D370" s="41"/>
      <c r="E370" s="41"/>
      <c r="F370" s="41">
        <f>Source!BZ214</f>
        <v>90</v>
      </c>
      <c r="G370" s="65">
        <f>(Source!AF214+Source!AE214)*Source!FX214/100</f>
        <v>23.898564</v>
      </c>
      <c r="H370" s="66">
        <f>Source!X214</f>
        <v>617</v>
      </c>
    </row>
    <row r="371" spans="1:28" x14ac:dyDescent="0.2">
      <c r="C371" s="11" t="s">
        <v>689</v>
      </c>
      <c r="D371" s="41"/>
      <c r="E371" s="41"/>
      <c r="F371" s="41"/>
      <c r="G371" s="41" t="str">
        <f>CONCATENATE(Source!DL214,Source!FT214, "=", Source!FX214, "%")</f>
        <v>*0,9=81%</v>
      </c>
      <c r="H371" s="41" t="str">
        <f>CONCATENATE(Source!AT214)</f>
        <v>81</v>
      </c>
    </row>
    <row r="372" spans="1:28" x14ac:dyDescent="0.2">
      <c r="C372" s="11" t="s">
        <v>681</v>
      </c>
      <c r="D372" s="41"/>
      <c r="E372" s="41"/>
      <c r="F372" s="41">
        <f>Source!CA214</f>
        <v>85</v>
      </c>
      <c r="G372" s="65">
        <f>(Source!AF214+Source!AE214)*Source!FY214/100</f>
        <v>21.316929000000002</v>
      </c>
      <c r="H372" s="66">
        <f>Source!Y214</f>
        <v>548.45000000000005</v>
      </c>
    </row>
    <row r="373" spans="1:28" x14ac:dyDescent="0.2">
      <c r="C373" s="11" t="s">
        <v>690</v>
      </c>
      <c r="D373" s="41"/>
      <c r="E373" s="41"/>
      <c r="F373" s="41"/>
      <c r="G373" s="41" t="str">
        <f>CONCATENATE(Source!DM214,Source!FU214, "=", Source!FY214, "%")</f>
        <v>*0,85=72,25%</v>
      </c>
      <c r="H373" s="41" t="str">
        <f>CONCATENATE(Source!AU214)</f>
        <v>72</v>
      </c>
    </row>
    <row r="374" spans="1:28" x14ac:dyDescent="0.2">
      <c r="C374" s="11" t="s">
        <v>682</v>
      </c>
      <c r="D374" s="41"/>
      <c r="E374" s="41"/>
      <c r="F374" s="41"/>
      <c r="G374" s="65">
        <f>((Source!AF214+Source!AE214)*Source!FX214/100)+((Source!AF214+Source!AE214)*Source!FY214/100)+Source!AB214</f>
        <v>145.614893</v>
      </c>
      <c r="H374" s="66">
        <f>Source!O214+Source!X214+Source!Y214</f>
        <v>3757.51</v>
      </c>
    </row>
    <row r="375" spans="1:28" ht="42.75" x14ac:dyDescent="0.2">
      <c r="A375" s="54">
        <v>39</v>
      </c>
      <c r="B375" s="54" t="str">
        <f>Source!E216</f>
        <v>18,1</v>
      </c>
      <c r="C375" s="54" t="str">
        <f>Source!G216</f>
        <v>Дверь противопожарная металлическая однопольная ДПМ-01/30, размером 900х2100 мм</v>
      </c>
      <c r="D375" s="54" t="str">
        <f>Source!F216</f>
        <v>07.1.01.01-0013</v>
      </c>
      <c r="E375" s="37" t="str">
        <f>Source!H216</f>
        <v>шт.</v>
      </c>
      <c r="F375" s="14">
        <f>Source!I216</f>
        <v>2</v>
      </c>
      <c r="G375" s="27">
        <f>Source!AB216</f>
        <v>2640.46</v>
      </c>
      <c r="H375" s="28">
        <f>Source!O216</f>
        <v>36068.68</v>
      </c>
      <c r="T375">
        <f>Source!O216+Source!X216+Source!Y216</f>
        <v>36068.68</v>
      </c>
      <c r="U375">
        <f>Source!P216</f>
        <v>36068.68</v>
      </c>
      <c r="V375">
        <f>Source!S216</f>
        <v>0</v>
      </c>
      <c r="W375">
        <f>Source!Q216</f>
        <v>0</v>
      </c>
      <c r="X375">
        <f>Source!R216</f>
        <v>0</v>
      </c>
      <c r="Y375">
        <f>Source!U216</f>
        <v>0</v>
      </c>
      <c r="Z375">
        <f>Source!V216</f>
        <v>0</v>
      </c>
      <c r="AA375">
        <f>Source!X216</f>
        <v>0</v>
      </c>
      <c r="AB375">
        <f>Source!Y216</f>
        <v>0</v>
      </c>
    </row>
    <row r="376" spans="1:28" ht="14.25" x14ac:dyDescent="0.2">
      <c r="C376" s="29" t="s">
        <v>678</v>
      </c>
      <c r="D376" s="29">
        <f>Source!BC216</f>
        <v>6.83</v>
      </c>
      <c r="F376" s="14"/>
      <c r="G376" s="14"/>
      <c r="H376" s="14"/>
    </row>
    <row r="377" spans="1:28" ht="42.75" x14ac:dyDescent="0.2">
      <c r="A377" s="54">
        <v>40</v>
      </c>
      <c r="B377" s="54" t="str">
        <f>Source!E218</f>
        <v>18,2</v>
      </c>
      <c r="C377" s="54" t="str">
        <f>Source!G218</f>
        <v>Скобяные изделия для блоков входных дверей в помещение однопольных</v>
      </c>
      <c r="D377" s="54" t="str">
        <f>Source!F218</f>
        <v>01.7.04.07-0003</v>
      </c>
      <c r="E377" s="37" t="str">
        <f>Source!H218</f>
        <v>компл.</v>
      </c>
      <c r="F377" s="14">
        <f>Source!I218</f>
        <v>2</v>
      </c>
      <c r="G377" s="27">
        <f>Source!AB218</f>
        <v>94.68</v>
      </c>
      <c r="H377" s="28">
        <f>Source!O218</f>
        <v>1293.33</v>
      </c>
      <c r="T377">
        <f>Source!O218+Source!X218+Source!Y218</f>
        <v>1293.33</v>
      </c>
      <c r="U377">
        <f>Source!P218</f>
        <v>1293.33</v>
      </c>
      <c r="V377">
        <f>Source!S218</f>
        <v>0</v>
      </c>
      <c r="W377">
        <f>Source!Q218</f>
        <v>0</v>
      </c>
      <c r="X377">
        <f>Source!R218</f>
        <v>0</v>
      </c>
      <c r="Y377">
        <f>Source!U218</f>
        <v>0</v>
      </c>
      <c r="Z377">
        <f>Source!V218</f>
        <v>0</v>
      </c>
      <c r="AA377">
        <f>Source!X218</f>
        <v>0</v>
      </c>
      <c r="AB377">
        <f>Source!Y218</f>
        <v>0</v>
      </c>
    </row>
    <row r="378" spans="1:28" ht="14.25" x14ac:dyDescent="0.2">
      <c r="C378" s="29" t="s">
        <v>678</v>
      </c>
      <c r="D378" s="29">
        <f>Source!BC218</f>
        <v>6.83</v>
      </c>
      <c r="F378" s="14"/>
      <c r="G378" s="14"/>
      <c r="H378" s="14"/>
    </row>
    <row r="379" spans="1:28" ht="42.75" x14ac:dyDescent="0.2">
      <c r="A379" s="54">
        <v>41</v>
      </c>
      <c r="B379" s="54" t="str">
        <f>Source!E220</f>
        <v>19</v>
      </c>
      <c r="C379" s="54" t="str">
        <f>Source!G220</f>
        <v>Пробивка в бетонных стенах и полах толщиной 100 мм отверстий площадью до 20 см2</v>
      </c>
      <c r="D379" s="54" t="str">
        <f>Source!F220</f>
        <v>46-03-010-01</v>
      </c>
      <c r="E379" s="37" t="str">
        <f>Source!H220</f>
        <v>100 ШТ</v>
      </c>
      <c r="F379" s="14">
        <f>Source!I220</f>
        <v>0.22</v>
      </c>
      <c r="G379" s="27">
        <f>Source!AB220</f>
        <v>298.95999999999998</v>
      </c>
      <c r="H379" s="28">
        <f>Source!O220</f>
        <v>449.22</v>
      </c>
      <c r="T379">
        <f>Source!O220+Source!X220+Source!Y220</f>
        <v>793.90000000000009</v>
      </c>
      <c r="U379">
        <f>Source!P220</f>
        <v>0</v>
      </c>
      <c r="V379">
        <f>Source!S220</f>
        <v>216.78</v>
      </c>
      <c r="W379">
        <f>Source!Q220</f>
        <v>232.44</v>
      </c>
      <c r="X379">
        <f>Source!R220</f>
        <v>0</v>
      </c>
      <c r="Y379">
        <f>Source!U220</f>
        <v>3.3374000000000001</v>
      </c>
      <c r="Z379">
        <f>Source!V220</f>
        <v>0</v>
      </c>
      <c r="AA379">
        <f>Source!X220</f>
        <v>214.61</v>
      </c>
      <c r="AB379">
        <f>Source!Y220</f>
        <v>130.07</v>
      </c>
    </row>
    <row r="380" spans="1:28" ht="14.25" x14ac:dyDescent="0.2">
      <c r="C380" s="29" t="str">
        <f>"Объем: "&amp;Source!I220&amp;"=22/"&amp;"100"</f>
        <v>Объем: 0,22=22/100</v>
      </c>
      <c r="F380" s="14"/>
      <c r="G380" s="14"/>
      <c r="H380" s="14"/>
    </row>
    <row r="381" spans="1:28" x14ac:dyDescent="0.2">
      <c r="C381" s="29" t="s">
        <v>676</v>
      </c>
      <c r="D381" s="29">
        <f>Source!BA220</f>
        <v>6.83</v>
      </c>
    </row>
    <row r="382" spans="1:28" x14ac:dyDescent="0.2">
      <c r="C382" s="29" t="s">
        <v>677</v>
      </c>
      <c r="D382" s="29">
        <f>Source!BB220</f>
        <v>6.83</v>
      </c>
    </row>
    <row r="383" spans="1:28" x14ac:dyDescent="0.2">
      <c r="C383" s="29" t="s">
        <v>678</v>
      </c>
      <c r="D383" s="29">
        <f>Source!BC220</f>
        <v>6.83</v>
      </c>
    </row>
    <row r="384" spans="1:28" x14ac:dyDescent="0.2">
      <c r="C384" s="29" t="s">
        <v>679</v>
      </c>
      <c r="D384" s="29">
        <f>Source!BS220</f>
        <v>6.83</v>
      </c>
    </row>
    <row r="385" spans="1:28" x14ac:dyDescent="0.2">
      <c r="C385" s="11" t="s">
        <v>680</v>
      </c>
      <c r="D385" s="41"/>
      <c r="E385" s="41"/>
      <c r="F385" s="41">
        <f>Source!BZ220</f>
        <v>110</v>
      </c>
      <c r="G385" s="65">
        <f>(Source!AF220+Source!AE220)*Source!FX220/100</f>
        <v>142.82730000000001</v>
      </c>
      <c r="H385" s="66">
        <f>Source!X220</f>
        <v>214.61</v>
      </c>
    </row>
    <row r="386" spans="1:28" x14ac:dyDescent="0.2">
      <c r="C386" s="11" t="s">
        <v>689</v>
      </c>
      <c r="D386" s="41"/>
      <c r="E386" s="41"/>
      <c r="F386" s="41"/>
      <c r="G386" s="41" t="str">
        <f>CONCATENATE(Source!DL220,Source!FT220, "=", Source!FX220, "%")</f>
        <v>*0,9=99%</v>
      </c>
      <c r="H386" s="41" t="str">
        <f>CONCATENATE(Source!AT220)</f>
        <v>99</v>
      </c>
    </row>
    <row r="387" spans="1:28" x14ac:dyDescent="0.2">
      <c r="C387" s="11" t="s">
        <v>681</v>
      </c>
      <c r="D387" s="41"/>
      <c r="E387" s="41"/>
      <c r="F387" s="41">
        <f>Source!CA220</f>
        <v>70</v>
      </c>
      <c r="G387" s="65">
        <f>(Source!AF220+Source!AE220)*Source!FY220/100</f>
        <v>85.840650000000011</v>
      </c>
      <c r="H387" s="66">
        <f>Source!Y220</f>
        <v>130.07</v>
      </c>
    </row>
    <row r="388" spans="1:28" x14ac:dyDescent="0.2">
      <c r="C388" s="11" t="s">
        <v>690</v>
      </c>
      <c r="D388" s="41"/>
      <c r="E388" s="41"/>
      <c r="F388" s="41"/>
      <c r="G388" s="41" t="str">
        <f>CONCATENATE(Source!DM220,Source!FU220, "=", Source!FY220, "%")</f>
        <v>*0,85=59,5%</v>
      </c>
      <c r="H388" s="41" t="str">
        <f>CONCATENATE(Source!AU220)</f>
        <v>60</v>
      </c>
    </row>
    <row r="389" spans="1:28" x14ac:dyDescent="0.2">
      <c r="C389" s="11" t="s">
        <v>682</v>
      </c>
      <c r="D389" s="41"/>
      <c r="E389" s="41"/>
      <c r="F389" s="41"/>
      <c r="G389" s="65">
        <f>((Source!AF220+Source!AE220)*Source!FX220/100)+((Source!AF220+Source!AE220)*Source!FY220/100)+Source!AB220</f>
        <v>527.62795000000006</v>
      </c>
      <c r="H389" s="66">
        <f>Source!O220+Source!X220+Source!Y220</f>
        <v>793.90000000000009</v>
      </c>
    </row>
    <row r="390" spans="1:28" ht="28.5" x14ac:dyDescent="0.2">
      <c r="A390" s="54">
        <v>42</v>
      </c>
      <c r="B390" s="54" t="str">
        <f>Source!E222</f>
        <v>20</v>
      </c>
      <c r="C390" s="54" t="str">
        <f>Source!G222</f>
        <v>Разборка кирпичных стен</v>
      </c>
      <c r="D390" s="54" t="str">
        <f>Source!F222</f>
        <v>46-04-001-04</v>
      </c>
      <c r="E390" s="37" t="str">
        <f>Source!H222</f>
        <v>м3</v>
      </c>
      <c r="F390" s="14">
        <f>Source!I222</f>
        <v>3</v>
      </c>
      <c r="G390" s="27">
        <f>Source!AB222</f>
        <v>113.91</v>
      </c>
      <c r="H390" s="28">
        <f>Source!O222</f>
        <v>2334.0100000000002</v>
      </c>
      <c r="T390">
        <f>Source!O222+Source!X222+Source!Y222</f>
        <v>4712.6000000000004</v>
      </c>
      <c r="U390">
        <f>Source!P222</f>
        <v>0</v>
      </c>
      <c r="V390">
        <f>Source!S222</f>
        <v>1495.97</v>
      </c>
      <c r="W390">
        <f>Source!Q222</f>
        <v>838.04</v>
      </c>
      <c r="X390">
        <f>Source!R222</f>
        <v>0</v>
      </c>
      <c r="Y390">
        <f>Source!U222</f>
        <v>24.72</v>
      </c>
      <c r="Z390">
        <f>Source!V222</f>
        <v>0</v>
      </c>
      <c r="AA390">
        <f>Source!X222</f>
        <v>1481.01</v>
      </c>
      <c r="AB390">
        <f>Source!Y222</f>
        <v>897.58</v>
      </c>
    </row>
    <row r="391" spans="1:28" ht="14.25" x14ac:dyDescent="0.2">
      <c r="C391" s="29" t="s">
        <v>676</v>
      </c>
      <c r="D391" s="29">
        <f>Source!BA222</f>
        <v>6.83</v>
      </c>
      <c r="F391" s="14"/>
      <c r="G391" s="14"/>
      <c r="H391" s="14"/>
    </row>
    <row r="392" spans="1:28" x14ac:dyDescent="0.2">
      <c r="C392" s="29" t="s">
        <v>677</v>
      </c>
      <c r="D392" s="29">
        <f>Source!BB222</f>
        <v>6.83</v>
      </c>
    </row>
    <row r="393" spans="1:28" x14ac:dyDescent="0.2">
      <c r="C393" s="29" t="s">
        <v>678</v>
      </c>
      <c r="D393" s="29">
        <f>Source!BC222</f>
        <v>6.83</v>
      </c>
    </row>
    <row r="394" spans="1:28" x14ac:dyDescent="0.2">
      <c r="C394" s="29" t="s">
        <v>679</v>
      </c>
      <c r="D394" s="29">
        <f>Source!BS222</f>
        <v>6.83</v>
      </c>
    </row>
    <row r="395" spans="1:28" x14ac:dyDescent="0.2">
      <c r="C395" s="11" t="s">
        <v>680</v>
      </c>
      <c r="D395" s="41"/>
      <c r="E395" s="41"/>
      <c r="F395" s="41">
        <f>Source!BZ222</f>
        <v>110</v>
      </c>
      <c r="G395" s="65">
        <f>(Source!AF222+Source!AE222)*Source!FX222/100</f>
        <v>72.279900000000012</v>
      </c>
      <c r="H395" s="66">
        <f>Source!X222</f>
        <v>1481.01</v>
      </c>
    </row>
    <row r="396" spans="1:28" x14ac:dyDescent="0.2">
      <c r="C396" s="11" t="s">
        <v>689</v>
      </c>
      <c r="D396" s="41"/>
      <c r="E396" s="41"/>
      <c r="F396" s="41"/>
      <c r="G396" s="41" t="str">
        <f>CONCATENATE(Source!DL222,Source!FT222, "=", Source!FX222, "%")</f>
        <v>*0,9=99%</v>
      </c>
      <c r="H396" s="41" t="str">
        <f>CONCATENATE(Source!AT222)</f>
        <v>99</v>
      </c>
    </row>
    <row r="397" spans="1:28" x14ac:dyDescent="0.2">
      <c r="C397" s="11" t="s">
        <v>681</v>
      </c>
      <c r="D397" s="41"/>
      <c r="E397" s="41"/>
      <c r="F397" s="41">
        <f>Source!CA222</f>
        <v>70</v>
      </c>
      <c r="G397" s="65">
        <f>(Source!AF222+Source!AE222)*Source!FY222/100</f>
        <v>43.440950000000001</v>
      </c>
      <c r="H397" s="66">
        <f>Source!Y222</f>
        <v>897.58</v>
      </c>
    </row>
    <row r="398" spans="1:28" x14ac:dyDescent="0.2">
      <c r="C398" s="11" t="s">
        <v>690</v>
      </c>
      <c r="D398" s="41"/>
      <c r="E398" s="41"/>
      <c r="F398" s="41"/>
      <c r="G398" s="41" t="str">
        <f>CONCATENATE(Source!DM222,Source!FU222, "=", Source!FY222, "%")</f>
        <v>*0,85=59,5%</v>
      </c>
      <c r="H398" s="41" t="str">
        <f>CONCATENATE(Source!AU222)</f>
        <v>60</v>
      </c>
    </row>
    <row r="399" spans="1:28" x14ac:dyDescent="0.2">
      <c r="C399" s="11" t="s">
        <v>682</v>
      </c>
      <c r="D399" s="41"/>
      <c r="E399" s="41"/>
      <c r="F399" s="41"/>
      <c r="G399" s="65">
        <f>((Source!AF222+Source!AE222)*Source!FX222/100)+((Source!AF222+Source!AE222)*Source!FY222/100)+Source!AB222</f>
        <v>229.63085000000001</v>
      </c>
      <c r="H399" s="66">
        <f>Source!O222+Source!X222+Source!Y222</f>
        <v>4712.6000000000004</v>
      </c>
    </row>
    <row r="400" spans="1:28" ht="42.75" x14ac:dyDescent="0.2">
      <c r="A400" s="54">
        <v>43</v>
      </c>
      <c r="B400" s="54" t="str">
        <f>Source!E224</f>
        <v>21</v>
      </c>
      <c r="C400" s="54" t="str">
        <f>Source!G224</f>
        <v>Кладка стен кирпичных наружных средней сложности при высоте этажа до 4 м</v>
      </c>
      <c r="D400" s="54" t="str">
        <f>Source!F224</f>
        <v>08-02-001-03</v>
      </c>
      <c r="E400" s="37" t="str">
        <f>Source!H224</f>
        <v>м3</v>
      </c>
      <c r="F400" s="14">
        <f>Source!I224</f>
        <v>3</v>
      </c>
      <c r="G400" s="27">
        <f>Source!AB224</f>
        <v>246.9786</v>
      </c>
      <c r="H400" s="28">
        <f>Source!O224</f>
        <v>5060.59</v>
      </c>
      <c r="T400">
        <f>Source!O224+Source!X224+Source!Y224</f>
        <v>7845.92</v>
      </c>
      <c r="U400">
        <f>Source!P224</f>
        <v>2599.5700000000002</v>
      </c>
      <c r="V400">
        <f>Source!S224</f>
        <v>1398.82</v>
      </c>
      <c r="W400">
        <f>Source!Q224</f>
        <v>1062.2</v>
      </c>
      <c r="X400">
        <f>Source!R224</f>
        <v>165.97</v>
      </c>
      <c r="Y400">
        <f>Source!U224</f>
        <v>23.432399999999994</v>
      </c>
      <c r="Z400">
        <f>Source!V224</f>
        <v>1.7999999999999998</v>
      </c>
      <c r="AA400">
        <f>Source!X224</f>
        <v>1721.27</v>
      </c>
      <c r="AB400">
        <f>Source!Y224</f>
        <v>1064.06</v>
      </c>
    </row>
    <row r="401" spans="1:28" ht="14.25" x14ac:dyDescent="0.2">
      <c r="C401" s="29" t="s">
        <v>676</v>
      </c>
      <c r="D401" s="29">
        <f>Source!BA224</f>
        <v>6.83</v>
      </c>
      <c r="F401" s="14"/>
      <c r="G401" s="14"/>
      <c r="H401" s="14"/>
    </row>
    <row r="402" spans="1:28" x14ac:dyDescent="0.2">
      <c r="C402" s="29" t="s">
        <v>677</v>
      </c>
      <c r="D402" s="29">
        <f>Source!BB224</f>
        <v>6.83</v>
      </c>
    </row>
    <row r="403" spans="1:28" x14ac:dyDescent="0.2">
      <c r="C403" s="29" t="s">
        <v>678</v>
      </c>
      <c r="D403" s="29">
        <f>Source!BC224</f>
        <v>6.83</v>
      </c>
    </row>
    <row r="404" spans="1:28" x14ac:dyDescent="0.2">
      <c r="C404" s="29" t="s">
        <v>679</v>
      </c>
      <c r="D404" s="29">
        <f>Source!BS224</f>
        <v>6.83</v>
      </c>
    </row>
    <row r="405" spans="1:28" x14ac:dyDescent="0.2">
      <c r="C405" s="29" t="s">
        <v>684</v>
      </c>
      <c r="D405" s="111" t="s">
        <v>253</v>
      </c>
      <c r="E405" s="111"/>
      <c r="F405" s="111"/>
      <c r="G405" s="111"/>
      <c r="H405" s="111"/>
    </row>
    <row r="406" spans="1:28" x14ac:dyDescent="0.2">
      <c r="C406" s="29" t="s">
        <v>685</v>
      </c>
      <c r="D406" s="111" t="s">
        <v>253</v>
      </c>
      <c r="E406" s="111"/>
      <c r="F406" s="111"/>
      <c r="G406" s="111"/>
      <c r="H406" s="111"/>
    </row>
    <row r="407" spans="1:28" x14ac:dyDescent="0.2">
      <c r="C407" s="29" t="s">
        <v>686</v>
      </c>
      <c r="D407" s="111" t="s">
        <v>254</v>
      </c>
      <c r="E407" s="111"/>
      <c r="F407" s="111"/>
      <c r="G407" s="111"/>
      <c r="H407" s="111"/>
    </row>
    <row r="408" spans="1:28" x14ac:dyDescent="0.2">
      <c r="C408" s="29" t="s">
        <v>687</v>
      </c>
      <c r="D408" s="111" t="s">
        <v>254</v>
      </c>
      <c r="E408" s="111"/>
      <c r="F408" s="111"/>
      <c r="G408" s="111"/>
      <c r="H408" s="111"/>
    </row>
    <row r="409" spans="1:28" x14ac:dyDescent="0.2">
      <c r="C409" s="29" t="s">
        <v>688</v>
      </c>
      <c r="D409" s="111" t="s">
        <v>253</v>
      </c>
      <c r="E409" s="111"/>
      <c r="F409" s="111"/>
      <c r="G409" s="111"/>
      <c r="H409" s="111"/>
    </row>
    <row r="410" spans="1:28" x14ac:dyDescent="0.2">
      <c r="C410" s="11" t="s">
        <v>680</v>
      </c>
      <c r="D410" s="41"/>
      <c r="E410" s="41"/>
      <c r="F410" s="41">
        <f>Source!BZ224</f>
        <v>122</v>
      </c>
      <c r="G410" s="65">
        <f>(Source!AF224+Source!AE224)*Source!FX224/100</f>
        <v>83.852722799999995</v>
      </c>
      <c r="H410" s="66">
        <f>Source!X224</f>
        <v>1721.27</v>
      </c>
    </row>
    <row r="411" spans="1:28" x14ac:dyDescent="0.2">
      <c r="C411" s="11" t="s">
        <v>689</v>
      </c>
      <c r="D411" s="41"/>
      <c r="E411" s="41"/>
      <c r="F411" s="41"/>
      <c r="G411" s="41" t="str">
        <f>CONCATENATE(Source!DL224,Source!FT224, "=", Source!FX224, "%")</f>
        <v>*0,9=109,8%</v>
      </c>
      <c r="H411" s="41" t="str">
        <f>CONCATENATE(Source!AT224)</f>
        <v>110</v>
      </c>
    </row>
    <row r="412" spans="1:28" x14ac:dyDescent="0.2">
      <c r="C412" s="11" t="s">
        <v>681</v>
      </c>
      <c r="D412" s="41"/>
      <c r="E412" s="41"/>
      <c r="F412" s="41">
        <f>Source!CA224</f>
        <v>80</v>
      </c>
      <c r="G412" s="65">
        <f>(Source!AF224+Source!AE224)*Source!FY224/100</f>
        <v>51.930647999999998</v>
      </c>
      <c r="H412" s="66">
        <f>Source!Y224</f>
        <v>1064.06</v>
      </c>
    </row>
    <row r="413" spans="1:28" x14ac:dyDescent="0.2">
      <c r="C413" s="11" t="s">
        <v>690</v>
      </c>
      <c r="D413" s="41"/>
      <c r="E413" s="41"/>
      <c r="F413" s="41"/>
      <c r="G413" s="41" t="str">
        <f>CONCATENATE(Source!DM224,Source!FU224, "=", Source!FY224, "%")</f>
        <v>*0,85=68%</v>
      </c>
      <c r="H413" s="41" t="str">
        <f>CONCATENATE(Source!AU224)</f>
        <v>68</v>
      </c>
    </row>
    <row r="414" spans="1:28" x14ac:dyDescent="0.2">
      <c r="C414" s="11" t="s">
        <v>682</v>
      </c>
      <c r="D414" s="41"/>
      <c r="E414" s="41"/>
      <c r="F414" s="41"/>
      <c r="G414" s="65">
        <f>((Source!AF224+Source!AE224)*Source!FX224/100)+((Source!AF224+Source!AE224)*Source!FY224/100)+Source!AB224</f>
        <v>382.76197079999997</v>
      </c>
      <c r="H414" s="66">
        <f>Source!O224+Source!X224+Source!Y224</f>
        <v>7845.92</v>
      </c>
    </row>
    <row r="415" spans="1:28" ht="28.5" x14ac:dyDescent="0.2">
      <c r="A415" s="54">
        <v>44</v>
      </c>
      <c r="B415" s="54" t="str">
        <f>Source!E226</f>
        <v>21,1</v>
      </c>
      <c r="C415" s="54" t="str">
        <f>Source!G226</f>
        <v>Кирпич керамический, силикатный или пустотелый</v>
      </c>
      <c r="D415" s="54" t="str">
        <f>Source!F226</f>
        <v>06.1.01.05</v>
      </c>
      <c r="E415" s="37" t="str">
        <f>Source!H226</f>
        <v>1000 шт.</v>
      </c>
      <c r="F415" s="14">
        <f>Source!I226</f>
        <v>1.2</v>
      </c>
      <c r="G415" s="27">
        <f>Source!AB226</f>
        <v>0</v>
      </c>
      <c r="H415" s="28">
        <f>Source!O226</f>
        <v>0</v>
      </c>
      <c r="T415">
        <f>Source!O226+Source!X226+Source!Y226</f>
        <v>0</v>
      </c>
      <c r="U415">
        <f>Source!P226</f>
        <v>0</v>
      </c>
      <c r="V415">
        <f>Source!S226</f>
        <v>0</v>
      </c>
      <c r="W415">
        <f>Source!Q226</f>
        <v>0</v>
      </c>
      <c r="X415">
        <f>Source!R226</f>
        <v>0</v>
      </c>
      <c r="Y415">
        <f>Source!U226</f>
        <v>0</v>
      </c>
      <c r="Z415">
        <f>Source!V226</f>
        <v>0</v>
      </c>
      <c r="AA415">
        <f>Source!X226</f>
        <v>0</v>
      </c>
      <c r="AB415">
        <f>Source!Y226</f>
        <v>0</v>
      </c>
    </row>
    <row r="416" spans="1:28" ht="14.25" x14ac:dyDescent="0.2">
      <c r="C416" s="29" t="s">
        <v>678</v>
      </c>
      <c r="D416" s="29">
        <f>Source!BC226</f>
        <v>6.83</v>
      </c>
      <c r="F416" s="14"/>
      <c r="G416" s="14"/>
      <c r="H416" s="14"/>
    </row>
    <row r="417" spans="1:28" ht="28.5" x14ac:dyDescent="0.2">
      <c r="A417" s="54">
        <v>45</v>
      </c>
      <c r="B417" s="54" t="str">
        <f>Source!E228</f>
        <v>21,2</v>
      </c>
      <c r="C417" s="54" t="str">
        <f>Source!G228</f>
        <v>Кирпич керамический одинарный, размером 250х120х65 мм, марка 100</v>
      </c>
      <c r="D417" s="54" t="str">
        <f>Source!F228</f>
        <v>06.1.01.05-0035</v>
      </c>
      <c r="E417" s="37" t="str">
        <f>Source!H228</f>
        <v>1000 шт.</v>
      </c>
      <c r="F417" s="14">
        <f>Source!I228</f>
        <v>1.2</v>
      </c>
      <c r="G417" s="27">
        <f>Source!AB228</f>
        <v>1752.6</v>
      </c>
      <c r="H417" s="28">
        <f>Source!O228</f>
        <v>14364.31</v>
      </c>
      <c r="T417">
        <f>Source!O228+Source!X228+Source!Y228</f>
        <v>14364.31</v>
      </c>
      <c r="U417">
        <f>Source!P228</f>
        <v>14364.31</v>
      </c>
      <c r="V417">
        <f>Source!S228</f>
        <v>0</v>
      </c>
      <c r="W417">
        <f>Source!Q228</f>
        <v>0</v>
      </c>
      <c r="X417">
        <f>Source!R228</f>
        <v>0</v>
      </c>
      <c r="Y417">
        <f>Source!U228</f>
        <v>0</v>
      </c>
      <c r="Z417">
        <f>Source!V228</f>
        <v>0</v>
      </c>
      <c r="AA417">
        <f>Source!X228</f>
        <v>0</v>
      </c>
      <c r="AB417">
        <f>Source!Y228</f>
        <v>0</v>
      </c>
    </row>
    <row r="418" spans="1:28" ht="14.25" x14ac:dyDescent="0.2">
      <c r="C418" s="29" t="s">
        <v>678</v>
      </c>
      <c r="D418" s="29">
        <f>Source!BC228</f>
        <v>6.83</v>
      </c>
      <c r="F418" s="14"/>
      <c r="G418" s="14"/>
      <c r="H418" s="14"/>
    </row>
    <row r="419" spans="1:28" ht="42.75" x14ac:dyDescent="0.2">
      <c r="A419" s="54">
        <v>46</v>
      </c>
      <c r="B419" s="54" t="str">
        <f>Source!E230</f>
        <v>22</v>
      </c>
      <c r="C419" s="54" t="str">
        <f>Source!G230</f>
        <v>Вертикальное перемещение сверх предусмотренного в ГЭСНм 1 м, на высоту до 25 м</v>
      </c>
      <c r="D419" s="54" t="str">
        <f>Source!F230</f>
        <v>м40-01-002-05</v>
      </c>
      <c r="E419" s="37" t="str">
        <f>Source!H230</f>
        <v>10 т</v>
      </c>
      <c r="F419" s="14">
        <f>Source!I230</f>
        <v>0.15</v>
      </c>
      <c r="G419" s="27">
        <f>Source!AB230</f>
        <v>1300.24</v>
      </c>
      <c r="H419" s="28">
        <f>Source!O230</f>
        <v>1332.1</v>
      </c>
      <c r="T419">
        <f>Source!O230+Source!X230+Source!Y230</f>
        <v>2880.38</v>
      </c>
      <c r="U419">
        <f>Source!P230</f>
        <v>21.58</v>
      </c>
      <c r="V419">
        <f>Source!S230</f>
        <v>1078.8</v>
      </c>
      <c r="W419">
        <f>Source!Q230</f>
        <v>231.72</v>
      </c>
      <c r="X419">
        <f>Source!R230</f>
        <v>27.11</v>
      </c>
      <c r="Y419">
        <f>Source!U230</f>
        <v>20.25</v>
      </c>
      <c r="Z419">
        <f>Source!V230</f>
        <v>0.29399999999999998</v>
      </c>
      <c r="AA419">
        <f>Source!X230</f>
        <v>884.73</v>
      </c>
      <c r="AB419">
        <f>Source!Y230</f>
        <v>663.55</v>
      </c>
    </row>
    <row r="420" spans="1:28" ht="14.25" x14ac:dyDescent="0.2">
      <c r="C420" s="29" t="str">
        <f>"Объем: "&amp;Source!I230&amp;"=1,5/"&amp;"10"</f>
        <v>Объем: 0,15=1,5/10</v>
      </c>
      <c r="F420" s="14"/>
      <c r="G420" s="14"/>
      <c r="H420" s="14"/>
    </row>
    <row r="421" spans="1:28" x14ac:dyDescent="0.2">
      <c r="C421" s="29" t="s">
        <v>676</v>
      </c>
      <c r="D421" s="29">
        <f>Source!BA230</f>
        <v>6.83</v>
      </c>
    </row>
    <row r="422" spans="1:28" x14ac:dyDescent="0.2">
      <c r="C422" s="29" t="s">
        <v>677</v>
      </c>
      <c r="D422" s="29">
        <f>Source!BB230</f>
        <v>6.83</v>
      </c>
    </row>
    <row r="423" spans="1:28" x14ac:dyDescent="0.2">
      <c r="C423" s="29" t="s">
        <v>678</v>
      </c>
      <c r="D423" s="29">
        <f>Source!BC230</f>
        <v>6.83</v>
      </c>
    </row>
    <row r="424" spans="1:28" x14ac:dyDescent="0.2">
      <c r="C424" s="29" t="s">
        <v>679</v>
      </c>
      <c r="D424" s="29">
        <f>Source!BS230</f>
        <v>6.83</v>
      </c>
    </row>
    <row r="425" spans="1:28" x14ac:dyDescent="0.2">
      <c r="C425" s="11" t="s">
        <v>680</v>
      </c>
      <c r="D425" s="41"/>
      <c r="E425" s="41"/>
      <c r="F425" s="41">
        <f>Source!BZ230</f>
        <v>80</v>
      </c>
      <c r="G425" s="65">
        <f>(Source!AF230+Source!AE230)*Source!FX230/100</f>
        <v>863.56799999999998</v>
      </c>
      <c r="H425" s="66">
        <f>Source!X230</f>
        <v>884.73</v>
      </c>
    </row>
    <row r="426" spans="1:28" x14ac:dyDescent="0.2">
      <c r="C426" s="11" t="s">
        <v>681</v>
      </c>
      <c r="D426" s="41"/>
      <c r="E426" s="41"/>
      <c r="F426" s="41">
        <f>Source!CA230</f>
        <v>60</v>
      </c>
      <c r="G426" s="65">
        <f>(Source!AF230+Source!AE230)*Source!FY230/100</f>
        <v>647.67600000000004</v>
      </c>
      <c r="H426" s="66">
        <f>Source!Y230</f>
        <v>663.55</v>
      </c>
    </row>
    <row r="427" spans="1:28" x14ac:dyDescent="0.2">
      <c r="C427" s="11" t="s">
        <v>682</v>
      </c>
      <c r="D427" s="41"/>
      <c r="E427" s="41"/>
      <c r="F427" s="41"/>
      <c r="G427" s="65">
        <f>((Source!AF230+Source!AE230)*Source!FX230/100)+((Source!AF230+Source!AE230)*Source!FY230/100)+Source!AB230</f>
        <v>2811.4840000000004</v>
      </c>
      <c r="H427" s="66">
        <f>Source!O230+Source!X230+Source!Y230</f>
        <v>2880.38</v>
      </c>
    </row>
    <row r="428" spans="1:28" ht="42.75" x14ac:dyDescent="0.2">
      <c r="A428" s="54">
        <v>47</v>
      </c>
      <c r="B428" s="54" t="str">
        <f>Source!E232</f>
        <v>23</v>
      </c>
      <c r="C428" s="54" t="str">
        <f>Source!G232</f>
        <v>Вертикальное перемещение свыше 25 м, добавлять на каждые следующие 5 м</v>
      </c>
      <c r="D428" s="54" t="str">
        <f>Source!F232</f>
        <v>м40-01-002-24</v>
      </c>
      <c r="E428" s="37" t="str">
        <f>Source!H232</f>
        <v>10 т</v>
      </c>
      <c r="F428" s="14">
        <f>Source!I232</f>
        <v>0.15</v>
      </c>
      <c r="G428" s="27">
        <f>Source!AB232</f>
        <v>2849.7</v>
      </c>
      <c r="H428" s="28">
        <f>Source!O232</f>
        <v>2919.52</v>
      </c>
      <c r="T428">
        <f>Source!O232+Source!X232+Source!Y232</f>
        <v>6061.7900000000009</v>
      </c>
      <c r="U428">
        <f>Source!P232</f>
        <v>42.82</v>
      </c>
      <c r="V428">
        <f>Source!S232</f>
        <v>2142.13</v>
      </c>
      <c r="W428">
        <f>Source!Q232</f>
        <v>734.57</v>
      </c>
      <c r="X428">
        <f>Source!R232</f>
        <v>102.35</v>
      </c>
      <c r="Y428">
        <f>Source!U232</f>
        <v>36.299999999999997</v>
      </c>
      <c r="Z428">
        <f>Source!V232</f>
        <v>1.1100000000000001</v>
      </c>
      <c r="AA428">
        <f>Source!X232</f>
        <v>1795.58</v>
      </c>
      <c r="AB428">
        <f>Source!Y232</f>
        <v>1346.69</v>
      </c>
    </row>
    <row r="429" spans="1:28" ht="14.25" x14ac:dyDescent="0.2">
      <c r="C429" s="29" t="str">
        <f>"Объем: "&amp;Source!I232&amp;"=1,5/"&amp;"10"</f>
        <v>Объем: 0,15=1,5/10</v>
      </c>
      <c r="F429" s="14"/>
      <c r="G429" s="14"/>
      <c r="H429" s="14"/>
    </row>
    <row r="430" spans="1:28" x14ac:dyDescent="0.2">
      <c r="C430" s="29" t="s">
        <v>676</v>
      </c>
      <c r="D430" s="29">
        <f>Source!BA232</f>
        <v>6.83</v>
      </c>
    </row>
    <row r="431" spans="1:28" x14ac:dyDescent="0.2">
      <c r="C431" s="29" t="s">
        <v>677</v>
      </c>
      <c r="D431" s="29">
        <f>Source!BB232</f>
        <v>6.83</v>
      </c>
    </row>
    <row r="432" spans="1:28" x14ac:dyDescent="0.2">
      <c r="C432" s="29" t="s">
        <v>678</v>
      </c>
      <c r="D432" s="29">
        <f>Source!BC232</f>
        <v>6.83</v>
      </c>
    </row>
    <row r="433" spans="1:28" x14ac:dyDescent="0.2">
      <c r="C433" s="29" t="s">
        <v>679</v>
      </c>
      <c r="D433" s="29">
        <f>Source!BS232</f>
        <v>6.83</v>
      </c>
    </row>
    <row r="434" spans="1:28" x14ac:dyDescent="0.2">
      <c r="C434" s="29" t="s">
        <v>683</v>
      </c>
      <c r="D434" s="111" t="s">
        <v>301</v>
      </c>
      <c r="E434" s="111"/>
      <c r="F434" s="111"/>
      <c r="G434" s="111"/>
      <c r="H434" s="111"/>
    </row>
    <row r="435" spans="1:28" x14ac:dyDescent="0.2">
      <c r="C435" s="29" t="s">
        <v>684</v>
      </c>
      <c r="D435" s="111" t="s">
        <v>301</v>
      </c>
      <c r="E435" s="111"/>
      <c r="F435" s="111"/>
      <c r="G435" s="111"/>
      <c r="H435" s="111"/>
    </row>
    <row r="436" spans="1:28" x14ac:dyDescent="0.2">
      <c r="C436" s="29" t="s">
        <v>685</v>
      </c>
      <c r="D436" s="111" t="s">
        <v>301</v>
      </c>
      <c r="E436" s="111"/>
      <c r="F436" s="111"/>
      <c r="G436" s="111"/>
      <c r="H436" s="111"/>
    </row>
    <row r="437" spans="1:28" x14ac:dyDescent="0.2">
      <c r="C437" s="29" t="s">
        <v>686</v>
      </c>
      <c r="D437" s="111" t="s">
        <v>301</v>
      </c>
      <c r="E437" s="111"/>
      <c r="F437" s="111"/>
      <c r="G437" s="111"/>
      <c r="H437" s="111"/>
    </row>
    <row r="438" spans="1:28" x14ac:dyDescent="0.2">
      <c r="C438" s="29" t="s">
        <v>687</v>
      </c>
      <c r="D438" s="111" t="s">
        <v>301</v>
      </c>
      <c r="E438" s="111"/>
      <c r="F438" s="111"/>
      <c r="G438" s="111"/>
      <c r="H438" s="111"/>
    </row>
    <row r="439" spans="1:28" x14ac:dyDescent="0.2">
      <c r="C439" s="29" t="s">
        <v>688</v>
      </c>
      <c r="D439" s="111" t="s">
        <v>301</v>
      </c>
      <c r="E439" s="111"/>
      <c r="F439" s="111"/>
      <c r="G439" s="111"/>
      <c r="H439" s="111"/>
    </row>
    <row r="440" spans="1:28" x14ac:dyDescent="0.2">
      <c r="C440" s="11" t="s">
        <v>680</v>
      </c>
      <c r="D440" s="41"/>
      <c r="E440" s="41"/>
      <c r="F440" s="41">
        <f>Source!BZ232</f>
        <v>80</v>
      </c>
      <c r="G440" s="65">
        <f>(Source!AF232+Source!AE232)*Source!FX232/100</f>
        <v>1752.64</v>
      </c>
      <c r="H440" s="66">
        <f>Source!X232</f>
        <v>1795.58</v>
      </c>
    </row>
    <row r="441" spans="1:28" x14ac:dyDescent="0.2">
      <c r="C441" s="11" t="s">
        <v>681</v>
      </c>
      <c r="D441" s="41"/>
      <c r="E441" s="41"/>
      <c r="F441" s="41">
        <f>Source!CA232</f>
        <v>60</v>
      </c>
      <c r="G441" s="65">
        <f>(Source!AF232+Source!AE232)*Source!FY232/100</f>
        <v>1314.48</v>
      </c>
      <c r="H441" s="66">
        <f>Source!Y232</f>
        <v>1346.69</v>
      </c>
    </row>
    <row r="442" spans="1:28" x14ac:dyDescent="0.2">
      <c r="C442" s="11" t="s">
        <v>682</v>
      </c>
      <c r="D442" s="41"/>
      <c r="E442" s="41"/>
      <c r="F442" s="41"/>
      <c r="G442" s="65">
        <f>((Source!AF232+Source!AE232)*Source!FX232/100)+((Source!AF232+Source!AE232)*Source!FY232/100)+Source!AB232</f>
        <v>5916.82</v>
      </c>
      <c r="H442" s="66">
        <f>Source!O232+Source!X232+Source!Y232</f>
        <v>6061.7900000000009</v>
      </c>
    </row>
    <row r="443" spans="1:28" ht="28.5" x14ac:dyDescent="0.2">
      <c r="A443" s="54">
        <v>48</v>
      </c>
      <c r="B443" s="54" t="str">
        <f>Source!E234</f>
        <v>24</v>
      </c>
      <c r="C443" s="54" t="str">
        <f>Source!G234</f>
        <v>Демонтаж: Монтаж перегородок стальных, консольных, сетчатых</v>
      </c>
      <c r="D443" s="54" t="str">
        <f>Source!F234</f>
        <v>09-03-046-03</v>
      </c>
      <c r="E443" s="37" t="str">
        <f>Source!H234</f>
        <v>100 м2</v>
      </c>
      <c r="F443" s="14">
        <f>Source!I234</f>
        <v>6.2E-2</v>
      </c>
      <c r="G443" s="27">
        <f>Source!AB234</f>
        <v>441.95760000000001</v>
      </c>
      <c r="H443" s="28">
        <f>Source!O234</f>
        <v>187.15</v>
      </c>
      <c r="T443">
        <f>Source!O234+Source!X234+Source!Y234</f>
        <v>450.99</v>
      </c>
      <c r="U443">
        <f>Source!P234</f>
        <v>0</v>
      </c>
      <c r="V443">
        <f>Source!S234</f>
        <v>170.13</v>
      </c>
      <c r="W443">
        <f>Source!Q234</f>
        <v>17.02</v>
      </c>
      <c r="X443">
        <f>Source!R234</f>
        <v>2.3199999999999998</v>
      </c>
      <c r="Y443">
        <f>Source!U234</f>
        <v>2.7133679999999996</v>
      </c>
      <c r="Z443">
        <f>Source!V234</f>
        <v>2.6560799999999996E-2</v>
      </c>
      <c r="AA443">
        <f>Source!X234</f>
        <v>139.68</v>
      </c>
      <c r="AB443">
        <f>Source!Y234</f>
        <v>124.16</v>
      </c>
    </row>
    <row r="444" spans="1:28" ht="14.25" x14ac:dyDescent="0.2">
      <c r="C444" s="29" t="str">
        <f>"Объем: "&amp;Source!I234&amp;"=6,2/"&amp;"100"</f>
        <v>Объем: 0,062=6,2/100</v>
      </c>
      <c r="F444" s="14"/>
      <c r="G444" s="14"/>
      <c r="H444" s="14"/>
    </row>
    <row r="445" spans="1:28" x14ac:dyDescent="0.2">
      <c r="C445" s="29" t="s">
        <v>676</v>
      </c>
      <c r="D445" s="29">
        <f>Source!BA234</f>
        <v>6.83</v>
      </c>
    </row>
    <row r="446" spans="1:28" x14ac:dyDescent="0.2">
      <c r="C446" s="29" t="s">
        <v>677</v>
      </c>
      <c r="D446" s="29">
        <f>Source!BB234</f>
        <v>6.83</v>
      </c>
    </row>
    <row r="447" spans="1:28" x14ac:dyDescent="0.2">
      <c r="C447" s="29" t="s">
        <v>678</v>
      </c>
      <c r="D447" s="29">
        <f>Source!BC234</f>
        <v>6.83</v>
      </c>
    </row>
    <row r="448" spans="1:28" x14ac:dyDescent="0.2">
      <c r="C448" s="29" t="s">
        <v>679</v>
      </c>
      <c r="D448" s="29">
        <f>Source!BS234</f>
        <v>6.83</v>
      </c>
    </row>
    <row r="449" spans="1:8" x14ac:dyDescent="0.2">
      <c r="C449" s="29" t="s">
        <v>683</v>
      </c>
      <c r="D449" s="111" t="s">
        <v>28</v>
      </c>
      <c r="E449" s="111"/>
      <c r="F449" s="111"/>
      <c r="G449" s="111"/>
      <c r="H449" s="111"/>
    </row>
    <row r="450" spans="1:8" x14ac:dyDescent="0.2">
      <c r="C450" s="29" t="s">
        <v>684</v>
      </c>
      <c r="D450" s="111" t="s">
        <v>247</v>
      </c>
      <c r="E450" s="111"/>
      <c r="F450" s="111"/>
      <c r="G450" s="111"/>
      <c r="H450" s="111"/>
    </row>
    <row r="451" spans="1:8" x14ac:dyDescent="0.2">
      <c r="C451" s="29" t="s">
        <v>685</v>
      </c>
      <c r="D451" s="111" t="s">
        <v>247</v>
      </c>
      <c r="E451" s="111"/>
      <c r="F451" s="111"/>
      <c r="G451" s="111"/>
      <c r="H451" s="111"/>
    </row>
    <row r="452" spans="1:8" x14ac:dyDescent="0.2">
      <c r="C452" s="29" t="s">
        <v>686</v>
      </c>
      <c r="D452" s="111" t="s">
        <v>247</v>
      </c>
      <c r="E452" s="111"/>
      <c r="F452" s="111"/>
      <c r="G452" s="111"/>
      <c r="H452" s="111"/>
    </row>
    <row r="453" spans="1:8" x14ac:dyDescent="0.2">
      <c r="C453" s="29" t="s">
        <v>687</v>
      </c>
      <c r="D453" s="111" t="s">
        <v>247</v>
      </c>
      <c r="E453" s="111"/>
      <c r="F453" s="111"/>
      <c r="G453" s="111"/>
      <c r="H453" s="111"/>
    </row>
    <row r="454" spans="1:8" x14ac:dyDescent="0.2">
      <c r="C454" s="29" t="s">
        <v>688</v>
      </c>
      <c r="D454" s="111" t="s">
        <v>247</v>
      </c>
      <c r="E454" s="111"/>
      <c r="F454" s="111"/>
      <c r="G454" s="111"/>
      <c r="H454" s="111"/>
    </row>
    <row r="455" spans="1:8" x14ac:dyDescent="0.2">
      <c r="C455" s="11" t="s">
        <v>680</v>
      </c>
      <c r="D455" s="41"/>
      <c r="E455" s="41"/>
      <c r="F455" s="41">
        <f>Source!BZ234</f>
        <v>90</v>
      </c>
      <c r="G455" s="65">
        <f>(Source!AF234+Source!AE234)*Source!FX234/100</f>
        <v>329.85111599999999</v>
      </c>
      <c r="H455" s="66">
        <f>Source!X234</f>
        <v>139.68</v>
      </c>
    </row>
    <row r="456" spans="1:8" x14ac:dyDescent="0.2">
      <c r="C456" s="11" t="s">
        <v>689</v>
      </c>
      <c r="D456" s="41"/>
      <c r="E456" s="41"/>
      <c r="F456" s="41"/>
      <c r="G456" s="41" t="str">
        <f>CONCATENATE(Source!DL234,Source!FT234, "=", Source!FX234, "%")</f>
        <v>*0,9=81%</v>
      </c>
      <c r="H456" s="41" t="str">
        <f>CONCATENATE(Source!AT234)</f>
        <v>81</v>
      </c>
    </row>
    <row r="457" spans="1:8" x14ac:dyDescent="0.2">
      <c r="C457" s="11" t="s">
        <v>681</v>
      </c>
      <c r="D457" s="41"/>
      <c r="E457" s="41"/>
      <c r="F457" s="41">
        <f>Source!CA234</f>
        <v>85</v>
      </c>
      <c r="G457" s="65">
        <f>(Source!AF234+Source!AE234)*Source!FY234/100</f>
        <v>294.21905099999998</v>
      </c>
      <c r="H457" s="66">
        <f>Source!Y234</f>
        <v>124.16</v>
      </c>
    </row>
    <row r="458" spans="1:8" x14ac:dyDescent="0.2">
      <c r="C458" s="11" t="s">
        <v>690</v>
      </c>
      <c r="D458" s="41"/>
      <c r="E458" s="41"/>
      <c r="F458" s="41"/>
      <c r="G458" s="41" t="str">
        <f>CONCATENATE(Source!DM234,Source!FU234, "=", Source!FY234, "%")</f>
        <v>*0,85=72,25%</v>
      </c>
      <c r="H458" s="41" t="str">
        <f>CONCATENATE(Source!AU234)</f>
        <v>72</v>
      </c>
    </row>
    <row r="459" spans="1:8" x14ac:dyDescent="0.2">
      <c r="C459" s="11" t="s">
        <v>682</v>
      </c>
      <c r="D459" s="41"/>
      <c r="E459" s="41"/>
      <c r="F459" s="41"/>
      <c r="G459" s="65">
        <f>((Source!AF234+Source!AE234)*Source!FX234/100)+((Source!AF234+Source!AE234)*Source!FY234/100)+Source!AB234</f>
        <v>1066.027767</v>
      </c>
      <c r="H459" s="66">
        <f>Source!O234+Source!X234+Source!Y234</f>
        <v>450.99</v>
      </c>
    </row>
    <row r="461" spans="1:8" ht="15" x14ac:dyDescent="0.25">
      <c r="A461" s="67"/>
      <c r="B461" s="67"/>
      <c r="C461" s="88" t="str">
        <f>CONCATENATE("Итого по разделу: ",IF(Source!G236&lt;&gt;"Новый раздел", Source!G236, ""))</f>
        <v>Итого по разделу: Раздел : Дополнительные работы</v>
      </c>
      <c r="D461" s="88"/>
      <c r="E461" s="88"/>
      <c r="F461" s="88"/>
      <c r="G461" s="67"/>
      <c r="H461" s="68">
        <f>IF(SUM(T343:T460)=0, "-", SUM(T343:T460))</f>
        <v>79549.510000000024</v>
      </c>
    </row>
    <row r="462" spans="1:8" ht="15" x14ac:dyDescent="0.25">
      <c r="A462" s="67"/>
      <c r="B462" s="67"/>
      <c r="C462" s="67"/>
      <c r="D462" s="67"/>
      <c r="E462" s="67"/>
      <c r="F462" s="67"/>
      <c r="G462" s="67"/>
      <c r="H462" s="67"/>
    </row>
    <row r="464" spans="1:8" ht="14.25" x14ac:dyDescent="0.2">
      <c r="C464" s="114" t="str">
        <f>Source!H264</f>
        <v>Всего</v>
      </c>
      <c r="D464" s="114"/>
      <c r="E464" s="114"/>
      <c r="F464" s="114"/>
      <c r="G464" s="81">
        <f>IF(Source!P264=0, "", Source!P264)</f>
        <v>79549.509999999995</v>
      </c>
      <c r="H464" s="81"/>
    </row>
    <row r="465" spans="1:28" ht="14.25" x14ac:dyDescent="0.2">
      <c r="C465" s="114" t="str">
        <f>Source!H265</f>
        <v>Итого НДС 18%</v>
      </c>
      <c r="D465" s="114"/>
      <c r="E465" s="114"/>
      <c r="F465" s="114"/>
      <c r="G465" s="81">
        <f>IF(Source!P265=0, "", Source!P265)</f>
        <v>14318.91</v>
      </c>
      <c r="H465" s="81"/>
    </row>
    <row r="466" spans="1:28" ht="14.25" x14ac:dyDescent="0.2">
      <c r="C466" s="114" t="str">
        <f>Source!H266</f>
        <v>Всего по смете</v>
      </c>
      <c r="D466" s="114"/>
      <c r="E466" s="114"/>
      <c r="F466" s="114"/>
      <c r="G466" s="81">
        <f>IF(Source!P266=0, "", Source!P266)</f>
        <v>93868.42</v>
      </c>
      <c r="H466" s="81"/>
    </row>
    <row r="468" spans="1:28" ht="16.5" x14ac:dyDescent="0.25">
      <c r="A468" s="87" t="str">
        <f>CONCATENATE("Раздел: ",IF(Source!G268&lt;&gt;"Новый раздел", Source!G268, ""))</f>
        <v>Раздел: Раздел: Пусконаладочные работы</v>
      </c>
      <c r="B468" s="87"/>
      <c r="C468" s="87"/>
      <c r="D468" s="87"/>
      <c r="E468" s="87"/>
      <c r="F468" s="87"/>
      <c r="G468" s="87"/>
      <c r="H468" s="87"/>
    </row>
    <row r="469" spans="1:28" ht="57" x14ac:dyDescent="0.2">
      <c r="A469" s="54">
        <v>49</v>
      </c>
      <c r="B469" s="54" t="str">
        <f>Source!E273</f>
        <v>25</v>
      </c>
      <c r="C469" s="54" t="str">
        <f>Source!G273</f>
        <v>Вентилятор осевой с входными элементами сети, установленный в воздуховоде, шахте, проеме или крышечного типа № 4-8</v>
      </c>
      <c r="D469" s="54" t="str">
        <f>Source!F273</f>
        <v>п03-01-002-01</v>
      </c>
      <c r="E469" s="37" t="str">
        <f>Source!H273</f>
        <v>ШТ</v>
      </c>
      <c r="F469" s="14">
        <f>Source!I273</f>
        <v>5</v>
      </c>
      <c r="G469" s="27">
        <f>Source!AB273</f>
        <v>37.704000000000001</v>
      </c>
      <c r="H469" s="28">
        <f>Source!O273</f>
        <v>3523.44</v>
      </c>
      <c r="T469">
        <f>Source!O273+Source!X273+Source!Y273</f>
        <v>7223.06</v>
      </c>
      <c r="U469">
        <f>Source!P273</f>
        <v>0</v>
      </c>
      <c r="V469">
        <f>Source!S273</f>
        <v>3523.44</v>
      </c>
      <c r="W469">
        <f>Source!Q273</f>
        <v>0</v>
      </c>
      <c r="X469">
        <f>Source!R273</f>
        <v>0</v>
      </c>
      <c r="Y469">
        <f>Source!U273</f>
        <v>14.400000000000002</v>
      </c>
      <c r="Z469">
        <f>Source!V273</f>
        <v>0</v>
      </c>
      <c r="AA469">
        <f>Source!X273</f>
        <v>2290.2399999999998</v>
      </c>
      <c r="AB469">
        <f>Source!Y273</f>
        <v>1409.38</v>
      </c>
    </row>
    <row r="470" spans="1:28" ht="14.25" x14ac:dyDescent="0.2">
      <c r="C470" s="29" t="s">
        <v>676</v>
      </c>
      <c r="D470" s="29">
        <f>Source!BA273</f>
        <v>18.690000000000001</v>
      </c>
      <c r="F470" s="14"/>
      <c r="G470" s="14"/>
      <c r="H470" s="14"/>
    </row>
    <row r="471" spans="1:28" x14ac:dyDescent="0.2">
      <c r="C471" s="29" t="s">
        <v>686</v>
      </c>
      <c r="D471" s="111" t="s">
        <v>312</v>
      </c>
      <c r="E471" s="111"/>
      <c r="F471" s="111"/>
      <c r="G471" s="111"/>
      <c r="H471" s="111"/>
    </row>
    <row r="472" spans="1:28" x14ac:dyDescent="0.2">
      <c r="C472" s="29" t="s">
        <v>687</v>
      </c>
      <c r="D472" s="111" t="s">
        <v>312</v>
      </c>
      <c r="E472" s="111"/>
      <c r="F472" s="111"/>
      <c r="G472" s="111"/>
      <c r="H472" s="111"/>
    </row>
    <row r="473" spans="1:28" x14ac:dyDescent="0.2">
      <c r="C473" s="11" t="s">
        <v>680</v>
      </c>
      <c r="D473" s="41"/>
      <c r="E473" s="41"/>
      <c r="F473" s="41">
        <f>Source!BZ273</f>
        <v>65</v>
      </c>
      <c r="G473" s="65">
        <f>(Source!AF273+Source!AE273)*Source!FX273/100</f>
        <v>24.507600000000004</v>
      </c>
      <c r="H473" s="66">
        <f>Source!X273</f>
        <v>2290.2399999999998</v>
      </c>
    </row>
    <row r="474" spans="1:28" x14ac:dyDescent="0.2">
      <c r="C474" s="11" t="s">
        <v>681</v>
      </c>
      <c r="D474" s="41"/>
      <c r="E474" s="41"/>
      <c r="F474" s="41">
        <f>Source!CA273</f>
        <v>40</v>
      </c>
      <c r="G474" s="65">
        <f>(Source!AF273+Source!AE273)*Source!FY273/100</f>
        <v>15.081600000000002</v>
      </c>
      <c r="H474" s="66">
        <f>Source!Y273</f>
        <v>1409.38</v>
      </c>
    </row>
    <row r="475" spans="1:28" x14ac:dyDescent="0.2">
      <c r="C475" s="11" t="s">
        <v>682</v>
      </c>
      <c r="D475" s="41"/>
      <c r="E475" s="41"/>
      <c r="F475" s="41"/>
      <c r="G475" s="65">
        <f>((Source!AF273+Source!AE273)*Source!FX273/100)+((Source!AF273+Source!AE273)*Source!FY273/100)+Source!AB273</f>
        <v>77.293200000000013</v>
      </c>
      <c r="H475" s="66">
        <f>Source!O273+Source!X273+Source!Y273</f>
        <v>7223.06</v>
      </c>
    </row>
    <row r="476" spans="1:28" ht="28.5" x14ac:dyDescent="0.2">
      <c r="A476" s="54">
        <v>50</v>
      </c>
      <c r="B476" s="54" t="str">
        <f>Source!E275</f>
        <v>26</v>
      </c>
      <c r="C476" s="54" t="str">
        <f>Source!G275</f>
        <v>Регулировочно-запорное устройство клапан обратный</v>
      </c>
      <c r="D476" s="54" t="str">
        <f>Source!F275</f>
        <v>п03-01-011-05</v>
      </c>
      <c r="E476" s="37" t="str">
        <f>Source!H275</f>
        <v>ШТ</v>
      </c>
      <c r="F476" s="14">
        <f>Source!I275</f>
        <v>2</v>
      </c>
      <c r="G476" s="27">
        <f>Source!AB275</f>
        <v>21.648</v>
      </c>
      <c r="H476" s="28">
        <f>Source!O275</f>
        <v>809.2</v>
      </c>
      <c r="T476">
        <f>Source!O275+Source!X275+Source!Y275</f>
        <v>1658.8600000000001</v>
      </c>
      <c r="U476">
        <f>Source!P275</f>
        <v>0</v>
      </c>
      <c r="V476">
        <f>Source!S275</f>
        <v>809.2</v>
      </c>
      <c r="W476">
        <f>Source!Q275</f>
        <v>0</v>
      </c>
      <c r="X476">
        <f>Source!R275</f>
        <v>0</v>
      </c>
      <c r="Y476">
        <f>Source!U275</f>
        <v>3.2</v>
      </c>
      <c r="Z476">
        <f>Source!V275</f>
        <v>0</v>
      </c>
      <c r="AA476">
        <f>Source!X275</f>
        <v>525.98</v>
      </c>
      <c r="AB476">
        <f>Source!Y275</f>
        <v>323.68</v>
      </c>
    </row>
    <row r="477" spans="1:28" ht="14.25" x14ac:dyDescent="0.2">
      <c r="C477" s="29" t="s">
        <v>676</v>
      </c>
      <c r="D477" s="29">
        <f>Source!BA275</f>
        <v>18.690000000000001</v>
      </c>
      <c r="F477" s="14"/>
      <c r="G477" s="14"/>
      <c r="H477" s="14"/>
    </row>
    <row r="478" spans="1:28" x14ac:dyDescent="0.2">
      <c r="C478" s="29" t="s">
        <v>686</v>
      </c>
      <c r="D478" s="111" t="s">
        <v>312</v>
      </c>
      <c r="E478" s="111"/>
      <c r="F478" s="111"/>
      <c r="G478" s="111"/>
      <c r="H478" s="111"/>
    </row>
    <row r="479" spans="1:28" x14ac:dyDescent="0.2">
      <c r="C479" s="29" t="s">
        <v>687</v>
      </c>
      <c r="D479" s="111" t="s">
        <v>312</v>
      </c>
      <c r="E479" s="111"/>
      <c r="F479" s="111"/>
      <c r="G479" s="111"/>
      <c r="H479" s="111"/>
    </row>
    <row r="480" spans="1:28" x14ac:dyDescent="0.2">
      <c r="C480" s="11" t="s">
        <v>680</v>
      </c>
      <c r="D480" s="41"/>
      <c r="E480" s="41"/>
      <c r="F480" s="41">
        <f>Source!BZ275</f>
        <v>65</v>
      </c>
      <c r="G480" s="65">
        <f>(Source!AF275+Source!AE275)*Source!FX275/100</f>
        <v>14.071199999999999</v>
      </c>
      <c r="H480" s="66">
        <f>Source!X275</f>
        <v>525.98</v>
      </c>
    </row>
    <row r="481" spans="1:28" x14ac:dyDescent="0.2">
      <c r="C481" s="11" t="s">
        <v>681</v>
      </c>
      <c r="D481" s="41"/>
      <c r="E481" s="41"/>
      <c r="F481" s="41">
        <f>Source!CA275</f>
        <v>40</v>
      </c>
      <c r="G481" s="65">
        <f>(Source!AF275+Source!AE275)*Source!FY275/100</f>
        <v>8.6592000000000002</v>
      </c>
      <c r="H481" s="66">
        <f>Source!Y275</f>
        <v>323.68</v>
      </c>
    </row>
    <row r="482" spans="1:28" x14ac:dyDescent="0.2">
      <c r="C482" s="11" t="s">
        <v>682</v>
      </c>
      <c r="D482" s="41"/>
      <c r="E482" s="41"/>
      <c r="F482" s="41"/>
      <c r="G482" s="65">
        <f>((Source!AF275+Source!AE275)*Source!FX275/100)+((Source!AF275+Source!AE275)*Source!FY275/100)+Source!AB275</f>
        <v>44.378399999999999</v>
      </c>
      <c r="H482" s="66">
        <f>Source!O275+Source!X275+Source!Y275</f>
        <v>1658.8600000000001</v>
      </c>
    </row>
    <row r="483" spans="1:28" ht="99.75" x14ac:dyDescent="0.2">
      <c r="A483" s="54">
        <v>51</v>
      </c>
      <c r="B483" s="54" t="str">
        <f>Source!E277</f>
        <v>27</v>
      </c>
      <c r="C483" s="54" t="str">
        <f>Source!G277</f>
        <v>Определение потерь (подсосов) воздуха на участке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v>
      </c>
      <c r="D483" s="54" t="str">
        <f>Source!F277</f>
        <v>п03-01-041-05</v>
      </c>
      <c r="E483" s="37" t="str">
        <f>Source!H277</f>
        <v>участок</v>
      </c>
      <c r="F483" s="14">
        <f>Source!I277</f>
        <v>5</v>
      </c>
      <c r="G483" s="27">
        <f>Source!AB277</f>
        <v>139.416</v>
      </c>
      <c r="H483" s="28">
        <f>Source!O277</f>
        <v>13028.43</v>
      </c>
      <c r="T483">
        <f>Source!O277+Source!X277+Source!Y277</f>
        <v>26708.28</v>
      </c>
      <c r="U483">
        <f>Source!P277</f>
        <v>0</v>
      </c>
      <c r="V483">
        <f>Source!S277</f>
        <v>13028.43</v>
      </c>
      <c r="W483">
        <f>Source!Q277</f>
        <v>0</v>
      </c>
      <c r="X483">
        <f>Source!R277</f>
        <v>0</v>
      </c>
      <c r="Y483">
        <f>Source!U277</f>
        <v>52.920000000000009</v>
      </c>
      <c r="Z483">
        <f>Source!V277</f>
        <v>0</v>
      </c>
      <c r="AA483">
        <f>Source!X277</f>
        <v>8468.48</v>
      </c>
      <c r="AB483">
        <f>Source!Y277</f>
        <v>5211.37</v>
      </c>
    </row>
    <row r="484" spans="1:28" ht="14.25" x14ac:dyDescent="0.2">
      <c r="C484" s="29" t="s">
        <v>676</v>
      </c>
      <c r="D484" s="29">
        <f>Source!BA277</f>
        <v>18.690000000000001</v>
      </c>
      <c r="F484" s="14"/>
      <c r="G484" s="14"/>
      <c r="H484" s="14"/>
    </row>
    <row r="485" spans="1:28" x14ac:dyDescent="0.2">
      <c r="C485" s="29" t="s">
        <v>686</v>
      </c>
      <c r="D485" s="111" t="s">
        <v>312</v>
      </c>
      <c r="E485" s="111"/>
      <c r="F485" s="111"/>
      <c r="G485" s="111"/>
      <c r="H485" s="111"/>
    </row>
    <row r="486" spans="1:28" x14ac:dyDescent="0.2">
      <c r="C486" s="29" t="s">
        <v>687</v>
      </c>
      <c r="D486" s="111" t="s">
        <v>312</v>
      </c>
      <c r="E486" s="111"/>
      <c r="F486" s="111"/>
      <c r="G486" s="111"/>
      <c r="H486" s="111"/>
    </row>
    <row r="487" spans="1:28" x14ac:dyDescent="0.2">
      <c r="C487" s="11" t="s">
        <v>680</v>
      </c>
      <c r="D487" s="41"/>
      <c r="E487" s="41"/>
      <c r="F487" s="41">
        <f>Source!BZ277</f>
        <v>65</v>
      </c>
      <c r="G487" s="65">
        <f>(Source!AF277+Source!AE277)*Source!FX277/100</f>
        <v>90.620399999999989</v>
      </c>
      <c r="H487" s="66">
        <f>Source!X277</f>
        <v>8468.48</v>
      </c>
    </row>
    <row r="488" spans="1:28" x14ac:dyDescent="0.2">
      <c r="C488" s="11" t="s">
        <v>681</v>
      </c>
      <c r="D488" s="41"/>
      <c r="E488" s="41"/>
      <c r="F488" s="41">
        <f>Source!CA277</f>
        <v>40</v>
      </c>
      <c r="G488" s="65">
        <f>(Source!AF277+Source!AE277)*Source!FY277/100</f>
        <v>55.766399999999997</v>
      </c>
      <c r="H488" s="66">
        <f>Source!Y277</f>
        <v>5211.37</v>
      </c>
    </row>
    <row r="489" spans="1:28" x14ac:dyDescent="0.2">
      <c r="C489" s="11" t="s">
        <v>682</v>
      </c>
      <c r="D489" s="41"/>
      <c r="E489" s="41"/>
      <c r="F489" s="41"/>
      <c r="G489" s="65">
        <f>((Source!AF277+Source!AE277)*Source!FX277/100)+((Source!AF277+Source!AE277)*Source!FY277/100)+Source!AB277</f>
        <v>285.80279999999999</v>
      </c>
      <c r="H489" s="66">
        <f>Source!O277+Source!X277+Source!Y277</f>
        <v>26708.28</v>
      </c>
    </row>
    <row r="490" spans="1:28" ht="42.75" x14ac:dyDescent="0.2">
      <c r="A490" s="54">
        <v>52</v>
      </c>
      <c r="B490" s="54" t="str">
        <f>Source!E279</f>
        <v>28</v>
      </c>
      <c r="C490" s="54" t="str">
        <f>Source!G279</f>
        <v>Система дымоудаления при количестве обслуживаемых этажей до 25</v>
      </c>
      <c r="D490" s="54" t="str">
        <f>Source!F279</f>
        <v>п03-01-051-04</v>
      </c>
      <c r="E490" s="37" t="str">
        <f>Source!H279</f>
        <v>система</v>
      </c>
      <c r="F490" s="14">
        <f>Source!I279</f>
        <v>1</v>
      </c>
      <c r="G490" s="27">
        <f>Source!AB279</f>
        <v>1246.6479999999999</v>
      </c>
      <c r="H490" s="28">
        <f>Source!O279</f>
        <v>23299.85</v>
      </c>
      <c r="T490">
        <f>Source!O279+Source!X279+Source!Y279</f>
        <v>47764.69</v>
      </c>
      <c r="U490">
        <f>Source!P279</f>
        <v>0</v>
      </c>
      <c r="V490">
        <f>Source!S279</f>
        <v>23299.85</v>
      </c>
      <c r="W490">
        <f>Source!Q279</f>
        <v>0</v>
      </c>
      <c r="X490">
        <f>Source!R279</f>
        <v>0</v>
      </c>
      <c r="Y490">
        <f>Source!U279</f>
        <v>92.160000000000011</v>
      </c>
      <c r="Z490">
        <f>Source!V279</f>
        <v>0</v>
      </c>
      <c r="AA490">
        <f>Source!X279</f>
        <v>15144.9</v>
      </c>
      <c r="AB490">
        <f>Source!Y279</f>
        <v>9319.94</v>
      </c>
    </row>
    <row r="491" spans="1:28" ht="14.25" x14ac:dyDescent="0.2">
      <c r="C491" s="29" t="s">
        <v>676</v>
      </c>
      <c r="D491" s="29">
        <f>Source!BA279</f>
        <v>18.690000000000001</v>
      </c>
      <c r="F491" s="14"/>
      <c r="G491" s="14"/>
      <c r="H491" s="14"/>
    </row>
    <row r="492" spans="1:28" x14ac:dyDescent="0.2">
      <c r="C492" s="29" t="s">
        <v>686</v>
      </c>
      <c r="D492" s="111" t="s">
        <v>312</v>
      </c>
      <c r="E492" s="111"/>
      <c r="F492" s="111"/>
      <c r="G492" s="111"/>
      <c r="H492" s="111"/>
    </row>
    <row r="493" spans="1:28" x14ac:dyDescent="0.2">
      <c r="C493" s="29" t="s">
        <v>687</v>
      </c>
      <c r="D493" s="111" t="s">
        <v>312</v>
      </c>
      <c r="E493" s="111"/>
      <c r="F493" s="111"/>
      <c r="G493" s="111"/>
      <c r="H493" s="111"/>
    </row>
    <row r="494" spans="1:28" x14ac:dyDescent="0.2">
      <c r="C494" s="11" t="s">
        <v>680</v>
      </c>
      <c r="D494" s="41"/>
      <c r="E494" s="41"/>
      <c r="F494" s="41">
        <f>Source!BZ279</f>
        <v>65</v>
      </c>
      <c r="G494" s="65">
        <f>(Source!AF279+Source!AE279)*Source!FX279/100</f>
        <v>810.32119999999998</v>
      </c>
      <c r="H494" s="66">
        <f>Source!X279</f>
        <v>15144.9</v>
      </c>
    </row>
    <row r="495" spans="1:28" x14ac:dyDescent="0.2">
      <c r="C495" s="11" t="s">
        <v>681</v>
      </c>
      <c r="D495" s="41"/>
      <c r="E495" s="41"/>
      <c r="F495" s="41">
        <f>Source!CA279</f>
        <v>40</v>
      </c>
      <c r="G495" s="65">
        <f>(Source!AF279+Source!AE279)*Source!FY279/100</f>
        <v>498.6592</v>
      </c>
      <c r="H495" s="66">
        <f>Source!Y279</f>
        <v>9319.94</v>
      </c>
    </row>
    <row r="496" spans="1:28" x14ac:dyDescent="0.2">
      <c r="C496" s="11" t="s">
        <v>682</v>
      </c>
      <c r="D496" s="41"/>
      <c r="E496" s="41"/>
      <c r="F496" s="41"/>
      <c r="G496" s="65">
        <f>((Source!AF279+Source!AE279)*Source!FX279/100)+((Source!AF279+Source!AE279)*Source!FY279/100)+Source!AB279</f>
        <v>2555.6283999999996</v>
      </c>
      <c r="H496" s="66">
        <f>Source!O279+Source!X279+Source!Y279</f>
        <v>47764.69</v>
      </c>
    </row>
    <row r="498" spans="1:33" ht="15" x14ac:dyDescent="0.25">
      <c r="A498" s="67"/>
      <c r="B498" s="67"/>
      <c r="C498" s="88" t="str">
        <f>CONCATENATE("Итого по разделу: ",IF(Source!G281&lt;&gt;"Новый раздел", Source!G281, ""))</f>
        <v>Итого по разделу: Раздел: Пусконаладочные работы</v>
      </c>
      <c r="D498" s="88"/>
      <c r="E498" s="88"/>
      <c r="F498" s="88"/>
      <c r="G498" s="67"/>
      <c r="H498" s="68">
        <f>IF(SUM(T468:T497)=0, "-", SUM(T468:T497))</f>
        <v>83354.89</v>
      </c>
    </row>
    <row r="499" spans="1:33" ht="15" x14ac:dyDescent="0.25">
      <c r="A499" s="67"/>
      <c r="B499" s="67"/>
      <c r="C499" s="67"/>
      <c r="D499" s="67"/>
      <c r="E499" s="67"/>
      <c r="F499" s="67"/>
      <c r="G499" s="67"/>
      <c r="H499" s="67"/>
    </row>
    <row r="501" spans="1:33" ht="14.25" x14ac:dyDescent="0.2">
      <c r="C501" s="114" t="str">
        <f>Source!H309</f>
        <v>Всего</v>
      </c>
      <c r="D501" s="114"/>
      <c r="E501" s="114"/>
      <c r="F501" s="114"/>
      <c r="G501" s="81">
        <f>IF(Source!P309=0, "", Source!P309)</f>
        <v>83354.89</v>
      </c>
      <c r="H501" s="81"/>
    </row>
    <row r="502" spans="1:33" ht="14.25" x14ac:dyDescent="0.2">
      <c r="C502" s="114" t="str">
        <f>Source!H310</f>
        <v>Итого НДС 18%</v>
      </c>
      <c r="D502" s="114"/>
      <c r="E502" s="114"/>
      <c r="F502" s="114"/>
      <c r="G502" s="81">
        <f>IF(Source!P310=0, "", Source!P310)</f>
        <v>15003.88</v>
      </c>
      <c r="H502" s="81"/>
    </row>
    <row r="503" spans="1:33" ht="14.25" x14ac:dyDescent="0.2">
      <c r="C503" s="114" t="str">
        <f>Source!H311</f>
        <v>Всего по смете</v>
      </c>
      <c r="D503" s="114"/>
      <c r="E503" s="114"/>
      <c r="F503" s="114"/>
      <c r="G503" s="81">
        <f>IF(Source!P311=0, "", Source!P311)</f>
        <v>98358.77</v>
      </c>
      <c r="H503" s="81"/>
    </row>
    <row r="505" spans="1:33" ht="15" x14ac:dyDescent="0.25">
      <c r="A505" s="67"/>
      <c r="B505" s="67"/>
      <c r="C505" s="88" t="str">
        <f>CONCATENATE("Итого по локальной смете: ",IF(Source!G313&lt;&gt;"Новая локальная смета", Source!G313, ""))</f>
        <v xml:space="preserve">Итого по локальной смете: </v>
      </c>
      <c r="D505" s="88"/>
      <c r="E505" s="88"/>
      <c r="F505" s="88"/>
      <c r="G505" s="67"/>
      <c r="H505" s="68">
        <f>IF(SUM(T37:T504)=0, "-", SUM(T37:T504))</f>
        <v>2091277.56</v>
      </c>
    </row>
    <row r="506" spans="1:33" ht="15" x14ac:dyDescent="0.25">
      <c r="A506" s="67"/>
      <c r="B506" s="67"/>
      <c r="C506" s="67"/>
      <c r="D506" s="67"/>
      <c r="E506" s="67"/>
      <c r="F506" s="67"/>
      <c r="G506" s="67"/>
      <c r="H506" s="67"/>
    </row>
    <row r="508" spans="1:33" ht="14.25" x14ac:dyDescent="0.2">
      <c r="C508" s="114" t="str">
        <f>Source!H341</f>
        <v>Всего</v>
      </c>
      <c r="D508" s="114"/>
      <c r="E508" s="114"/>
      <c r="F508" s="114"/>
      <c r="G508" s="81">
        <f>IF(Source!P341=0, "", Source!P341)</f>
        <v>2091277.56</v>
      </c>
      <c r="H508" s="81"/>
    </row>
    <row r="509" spans="1:33" ht="14.25" x14ac:dyDescent="0.2">
      <c r="C509" s="114" t="str">
        <f>Source!H342</f>
        <v>Итого НДС 18%</v>
      </c>
      <c r="D509" s="114"/>
      <c r="E509" s="114"/>
      <c r="F509" s="114"/>
      <c r="G509" s="81">
        <f>IF(Source!P342=0, "", Source!P342)</f>
        <v>376429.96</v>
      </c>
      <c r="H509" s="81"/>
    </row>
    <row r="510" spans="1:33" ht="14.25" x14ac:dyDescent="0.2">
      <c r="C510" s="114" t="str">
        <f>Source!H343</f>
        <v>Всего по смете</v>
      </c>
      <c r="D510" s="114"/>
      <c r="E510" s="114"/>
      <c r="F510" s="114"/>
      <c r="G510" s="81">
        <f>IF(Source!P343=0, "", Source!P343)</f>
        <v>2467707.52</v>
      </c>
      <c r="H510" s="81"/>
    </row>
    <row r="512" spans="1:33" ht="15" x14ac:dyDescent="0.25">
      <c r="A512" s="67"/>
      <c r="B512" s="67"/>
      <c r="C512" s="88" t="str">
        <f>CONCATENATE("Итого по смете: ",IF(Source!G345&lt;&gt;"Новый объект", Source!G345, ""))</f>
        <v>Итого по смете: Монтаж системы вентиляции Москворечье, д.2,к.1</v>
      </c>
      <c r="D512" s="88"/>
      <c r="E512" s="88"/>
      <c r="F512" s="88"/>
      <c r="G512" s="67"/>
      <c r="H512" s="68">
        <f>IF(SUM(T1:T511)=0, "-", SUM(T1:T511))</f>
        <v>2091277.56</v>
      </c>
      <c r="AG512" s="58" t="str">
        <f>CONCATENATE("Итого по смете: ",IF(Source!G345&lt;&gt;"Новый объект", Source!G345, ""))</f>
        <v>Итого по смете: Монтаж системы вентиляции Москворечье, д.2,к.1</v>
      </c>
    </row>
    <row r="513" spans="1:12" ht="15" x14ac:dyDescent="0.25">
      <c r="A513" s="67"/>
      <c r="B513" s="67"/>
      <c r="C513" s="67"/>
      <c r="D513" s="67"/>
      <c r="E513" s="67"/>
      <c r="F513" s="67"/>
      <c r="G513" s="67"/>
      <c r="H513" s="67"/>
    </row>
    <row r="514" spans="1:12" ht="14.25" x14ac:dyDescent="0.2">
      <c r="C514" s="114" t="str">
        <f>Source!H373</f>
        <v>Всего</v>
      </c>
      <c r="D514" s="114"/>
      <c r="E514" s="114"/>
      <c r="F514" s="114"/>
      <c r="G514" s="81">
        <f>IF(Source!P373=0, "", Source!P373)</f>
        <v>2091277.56</v>
      </c>
      <c r="H514" s="81"/>
    </row>
    <row r="515" spans="1:12" ht="14.25" x14ac:dyDescent="0.2">
      <c r="C515" s="114" t="str">
        <f>Source!H374</f>
        <v>Итого НДС 18%</v>
      </c>
      <c r="D515" s="114"/>
      <c r="E515" s="114"/>
      <c r="F515" s="114"/>
      <c r="G515" s="81">
        <f>IF(Source!P374=0, "", Source!P374)</f>
        <v>376429.96</v>
      </c>
      <c r="H515" s="81"/>
    </row>
    <row r="516" spans="1:12" ht="14.25" x14ac:dyDescent="0.2">
      <c r="C516" s="114" t="str">
        <f>Source!H375</f>
        <v>Всего по смете</v>
      </c>
      <c r="D516" s="114"/>
      <c r="E516" s="114"/>
      <c r="F516" s="114"/>
      <c r="G516" s="81">
        <f>IF(Source!P375=0, "", Source!P375)</f>
        <v>2467707.52</v>
      </c>
      <c r="H516" s="81"/>
    </row>
    <row r="519" spans="1:12" ht="15" thickBot="1" x14ac:dyDescent="0.25">
      <c r="A519" s="116" t="s">
        <v>691</v>
      </c>
      <c r="B519" s="116"/>
      <c r="C519" s="69" t="str">
        <f>IF(Source!AC12&lt;&gt;"", Source!AC12," ")</f>
        <v xml:space="preserve"> </v>
      </c>
      <c r="D519" s="14"/>
      <c r="E519" s="70"/>
      <c r="F519" s="14"/>
      <c r="G519" s="117" t="str">
        <f>IF(Source!AB12&lt;&gt;"", Source!AB12," ")</f>
        <v xml:space="preserve"> </v>
      </c>
      <c r="H519" s="117"/>
      <c r="I519" s="14"/>
      <c r="J519" s="14"/>
      <c r="K519" s="14"/>
      <c r="L519" s="14"/>
    </row>
    <row r="520" spans="1:12" ht="14.25" x14ac:dyDescent="0.2">
      <c r="A520" s="14"/>
      <c r="B520" s="14"/>
      <c r="C520" s="71" t="s">
        <v>692</v>
      </c>
      <c r="D520" s="14"/>
      <c r="E520" s="71" t="s">
        <v>693</v>
      </c>
      <c r="F520" s="14"/>
      <c r="G520" s="115" t="s">
        <v>694</v>
      </c>
      <c r="H520" s="115"/>
      <c r="I520" s="14"/>
      <c r="J520" s="14"/>
      <c r="K520" s="14"/>
      <c r="L520" s="14"/>
    </row>
    <row r="521" spans="1:12" ht="14.25" x14ac:dyDescent="0.2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</row>
    <row r="522" spans="1:12" ht="14.25" x14ac:dyDescent="0.2">
      <c r="A522" s="14"/>
      <c r="B522" s="14"/>
      <c r="C522" s="18" t="s">
        <v>695</v>
      </c>
      <c r="D522" s="14"/>
      <c r="E522" s="14"/>
      <c r="F522" s="14"/>
      <c r="G522" s="14"/>
      <c r="H522" s="14"/>
      <c r="I522" s="14"/>
      <c r="J522" s="14"/>
      <c r="K522" s="14"/>
      <c r="L522" s="14"/>
    </row>
    <row r="523" spans="1:12" ht="14.25" x14ac:dyDescent="0.2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</row>
    <row r="524" spans="1:12" ht="15" thickBot="1" x14ac:dyDescent="0.25">
      <c r="A524" s="116" t="s">
        <v>696</v>
      </c>
      <c r="B524" s="116"/>
      <c r="C524" s="69" t="str">
        <f>IF(Source!AG12&lt;&gt;"", Source!AG12," ")</f>
        <v xml:space="preserve"> </v>
      </c>
      <c r="D524" s="14"/>
      <c r="E524" s="70"/>
      <c r="F524" s="14"/>
      <c r="G524" s="117" t="str">
        <f>IF(Source!AF12&lt;&gt;"", Source!AF12," ")</f>
        <v xml:space="preserve"> </v>
      </c>
      <c r="H524" s="117"/>
      <c r="I524" s="14"/>
      <c r="J524" s="14"/>
      <c r="K524" s="14"/>
      <c r="L524" s="14"/>
    </row>
    <row r="525" spans="1:12" ht="14.25" x14ac:dyDescent="0.2">
      <c r="A525" s="14"/>
      <c r="B525" s="14"/>
      <c r="C525" s="71" t="s">
        <v>692</v>
      </c>
      <c r="D525" s="14"/>
      <c r="E525" s="71" t="s">
        <v>693</v>
      </c>
      <c r="F525" s="14"/>
      <c r="G525" s="115" t="s">
        <v>694</v>
      </c>
      <c r="H525" s="115"/>
      <c r="I525" s="14"/>
      <c r="J525" s="14"/>
      <c r="K525" s="14"/>
      <c r="L525" s="14"/>
    </row>
    <row r="526" spans="1:12" ht="14.25" x14ac:dyDescent="0.2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</row>
    <row r="527" spans="1:12" ht="14.25" x14ac:dyDescent="0.2">
      <c r="A527" s="14"/>
      <c r="B527" s="14"/>
      <c r="C527" s="18" t="s">
        <v>695</v>
      </c>
      <c r="D527" s="14"/>
      <c r="E527" s="14"/>
      <c r="F527" s="14"/>
      <c r="G527" s="14"/>
      <c r="H527" s="14"/>
      <c r="I527" s="14"/>
      <c r="J527" s="14"/>
      <c r="K527" s="14"/>
      <c r="L527" s="14"/>
    </row>
  </sheetData>
  <mergeCells count="214">
    <mergeCell ref="G520:H520"/>
    <mergeCell ref="A524:B524"/>
    <mergeCell ref="G524:H524"/>
    <mergeCell ref="G525:H525"/>
    <mergeCell ref="C515:F515"/>
    <mergeCell ref="G515:H515"/>
    <mergeCell ref="C516:F516"/>
    <mergeCell ref="G516:H516"/>
    <mergeCell ref="A519:B519"/>
    <mergeCell ref="G519:H519"/>
    <mergeCell ref="C509:F509"/>
    <mergeCell ref="G509:H509"/>
    <mergeCell ref="C510:F510"/>
    <mergeCell ref="G510:H510"/>
    <mergeCell ref="C512:F512"/>
    <mergeCell ref="C514:F514"/>
    <mergeCell ref="G514:H514"/>
    <mergeCell ref="C502:F502"/>
    <mergeCell ref="G502:H502"/>
    <mergeCell ref="C503:F503"/>
    <mergeCell ref="G503:H503"/>
    <mergeCell ref="C505:F505"/>
    <mergeCell ref="C508:F508"/>
    <mergeCell ref="G508:H508"/>
    <mergeCell ref="D486:H486"/>
    <mergeCell ref="D492:H492"/>
    <mergeCell ref="D493:H493"/>
    <mergeCell ref="C498:F498"/>
    <mergeCell ref="C501:F501"/>
    <mergeCell ref="G501:H501"/>
    <mergeCell ref="A468:H468"/>
    <mergeCell ref="D471:H471"/>
    <mergeCell ref="D472:H472"/>
    <mergeCell ref="D478:H478"/>
    <mergeCell ref="D479:H479"/>
    <mergeCell ref="D485:H485"/>
    <mergeCell ref="C464:F464"/>
    <mergeCell ref="G464:H464"/>
    <mergeCell ref="C465:F465"/>
    <mergeCell ref="G465:H465"/>
    <mergeCell ref="C466:F466"/>
    <mergeCell ref="G466:H466"/>
    <mergeCell ref="D450:H450"/>
    <mergeCell ref="D451:H451"/>
    <mergeCell ref="D452:H452"/>
    <mergeCell ref="D453:H453"/>
    <mergeCell ref="D454:H454"/>
    <mergeCell ref="C461:F461"/>
    <mergeCell ref="D435:H435"/>
    <mergeCell ref="D436:H436"/>
    <mergeCell ref="D437:H437"/>
    <mergeCell ref="D438:H438"/>
    <mergeCell ref="D439:H439"/>
    <mergeCell ref="D449:H449"/>
    <mergeCell ref="D405:H405"/>
    <mergeCell ref="D406:H406"/>
    <mergeCell ref="D407:H407"/>
    <mergeCell ref="D408:H408"/>
    <mergeCell ref="D409:H409"/>
    <mergeCell ref="D434:H434"/>
    <mergeCell ref="D354:H354"/>
    <mergeCell ref="D365:H365"/>
    <mergeCell ref="D366:H366"/>
    <mergeCell ref="D367:H367"/>
    <mergeCell ref="D368:H368"/>
    <mergeCell ref="D369:H369"/>
    <mergeCell ref="A343:H343"/>
    <mergeCell ref="D349:H349"/>
    <mergeCell ref="D350:H350"/>
    <mergeCell ref="D351:H351"/>
    <mergeCell ref="D352:H352"/>
    <mergeCell ref="D353:H353"/>
    <mergeCell ref="C336:F336"/>
    <mergeCell ref="C339:F339"/>
    <mergeCell ref="G339:H339"/>
    <mergeCell ref="C340:F340"/>
    <mergeCell ref="G340:H340"/>
    <mergeCell ref="C341:F341"/>
    <mergeCell ref="G341:H341"/>
    <mergeCell ref="D312:H312"/>
    <mergeCell ref="D323:H323"/>
    <mergeCell ref="D324:H324"/>
    <mergeCell ref="D325:H325"/>
    <mergeCell ref="D326:H326"/>
    <mergeCell ref="D327:H327"/>
    <mergeCell ref="D293:H293"/>
    <mergeCell ref="D294:H294"/>
    <mergeCell ref="D308:H308"/>
    <mergeCell ref="D309:H309"/>
    <mergeCell ref="D310:H310"/>
    <mergeCell ref="D311:H311"/>
    <mergeCell ref="C281:F281"/>
    <mergeCell ref="G281:H281"/>
    <mergeCell ref="A283:H283"/>
    <mergeCell ref="D290:H290"/>
    <mergeCell ref="D291:H291"/>
    <mergeCell ref="D292:H292"/>
    <mergeCell ref="D264:H264"/>
    <mergeCell ref="D265:H265"/>
    <mergeCell ref="C276:F276"/>
    <mergeCell ref="C279:F279"/>
    <mergeCell ref="G279:H279"/>
    <mergeCell ref="C280:F280"/>
    <mergeCell ref="G280:H280"/>
    <mergeCell ref="D245:H245"/>
    <mergeCell ref="D246:H246"/>
    <mergeCell ref="D260:H260"/>
    <mergeCell ref="D261:H261"/>
    <mergeCell ref="D262:H262"/>
    <mergeCell ref="D263:H263"/>
    <mergeCell ref="D222:H222"/>
    <mergeCell ref="D223:H223"/>
    <mergeCell ref="D224:H224"/>
    <mergeCell ref="D242:H242"/>
    <mergeCell ref="D243:H243"/>
    <mergeCell ref="D244:H244"/>
    <mergeCell ref="D201:H201"/>
    <mergeCell ref="D202:H202"/>
    <mergeCell ref="D203:H203"/>
    <mergeCell ref="D204:H204"/>
    <mergeCell ref="D220:H220"/>
    <mergeCell ref="D221:H221"/>
    <mergeCell ref="D182:H182"/>
    <mergeCell ref="D183:H183"/>
    <mergeCell ref="D184:H184"/>
    <mergeCell ref="D185:H185"/>
    <mergeCell ref="D186:H186"/>
    <mergeCell ref="D200:H200"/>
    <mergeCell ref="D150:H150"/>
    <mergeCell ref="D163:H163"/>
    <mergeCell ref="D164:H164"/>
    <mergeCell ref="D165:H165"/>
    <mergeCell ref="D166:H166"/>
    <mergeCell ref="D167:H167"/>
    <mergeCell ref="D130:H130"/>
    <mergeCell ref="D131:H131"/>
    <mergeCell ref="D146:H146"/>
    <mergeCell ref="D147:H147"/>
    <mergeCell ref="D148:H148"/>
    <mergeCell ref="D149:H149"/>
    <mergeCell ref="C119:F119"/>
    <mergeCell ref="G119:H119"/>
    <mergeCell ref="A121:H121"/>
    <mergeCell ref="D127:H127"/>
    <mergeCell ref="D128:H128"/>
    <mergeCell ref="D129:H129"/>
    <mergeCell ref="D106:H106"/>
    <mergeCell ref="D107:H107"/>
    <mergeCell ref="C114:F114"/>
    <mergeCell ref="C117:F117"/>
    <mergeCell ref="G117:H117"/>
    <mergeCell ref="C118:F118"/>
    <mergeCell ref="G118:H118"/>
    <mergeCell ref="D89:H89"/>
    <mergeCell ref="D90:H90"/>
    <mergeCell ref="D102:H102"/>
    <mergeCell ref="D103:H103"/>
    <mergeCell ref="D104:H104"/>
    <mergeCell ref="D105:H105"/>
    <mergeCell ref="D74:H74"/>
    <mergeCell ref="D75:H75"/>
    <mergeCell ref="D85:H85"/>
    <mergeCell ref="D86:H86"/>
    <mergeCell ref="D87:H87"/>
    <mergeCell ref="D88:H88"/>
    <mergeCell ref="D58:H58"/>
    <mergeCell ref="D59:H59"/>
    <mergeCell ref="D70:H70"/>
    <mergeCell ref="D71:H71"/>
    <mergeCell ref="D72:H72"/>
    <mergeCell ref="D73:H73"/>
    <mergeCell ref="A37:H37"/>
    <mergeCell ref="A39:H39"/>
    <mergeCell ref="D54:H54"/>
    <mergeCell ref="D55:H55"/>
    <mergeCell ref="D56:H56"/>
    <mergeCell ref="D57:H57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12"/>
  <sheetViews>
    <sheetView topLeftCell="A70" workbookViewId="0">
      <selection activeCell="M106" sqref="M10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406</v>
      </c>
      <c r="C12" s="1">
        <v>0</v>
      </c>
      <c r="D12" s="1">
        <f>ROW(A345)</f>
        <v>345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B345</f>
        <v>406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Монтаж системы вентиляции Москворечье, д.2,к.1</v>
      </c>
      <c r="H18" s="3"/>
      <c r="I18" s="3"/>
      <c r="J18" s="3"/>
      <c r="K18" s="3"/>
      <c r="L18" s="3"/>
      <c r="M18" s="3"/>
      <c r="N18" s="3"/>
      <c r="O18" s="3">
        <f t="shared" ref="O18:AT18" si="1">O345</f>
        <v>115744.6</v>
      </c>
      <c r="P18" s="3">
        <f t="shared" si="1"/>
        <v>104262.19</v>
      </c>
      <c r="Q18" s="3">
        <f t="shared" si="1"/>
        <v>2395.11</v>
      </c>
      <c r="R18" s="3">
        <f t="shared" si="1"/>
        <v>267.47000000000003</v>
      </c>
      <c r="S18" s="3">
        <f t="shared" si="1"/>
        <v>9087.2999999999993</v>
      </c>
      <c r="T18" s="3">
        <f t="shared" si="1"/>
        <v>0</v>
      </c>
      <c r="U18" s="3">
        <f t="shared" si="1"/>
        <v>922.21432989999994</v>
      </c>
      <c r="V18" s="3">
        <f t="shared" si="1"/>
        <v>21.604189199999997</v>
      </c>
      <c r="W18" s="3">
        <f t="shared" si="1"/>
        <v>0</v>
      </c>
      <c r="X18" s="3">
        <f t="shared" si="1"/>
        <v>8311.91</v>
      </c>
      <c r="Y18" s="3">
        <f t="shared" si="1"/>
        <v>5450.77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129507.28</v>
      </c>
      <c r="AS18" s="3">
        <f t="shared" si="1"/>
        <v>113127.69</v>
      </c>
      <c r="AT18" s="3">
        <f t="shared" si="1"/>
        <v>11919.71</v>
      </c>
      <c r="AU18" s="3">
        <f t="shared" ref="AU18:BZ18" si="2">AU345</f>
        <v>4459.88</v>
      </c>
      <c r="AV18" s="3">
        <f t="shared" si="2"/>
        <v>104262.19</v>
      </c>
      <c r="AW18" s="3">
        <f t="shared" si="2"/>
        <v>104262.19</v>
      </c>
      <c r="AX18" s="3">
        <f t="shared" si="2"/>
        <v>0</v>
      </c>
      <c r="AY18" s="3">
        <f t="shared" si="2"/>
        <v>104262.19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CA345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DG345</f>
        <v>1970186.24</v>
      </c>
      <c r="DH18" s="4">
        <f t="shared" si="4"/>
        <v>1865959.44</v>
      </c>
      <c r="DI18" s="4">
        <f t="shared" si="4"/>
        <v>16358.61</v>
      </c>
      <c r="DJ18" s="4">
        <f t="shared" si="4"/>
        <v>1826.83</v>
      </c>
      <c r="DK18" s="4">
        <f t="shared" si="4"/>
        <v>87868.19</v>
      </c>
      <c r="DL18" s="4">
        <f t="shared" si="4"/>
        <v>0</v>
      </c>
      <c r="DM18" s="4">
        <f t="shared" si="4"/>
        <v>922.21432989999994</v>
      </c>
      <c r="DN18" s="4">
        <f t="shared" si="4"/>
        <v>21.604189199999997</v>
      </c>
      <c r="DO18" s="4">
        <f t="shared" si="4"/>
        <v>0</v>
      </c>
      <c r="DP18" s="4">
        <f t="shared" si="4"/>
        <v>73541.7</v>
      </c>
      <c r="DQ18" s="4">
        <f t="shared" si="4"/>
        <v>47549.62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2091277.56</v>
      </c>
      <c r="EK18" s="4">
        <f t="shared" si="4"/>
        <v>1704166.49</v>
      </c>
      <c r="EL18" s="4">
        <f t="shared" si="4"/>
        <v>303756.18</v>
      </c>
      <c r="EM18" s="4">
        <f t="shared" ref="EM18:FR18" si="5">EM345</f>
        <v>83354.89</v>
      </c>
      <c r="EN18" s="4">
        <f t="shared" si="5"/>
        <v>1865959.44</v>
      </c>
      <c r="EO18" s="4">
        <f t="shared" si="5"/>
        <v>1865959.44</v>
      </c>
      <c r="EP18" s="4">
        <f t="shared" si="5"/>
        <v>0</v>
      </c>
      <c r="EQ18" s="4">
        <f t="shared" si="5"/>
        <v>1865959.44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FS345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ROW(A313)</f>
        <v>313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B313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O313</f>
        <v>115744.6</v>
      </c>
      <c r="P22" s="3">
        <f t="shared" si="8"/>
        <v>104262.19</v>
      </c>
      <c r="Q22" s="3">
        <f t="shared" si="8"/>
        <v>2395.11</v>
      </c>
      <c r="R22" s="3">
        <f t="shared" si="8"/>
        <v>267.47000000000003</v>
      </c>
      <c r="S22" s="3">
        <f t="shared" si="8"/>
        <v>9087.2999999999993</v>
      </c>
      <c r="T22" s="3">
        <f t="shared" si="8"/>
        <v>0</v>
      </c>
      <c r="U22" s="3">
        <f t="shared" si="8"/>
        <v>922.21432989999994</v>
      </c>
      <c r="V22" s="3">
        <f t="shared" si="8"/>
        <v>21.604189199999997</v>
      </c>
      <c r="W22" s="3">
        <f t="shared" si="8"/>
        <v>0</v>
      </c>
      <c r="X22" s="3">
        <f t="shared" si="8"/>
        <v>8311.91</v>
      </c>
      <c r="Y22" s="3">
        <f t="shared" si="8"/>
        <v>5450.77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129507.28</v>
      </c>
      <c r="AS22" s="3">
        <f t="shared" si="8"/>
        <v>113127.69</v>
      </c>
      <c r="AT22" s="3">
        <f t="shared" si="8"/>
        <v>11919.71</v>
      </c>
      <c r="AU22" s="3">
        <f t="shared" ref="AU22:BZ22" si="9">AU313</f>
        <v>4459.88</v>
      </c>
      <c r="AV22" s="3">
        <f t="shared" si="9"/>
        <v>104262.19</v>
      </c>
      <c r="AW22" s="3">
        <f t="shared" si="9"/>
        <v>104262.19</v>
      </c>
      <c r="AX22" s="3">
        <f t="shared" si="9"/>
        <v>0</v>
      </c>
      <c r="AY22" s="3">
        <f t="shared" si="9"/>
        <v>104262.19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CA313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DG313</f>
        <v>1970186.24</v>
      </c>
      <c r="DH22" s="4">
        <f t="shared" si="11"/>
        <v>1865959.44</v>
      </c>
      <c r="DI22" s="4">
        <f t="shared" si="11"/>
        <v>16358.61</v>
      </c>
      <c r="DJ22" s="4">
        <f t="shared" si="11"/>
        <v>1826.83</v>
      </c>
      <c r="DK22" s="4">
        <f t="shared" si="11"/>
        <v>87868.19</v>
      </c>
      <c r="DL22" s="4">
        <f t="shared" si="11"/>
        <v>0</v>
      </c>
      <c r="DM22" s="4">
        <f t="shared" si="11"/>
        <v>922.21432989999994</v>
      </c>
      <c r="DN22" s="4">
        <f t="shared" si="11"/>
        <v>21.604189199999997</v>
      </c>
      <c r="DO22" s="4">
        <f t="shared" si="11"/>
        <v>0</v>
      </c>
      <c r="DP22" s="4">
        <f t="shared" si="11"/>
        <v>73541.7</v>
      </c>
      <c r="DQ22" s="4">
        <f t="shared" si="11"/>
        <v>47549.62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2091277.56</v>
      </c>
      <c r="EK22" s="4">
        <f t="shared" si="11"/>
        <v>1704166.49</v>
      </c>
      <c r="EL22" s="4">
        <f t="shared" si="11"/>
        <v>303756.18</v>
      </c>
      <c r="EM22" s="4">
        <f t="shared" ref="EM22:FR22" si="12">EM313</f>
        <v>83354.89</v>
      </c>
      <c r="EN22" s="4">
        <f t="shared" si="12"/>
        <v>1865959.44</v>
      </c>
      <c r="EO22" s="4">
        <f t="shared" si="12"/>
        <v>1865959.44</v>
      </c>
      <c r="EP22" s="4">
        <f t="shared" si="12"/>
        <v>0</v>
      </c>
      <c r="EQ22" s="4">
        <f t="shared" si="12"/>
        <v>1865959.44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FS313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ROW(A39)</f>
        <v>39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B39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Раздел: Демонтажные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O39</f>
        <v>679.08</v>
      </c>
      <c r="P26" s="3">
        <f t="shared" si="15"/>
        <v>0</v>
      </c>
      <c r="Q26" s="3">
        <f t="shared" si="15"/>
        <v>185.63</v>
      </c>
      <c r="R26" s="3">
        <f t="shared" si="15"/>
        <v>24.83</v>
      </c>
      <c r="S26" s="3">
        <f t="shared" si="15"/>
        <v>493.45</v>
      </c>
      <c r="T26" s="3">
        <f t="shared" si="15"/>
        <v>0</v>
      </c>
      <c r="U26" s="3">
        <f t="shared" si="15"/>
        <v>55.198142399999995</v>
      </c>
      <c r="V26" s="3">
        <f t="shared" si="15"/>
        <v>1.9800743999999997</v>
      </c>
      <c r="W26" s="3">
        <f t="shared" si="15"/>
        <v>0</v>
      </c>
      <c r="X26" s="3">
        <f t="shared" si="15"/>
        <v>501.66</v>
      </c>
      <c r="Y26" s="3">
        <f t="shared" si="15"/>
        <v>327.01</v>
      </c>
      <c r="Z26" s="3">
        <f t="shared" si="15"/>
        <v>0</v>
      </c>
      <c r="AA26" s="3">
        <f t="shared" si="15"/>
        <v>0</v>
      </c>
      <c r="AB26" s="3">
        <f t="shared" si="15"/>
        <v>679.08</v>
      </c>
      <c r="AC26" s="3">
        <f t="shared" si="15"/>
        <v>0</v>
      </c>
      <c r="AD26" s="3">
        <f t="shared" si="15"/>
        <v>185.63</v>
      </c>
      <c r="AE26" s="3">
        <f t="shared" si="15"/>
        <v>24.83</v>
      </c>
      <c r="AF26" s="3">
        <f t="shared" si="15"/>
        <v>493.45</v>
      </c>
      <c r="AG26" s="3">
        <f t="shared" si="15"/>
        <v>0</v>
      </c>
      <c r="AH26" s="3">
        <f t="shared" si="15"/>
        <v>55.198142399999995</v>
      </c>
      <c r="AI26" s="3">
        <f t="shared" si="15"/>
        <v>1.9800743999999997</v>
      </c>
      <c r="AJ26" s="3">
        <f t="shared" si="15"/>
        <v>0</v>
      </c>
      <c r="AK26" s="3">
        <f t="shared" si="15"/>
        <v>501.66</v>
      </c>
      <c r="AL26" s="3">
        <f t="shared" si="15"/>
        <v>327.01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1507.75</v>
      </c>
      <c r="AS26" s="3">
        <f t="shared" si="15"/>
        <v>925.12</v>
      </c>
      <c r="AT26" s="3">
        <f t="shared" si="15"/>
        <v>582.63</v>
      </c>
      <c r="AU26" s="3">
        <f t="shared" ref="AU26:BZ26" si="16">AU39</f>
        <v>0</v>
      </c>
      <c r="AV26" s="3">
        <f t="shared" si="16"/>
        <v>0</v>
      </c>
      <c r="AW26" s="3">
        <f t="shared" si="16"/>
        <v>0</v>
      </c>
      <c r="AX26" s="3">
        <f t="shared" si="16"/>
        <v>0</v>
      </c>
      <c r="AY26" s="3">
        <f t="shared" si="16"/>
        <v>0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CA39</f>
        <v>1507.75</v>
      </c>
      <c r="CB26" s="3">
        <f t="shared" si="17"/>
        <v>925.12</v>
      </c>
      <c r="CC26" s="3">
        <f t="shared" si="17"/>
        <v>582.63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DG39</f>
        <v>4638.1400000000003</v>
      </c>
      <c r="DH26" s="4">
        <f t="shared" si="18"/>
        <v>0</v>
      </c>
      <c r="DI26" s="4">
        <f t="shared" si="18"/>
        <v>1267.8800000000001</v>
      </c>
      <c r="DJ26" s="4">
        <f t="shared" si="18"/>
        <v>169.57</v>
      </c>
      <c r="DK26" s="4">
        <f t="shared" si="18"/>
        <v>3370.26</v>
      </c>
      <c r="DL26" s="4">
        <f t="shared" si="18"/>
        <v>0</v>
      </c>
      <c r="DM26" s="4">
        <f t="shared" si="18"/>
        <v>55.198142399999995</v>
      </c>
      <c r="DN26" s="4">
        <f t="shared" si="18"/>
        <v>1.9800743999999997</v>
      </c>
      <c r="DO26" s="4">
        <f t="shared" si="18"/>
        <v>0</v>
      </c>
      <c r="DP26" s="4">
        <f t="shared" si="18"/>
        <v>3426.31</v>
      </c>
      <c r="DQ26" s="4">
        <f t="shared" si="18"/>
        <v>2233.4299999999998</v>
      </c>
      <c r="DR26" s="4">
        <f t="shared" si="18"/>
        <v>0</v>
      </c>
      <c r="DS26" s="4">
        <f t="shared" si="18"/>
        <v>0</v>
      </c>
      <c r="DT26" s="4">
        <f t="shared" si="18"/>
        <v>4638.1400000000003</v>
      </c>
      <c r="DU26" s="4">
        <f t="shared" si="18"/>
        <v>0</v>
      </c>
      <c r="DV26" s="4">
        <f t="shared" si="18"/>
        <v>1267.8800000000001</v>
      </c>
      <c r="DW26" s="4">
        <f t="shared" si="18"/>
        <v>169.57</v>
      </c>
      <c r="DX26" s="4">
        <f t="shared" si="18"/>
        <v>3370.26</v>
      </c>
      <c r="DY26" s="4">
        <f t="shared" si="18"/>
        <v>0</v>
      </c>
      <c r="DZ26" s="4">
        <f t="shared" si="18"/>
        <v>55.198142399999995</v>
      </c>
      <c r="EA26" s="4">
        <f t="shared" si="18"/>
        <v>1.9800743999999997</v>
      </c>
      <c r="EB26" s="4">
        <f t="shared" si="18"/>
        <v>0</v>
      </c>
      <c r="EC26" s="4">
        <f t="shared" si="18"/>
        <v>3426.31</v>
      </c>
      <c r="ED26" s="4">
        <f t="shared" si="18"/>
        <v>2233.4299999999998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10297.879999999999</v>
      </c>
      <c r="EK26" s="4">
        <f t="shared" si="18"/>
        <v>6318.61</v>
      </c>
      <c r="EL26" s="4">
        <f t="shared" si="18"/>
        <v>3979.27</v>
      </c>
      <c r="EM26" s="4">
        <f t="shared" ref="EM26:FR26" si="19">EM39</f>
        <v>0</v>
      </c>
      <c r="EN26" s="4">
        <f t="shared" si="19"/>
        <v>0</v>
      </c>
      <c r="EO26" s="4">
        <f t="shared" si="19"/>
        <v>0</v>
      </c>
      <c r="EP26" s="4">
        <f t="shared" si="19"/>
        <v>0</v>
      </c>
      <c r="EQ26" s="4">
        <f t="shared" si="19"/>
        <v>0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FS39</f>
        <v>10297.879999999999</v>
      </c>
      <c r="FT26" s="4">
        <f t="shared" si="20"/>
        <v>6318.61</v>
      </c>
      <c r="FU26" s="4">
        <f t="shared" si="20"/>
        <v>3979.27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ROUND(3/100,9)</f>
        <v>0.03</v>
      </c>
      <c r="J28" s="2">
        <v>0</v>
      </c>
      <c r="K28" s="2"/>
      <c r="L28" s="2"/>
      <c r="M28" s="2"/>
      <c r="N28" s="2"/>
      <c r="O28" s="2">
        <f t="shared" ref="O28:O37" si="21">ROUND(CP28,2)</f>
        <v>145.97</v>
      </c>
      <c r="P28" s="2">
        <f t="shared" ref="P28:P37" si="22">ROUND(CQ28*I28,2)</f>
        <v>0</v>
      </c>
      <c r="Q28" s="2">
        <f t="shared" ref="Q28:Q37" si="23">ROUND(CR28*I28,2)</f>
        <v>0.7</v>
      </c>
      <c r="R28" s="2">
        <f t="shared" ref="R28:R37" si="24">ROUND(CS28*I28,2)</f>
        <v>0.3</v>
      </c>
      <c r="S28" s="2">
        <f t="shared" ref="S28:S37" si="25">ROUND(CT28*I28,2)</f>
        <v>145.27000000000001</v>
      </c>
      <c r="T28" s="2">
        <f t="shared" ref="T28:T37" si="26">ROUND(CU28*I28,2)</f>
        <v>0</v>
      </c>
      <c r="U28" s="2">
        <f t="shared" ref="U28:U37" si="27">CV28*I28</f>
        <v>17.031000000000002</v>
      </c>
      <c r="V28" s="2">
        <f t="shared" ref="V28:V37" si="28">CW28*I28</f>
        <v>2.2499999999999999E-2</v>
      </c>
      <c r="W28" s="2">
        <f t="shared" ref="W28:W37" si="29">ROUND(CX28*I28,2)</f>
        <v>0</v>
      </c>
      <c r="X28" s="2">
        <f t="shared" ref="X28:X37" si="30">ROUND(CY28,2)</f>
        <v>107.72</v>
      </c>
      <c r="Y28" s="2">
        <f t="shared" ref="Y28:Y37" si="31">ROUND(CZ28,2)</f>
        <v>72.790000000000006</v>
      </c>
      <c r="Z28" s="2"/>
      <c r="AA28" s="2">
        <v>16673393</v>
      </c>
      <c r="AB28" s="2">
        <f t="shared" ref="AB28:AB37" si="32">ROUND((AC28+AD28+AF28),6)</f>
        <v>4865.93</v>
      </c>
      <c r="AC28" s="2">
        <f>ROUND((ES28),6)</f>
        <v>0</v>
      </c>
      <c r="AD28" s="2">
        <f>ROUND((((ET28)-(EU28))+AE28),6)</f>
        <v>23.45</v>
      </c>
      <c r="AE28" s="2">
        <f>ROUND((EU28),6)</f>
        <v>10.130000000000001</v>
      </c>
      <c r="AF28" s="2">
        <f>ROUND((EV28),6)</f>
        <v>4842.4799999999996</v>
      </c>
      <c r="AG28" s="2">
        <f t="shared" ref="AG28:AG37" si="33">ROUND((AP28),6)</f>
        <v>0</v>
      </c>
      <c r="AH28" s="2">
        <f>(EW28)</f>
        <v>567.70000000000005</v>
      </c>
      <c r="AI28" s="2">
        <f>(EX28)</f>
        <v>0.75</v>
      </c>
      <c r="AJ28" s="2">
        <f t="shared" ref="AJ28:AJ37" si="34">ROUND((AS28),6)</f>
        <v>0</v>
      </c>
      <c r="AK28" s="2">
        <v>4865.93</v>
      </c>
      <c r="AL28" s="2">
        <v>0</v>
      </c>
      <c r="AM28" s="2">
        <v>23.45</v>
      </c>
      <c r="AN28" s="2">
        <v>10.130000000000001</v>
      </c>
      <c r="AO28" s="2">
        <v>4842.4799999999996</v>
      </c>
      <c r="AP28" s="2">
        <v>0</v>
      </c>
      <c r="AQ28" s="2">
        <v>567.70000000000005</v>
      </c>
      <c r="AR28" s="2">
        <v>0.75</v>
      </c>
      <c r="AS28" s="2">
        <v>0</v>
      </c>
      <c r="AT28" s="2">
        <v>74</v>
      </c>
      <c r="AU28" s="2">
        <v>50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65005</v>
      </c>
      <c r="BN28" s="2">
        <v>0</v>
      </c>
      <c r="BO28" s="2" t="s">
        <v>6</v>
      </c>
      <c r="BP28" s="2">
        <v>0</v>
      </c>
      <c r="BQ28" s="2">
        <v>6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74</v>
      </c>
      <c r="CA28" s="2">
        <v>50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37" si="35">(P28+Q28+S28)</f>
        <v>145.97</v>
      </c>
      <c r="CQ28" s="2">
        <f t="shared" ref="CQ28:CQ37" si="36">AC28*BC28</f>
        <v>0</v>
      </c>
      <c r="CR28" s="2">
        <f t="shared" ref="CR28:CR37" si="37">AD28*BB28</f>
        <v>23.45</v>
      </c>
      <c r="CS28" s="2">
        <f t="shared" ref="CS28:CS37" si="38">AE28*BS28</f>
        <v>10.130000000000001</v>
      </c>
      <c r="CT28" s="2">
        <f t="shared" ref="CT28:CT37" si="39">AF28*BA28</f>
        <v>4842.4799999999996</v>
      </c>
      <c r="CU28" s="2">
        <f t="shared" ref="CU28:CU37" si="40">AG28</f>
        <v>0</v>
      </c>
      <c r="CV28" s="2">
        <f t="shared" ref="CV28:CV37" si="41">AH28</f>
        <v>567.70000000000005</v>
      </c>
      <c r="CW28" s="2">
        <f t="shared" ref="CW28:CW37" si="42">AI28</f>
        <v>0.75</v>
      </c>
      <c r="CX28" s="2">
        <f t="shared" ref="CX28:CX37" si="43">AJ28</f>
        <v>0</v>
      </c>
      <c r="CY28" s="2">
        <f t="shared" ref="CY28:CY37" si="44">(((S28+R28)*AT28)/100)</f>
        <v>107.72180000000002</v>
      </c>
      <c r="CZ28" s="2">
        <f t="shared" ref="CZ28:CZ37" si="45">(((S28+R28)*AU28)/100)</f>
        <v>72.785000000000011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18</v>
      </c>
      <c r="DW28" s="2" t="s">
        <v>18</v>
      </c>
      <c r="DX28" s="2">
        <v>1</v>
      </c>
      <c r="DY28" s="2"/>
      <c r="DZ28" s="2"/>
      <c r="EA28" s="2"/>
      <c r="EB28" s="2"/>
      <c r="EC28" s="2"/>
      <c r="ED28" s="2"/>
      <c r="EE28" s="2">
        <v>16510584</v>
      </c>
      <c r="EF28" s="2">
        <v>6</v>
      </c>
      <c r="EG28" s="2" t="s">
        <v>20</v>
      </c>
      <c r="EH28" s="2">
        <v>0</v>
      </c>
      <c r="EI28" s="2" t="s">
        <v>6</v>
      </c>
      <c r="EJ28" s="2">
        <v>1</v>
      </c>
      <c r="EK28" s="2">
        <v>65005</v>
      </c>
      <c r="EL28" s="2" t="s">
        <v>21</v>
      </c>
      <c r="EM28" s="2" t="s">
        <v>22</v>
      </c>
      <c r="EN28" s="2"/>
      <c r="EO28" s="2" t="s">
        <v>6</v>
      </c>
      <c r="EP28" s="2"/>
      <c r="EQ28" s="2">
        <v>0</v>
      </c>
      <c r="ER28" s="2">
        <v>4865.93</v>
      </c>
      <c r="ES28" s="2">
        <v>0</v>
      </c>
      <c r="ET28" s="2">
        <v>23.45</v>
      </c>
      <c r="EU28" s="2">
        <v>10.130000000000001</v>
      </c>
      <c r="EV28" s="2">
        <v>4842.4799999999996</v>
      </c>
      <c r="EW28" s="2">
        <v>567.70000000000005</v>
      </c>
      <c r="EX28" s="2">
        <v>0.75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37" si="46">ROUND(IF(AND(BH28=3,BI28=3),P28,0),2)</f>
        <v>0</v>
      </c>
      <c r="FS28" s="2">
        <v>0</v>
      </c>
      <c r="FT28" s="2"/>
      <c r="FU28" s="2"/>
      <c r="FV28" s="2"/>
      <c r="FW28" s="2"/>
      <c r="FX28" s="2">
        <v>74</v>
      </c>
      <c r="FY28" s="2">
        <v>50</v>
      </c>
      <c r="FZ28" s="2"/>
      <c r="GA28" s="2" t="s">
        <v>6</v>
      </c>
      <c r="GB28" s="2"/>
      <c r="GC28" s="2"/>
      <c r="GD28" s="2">
        <v>0</v>
      </c>
      <c r="GE28" s="2"/>
      <c r="GF28" s="2">
        <v>2018875729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37" si="47">ROUND(IF(AND(BH28=3,BI28=3,FS28&lt;&gt;0),P28,0),2)</f>
        <v>0</v>
      </c>
      <c r="GM28" s="2">
        <f t="shared" ref="GM28:GM37" si="48">ROUND(O28+X28+Y28+GK28,2)+GX28</f>
        <v>326.48</v>
      </c>
      <c r="GN28" s="2">
        <f t="shared" ref="GN28:GN37" si="49">IF(OR(BI28=0,BI28=1),ROUND(O28+X28+Y28+GK28,2),0)</f>
        <v>326.48</v>
      </c>
      <c r="GO28" s="2">
        <f t="shared" ref="GO28:GO37" si="50">IF(BI28=2,ROUND(O28+X28+Y28+GK28,2),0)</f>
        <v>0</v>
      </c>
      <c r="GP28" s="2">
        <f t="shared" ref="GP28:GP37" si="51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37" si="52">ROUND(GT28,6)</f>
        <v>0</v>
      </c>
      <c r="GW28" s="2">
        <v>1</v>
      </c>
      <c r="GX28" s="2">
        <f t="shared" ref="GX28:GX37" si="53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15</v>
      </c>
      <c r="F29" t="s">
        <v>16</v>
      </c>
      <c r="G29" t="s">
        <v>17</v>
      </c>
      <c r="H29" t="s">
        <v>18</v>
      </c>
      <c r="I29">
        <f>ROUND(3/100,9)</f>
        <v>0.03</v>
      </c>
      <c r="J29">
        <v>0</v>
      </c>
      <c r="O29">
        <f t="shared" si="21"/>
        <v>997.02</v>
      </c>
      <c r="P29">
        <f t="shared" si="22"/>
        <v>0</v>
      </c>
      <c r="Q29">
        <f t="shared" si="23"/>
        <v>4.8</v>
      </c>
      <c r="R29">
        <f t="shared" si="24"/>
        <v>2.08</v>
      </c>
      <c r="S29">
        <f t="shared" si="25"/>
        <v>992.22</v>
      </c>
      <c r="T29">
        <f t="shared" si="26"/>
        <v>0</v>
      </c>
      <c r="U29">
        <f t="shared" si="27"/>
        <v>17.031000000000002</v>
      </c>
      <c r="V29">
        <f t="shared" si="28"/>
        <v>2.2499999999999999E-2</v>
      </c>
      <c r="W29">
        <f t="shared" si="29"/>
        <v>0</v>
      </c>
      <c r="X29">
        <f t="shared" si="30"/>
        <v>735.78</v>
      </c>
      <c r="Y29">
        <f t="shared" si="31"/>
        <v>497.15</v>
      </c>
      <c r="AA29">
        <v>16673407</v>
      </c>
      <c r="AB29">
        <f t="shared" si="32"/>
        <v>4865.93</v>
      </c>
      <c r="AC29">
        <f>ROUND((ES29),6)</f>
        <v>0</v>
      </c>
      <c r="AD29">
        <f>ROUND((((ET29)-(EU29))+AE29),6)</f>
        <v>23.45</v>
      </c>
      <c r="AE29">
        <f>ROUND((EU29),6)</f>
        <v>10.130000000000001</v>
      </c>
      <c r="AF29">
        <f>ROUND((EV29),6)</f>
        <v>4842.4799999999996</v>
      </c>
      <c r="AG29">
        <f t="shared" si="33"/>
        <v>0</v>
      </c>
      <c r="AH29">
        <f>(EW29)</f>
        <v>567.70000000000005</v>
      </c>
      <c r="AI29">
        <f>(EX29)</f>
        <v>0.75</v>
      </c>
      <c r="AJ29">
        <f t="shared" si="34"/>
        <v>0</v>
      </c>
      <c r="AK29">
        <v>4865.93</v>
      </c>
      <c r="AL29">
        <v>0</v>
      </c>
      <c r="AM29">
        <v>23.45</v>
      </c>
      <c r="AN29">
        <v>10.130000000000001</v>
      </c>
      <c r="AO29">
        <v>4842.4799999999996</v>
      </c>
      <c r="AP29">
        <v>0</v>
      </c>
      <c r="AQ29">
        <v>567.70000000000005</v>
      </c>
      <c r="AR29">
        <v>0.75</v>
      </c>
      <c r="AS29">
        <v>0</v>
      </c>
      <c r="AT29">
        <v>74</v>
      </c>
      <c r="AU29">
        <v>50</v>
      </c>
      <c r="AV29">
        <v>1</v>
      </c>
      <c r="AW29">
        <v>1</v>
      </c>
      <c r="AZ29">
        <v>6.83</v>
      </c>
      <c r="BA29">
        <v>6.83</v>
      </c>
      <c r="BB29">
        <v>6.83</v>
      </c>
      <c r="BC29">
        <v>6.83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65005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6.83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74</v>
      </c>
      <c r="CA29">
        <v>50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5"/>
        <v>997.02</v>
      </c>
      <c r="CQ29">
        <f t="shared" si="36"/>
        <v>0</v>
      </c>
      <c r="CR29">
        <f t="shared" si="37"/>
        <v>160.1635</v>
      </c>
      <c r="CS29">
        <f t="shared" si="38"/>
        <v>69.187899999999999</v>
      </c>
      <c r="CT29">
        <f t="shared" si="39"/>
        <v>33074.138399999996</v>
      </c>
      <c r="CU29">
        <f t="shared" si="40"/>
        <v>0</v>
      </c>
      <c r="CV29">
        <f t="shared" si="41"/>
        <v>567.70000000000005</v>
      </c>
      <c r="CW29">
        <f t="shared" si="42"/>
        <v>0.75</v>
      </c>
      <c r="CX29">
        <f t="shared" si="43"/>
        <v>0</v>
      </c>
      <c r="CY29">
        <f t="shared" si="44"/>
        <v>735.78200000000015</v>
      </c>
      <c r="CZ29">
        <f t="shared" si="45"/>
        <v>497.15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18</v>
      </c>
      <c r="DW29" t="s">
        <v>18</v>
      </c>
      <c r="DX29">
        <v>1</v>
      </c>
      <c r="EE29">
        <v>16510584</v>
      </c>
      <c r="EF29">
        <v>6</v>
      </c>
      <c r="EG29" t="s">
        <v>20</v>
      </c>
      <c r="EH29">
        <v>0</v>
      </c>
      <c r="EI29" t="s">
        <v>6</v>
      </c>
      <c r="EJ29">
        <v>1</v>
      </c>
      <c r="EK29">
        <v>65005</v>
      </c>
      <c r="EL29" t="s">
        <v>21</v>
      </c>
      <c r="EM29" t="s">
        <v>22</v>
      </c>
      <c r="EO29" t="s">
        <v>6</v>
      </c>
      <c r="EQ29">
        <v>0</v>
      </c>
      <c r="ER29">
        <v>4865.93</v>
      </c>
      <c r="ES29">
        <v>0</v>
      </c>
      <c r="ET29">
        <v>23.45</v>
      </c>
      <c r="EU29">
        <v>10.130000000000001</v>
      </c>
      <c r="EV29">
        <v>4842.4799999999996</v>
      </c>
      <c r="EW29">
        <v>567.70000000000005</v>
      </c>
      <c r="EX29">
        <v>0.75</v>
      </c>
      <c r="EY29">
        <v>0</v>
      </c>
      <c r="FQ29">
        <v>0</v>
      </c>
      <c r="FR29">
        <f t="shared" si="46"/>
        <v>0</v>
      </c>
      <c r="FS29">
        <v>0</v>
      </c>
      <c r="FX29">
        <v>74</v>
      </c>
      <c r="FY29">
        <v>50</v>
      </c>
      <c r="GA29" t="s">
        <v>6</v>
      </c>
      <c r="GD29">
        <v>0</v>
      </c>
      <c r="GF29">
        <v>2018875729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7"/>
        <v>0</v>
      </c>
      <c r="GM29">
        <f t="shared" si="48"/>
        <v>2229.9499999999998</v>
      </c>
      <c r="GN29">
        <f t="shared" si="49"/>
        <v>2229.9499999999998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6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ROW(SmtRes!A14)</f>
        <v>14</v>
      </c>
      <c r="D30" s="2">
        <f>ROW(EtalonRes!A16)</f>
        <v>16</v>
      </c>
      <c r="E30" s="2" t="s">
        <v>23</v>
      </c>
      <c r="F30" s="2" t="s">
        <v>24</v>
      </c>
      <c r="G30" s="2" t="s">
        <v>25</v>
      </c>
      <c r="H30" s="2" t="s">
        <v>26</v>
      </c>
      <c r="I30" s="2">
        <v>2</v>
      </c>
      <c r="J30" s="2">
        <v>0</v>
      </c>
      <c r="K30" s="2"/>
      <c r="L30" s="2"/>
      <c r="M30" s="2"/>
      <c r="N30" s="2"/>
      <c r="O30" s="2">
        <f t="shared" si="21"/>
        <v>32.909999999999997</v>
      </c>
      <c r="P30" s="2">
        <f t="shared" si="22"/>
        <v>0</v>
      </c>
      <c r="Q30" s="2">
        <f t="shared" si="23"/>
        <v>4.75</v>
      </c>
      <c r="R30" s="2">
        <f t="shared" si="24"/>
        <v>0.47</v>
      </c>
      <c r="S30" s="2">
        <f t="shared" si="25"/>
        <v>28.16</v>
      </c>
      <c r="T30" s="2">
        <f t="shared" si="26"/>
        <v>0</v>
      </c>
      <c r="U30" s="2">
        <f t="shared" si="27"/>
        <v>3.1392000000000002</v>
      </c>
      <c r="V30" s="2">
        <f t="shared" si="28"/>
        <v>3.8399999999999997E-2</v>
      </c>
      <c r="W30" s="2">
        <f t="shared" si="29"/>
        <v>0</v>
      </c>
      <c r="X30" s="2">
        <f t="shared" si="30"/>
        <v>32.92</v>
      </c>
      <c r="Y30" s="2">
        <f t="shared" si="31"/>
        <v>20.329999999999998</v>
      </c>
      <c r="Z30" s="2"/>
      <c r="AA30" s="2">
        <v>16673393</v>
      </c>
      <c r="AB30" s="2">
        <f t="shared" si="32"/>
        <v>16.4544</v>
      </c>
      <c r="AC30" s="2">
        <f t="shared" ref="AC30:AC37" si="54">ROUND(((ES30*0)),6)</f>
        <v>0</v>
      </c>
      <c r="AD30" s="2">
        <f>ROUND((((((ET30*0.4)*1.2))-(((EU30*0.4)*1.2)))+AE30),6)</f>
        <v>2.3759999999999999</v>
      </c>
      <c r="AE30" s="2">
        <f>ROUND((((EU30*0.4)*1.2)),6)</f>
        <v>0.23519999999999999</v>
      </c>
      <c r="AF30" s="2">
        <f>ROUND((((EV30*0.4)*1.2)),6)</f>
        <v>14.0784</v>
      </c>
      <c r="AG30" s="2">
        <f t="shared" si="33"/>
        <v>0</v>
      </c>
      <c r="AH30" s="2">
        <f>(((EW30*0.4)*1.2))</f>
        <v>1.5696000000000001</v>
      </c>
      <c r="AI30" s="2">
        <f>(((EX30*0.4)*1.2))</f>
        <v>1.9199999999999998E-2</v>
      </c>
      <c r="AJ30" s="2">
        <f t="shared" si="34"/>
        <v>0</v>
      </c>
      <c r="AK30" s="2">
        <v>52.03</v>
      </c>
      <c r="AL30" s="2">
        <v>17.75</v>
      </c>
      <c r="AM30" s="2">
        <v>4.95</v>
      </c>
      <c r="AN30" s="2">
        <v>0.49</v>
      </c>
      <c r="AO30" s="2">
        <v>29.33</v>
      </c>
      <c r="AP30" s="2">
        <v>0</v>
      </c>
      <c r="AQ30" s="2">
        <v>3.27</v>
      </c>
      <c r="AR30" s="2">
        <v>0.04</v>
      </c>
      <c r="AS30" s="2">
        <v>0</v>
      </c>
      <c r="AT30" s="2">
        <v>115</v>
      </c>
      <c r="AU30" s="2">
        <v>71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27</v>
      </c>
      <c r="BK30" s="2"/>
      <c r="BL30" s="2"/>
      <c r="BM30" s="2">
        <v>20001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128</v>
      </c>
      <c r="CA30" s="2">
        <v>83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594</v>
      </c>
      <c r="CO30" s="2">
        <v>0</v>
      </c>
      <c r="CP30" s="2">
        <f t="shared" si="35"/>
        <v>32.909999999999997</v>
      </c>
      <c r="CQ30" s="2">
        <f t="shared" si="36"/>
        <v>0</v>
      </c>
      <c r="CR30" s="2">
        <f t="shared" si="37"/>
        <v>2.3759999999999999</v>
      </c>
      <c r="CS30" s="2">
        <f t="shared" si="38"/>
        <v>0.23519999999999999</v>
      </c>
      <c r="CT30" s="2">
        <f t="shared" si="39"/>
        <v>14.0784</v>
      </c>
      <c r="CU30" s="2">
        <f t="shared" si="40"/>
        <v>0</v>
      </c>
      <c r="CV30" s="2">
        <f t="shared" si="41"/>
        <v>1.5696000000000001</v>
      </c>
      <c r="CW30" s="2">
        <f t="shared" si="42"/>
        <v>1.9199999999999998E-2</v>
      </c>
      <c r="CX30" s="2">
        <f t="shared" si="43"/>
        <v>0</v>
      </c>
      <c r="CY30" s="2">
        <f t="shared" si="44"/>
        <v>32.924499999999995</v>
      </c>
      <c r="CZ30" s="2">
        <f t="shared" si="45"/>
        <v>20.327300000000001</v>
      </c>
      <c r="DA30" s="2"/>
      <c r="DB30" s="2"/>
      <c r="DC30" s="2" t="s">
        <v>6</v>
      </c>
      <c r="DD30" s="2" t="s">
        <v>28</v>
      </c>
      <c r="DE30" s="2" t="s">
        <v>29</v>
      </c>
      <c r="DF30" s="2" t="s">
        <v>29</v>
      </c>
      <c r="DG30" s="2" t="s">
        <v>29</v>
      </c>
      <c r="DH30" s="2" t="s">
        <v>6</v>
      </c>
      <c r="DI30" s="2" t="s">
        <v>29</v>
      </c>
      <c r="DJ30" s="2" t="s">
        <v>29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1013</v>
      </c>
      <c r="DV30" s="2" t="s">
        <v>26</v>
      </c>
      <c r="DW30" s="2" t="s">
        <v>26</v>
      </c>
      <c r="DX30" s="2">
        <v>1</v>
      </c>
      <c r="DY30" s="2"/>
      <c r="DZ30" s="2"/>
      <c r="EA30" s="2"/>
      <c r="EB30" s="2"/>
      <c r="EC30" s="2"/>
      <c r="ED30" s="2"/>
      <c r="EE30" s="2">
        <v>16510518</v>
      </c>
      <c r="EF30" s="2">
        <v>2</v>
      </c>
      <c r="EG30" s="2" t="s">
        <v>30</v>
      </c>
      <c r="EH30" s="2">
        <v>0</v>
      </c>
      <c r="EI30" s="2" t="s">
        <v>6</v>
      </c>
      <c r="EJ30" s="2">
        <v>1</v>
      </c>
      <c r="EK30" s="2">
        <v>20001</v>
      </c>
      <c r="EL30" s="2" t="s">
        <v>31</v>
      </c>
      <c r="EM30" s="2" t="s">
        <v>32</v>
      </c>
      <c r="EN30" s="2"/>
      <c r="EO30" s="2" t="s">
        <v>33</v>
      </c>
      <c r="EP30" s="2"/>
      <c r="EQ30" s="2">
        <v>0</v>
      </c>
      <c r="ER30" s="2">
        <v>52.03</v>
      </c>
      <c r="ES30" s="2">
        <v>17.75</v>
      </c>
      <c r="ET30" s="2">
        <v>4.95</v>
      </c>
      <c r="EU30" s="2">
        <v>0.49</v>
      </c>
      <c r="EV30" s="2">
        <v>29.33</v>
      </c>
      <c r="EW30" s="2">
        <v>3.27</v>
      </c>
      <c r="EX30" s="2">
        <v>0.04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6"/>
        <v>0</v>
      </c>
      <c r="FS30" s="2">
        <v>0</v>
      </c>
      <c r="FT30" s="2" t="s">
        <v>34</v>
      </c>
      <c r="FU30" s="2" t="s">
        <v>35</v>
      </c>
      <c r="FV30" s="2"/>
      <c r="FW30" s="2"/>
      <c r="FX30" s="2">
        <v>115.2</v>
      </c>
      <c r="FY30" s="2">
        <v>70.55</v>
      </c>
      <c r="FZ30" s="2"/>
      <c r="GA30" s="2" t="s">
        <v>6</v>
      </c>
      <c r="GB30" s="2"/>
      <c r="GC30" s="2"/>
      <c r="GD30" s="2">
        <v>0</v>
      </c>
      <c r="GE30" s="2"/>
      <c r="GF30" s="2">
        <v>474988691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7"/>
        <v>0</v>
      </c>
      <c r="GM30" s="2">
        <f t="shared" si="48"/>
        <v>86.16</v>
      </c>
      <c r="GN30" s="2">
        <f t="shared" si="49"/>
        <v>86.16</v>
      </c>
      <c r="GO30" s="2">
        <f t="shared" si="50"/>
        <v>0</v>
      </c>
      <c r="GP30" s="2">
        <f t="shared" si="51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2"/>
        <v>0</v>
      </c>
      <c r="GW30" s="2">
        <v>1</v>
      </c>
      <c r="GX30" s="2">
        <f t="shared" si="53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ROW(SmtRes!A22)</f>
        <v>22</v>
      </c>
      <c r="D31">
        <f>ROW(EtalonRes!A26)</f>
        <v>26</v>
      </c>
      <c r="E31" t="s">
        <v>23</v>
      </c>
      <c r="F31" t="s">
        <v>24</v>
      </c>
      <c r="G31" t="s">
        <v>25</v>
      </c>
      <c r="H31" t="s">
        <v>26</v>
      </c>
      <c r="I31">
        <v>2</v>
      </c>
      <c r="J31">
        <v>0</v>
      </c>
      <c r="O31">
        <f t="shared" si="21"/>
        <v>224.77</v>
      </c>
      <c r="P31">
        <f t="shared" si="22"/>
        <v>0</v>
      </c>
      <c r="Q31">
        <f t="shared" si="23"/>
        <v>32.46</v>
      </c>
      <c r="R31">
        <f t="shared" si="24"/>
        <v>3.21</v>
      </c>
      <c r="S31">
        <f t="shared" si="25"/>
        <v>192.31</v>
      </c>
      <c r="T31">
        <f t="shared" si="26"/>
        <v>0</v>
      </c>
      <c r="U31">
        <f t="shared" si="27"/>
        <v>3.1392000000000002</v>
      </c>
      <c r="V31">
        <f t="shared" si="28"/>
        <v>3.8399999999999997E-2</v>
      </c>
      <c r="W31">
        <f t="shared" si="29"/>
        <v>0</v>
      </c>
      <c r="X31">
        <f t="shared" si="30"/>
        <v>224.85</v>
      </c>
      <c r="Y31">
        <f t="shared" si="31"/>
        <v>138.82</v>
      </c>
      <c r="AA31">
        <v>16673407</v>
      </c>
      <c r="AB31">
        <f t="shared" si="32"/>
        <v>16.4544</v>
      </c>
      <c r="AC31">
        <f t="shared" si="54"/>
        <v>0</v>
      </c>
      <c r="AD31">
        <f>ROUND((((((ET31*0.4)*1.2))-(((EU31*0.4)*1.2)))+AE31),6)</f>
        <v>2.3759999999999999</v>
      </c>
      <c r="AE31">
        <f>ROUND((((EU31*0.4)*1.2)),6)</f>
        <v>0.23519999999999999</v>
      </c>
      <c r="AF31">
        <f>ROUND((((EV31*0.4)*1.2)),6)</f>
        <v>14.0784</v>
      </c>
      <c r="AG31">
        <f t="shared" si="33"/>
        <v>0</v>
      </c>
      <c r="AH31">
        <f>(((EW31*0.4)*1.2))</f>
        <v>1.5696000000000001</v>
      </c>
      <c r="AI31">
        <f>(((EX31*0.4)*1.2))</f>
        <v>1.9199999999999998E-2</v>
      </c>
      <c r="AJ31">
        <f t="shared" si="34"/>
        <v>0</v>
      </c>
      <c r="AK31">
        <v>52.03</v>
      </c>
      <c r="AL31">
        <v>17.75</v>
      </c>
      <c r="AM31">
        <v>4.95</v>
      </c>
      <c r="AN31">
        <v>0.49</v>
      </c>
      <c r="AO31">
        <v>29.33</v>
      </c>
      <c r="AP31">
        <v>0</v>
      </c>
      <c r="AQ31">
        <v>3.27</v>
      </c>
      <c r="AR31">
        <v>0.04</v>
      </c>
      <c r="AS31">
        <v>0</v>
      </c>
      <c r="AT31">
        <v>115</v>
      </c>
      <c r="AU31">
        <v>71</v>
      </c>
      <c r="AV31">
        <v>1</v>
      </c>
      <c r="AW31">
        <v>1</v>
      </c>
      <c r="AZ31">
        <v>6.83</v>
      </c>
      <c r="BA31">
        <v>6.83</v>
      </c>
      <c r="BB31">
        <v>6.83</v>
      </c>
      <c r="BC31">
        <v>6.83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27</v>
      </c>
      <c r="BM31">
        <v>20001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6.83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128</v>
      </c>
      <c r="CA31">
        <v>83</v>
      </c>
      <c r="CF31">
        <v>0</v>
      </c>
      <c r="CG31">
        <v>0</v>
      </c>
      <c r="CM31">
        <v>0</v>
      </c>
      <c r="CN31" t="s">
        <v>594</v>
      </c>
      <c r="CO31">
        <v>0</v>
      </c>
      <c r="CP31">
        <f t="shared" si="35"/>
        <v>224.77</v>
      </c>
      <c r="CQ31">
        <f t="shared" si="36"/>
        <v>0</v>
      </c>
      <c r="CR31">
        <f t="shared" si="37"/>
        <v>16.228079999999999</v>
      </c>
      <c r="CS31">
        <f t="shared" si="38"/>
        <v>1.6064160000000001</v>
      </c>
      <c r="CT31">
        <f t="shared" si="39"/>
        <v>96.155472000000003</v>
      </c>
      <c r="CU31">
        <f t="shared" si="40"/>
        <v>0</v>
      </c>
      <c r="CV31">
        <f t="shared" si="41"/>
        <v>1.5696000000000001</v>
      </c>
      <c r="CW31">
        <f t="shared" si="42"/>
        <v>1.9199999999999998E-2</v>
      </c>
      <c r="CX31">
        <f t="shared" si="43"/>
        <v>0</v>
      </c>
      <c r="CY31">
        <f t="shared" si="44"/>
        <v>224.84800000000004</v>
      </c>
      <c r="CZ31">
        <f t="shared" si="45"/>
        <v>138.8192</v>
      </c>
      <c r="DC31" t="s">
        <v>6</v>
      </c>
      <c r="DD31" t="s">
        <v>28</v>
      </c>
      <c r="DE31" t="s">
        <v>29</v>
      </c>
      <c r="DF31" t="s">
        <v>29</v>
      </c>
      <c r="DG31" t="s">
        <v>29</v>
      </c>
      <c r="DH31" t="s">
        <v>6</v>
      </c>
      <c r="DI31" t="s">
        <v>29</v>
      </c>
      <c r="DJ31" t="s">
        <v>29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26</v>
      </c>
      <c r="DW31" t="s">
        <v>26</v>
      </c>
      <c r="DX31">
        <v>1</v>
      </c>
      <c r="EE31">
        <v>16510518</v>
      </c>
      <c r="EF31">
        <v>2</v>
      </c>
      <c r="EG31" t="s">
        <v>30</v>
      </c>
      <c r="EH31">
        <v>0</v>
      </c>
      <c r="EI31" t="s">
        <v>6</v>
      </c>
      <c r="EJ31">
        <v>1</v>
      </c>
      <c r="EK31">
        <v>20001</v>
      </c>
      <c r="EL31" t="s">
        <v>31</v>
      </c>
      <c r="EM31" t="s">
        <v>32</v>
      </c>
      <c r="EO31" t="s">
        <v>33</v>
      </c>
      <c r="EQ31">
        <v>0</v>
      </c>
      <c r="ER31">
        <v>52.03</v>
      </c>
      <c r="ES31">
        <v>17.75</v>
      </c>
      <c r="ET31">
        <v>4.95</v>
      </c>
      <c r="EU31">
        <v>0.49</v>
      </c>
      <c r="EV31">
        <v>29.33</v>
      </c>
      <c r="EW31">
        <v>3.27</v>
      </c>
      <c r="EX31">
        <v>0.04</v>
      </c>
      <c r="EY31">
        <v>0</v>
      </c>
      <c r="FQ31">
        <v>0</v>
      </c>
      <c r="FR31">
        <f t="shared" si="46"/>
        <v>0</v>
      </c>
      <c r="FS31">
        <v>0</v>
      </c>
      <c r="FT31" t="s">
        <v>34</v>
      </c>
      <c r="FU31" t="s">
        <v>35</v>
      </c>
      <c r="FX31">
        <v>115.2</v>
      </c>
      <c r="FY31">
        <v>70.55</v>
      </c>
      <c r="GA31" t="s">
        <v>6</v>
      </c>
      <c r="GD31">
        <v>0</v>
      </c>
      <c r="GF31">
        <v>474988691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7"/>
        <v>0</v>
      </c>
      <c r="GM31">
        <f t="shared" si="48"/>
        <v>588.44000000000005</v>
      </c>
      <c r="GN31">
        <f t="shared" si="49"/>
        <v>588.44000000000005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6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ROW(SmtRes!A32)</f>
        <v>32</v>
      </c>
      <c r="D32" s="2">
        <f>ROW(EtalonRes!A36)</f>
        <v>36</v>
      </c>
      <c r="E32" s="2" t="s">
        <v>36</v>
      </c>
      <c r="F32" s="2" t="s">
        <v>37</v>
      </c>
      <c r="G32" s="2" t="s">
        <v>38</v>
      </c>
      <c r="H32" s="2" t="s">
        <v>39</v>
      </c>
      <c r="I32" s="2">
        <v>3</v>
      </c>
      <c r="J32" s="2">
        <v>0</v>
      </c>
      <c r="K32" s="2"/>
      <c r="L32" s="2"/>
      <c r="M32" s="2"/>
      <c r="N32" s="2"/>
      <c r="O32" s="2">
        <f t="shared" si="21"/>
        <v>305.22000000000003</v>
      </c>
      <c r="P32" s="2">
        <f t="shared" si="22"/>
        <v>0</v>
      </c>
      <c r="Q32" s="2">
        <f t="shared" si="23"/>
        <v>153.53</v>
      </c>
      <c r="R32" s="2">
        <f t="shared" si="24"/>
        <v>21.69</v>
      </c>
      <c r="S32" s="2">
        <f t="shared" si="25"/>
        <v>151.69</v>
      </c>
      <c r="T32" s="2">
        <f t="shared" si="26"/>
        <v>0</v>
      </c>
      <c r="U32" s="2">
        <f t="shared" si="27"/>
        <v>15.767999999999997</v>
      </c>
      <c r="V32" s="2">
        <f t="shared" si="28"/>
        <v>1.7279999999999998</v>
      </c>
      <c r="W32" s="2">
        <f t="shared" si="29"/>
        <v>0</v>
      </c>
      <c r="X32" s="2">
        <f t="shared" si="30"/>
        <v>164.71</v>
      </c>
      <c r="Y32" s="2">
        <f t="shared" si="31"/>
        <v>112.7</v>
      </c>
      <c r="Z32" s="2"/>
      <c r="AA32" s="2">
        <v>16673393</v>
      </c>
      <c r="AB32" s="2">
        <f t="shared" si="32"/>
        <v>101.7396</v>
      </c>
      <c r="AC32" s="2">
        <f t="shared" si="54"/>
        <v>0</v>
      </c>
      <c r="AD32" s="2">
        <f>ROUND((((((ET32*0.3)*1.2))-(((EU32*0.3)*1.2)))+AE32),6)</f>
        <v>51.177599999999998</v>
      </c>
      <c r="AE32" s="2">
        <f>ROUND((((EU32*0.3)*1.2)),6)</f>
        <v>7.2287999999999997</v>
      </c>
      <c r="AF32" s="2">
        <f>ROUND((((EV32*0.3)*1.2)),6)</f>
        <v>50.561999999999998</v>
      </c>
      <c r="AG32" s="2">
        <f t="shared" si="33"/>
        <v>0</v>
      </c>
      <c r="AH32" s="2">
        <f>(((EW32*0.3)*1.2))</f>
        <v>5.2559999999999993</v>
      </c>
      <c r="AI32" s="2">
        <f>(((EX32*0.3)*1.2))</f>
        <v>0.57599999999999996</v>
      </c>
      <c r="AJ32" s="2">
        <f t="shared" si="34"/>
        <v>0</v>
      </c>
      <c r="AK32" s="2">
        <v>378.84</v>
      </c>
      <c r="AL32" s="2">
        <v>96.23</v>
      </c>
      <c r="AM32" s="2">
        <v>142.16</v>
      </c>
      <c r="AN32" s="2">
        <v>20.079999999999998</v>
      </c>
      <c r="AO32" s="2">
        <v>140.44999999999999</v>
      </c>
      <c r="AP32" s="2">
        <v>0</v>
      </c>
      <c r="AQ32" s="2">
        <v>14.6</v>
      </c>
      <c r="AR32" s="2">
        <v>1.6</v>
      </c>
      <c r="AS32" s="2">
        <v>0</v>
      </c>
      <c r="AT32" s="2">
        <v>95</v>
      </c>
      <c r="AU32" s="2">
        <v>65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2</v>
      </c>
      <c r="BJ32" s="2" t="s">
        <v>40</v>
      </c>
      <c r="BK32" s="2"/>
      <c r="BL32" s="2"/>
      <c r="BM32" s="2">
        <v>108001</v>
      </c>
      <c r="BN32" s="2">
        <v>0</v>
      </c>
      <c r="BO32" s="2" t="s">
        <v>6</v>
      </c>
      <c r="BP32" s="2">
        <v>0</v>
      </c>
      <c r="BQ32" s="2">
        <v>3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95</v>
      </c>
      <c r="CA32" s="2">
        <v>65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595</v>
      </c>
      <c r="CO32" s="2">
        <v>0</v>
      </c>
      <c r="CP32" s="2">
        <f t="shared" si="35"/>
        <v>305.22000000000003</v>
      </c>
      <c r="CQ32" s="2">
        <f t="shared" si="36"/>
        <v>0</v>
      </c>
      <c r="CR32" s="2">
        <f t="shared" si="37"/>
        <v>51.177599999999998</v>
      </c>
      <c r="CS32" s="2">
        <f t="shared" si="38"/>
        <v>7.2287999999999997</v>
      </c>
      <c r="CT32" s="2">
        <f t="shared" si="39"/>
        <v>50.561999999999998</v>
      </c>
      <c r="CU32" s="2">
        <f t="shared" si="40"/>
        <v>0</v>
      </c>
      <c r="CV32" s="2">
        <f t="shared" si="41"/>
        <v>5.2559999999999993</v>
      </c>
      <c r="CW32" s="2">
        <f t="shared" si="42"/>
        <v>0.57599999999999996</v>
      </c>
      <c r="CX32" s="2">
        <f t="shared" si="43"/>
        <v>0</v>
      </c>
      <c r="CY32" s="2">
        <f t="shared" si="44"/>
        <v>164.71099999999998</v>
      </c>
      <c r="CZ32" s="2">
        <f t="shared" si="45"/>
        <v>112.69699999999999</v>
      </c>
      <c r="DA32" s="2"/>
      <c r="DB32" s="2"/>
      <c r="DC32" s="2" t="s">
        <v>6</v>
      </c>
      <c r="DD32" s="2" t="s">
        <v>28</v>
      </c>
      <c r="DE32" s="2" t="s">
        <v>41</v>
      </c>
      <c r="DF32" s="2" t="s">
        <v>41</v>
      </c>
      <c r="DG32" s="2" t="s">
        <v>41</v>
      </c>
      <c r="DH32" s="2" t="s">
        <v>6</v>
      </c>
      <c r="DI32" s="2" t="s">
        <v>41</v>
      </c>
      <c r="DJ32" s="2" t="s">
        <v>41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39</v>
      </c>
      <c r="DW32" s="2" t="s">
        <v>39</v>
      </c>
      <c r="DX32" s="2">
        <v>1</v>
      </c>
      <c r="DY32" s="2"/>
      <c r="DZ32" s="2"/>
      <c r="EA32" s="2"/>
      <c r="EB32" s="2"/>
      <c r="EC32" s="2"/>
      <c r="ED32" s="2"/>
      <c r="EE32" s="2">
        <v>16510370</v>
      </c>
      <c r="EF32" s="2">
        <v>3</v>
      </c>
      <c r="EG32" s="2" t="s">
        <v>42</v>
      </c>
      <c r="EH32" s="2">
        <v>0</v>
      </c>
      <c r="EI32" s="2" t="s">
        <v>6</v>
      </c>
      <c r="EJ32" s="2">
        <v>2</v>
      </c>
      <c r="EK32" s="2">
        <v>108001</v>
      </c>
      <c r="EL32" s="2" t="s">
        <v>43</v>
      </c>
      <c r="EM32" s="2" t="s">
        <v>44</v>
      </c>
      <c r="EN32" s="2"/>
      <c r="EO32" s="2" t="s">
        <v>45</v>
      </c>
      <c r="EP32" s="2"/>
      <c r="EQ32" s="2">
        <v>0</v>
      </c>
      <c r="ER32" s="2">
        <v>378.84</v>
      </c>
      <c r="ES32" s="2">
        <v>96.23</v>
      </c>
      <c r="ET32" s="2">
        <v>142.16</v>
      </c>
      <c r="EU32" s="2">
        <v>20.079999999999998</v>
      </c>
      <c r="EV32" s="2">
        <v>140.44999999999999</v>
      </c>
      <c r="EW32" s="2">
        <v>14.6</v>
      </c>
      <c r="EX32" s="2">
        <v>1.6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6"/>
        <v>0</v>
      </c>
      <c r="FS32" s="2">
        <v>0</v>
      </c>
      <c r="FT32" s="2"/>
      <c r="FU32" s="2"/>
      <c r="FV32" s="2"/>
      <c r="FW32" s="2"/>
      <c r="FX32" s="2">
        <v>95</v>
      </c>
      <c r="FY32" s="2">
        <v>65</v>
      </c>
      <c r="FZ32" s="2"/>
      <c r="GA32" s="2" t="s">
        <v>6</v>
      </c>
      <c r="GB32" s="2"/>
      <c r="GC32" s="2"/>
      <c r="GD32" s="2">
        <v>0</v>
      </c>
      <c r="GE32" s="2"/>
      <c r="GF32" s="2">
        <v>1270321229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7"/>
        <v>0</v>
      </c>
      <c r="GM32" s="2">
        <f t="shared" si="48"/>
        <v>582.63</v>
      </c>
      <c r="GN32" s="2">
        <f t="shared" si="49"/>
        <v>0</v>
      </c>
      <c r="GO32" s="2">
        <f t="shared" si="50"/>
        <v>582.63</v>
      </c>
      <c r="GP32" s="2">
        <f t="shared" si="51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2"/>
        <v>0</v>
      </c>
      <c r="GW32" s="2">
        <v>1</v>
      </c>
      <c r="GX32" s="2">
        <f t="shared" si="53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ROW(SmtRes!A42)</f>
        <v>42</v>
      </c>
      <c r="D33">
        <f>ROW(EtalonRes!A46)</f>
        <v>46</v>
      </c>
      <c r="E33" t="s">
        <v>36</v>
      </c>
      <c r="F33" t="s">
        <v>37</v>
      </c>
      <c r="G33" t="s">
        <v>38</v>
      </c>
      <c r="H33" t="s">
        <v>39</v>
      </c>
      <c r="I33">
        <v>3</v>
      </c>
      <c r="J33">
        <v>0</v>
      </c>
      <c r="O33">
        <f t="shared" si="21"/>
        <v>2084.65</v>
      </c>
      <c r="P33">
        <f t="shared" si="22"/>
        <v>0</v>
      </c>
      <c r="Q33">
        <f t="shared" si="23"/>
        <v>1048.6300000000001</v>
      </c>
      <c r="R33">
        <f t="shared" si="24"/>
        <v>148.12</v>
      </c>
      <c r="S33">
        <f t="shared" si="25"/>
        <v>1036.02</v>
      </c>
      <c r="T33">
        <f t="shared" si="26"/>
        <v>0</v>
      </c>
      <c r="U33">
        <f t="shared" si="27"/>
        <v>15.767999999999997</v>
      </c>
      <c r="V33">
        <f t="shared" si="28"/>
        <v>1.7279999999999998</v>
      </c>
      <c r="W33">
        <f t="shared" si="29"/>
        <v>0</v>
      </c>
      <c r="X33">
        <f t="shared" si="30"/>
        <v>1124.93</v>
      </c>
      <c r="Y33">
        <f t="shared" si="31"/>
        <v>769.69</v>
      </c>
      <c r="AA33">
        <v>16673407</v>
      </c>
      <c r="AB33">
        <f t="shared" si="32"/>
        <v>101.7396</v>
      </c>
      <c r="AC33">
        <f t="shared" si="54"/>
        <v>0</v>
      </c>
      <c r="AD33">
        <f>ROUND((((((ET33*0.3)*1.2))-(((EU33*0.3)*1.2)))+AE33),6)</f>
        <v>51.177599999999998</v>
      </c>
      <c r="AE33">
        <f>ROUND((((EU33*0.3)*1.2)),6)</f>
        <v>7.2287999999999997</v>
      </c>
      <c r="AF33">
        <f>ROUND((((EV33*0.3)*1.2)),6)</f>
        <v>50.561999999999998</v>
      </c>
      <c r="AG33">
        <f t="shared" si="33"/>
        <v>0</v>
      </c>
      <c r="AH33">
        <f>(((EW33*0.3)*1.2))</f>
        <v>5.2559999999999993</v>
      </c>
      <c r="AI33">
        <f>(((EX33*0.3)*1.2))</f>
        <v>0.57599999999999996</v>
      </c>
      <c r="AJ33">
        <f t="shared" si="34"/>
        <v>0</v>
      </c>
      <c r="AK33">
        <v>378.84</v>
      </c>
      <c r="AL33">
        <v>96.23</v>
      </c>
      <c r="AM33">
        <v>142.16</v>
      </c>
      <c r="AN33">
        <v>20.079999999999998</v>
      </c>
      <c r="AO33">
        <v>140.44999999999999</v>
      </c>
      <c r="AP33">
        <v>0</v>
      </c>
      <c r="AQ33">
        <v>14.6</v>
      </c>
      <c r="AR33">
        <v>1.6</v>
      </c>
      <c r="AS33">
        <v>0</v>
      </c>
      <c r="AT33">
        <v>95</v>
      </c>
      <c r="AU33">
        <v>65</v>
      </c>
      <c r="AV33">
        <v>1</v>
      </c>
      <c r="AW33">
        <v>1</v>
      </c>
      <c r="AZ33">
        <v>6.83</v>
      </c>
      <c r="BA33">
        <v>6.83</v>
      </c>
      <c r="BB33">
        <v>6.83</v>
      </c>
      <c r="BC33">
        <v>6.83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2</v>
      </c>
      <c r="BJ33" t="s">
        <v>40</v>
      </c>
      <c r="BM33">
        <v>108001</v>
      </c>
      <c r="BN33">
        <v>0</v>
      </c>
      <c r="BO33" t="s">
        <v>6</v>
      </c>
      <c r="BP33">
        <v>0</v>
      </c>
      <c r="BQ33">
        <v>3</v>
      </c>
      <c r="BR33">
        <v>0</v>
      </c>
      <c r="BS33">
        <v>6.83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95</v>
      </c>
      <c r="CA33">
        <v>65</v>
      </c>
      <c r="CF33">
        <v>0</v>
      </c>
      <c r="CG33">
        <v>0</v>
      </c>
      <c r="CM33">
        <v>0</v>
      </c>
      <c r="CN33" t="s">
        <v>595</v>
      </c>
      <c r="CO33">
        <v>0</v>
      </c>
      <c r="CP33">
        <f t="shared" si="35"/>
        <v>2084.65</v>
      </c>
      <c r="CQ33">
        <f t="shared" si="36"/>
        <v>0</v>
      </c>
      <c r="CR33">
        <f t="shared" si="37"/>
        <v>349.54300799999999</v>
      </c>
      <c r="CS33">
        <f t="shared" si="38"/>
        <v>49.372703999999999</v>
      </c>
      <c r="CT33">
        <f t="shared" si="39"/>
        <v>345.33846</v>
      </c>
      <c r="CU33">
        <f t="shared" si="40"/>
        <v>0</v>
      </c>
      <c r="CV33">
        <f t="shared" si="41"/>
        <v>5.2559999999999993</v>
      </c>
      <c r="CW33">
        <f t="shared" si="42"/>
        <v>0.57599999999999996</v>
      </c>
      <c r="CX33">
        <f t="shared" si="43"/>
        <v>0</v>
      </c>
      <c r="CY33">
        <f t="shared" si="44"/>
        <v>1124.933</v>
      </c>
      <c r="CZ33">
        <f t="shared" si="45"/>
        <v>769.69099999999992</v>
      </c>
      <c r="DC33" t="s">
        <v>6</v>
      </c>
      <c r="DD33" t="s">
        <v>28</v>
      </c>
      <c r="DE33" t="s">
        <v>41</v>
      </c>
      <c r="DF33" t="s">
        <v>41</v>
      </c>
      <c r="DG33" t="s">
        <v>41</v>
      </c>
      <c r="DH33" t="s">
        <v>6</v>
      </c>
      <c r="DI33" t="s">
        <v>41</v>
      </c>
      <c r="DJ33" t="s">
        <v>41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39</v>
      </c>
      <c r="DW33" t="s">
        <v>39</v>
      </c>
      <c r="DX33">
        <v>1</v>
      </c>
      <c r="EE33">
        <v>16510370</v>
      </c>
      <c r="EF33">
        <v>3</v>
      </c>
      <c r="EG33" t="s">
        <v>42</v>
      </c>
      <c r="EH33">
        <v>0</v>
      </c>
      <c r="EI33" t="s">
        <v>6</v>
      </c>
      <c r="EJ33">
        <v>2</v>
      </c>
      <c r="EK33">
        <v>108001</v>
      </c>
      <c r="EL33" t="s">
        <v>43</v>
      </c>
      <c r="EM33" t="s">
        <v>44</v>
      </c>
      <c r="EO33" t="s">
        <v>45</v>
      </c>
      <c r="EQ33">
        <v>0</v>
      </c>
      <c r="ER33">
        <v>378.84</v>
      </c>
      <c r="ES33">
        <v>96.23</v>
      </c>
      <c r="ET33">
        <v>142.16</v>
      </c>
      <c r="EU33">
        <v>20.079999999999998</v>
      </c>
      <c r="EV33">
        <v>140.44999999999999</v>
      </c>
      <c r="EW33">
        <v>14.6</v>
      </c>
      <c r="EX33">
        <v>1.6</v>
      </c>
      <c r="EY33">
        <v>0</v>
      </c>
      <c r="FQ33">
        <v>0</v>
      </c>
      <c r="FR33">
        <f t="shared" si="46"/>
        <v>0</v>
      </c>
      <c r="FS33">
        <v>0</v>
      </c>
      <c r="FX33">
        <v>95</v>
      </c>
      <c r="FY33">
        <v>65</v>
      </c>
      <c r="GA33" t="s">
        <v>6</v>
      </c>
      <c r="GD33">
        <v>0</v>
      </c>
      <c r="GF33">
        <v>1270321229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7"/>
        <v>0</v>
      </c>
      <c r="GM33">
        <f t="shared" si="48"/>
        <v>3979.27</v>
      </c>
      <c r="GN33">
        <f t="shared" si="49"/>
        <v>0</v>
      </c>
      <c r="GO33">
        <f t="shared" si="50"/>
        <v>3979.27</v>
      </c>
      <c r="GP33">
        <f t="shared" si="51"/>
        <v>0</v>
      </c>
      <c r="GR33">
        <v>0</v>
      </c>
      <c r="GS33">
        <v>3</v>
      </c>
      <c r="GT33">
        <v>0</v>
      </c>
      <c r="GU33" t="s">
        <v>6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ROW(SmtRes!A53)</f>
        <v>53</v>
      </c>
      <c r="D34" s="2">
        <f>ROW(EtalonRes!A62)</f>
        <v>62</v>
      </c>
      <c r="E34" s="2" t="s">
        <v>46</v>
      </c>
      <c r="F34" s="2" t="s">
        <v>47</v>
      </c>
      <c r="G34" s="2" t="s">
        <v>48</v>
      </c>
      <c r="H34" s="2" t="s">
        <v>49</v>
      </c>
      <c r="I34" s="2">
        <f>ROUND(9.6/100,9)</f>
        <v>9.6000000000000002E-2</v>
      </c>
      <c r="J34" s="2">
        <v>0</v>
      </c>
      <c r="K34" s="2"/>
      <c r="L34" s="2"/>
      <c r="M34" s="2"/>
      <c r="N34" s="2"/>
      <c r="O34" s="2">
        <f t="shared" si="21"/>
        <v>29.6</v>
      </c>
      <c r="P34" s="2">
        <f t="shared" si="22"/>
        <v>0</v>
      </c>
      <c r="Q34" s="2">
        <f t="shared" si="23"/>
        <v>4.8</v>
      </c>
      <c r="R34" s="2">
        <f t="shared" si="24"/>
        <v>0.46</v>
      </c>
      <c r="S34" s="2">
        <f t="shared" si="25"/>
        <v>24.8</v>
      </c>
      <c r="T34" s="2">
        <f t="shared" si="26"/>
        <v>0</v>
      </c>
      <c r="U34" s="2">
        <f t="shared" si="27"/>
        <v>2.8380672000000002</v>
      </c>
      <c r="V34" s="2">
        <f t="shared" si="28"/>
        <v>3.6864000000000008E-2</v>
      </c>
      <c r="W34" s="2">
        <f t="shared" si="29"/>
        <v>0</v>
      </c>
      <c r="X34" s="2">
        <f t="shared" si="30"/>
        <v>29.05</v>
      </c>
      <c r="Y34" s="2">
        <f t="shared" si="31"/>
        <v>17.93</v>
      </c>
      <c r="Z34" s="2"/>
      <c r="AA34" s="2">
        <v>16673393</v>
      </c>
      <c r="AB34" s="2">
        <f t="shared" si="32"/>
        <v>308.3904</v>
      </c>
      <c r="AC34" s="2">
        <f t="shared" si="54"/>
        <v>0</v>
      </c>
      <c r="AD34" s="2">
        <f>ROUND((((((ET34*0.4)*1.2))-(((EU34*0.4)*1.2)))+AE34),6)</f>
        <v>50.006399999999999</v>
      </c>
      <c r="AE34" s="2">
        <f t="shared" ref="AE34:AF37" si="55">ROUND((((EU34*0.4)*1.2)),6)</f>
        <v>4.7472000000000003</v>
      </c>
      <c r="AF34" s="2">
        <f t="shared" si="55"/>
        <v>258.38400000000001</v>
      </c>
      <c r="AG34" s="2">
        <f t="shared" si="33"/>
        <v>0</v>
      </c>
      <c r="AH34" s="2">
        <f t="shared" ref="AH34:AI37" si="56">(((EW34*0.4)*1.2))</f>
        <v>29.563200000000002</v>
      </c>
      <c r="AI34" s="2">
        <f t="shared" si="56"/>
        <v>0.38400000000000006</v>
      </c>
      <c r="AJ34" s="2">
        <f t="shared" si="34"/>
        <v>0</v>
      </c>
      <c r="AK34" s="2">
        <v>1346.19</v>
      </c>
      <c r="AL34" s="2">
        <v>703.71</v>
      </c>
      <c r="AM34" s="2">
        <v>104.18</v>
      </c>
      <c r="AN34" s="2">
        <v>9.89</v>
      </c>
      <c r="AO34" s="2">
        <v>538.29999999999995</v>
      </c>
      <c r="AP34" s="2">
        <v>0</v>
      </c>
      <c r="AQ34" s="2">
        <v>61.59</v>
      </c>
      <c r="AR34" s="2">
        <v>0.8</v>
      </c>
      <c r="AS34" s="2">
        <v>0</v>
      </c>
      <c r="AT34" s="2">
        <v>115</v>
      </c>
      <c r="AU34" s="2">
        <v>71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50</v>
      </c>
      <c r="BK34" s="2"/>
      <c r="BL34" s="2"/>
      <c r="BM34" s="2">
        <v>20001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128</v>
      </c>
      <c r="CA34" s="2">
        <v>83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594</v>
      </c>
      <c r="CO34" s="2">
        <v>0</v>
      </c>
      <c r="CP34" s="2">
        <f t="shared" si="35"/>
        <v>29.6</v>
      </c>
      <c r="CQ34" s="2">
        <f t="shared" si="36"/>
        <v>0</v>
      </c>
      <c r="CR34" s="2">
        <f t="shared" si="37"/>
        <v>50.006399999999999</v>
      </c>
      <c r="CS34" s="2">
        <f t="shared" si="38"/>
        <v>4.7472000000000003</v>
      </c>
      <c r="CT34" s="2">
        <f t="shared" si="39"/>
        <v>258.38400000000001</v>
      </c>
      <c r="CU34" s="2">
        <f t="shared" si="40"/>
        <v>0</v>
      </c>
      <c r="CV34" s="2">
        <f t="shared" si="41"/>
        <v>29.563200000000002</v>
      </c>
      <c r="CW34" s="2">
        <f t="shared" si="42"/>
        <v>0.38400000000000006</v>
      </c>
      <c r="CX34" s="2">
        <f t="shared" si="43"/>
        <v>0</v>
      </c>
      <c r="CY34" s="2">
        <f t="shared" si="44"/>
        <v>29.048999999999999</v>
      </c>
      <c r="CZ34" s="2">
        <f t="shared" si="45"/>
        <v>17.9346</v>
      </c>
      <c r="DA34" s="2"/>
      <c r="DB34" s="2"/>
      <c r="DC34" s="2" t="s">
        <v>6</v>
      </c>
      <c r="DD34" s="2" t="s">
        <v>28</v>
      </c>
      <c r="DE34" s="2" t="s">
        <v>29</v>
      </c>
      <c r="DF34" s="2" t="s">
        <v>29</v>
      </c>
      <c r="DG34" s="2" t="s">
        <v>29</v>
      </c>
      <c r="DH34" s="2" t="s">
        <v>6</v>
      </c>
      <c r="DI34" s="2" t="s">
        <v>29</v>
      </c>
      <c r="DJ34" s="2" t="s">
        <v>29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49</v>
      </c>
      <c r="DW34" s="2" t="s">
        <v>49</v>
      </c>
      <c r="DX34" s="2">
        <v>100</v>
      </c>
      <c r="DY34" s="2"/>
      <c r="DZ34" s="2"/>
      <c r="EA34" s="2"/>
      <c r="EB34" s="2"/>
      <c r="EC34" s="2"/>
      <c r="ED34" s="2"/>
      <c r="EE34" s="2">
        <v>16510518</v>
      </c>
      <c r="EF34" s="2">
        <v>2</v>
      </c>
      <c r="EG34" s="2" t="s">
        <v>30</v>
      </c>
      <c r="EH34" s="2">
        <v>0</v>
      </c>
      <c r="EI34" s="2" t="s">
        <v>6</v>
      </c>
      <c r="EJ34" s="2">
        <v>1</v>
      </c>
      <c r="EK34" s="2">
        <v>20001</v>
      </c>
      <c r="EL34" s="2" t="s">
        <v>31</v>
      </c>
      <c r="EM34" s="2" t="s">
        <v>32</v>
      </c>
      <c r="EN34" s="2"/>
      <c r="EO34" s="2" t="s">
        <v>33</v>
      </c>
      <c r="EP34" s="2"/>
      <c r="EQ34" s="2">
        <v>0</v>
      </c>
      <c r="ER34" s="2">
        <v>1346.19</v>
      </c>
      <c r="ES34" s="2">
        <v>703.71</v>
      </c>
      <c r="ET34" s="2">
        <v>104.18</v>
      </c>
      <c r="EU34" s="2">
        <v>9.89</v>
      </c>
      <c r="EV34" s="2">
        <v>538.29999999999995</v>
      </c>
      <c r="EW34" s="2">
        <v>61.59</v>
      </c>
      <c r="EX34" s="2">
        <v>0.8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6"/>
        <v>0</v>
      </c>
      <c r="FS34" s="2">
        <v>0</v>
      </c>
      <c r="FT34" s="2" t="s">
        <v>34</v>
      </c>
      <c r="FU34" s="2" t="s">
        <v>35</v>
      </c>
      <c r="FV34" s="2"/>
      <c r="FW34" s="2"/>
      <c r="FX34" s="2">
        <v>115.2</v>
      </c>
      <c r="FY34" s="2">
        <v>70.55</v>
      </c>
      <c r="FZ34" s="2"/>
      <c r="GA34" s="2" t="s">
        <v>6</v>
      </c>
      <c r="GB34" s="2"/>
      <c r="GC34" s="2"/>
      <c r="GD34" s="2">
        <v>0</v>
      </c>
      <c r="GE34" s="2"/>
      <c r="GF34" s="2">
        <v>-1149027393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7"/>
        <v>0</v>
      </c>
      <c r="GM34" s="2">
        <f t="shared" si="48"/>
        <v>76.58</v>
      </c>
      <c r="GN34" s="2">
        <f t="shared" si="49"/>
        <v>76.58</v>
      </c>
      <c r="GO34" s="2">
        <f t="shared" si="50"/>
        <v>0</v>
      </c>
      <c r="GP34" s="2">
        <f t="shared" si="51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2"/>
        <v>0</v>
      </c>
      <c r="GW34" s="2">
        <v>1</v>
      </c>
      <c r="GX34" s="2">
        <f t="shared" si="53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ROW(SmtRes!A64)</f>
        <v>64</v>
      </c>
      <c r="D35">
        <f>ROW(EtalonRes!A78)</f>
        <v>78</v>
      </c>
      <c r="E35" t="s">
        <v>46</v>
      </c>
      <c r="F35" t="s">
        <v>47</v>
      </c>
      <c r="G35" t="s">
        <v>48</v>
      </c>
      <c r="H35" t="s">
        <v>49</v>
      </c>
      <c r="I35">
        <f>ROUND(9.6/100,9)</f>
        <v>9.6000000000000002E-2</v>
      </c>
      <c r="J35">
        <v>0</v>
      </c>
      <c r="O35">
        <f t="shared" si="21"/>
        <v>202.21</v>
      </c>
      <c r="P35">
        <f t="shared" si="22"/>
        <v>0</v>
      </c>
      <c r="Q35">
        <f t="shared" si="23"/>
        <v>32.79</v>
      </c>
      <c r="R35">
        <f t="shared" si="24"/>
        <v>3.11</v>
      </c>
      <c r="S35">
        <f t="shared" si="25"/>
        <v>169.42</v>
      </c>
      <c r="T35">
        <f t="shared" si="26"/>
        <v>0</v>
      </c>
      <c r="U35">
        <f t="shared" si="27"/>
        <v>2.8380672000000002</v>
      </c>
      <c r="V35">
        <f t="shared" si="28"/>
        <v>3.6864000000000008E-2</v>
      </c>
      <c r="W35">
        <f t="shared" si="29"/>
        <v>0</v>
      </c>
      <c r="X35">
        <f t="shared" si="30"/>
        <v>198.41</v>
      </c>
      <c r="Y35">
        <f t="shared" si="31"/>
        <v>122.5</v>
      </c>
      <c r="AA35">
        <v>16673407</v>
      </c>
      <c r="AB35">
        <f t="shared" si="32"/>
        <v>308.3904</v>
      </c>
      <c r="AC35">
        <f t="shared" si="54"/>
        <v>0</v>
      </c>
      <c r="AD35">
        <f>ROUND((((((ET35*0.4)*1.2))-(((EU35*0.4)*1.2)))+AE35),6)</f>
        <v>50.006399999999999</v>
      </c>
      <c r="AE35">
        <f t="shared" si="55"/>
        <v>4.7472000000000003</v>
      </c>
      <c r="AF35">
        <f t="shared" si="55"/>
        <v>258.38400000000001</v>
      </c>
      <c r="AG35">
        <f t="shared" si="33"/>
        <v>0</v>
      </c>
      <c r="AH35">
        <f t="shared" si="56"/>
        <v>29.563200000000002</v>
      </c>
      <c r="AI35">
        <f t="shared" si="56"/>
        <v>0.38400000000000006</v>
      </c>
      <c r="AJ35">
        <f t="shared" si="34"/>
        <v>0</v>
      </c>
      <c r="AK35">
        <v>1346.19</v>
      </c>
      <c r="AL35">
        <v>703.71</v>
      </c>
      <c r="AM35">
        <v>104.18</v>
      </c>
      <c r="AN35">
        <v>9.89</v>
      </c>
      <c r="AO35">
        <v>538.29999999999995</v>
      </c>
      <c r="AP35">
        <v>0</v>
      </c>
      <c r="AQ35">
        <v>61.59</v>
      </c>
      <c r="AR35">
        <v>0.8</v>
      </c>
      <c r="AS35">
        <v>0</v>
      </c>
      <c r="AT35">
        <v>115</v>
      </c>
      <c r="AU35">
        <v>71</v>
      </c>
      <c r="AV35">
        <v>1</v>
      </c>
      <c r="AW35">
        <v>1</v>
      </c>
      <c r="AZ35">
        <v>6.83</v>
      </c>
      <c r="BA35">
        <v>6.83</v>
      </c>
      <c r="BB35">
        <v>6.83</v>
      </c>
      <c r="BC35">
        <v>6.83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50</v>
      </c>
      <c r="BM35">
        <v>20001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6.83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128</v>
      </c>
      <c r="CA35">
        <v>83</v>
      </c>
      <c r="CF35">
        <v>0</v>
      </c>
      <c r="CG35">
        <v>0</v>
      </c>
      <c r="CM35">
        <v>0</v>
      </c>
      <c r="CN35" t="s">
        <v>594</v>
      </c>
      <c r="CO35">
        <v>0</v>
      </c>
      <c r="CP35">
        <f t="shared" si="35"/>
        <v>202.20999999999998</v>
      </c>
      <c r="CQ35">
        <f t="shared" si="36"/>
        <v>0</v>
      </c>
      <c r="CR35">
        <f t="shared" si="37"/>
        <v>341.54371199999997</v>
      </c>
      <c r="CS35">
        <f t="shared" si="38"/>
        <v>32.423376000000005</v>
      </c>
      <c r="CT35">
        <f t="shared" si="39"/>
        <v>1764.7627200000002</v>
      </c>
      <c r="CU35">
        <f t="shared" si="40"/>
        <v>0</v>
      </c>
      <c r="CV35">
        <f t="shared" si="41"/>
        <v>29.563200000000002</v>
      </c>
      <c r="CW35">
        <f t="shared" si="42"/>
        <v>0.38400000000000006</v>
      </c>
      <c r="CX35">
        <f t="shared" si="43"/>
        <v>0</v>
      </c>
      <c r="CY35">
        <f t="shared" si="44"/>
        <v>198.40950000000001</v>
      </c>
      <c r="CZ35">
        <f t="shared" si="45"/>
        <v>122.49629999999999</v>
      </c>
      <c r="DC35" t="s">
        <v>6</v>
      </c>
      <c r="DD35" t="s">
        <v>28</v>
      </c>
      <c r="DE35" t="s">
        <v>29</v>
      </c>
      <c r="DF35" t="s">
        <v>29</v>
      </c>
      <c r="DG35" t="s">
        <v>29</v>
      </c>
      <c r="DH35" t="s">
        <v>6</v>
      </c>
      <c r="DI35" t="s">
        <v>29</v>
      </c>
      <c r="DJ35" t="s">
        <v>29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49</v>
      </c>
      <c r="DW35" t="s">
        <v>49</v>
      </c>
      <c r="DX35">
        <v>100</v>
      </c>
      <c r="EE35">
        <v>16510518</v>
      </c>
      <c r="EF35">
        <v>2</v>
      </c>
      <c r="EG35" t="s">
        <v>30</v>
      </c>
      <c r="EH35">
        <v>0</v>
      </c>
      <c r="EI35" t="s">
        <v>6</v>
      </c>
      <c r="EJ35">
        <v>1</v>
      </c>
      <c r="EK35">
        <v>20001</v>
      </c>
      <c r="EL35" t="s">
        <v>31</v>
      </c>
      <c r="EM35" t="s">
        <v>32</v>
      </c>
      <c r="EO35" t="s">
        <v>33</v>
      </c>
      <c r="EQ35">
        <v>0</v>
      </c>
      <c r="ER35">
        <v>1346.19</v>
      </c>
      <c r="ES35">
        <v>703.71</v>
      </c>
      <c r="ET35">
        <v>104.18</v>
      </c>
      <c r="EU35">
        <v>9.89</v>
      </c>
      <c r="EV35">
        <v>538.29999999999995</v>
      </c>
      <c r="EW35">
        <v>61.59</v>
      </c>
      <c r="EX35">
        <v>0.8</v>
      </c>
      <c r="EY35">
        <v>0</v>
      </c>
      <c r="FQ35">
        <v>0</v>
      </c>
      <c r="FR35">
        <f t="shared" si="46"/>
        <v>0</v>
      </c>
      <c r="FS35">
        <v>0</v>
      </c>
      <c r="FT35" t="s">
        <v>34</v>
      </c>
      <c r="FU35" t="s">
        <v>35</v>
      </c>
      <c r="FX35">
        <v>115.2</v>
      </c>
      <c r="FY35">
        <v>70.55</v>
      </c>
      <c r="GA35" t="s">
        <v>6</v>
      </c>
      <c r="GD35">
        <v>0</v>
      </c>
      <c r="GF35">
        <v>-1149027393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7"/>
        <v>0</v>
      </c>
      <c r="GM35">
        <f t="shared" si="48"/>
        <v>523.12</v>
      </c>
      <c r="GN35">
        <f t="shared" si="49"/>
        <v>523.12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6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ROW(SmtRes!A75)</f>
        <v>75</v>
      </c>
      <c r="D36" s="2">
        <f>ROW(EtalonRes!A94)</f>
        <v>94</v>
      </c>
      <c r="E36" s="2" t="s">
        <v>51</v>
      </c>
      <c r="F36" s="2" t="s">
        <v>52</v>
      </c>
      <c r="G36" s="2" t="s">
        <v>53</v>
      </c>
      <c r="H36" s="2" t="s">
        <v>49</v>
      </c>
      <c r="I36" s="2">
        <f>ROUND(42.3/100,9)</f>
        <v>0.42299999999999999</v>
      </c>
      <c r="J36" s="2">
        <v>0</v>
      </c>
      <c r="K36" s="2"/>
      <c r="L36" s="2"/>
      <c r="M36" s="2"/>
      <c r="N36" s="2"/>
      <c r="O36" s="2">
        <f t="shared" si="21"/>
        <v>165.38</v>
      </c>
      <c r="P36" s="2">
        <f t="shared" si="22"/>
        <v>0</v>
      </c>
      <c r="Q36" s="2">
        <f t="shared" si="23"/>
        <v>21.85</v>
      </c>
      <c r="R36" s="2">
        <f t="shared" si="24"/>
        <v>1.91</v>
      </c>
      <c r="S36" s="2">
        <f t="shared" si="25"/>
        <v>143.53</v>
      </c>
      <c r="T36" s="2">
        <f t="shared" si="26"/>
        <v>0</v>
      </c>
      <c r="U36" s="2">
        <f t="shared" si="27"/>
        <v>16.421875199999999</v>
      </c>
      <c r="V36" s="2">
        <f t="shared" si="28"/>
        <v>0.15431040000000001</v>
      </c>
      <c r="W36" s="2">
        <f t="shared" si="29"/>
        <v>0</v>
      </c>
      <c r="X36" s="2">
        <f t="shared" si="30"/>
        <v>167.26</v>
      </c>
      <c r="Y36" s="2">
        <f t="shared" si="31"/>
        <v>103.26</v>
      </c>
      <c r="Z36" s="2"/>
      <c r="AA36" s="2">
        <v>16673393</v>
      </c>
      <c r="AB36" s="2">
        <f t="shared" si="32"/>
        <v>390.9504</v>
      </c>
      <c r="AC36" s="2">
        <f t="shared" si="54"/>
        <v>0</v>
      </c>
      <c r="AD36" s="2">
        <f>ROUND((((((ET36*0.4)*1.2))-(((EU36*0.4)*1.2)))+AE36),6)</f>
        <v>51.6432</v>
      </c>
      <c r="AE36" s="2">
        <f t="shared" si="55"/>
        <v>4.5167999999999999</v>
      </c>
      <c r="AF36" s="2">
        <f t="shared" si="55"/>
        <v>339.30720000000002</v>
      </c>
      <c r="AG36" s="2">
        <f t="shared" si="33"/>
        <v>0</v>
      </c>
      <c r="AH36" s="2">
        <f t="shared" si="56"/>
        <v>38.822399999999995</v>
      </c>
      <c r="AI36" s="2">
        <f t="shared" si="56"/>
        <v>0.36480000000000007</v>
      </c>
      <c r="AJ36" s="2">
        <f t="shared" si="34"/>
        <v>0</v>
      </c>
      <c r="AK36" s="2">
        <v>1392.24</v>
      </c>
      <c r="AL36" s="2">
        <v>577.76</v>
      </c>
      <c r="AM36" s="2">
        <v>107.59</v>
      </c>
      <c r="AN36" s="2">
        <v>9.41</v>
      </c>
      <c r="AO36" s="2">
        <v>706.89</v>
      </c>
      <c r="AP36" s="2">
        <v>0</v>
      </c>
      <c r="AQ36" s="2">
        <v>80.88</v>
      </c>
      <c r="AR36" s="2">
        <v>0.76</v>
      </c>
      <c r="AS36" s="2">
        <v>0</v>
      </c>
      <c r="AT36" s="2">
        <v>115</v>
      </c>
      <c r="AU36" s="2">
        <v>71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54</v>
      </c>
      <c r="BK36" s="2"/>
      <c r="BL36" s="2"/>
      <c r="BM36" s="2">
        <v>20001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128</v>
      </c>
      <c r="CA36" s="2">
        <v>83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594</v>
      </c>
      <c r="CO36" s="2">
        <v>0</v>
      </c>
      <c r="CP36" s="2">
        <f t="shared" si="35"/>
        <v>165.38</v>
      </c>
      <c r="CQ36" s="2">
        <f t="shared" si="36"/>
        <v>0</v>
      </c>
      <c r="CR36" s="2">
        <f t="shared" si="37"/>
        <v>51.6432</v>
      </c>
      <c r="CS36" s="2">
        <f t="shared" si="38"/>
        <v>4.5167999999999999</v>
      </c>
      <c r="CT36" s="2">
        <f t="shared" si="39"/>
        <v>339.30720000000002</v>
      </c>
      <c r="CU36" s="2">
        <f t="shared" si="40"/>
        <v>0</v>
      </c>
      <c r="CV36" s="2">
        <f t="shared" si="41"/>
        <v>38.822399999999995</v>
      </c>
      <c r="CW36" s="2">
        <f t="shared" si="42"/>
        <v>0.36480000000000007</v>
      </c>
      <c r="CX36" s="2">
        <f t="shared" si="43"/>
        <v>0</v>
      </c>
      <c r="CY36" s="2">
        <f t="shared" si="44"/>
        <v>167.25599999999997</v>
      </c>
      <c r="CZ36" s="2">
        <f t="shared" si="45"/>
        <v>103.2624</v>
      </c>
      <c r="DA36" s="2"/>
      <c r="DB36" s="2"/>
      <c r="DC36" s="2" t="s">
        <v>6</v>
      </c>
      <c r="DD36" s="2" t="s">
        <v>28</v>
      </c>
      <c r="DE36" s="2" t="s">
        <v>29</v>
      </c>
      <c r="DF36" s="2" t="s">
        <v>29</v>
      </c>
      <c r="DG36" s="2" t="s">
        <v>29</v>
      </c>
      <c r="DH36" s="2" t="s">
        <v>6</v>
      </c>
      <c r="DI36" s="2" t="s">
        <v>29</v>
      </c>
      <c r="DJ36" s="2" t="s">
        <v>29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49</v>
      </c>
      <c r="DW36" s="2" t="s">
        <v>49</v>
      </c>
      <c r="DX36" s="2">
        <v>100</v>
      </c>
      <c r="DY36" s="2"/>
      <c r="DZ36" s="2"/>
      <c r="EA36" s="2"/>
      <c r="EB36" s="2"/>
      <c r="EC36" s="2"/>
      <c r="ED36" s="2"/>
      <c r="EE36" s="2">
        <v>16510518</v>
      </c>
      <c r="EF36" s="2">
        <v>2</v>
      </c>
      <c r="EG36" s="2" t="s">
        <v>30</v>
      </c>
      <c r="EH36" s="2">
        <v>0</v>
      </c>
      <c r="EI36" s="2" t="s">
        <v>6</v>
      </c>
      <c r="EJ36" s="2">
        <v>1</v>
      </c>
      <c r="EK36" s="2">
        <v>20001</v>
      </c>
      <c r="EL36" s="2" t="s">
        <v>31</v>
      </c>
      <c r="EM36" s="2" t="s">
        <v>32</v>
      </c>
      <c r="EN36" s="2"/>
      <c r="EO36" s="2" t="s">
        <v>33</v>
      </c>
      <c r="EP36" s="2"/>
      <c r="EQ36" s="2">
        <v>0</v>
      </c>
      <c r="ER36" s="2">
        <v>1392.24</v>
      </c>
      <c r="ES36" s="2">
        <v>577.76</v>
      </c>
      <c r="ET36" s="2">
        <v>107.59</v>
      </c>
      <c r="EU36" s="2">
        <v>9.41</v>
      </c>
      <c r="EV36" s="2">
        <v>706.89</v>
      </c>
      <c r="EW36" s="2">
        <v>80.88</v>
      </c>
      <c r="EX36" s="2">
        <v>0.76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6"/>
        <v>0</v>
      </c>
      <c r="FS36" s="2">
        <v>0</v>
      </c>
      <c r="FT36" s="2" t="s">
        <v>34</v>
      </c>
      <c r="FU36" s="2" t="s">
        <v>35</v>
      </c>
      <c r="FV36" s="2"/>
      <c r="FW36" s="2"/>
      <c r="FX36" s="2">
        <v>115.2</v>
      </c>
      <c r="FY36" s="2">
        <v>70.55</v>
      </c>
      <c r="FZ36" s="2"/>
      <c r="GA36" s="2" t="s">
        <v>6</v>
      </c>
      <c r="GB36" s="2"/>
      <c r="GC36" s="2"/>
      <c r="GD36" s="2">
        <v>0</v>
      </c>
      <c r="GE36" s="2"/>
      <c r="GF36" s="2">
        <v>290393781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7"/>
        <v>0</v>
      </c>
      <c r="GM36" s="2">
        <f t="shared" si="48"/>
        <v>435.9</v>
      </c>
      <c r="GN36" s="2">
        <f t="shared" si="49"/>
        <v>435.9</v>
      </c>
      <c r="GO36" s="2">
        <f t="shared" si="50"/>
        <v>0</v>
      </c>
      <c r="GP36" s="2">
        <f t="shared" si="51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2"/>
        <v>0</v>
      </c>
      <c r="GW36" s="2">
        <v>1</v>
      </c>
      <c r="GX36" s="2">
        <f t="shared" si="53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ROW(SmtRes!A86)</f>
        <v>86</v>
      </c>
      <c r="D37">
        <f>ROW(EtalonRes!A110)</f>
        <v>110</v>
      </c>
      <c r="E37" t="s">
        <v>51</v>
      </c>
      <c r="F37" t="s">
        <v>52</v>
      </c>
      <c r="G37" t="s">
        <v>53</v>
      </c>
      <c r="H37" t="s">
        <v>49</v>
      </c>
      <c r="I37">
        <f>ROUND(42.3/100,9)</f>
        <v>0.42299999999999999</v>
      </c>
      <c r="J37">
        <v>0</v>
      </c>
      <c r="O37">
        <f t="shared" si="21"/>
        <v>1129.49</v>
      </c>
      <c r="P37">
        <f t="shared" si="22"/>
        <v>0</v>
      </c>
      <c r="Q37">
        <f t="shared" si="23"/>
        <v>149.19999999999999</v>
      </c>
      <c r="R37">
        <f t="shared" si="24"/>
        <v>13.05</v>
      </c>
      <c r="S37">
        <f t="shared" si="25"/>
        <v>980.29</v>
      </c>
      <c r="T37">
        <f t="shared" si="26"/>
        <v>0</v>
      </c>
      <c r="U37">
        <f t="shared" si="27"/>
        <v>16.421875199999999</v>
      </c>
      <c r="V37">
        <f t="shared" si="28"/>
        <v>0.15431040000000001</v>
      </c>
      <c r="W37">
        <f t="shared" si="29"/>
        <v>0</v>
      </c>
      <c r="X37">
        <f t="shared" si="30"/>
        <v>1142.3399999999999</v>
      </c>
      <c r="Y37">
        <f t="shared" si="31"/>
        <v>705.27</v>
      </c>
      <c r="AA37">
        <v>16673407</v>
      </c>
      <c r="AB37">
        <f t="shared" si="32"/>
        <v>390.9504</v>
      </c>
      <c r="AC37">
        <f t="shared" si="54"/>
        <v>0</v>
      </c>
      <c r="AD37">
        <f>ROUND((((((ET37*0.4)*1.2))-(((EU37*0.4)*1.2)))+AE37),6)</f>
        <v>51.6432</v>
      </c>
      <c r="AE37">
        <f t="shared" si="55"/>
        <v>4.5167999999999999</v>
      </c>
      <c r="AF37">
        <f t="shared" si="55"/>
        <v>339.30720000000002</v>
      </c>
      <c r="AG37">
        <f t="shared" si="33"/>
        <v>0</v>
      </c>
      <c r="AH37">
        <f t="shared" si="56"/>
        <v>38.822399999999995</v>
      </c>
      <c r="AI37">
        <f t="shared" si="56"/>
        <v>0.36480000000000007</v>
      </c>
      <c r="AJ37">
        <f t="shared" si="34"/>
        <v>0</v>
      </c>
      <c r="AK37">
        <v>1392.24</v>
      </c>
      <c r="AL37">
        <v>577.76</v>
      </c>
      <c r="AM37">
        <v>107.59</v>
      </c>
      <c r="AN37">
        <v>9.41</v>
      </c>
      <c r="AO37">
        <v>706.89</v>
      </c>
      <c r="AP37">
        <v>0</v>
      </c>
      <c r="AQ37">
        <v>80.88</v>
      </c>
      <c r="AR37">
        <v>0.76</v>
      </c>
      <c r="AS37">
        <v>0</v>
      </c>
      <c r="AT37">
        <v>115</v>
      </c>
      <c r="AU37">
        <v>71</v>
      </c>
      <c r="AV37">
        <v>1</v>
      </c>
      <c r="AW37">
        <v>1</v>
      </c>
      <c r="AZ37">
        <v>6.83</v>
      </c>
      <c r="BA37">
        <v>6.83</v>
      </c>
      <c r="BB37">
        <v>6.83</v>
      </c>
      <c r="BC37">
        <v>6.83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54</v>
      </c>
      <c r="BM37">
        <v>20001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6.83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128</v>
      </c>
      <c r="CA37">
        <v>83</v>
      </c>
      <c r="CF37">
        <v>0</v>
      </c>
      <c r="CG37">
        <v>0</v>
      </c>
      <c r="CM37">
        <v>0</v>
      </c>
      <c r="CN37" t="s">
        <v>594</v>
      </c>
      <c r="CO37">
        <v>0</v>
      </c>
      <c r="CP37">
        <f t="shared" si="35"/>
        <v>1129.49</v>
      </c>
      <c r="CQ37">
        <f t="shared" si="36"/>
        <v>0</v>
      </c>
      <c r="CR37">
        <f t="shared" si="37"/>
        <v>352.72305599999999</v>
      </c>
      <c r="CS37">
        <f t="shared" si="38"/>
        <v>30.849744000000001</v>
      </c>
      <c r="CT37">
        <f t="shared" si="39"/>
        <v>2317.4681760000003</v>
      </c>
      <c r="CU37">
        <f t="shared" si="40"/>
        <v>0</v>
      </c>
      <c r="CV37">
        <f t="shared" si="41"/>
        <v>38.822399999999995</v>
      </c>
      <c r="CW37">
        <f t="shared" si="42"/>
        <v>0.36480000000000007</v>
      </c>
      <c r="CX37">
        <f t="shared" si="43"/>
        <v>0</v>
      </c>
      <c r="CY37">
        <f t="shared" si="44"/>
        <v>1142.3409999999999</v>
      </c>
      <c r="CZ37">
        <f t="shared" si="45"/>
        <v>705.27139999999997</v>
      </c>
      <c r="DC37" t="s">
        <v>6</v>
      </c>
      <c r="DD37" t="s">
        <v>28</v>
      </c>
      <c r="DE37" t="s">
        <v>29</v>
      </c>
      <c r="DF37" t="s">
        <v>29</v>
      </c>
      <c r="DG37" t="s">
        <v>29</v>
      </c>
      <c r="DH37" t="s">
        <v>6</v>
      </c>
      <c r="DI37" t="s">
        <v>29</v>
      </c>
      <c r="DJ37" t="s">
        <v>29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49</v>
      </c>
      <c r="DW37" t="s">
        <v>49</v>
      </c>
      <c r="DX37">
        <v>100</v>
      </c>
      <c r="EE37">
        <v>16510518</v>
      </c>
      <c r="EF37">
        <v>2</v>
      </c>
      <c r="EG37" t="s">
        <v>30</v>
      </c>
      <c r="EH37">
        <v>0</v>
      </c>
      <c r="EI37" t="s">
        <v>6</v>
      </c>
      <c r="EJ37">
        <v>1</v>
      </c>
      <c r="EK37">
        <v>20001</v>
      </c>
      <c r="EL37" t="s">
        <v>31</v>
      </c>
      <c r="EM37" t="s">
        <v>32</v>
      </c>
      <c r="EO37" t="s">
        <v>33</v>
      </c>
      <c r="EQ37">
        <v>0</v>
      </c>
      <c r="ER37">
        <v>1392.24</v>
      </c>
      <c r="ES37">
        <v>577.76</v>
      </c>
      <c r="ET37">
        <v>107.59</v>
      </c>
      <c r="EU37">
        <v>9.41</v>
      </c>
      <c r="EV37">
        <v>706.89</v>
      </c>
      <c r="EW37">
        <v>80.88</v>
      </c>
      <c r="EX37">
        <v>0.76</v>
      </c>
      <c r="EY37">
        <v>0</v>
      </c>
      <c r="FQ37">
        <v>0</v>
      </c>
      <c r="FR37">
        <f t="shared" si="46"/>
        <v>0</v>
      </c>
      <c r="FS37">
        <v>0</v>
      </c>
      <c r="FT37" t="s">
        <v>34</v>
      </c>
      <c r="FU37" t="s">
        <v>35</v>
      </c>
      <c r="FX37">
        <v>115.2</v>
      </c>
      <c r="FY37">
        <v>70.55</v>
      </c>
      <c r="GA37" t="s">
        <v>6</v>
      </c>
      <c r="GD37">
        <v>0</v>
      </c>
      <c r="GF37">
        <v>290393781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7"/>
        <v>0</v>
      </c>
      <c r="GM37">
        <f t="shared" si="48"/>
        <v>2977.1</v>
      </c>
      <c r="GN37">
        <f t="shared" si="49"/>
        <v>2977.1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6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9" spans="1:255" x14ac:dyDescent="0.2">
      <c r="A39" s="3">
        <v>51</v>
      </c>
      <c r="B39" s="3">
        <f>B24</f>
        <v>1</v>
      </c>
      <c r="C39" s="3">
        <f>A24</f>
        <v>4</v>
      </c>
      <c r="D39" s="3">
        <f>ROW(A24)</f>
        <v>24</v>
      </c>
      <c r="E39" s="3"/>
      <c r="F39" s="3" t="str">
        <f>IF(F24&lt;&gt;"",F24,"")</f>
        <v>Новый раздел</v>
      </c>
      <c r="G39" s="3" t="str">
        <f>IF(G24&lt;&gt;"",G24,"")</f>
        <v>Раздел: Демонтажные работы</v>
      </c>
      <c r="H39" s="3">
        <v>0</v>
      </c>
      <c r="I39" s="3"/>
      <c r="J39" s="3"/>
      <c r="K39" s="3"/>
      <c r="L39" s="3"/>
      <c r="M39" s="3"/>
      <c r="N39" s="3"/>
      <c r="O39" s="3">
        <f t="shared" ref="O39:T39" si="57">ROUND(AB39,2)</f>
        <v>679.08</v>
      </c>
      <c r="P39" s="3">
        <f t="shared" si="57"/>
        <v>0</v>
      </c>
      <c r="Q39" s="3">
        <f t="shared" si="57"/>
        <v>185.63</v>
      </c>
      <c r="R39" s="3">
        <f t="shared" si="57"/>
        <v>24.83</v>
      </c>
      <c r="S39" s="3">
        <f t="shared" si="57"/>
        <v>493.45</v>
      </c>
      <c r="T39" s="3">
        <f t="shared" si="57"/>
        <v>0</v>
      </c>
      <c r="U39" s="3">
        <f>AH39</f>
        <v>55.198142399999995</v>
      </c>
      <c r="V39" s="3">
        <f>AI39</f>
        <v>1.9800743999999997</v>
      </c>
      <c r="W39" s="3">
        <f>ROUND(AJ39,2)</f>
        <v>0</v>
      </c>
      <c r="X39" s="3">
        <f>ROUND(AK39,2)</f>
        <v>501.66</v>
      </c>
      <c r="Y39" s="3">
        <f>ROUND(AL39,2)</f>
        <v>327.01</v>
      </c>
      <c r="Z39" s="3"/>
      <c r="AA39" s="3"/>
      <c r="AB39" s="3">
        <f>ROUND(SUMIF(AA28:AA37,"=16673393",O28:O37),2)</f>
        <v>679.08</v>
      </c>
      <c r="AC39" s="3">
        <f>ROUND(SUMIF(AA28:AA37,"=16673393",P28:P37),2)</f>
        <v>0</v>
      </c>
      <c r="AD39" s="3">
        <f>ROUND(SUMIF(AA28:AA37,"=16673393",Q28:Q37),2)</f>
        <v>185.63</v>
      </c>
      <c r="AE39" s="3">
        <f>ROUND(SUMIF(AA28:AA37,"=16673393",R28:R37),2)</f>
        <v>24.83</v>
      </c>
      <c r="AF39" s="3">
        <f>ROUND(SUMIF(AA28:AA37,"=16673393",S28:S37),2)</f>
        <v>493.45</v>
      </c>
      <c r="AG39" s="3">
        <f>ROUND(SUMIF(AA28:AA37,"=16673393",T28:T37),2)</f>
        <v>0</v>
      </c>
      <c r="AH39" s="3">
        <f>SUMIF(AA28:AA37,"=16673393",U28:U37)</f>
        <v>55.198142399999995</v>
      </c>
      <c r="AI39" s="3">
        <f>SUMIF(AA28:AA37,"=16673393",V28:V37)</f>
        <v>1.9800743999999997</v>
      </c>
      <c r="AJ39" s="3">
        <f>ROUND(SUMIF(AA28:AA37,"=16673393",W28:W37),2)</f>
        <v>0</v>
      </c>
      <c r="AK39" s="3">
        <f>ROUND(SUMIF(AA28:AA37,"=16673393",X28:X37),2)</f>
        <v>501.66</v>
      </c>
      <c r="AL39" s="3">
        <f>ROUND(SUMIF(AA28:AA37,"=16673393",Y28:Y37),2)</f>
        <v>327.01</v>
      </c>
      <c r="AM39" s="3"/>
      <c r="AN39" s="3"/>
      <c r="AO39" s="3">
        <f t="shared" ref="AO39:BC39" si="58">ROUND(BX39,2)</f>
        <v>0</v>
      </c>
      <c r="AP39" s="3">
        <f t="shared" si="58"/>
        <v>0</v>
      </c>
      <c r="AQ39" s="3">
        <f t="shared" si="58"/>
        <v>0</v>
      </c>
      <c r="AR39" s="3">
        <f t="shared" si="58"/>
        <v>1507.75</v>
      </c>
      <c r="AS39" s="3">
        <f t="shared" si="58"/>
        <v>925.12</v>
      </c>
      <c r="AT39" s="3">
        <f t="shared" si="58"/>
        <v>582.63</v>
      </c>
      <c r="AU39" s="3">
        <f t="shared" si="58"/>
        <v>0</v>
      </c>
      <c r="AV39" s="3">
        <f t="shared" si="58"/>
        <v>0</v>
      </c>
      <c r="AW39" s="3">
        <f t="shared" si="58"/>
        <v>0</v>
      </c>
      <c r="AX39" s="3">
        <f t="shared" si="58"/>
        <v>0</v>
      </c>
      <c r="AY39" s="3">
        <f t="shared" si="58"/>
        <v>0</v>
      </c>
      <c r="AZ39" s="3">
        <f t="shared" si="58"/>
        <v>0</v>
      </c>
      <c r="BA39" s="3">
        <f t="shared" si="58"/>
        <v>0</v>
      </c>
      <c r="BB39" s="3">
        <f t="shared" si="58"/>
        <v>0</v>
      </c>
      <c r="BC39" s="3">
        <f t="shared" si="58"/>
        <v>0</v>
      </c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>
        <f>ROUND(SUMIF(AA28:AA37,"=16673393",FQ28:FQ37),2)</f>
        <v>0</v>
      </c>
      <c r="BY39" s="3">
        <f>ROUND(SUMIF(AA28:AA37,"=16673393",FR28:FR37),2)</f>
        <v>0</v>
      </c>
      <c r="BZ39" s="3">
        <f>ROUND(SUMIF(AA28:AA37,"=16673393",GL28:GL37),2)</f>
        <v>0</v>
      </c>
      <c r="CA39" s="3">
        <f>ROUND(SUMIF(AA28:AA37,"=16673393",GM28:GM37),2)</f>
        <v>1507.75</v>
      </c>
      <c r="CB39" s="3">
        <f>ROUND(SUMIF(AA28:AA37,"=16673393",GN28:GN37),2)</f>
        <v>925.12</v>
      </c>
      <c r="CC39" s="3">
        <f>ROUND(SUMIF(AA28:AA37,"=16673393",GO28:GO37),2)</f>
        <v>582.63</v>
      </c>
      <c r="CD39" s="3">
        <f>ROUND(SUMIF(AA28:AA37,"=16673393",GP28:GP37),2)</f>
        <v>0</v>
      </c>
      <c r="CE39" s="3">
        <f>AC39-BX39</f>
        <v>0</v>
      </c>
      <c r="CF39" s="3">
        <f>AC39-BY39</f>
        <v>0</v>
      </c>
      <c r="CG39" s="3">
        <f>BX39-BZ39</f>
        <v>0</v>
      </c>
      <c r="CH39" s="3">
        <f>AC39-BX39-BY39+BZ39</f>
        <v>0</v>
      </c>
      <c r="CI39" s="3">
        <f>BY39-BZ39</f>
        <v>0</v>
      </c>
      <c r="CJ39" s="3">
        <f>ROUND(SUMIF(AA28:AA37,"=16673393",GX28:GX37),2)</f>
        <v>0</v>
      </c>
      <c r="CK39" s="3">
        <f>ROUND(SUMIF(AA28:AA37,"=16673393",GY28:GY37),2)</f>
        <v>0</v>
      </c>
      <c r="CL39" s="3">
        <f>ROUND(SUMIF(AA28:AA37,"=16673393",GZ28:GZ37),2)</f>
        <v>0</v>
      </c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4">
        <f t="shared" ref="DG39:DL39" si="59">ROUND(DT39,2)</f>
        <v>4638.1400000000003</v>
      </c>
      <c r="DH39" s="4">
        <f t="shared" si="59"/>
        <v>0</v>
      </c>
      <c r="DI39" s="4">
        <f t="shared" si="59"/>
        <v>1267.8800000000001</v>
      </c>
      <c r="DJ39" s="4">
        <f t="shared" si="59"/>
        <v>169.57</v>
      </c>
      <c r="DK39" s="4">
        <f t="shared" si="59"/>
        <v>3370.26</v>
      </c>
      <c r="DL39" s="4">
        <f t="shared" si="59"/>
        <v>0</v>
      </c>
      <c r="DM39" s="4">
        <f>DZ39</f>
        <v>55.198142399999995</v>
      </c>
      <c r="DN39" s="4">
        <f>EA39</f>
        <v>1.9800743999999997</v>
      </c>
      <c r="DO39" s="4">
        <f>ROUND(EB39,2)</f>
        <v>0</v>
      </c>
      <c r="DP39" s="4">
        <f>ROUND(EC39,2)</f>
        <v>3426.31</v>
      </c>
      <c r="DQ39" s="4">
        <f>ROUND(ED39,2)</f>
        <v>2233.4299999999998</v>
      </c>
      <c r="DR39" s="4"/>
      <c r="DS39" s="4"/>
      <c r="DT39" s="4">
        <f>ROUND(SUMIF(AA28:AA37,"=16673407",O28:O37),2)</f>
        <v>4638.1400000000003</v>
      </c>
      <c r="DU39" s="4">
        <f>ROUND(SUMIF(AA28:AA37,"=16673407",P28:P37),2)</f>
        <v>0</v>
      </c>
      <c r="DV39" s="4">
        <f>ROUND(SUMIF(AA28:AA37,"=16673407",Q28:Q37),2)</f>
        <v>1267.8800000000001</v>
      </c>
      <c r="DW39" s="4">
        <f>ROUND(SUMIF(AA28:AA37,"=16673407",R28:R37),2)</f>
        <v>169.57</v>
      </c>
      <c r="DX39" s="4">
        <f>ROUND(SUMIF(AA28:AA37,"=16673407",S28:S37),2)</f>
        <v>3370.26</v>
      </c>
      <c r="DY39" s="4">
        <f>ROUND(SUMIF(AA28:AA37,"=16673407",T28:T37),2)</f>
        <v>0</v>
      </c>
      <c r="DZ39" s="4">
        <f>SUMIF(AA28:AA37,"=16673407",U28:U37)</f>
        <v>55.198142399999995</v>
      </c>
      <c r="EA39" s="4">
        <f>SUMIF(AA28:AA37,"=16673407",V28:V37)</f>
        <v>1.9800743999999997</v>
      </c>
      <c r="EB39" s="4">
        <f>ROUND(SUMIF(AA28:AA37,"=16673407",W28:W37),2)</f>
        <v>0</v>
      </c>
      <c r="EC39" s="4">
        <f>ROUND(SUMIF(AA28:AA37,"=16673407",X28:X37),2)</f>
        <v>3426.31</v>
      </c>
      <c r="ED39" s="4">
        <f>ROUND(SUMIF(AA28:AA37,"=16673407",Y28:Y37),2)</f>
        <v>2233.4299999999998</v>
      </c>
      <c r="EE39" s="4"/>
      <c r="EF39" s="4"/>
      <c r="EG39" s="4">
        <f t="shared" ref="EG39:EU39" si="60">ROUND(FP39,2)</f>
        <v>0</v>
      </c>
      <c r="EH39" s="4">
        <f t="shared" si="60"/>
        <v>0</v>
      </c>
      <c r="EI39" s="4">
        <f t="shared" si="60"/>
        <v>0</v>
      </c>
      <c r="EJ39" s="4">
        <f t="shared" si="60"/>
        <v>10297.879999999999</v>
      </c>
      <c r="EK39" s="4">
        <f t="shared" si="60"/>
        <v>6318.61</v>
      </c>
      <c r="EL39" s="4">
        <f t="shared" si="60"/>
        <v>3979.27</v>
      </c>
      <c r="EM39" s="4">
        <f t="shared" si="60"/>
        <v>0</v>
      </c>
      <c r="EN39" s="4">
        <f t="shared" si="60"/>
        <v>0</v>
      </c>
      <c r="EO39" s="4">
        <f t="shared" si="60"/>
        <v>0</v>
      </c>
      <c r="EP39" s="4">
        <f t="shared" si="60"/>
        <v>0</v>
      </c>
      <c r="EQ39" s="4">
        <f t="shared" si="60"/>
        <v>0</v>
      </c>
      <c r="ER39" s="4">
        <f t="shared" si="60"/>
        <v>0</v>
      </c>
      <c r="ES39" s="4">
        <f t="shared" si="60"/>
        <v>0</v>
      </c>
      <c r="ET39" s="4">
        <f t="shared" si="60"/>
        <v>0</v>
      </c>
      <c r="EU39" s="4">
        <f t="shared" si="60"/>
        <v>0</v>
      </c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>
        <f>ROUND(SUMIF(AA28:AA37,"=16673407",FQ28:FQ37),2)</f>
        <v>0</v>
      </c>
      <c r="FQ39" s="4">
        <f>ROUND(SUMIF(AA28:AA37,"=16673407",FR28:FR37),2)</f>
        <v>0</v>
      </c>
      <c r="FR39" s="4">
        <f>ROUND(SUMIF(AA28:AA37,"=16673407",GL28:GL37),2)</f>
        <v>0</v>
      </c>
      <c r="FS39" s="4">
        <f>ROUND(SUMIF(AA28:AA37,"=16673407",GM28:GM37),2)</f>
        <v>10297.879999999999</v>
      </c>
      <c r="FT39" s="4">
        <f>ROUND(SUMIF(AA28:AA37,"=16673407",GN28:GN37),2)</f>
        <v>6318.61</v>
      </c>
      <c r="FU39" s="4">
        <f>ROUND(SUMIF(AA28:AA37,"=16673407",GO28:GO37),2)</f>
        <v>3979.27</v>
      </c>
      <c r="FV39" s="4">
        <f>ROUND(SUMIF(AA28:AA37,"=16673407",GP28:GP37),2)</f>
        <v>0</v>
      </c>
      <c r="FW39" s="4">
        <f>DU39-FP39</f>
        <v>0</v>
      </c>
      <c r="FX39" s="4">
        <f>DU39-FQ39</f>
        <v>0</v>
      </c>
      <c r="FY39" s="4">
        <f>FP39-FR39</f>
        <v>0</v>
      </c>
      <c r="FZ39" s="4">
        <f>DU39-FP39-FQ39+FR39</f>
        <v>0</v>
      </c>
      <c r="GA39" s="4">
        <f>FQ39-FR39</f>
        <v>0</v>
      </c>
      <c r="GB39" s="4">
        <f>ROUND(SUMIF(AA28:AA37,"=16673407",GX28:GX37),2)</f>
        <v>0</v>
      </c>
      <c r="GC39" s="4">
        <f>ROUND(SUMIF(AA28:AA37,"=16673407",GY28:GY37),2)</f>
        <v>0</v>
      </c>
      <c r="GD39" s="4">
        <f>ROUND(SUMIF(AA28:AA37,"=16673407",GZ28:GZ37),2)</f>
        <v>0</v>
      </c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>
        <v>0</v>
      </c>
    </row>
    <row r="41" spans="1:255" x14ac:dyDescent="0.2">
      <c r="A41" s="5">
        <v>50</v>
      </c>
      <c r="B41" s="5">
        <v>0</v>
      </c>
      <c r="C41" s="5">
        <v>0</v>
      </c>
      <c r="D41" s="5">
        <v>1</v>
      </c>
      <c r="E41" s="5">
        <v>201</v>
      </c>
      <c r="F41" s="5">
        <f>ROUND(Source!O39,O41)</f>
        <v>679.08</v>
      </c>
      <c r="G41" s="5" t="s">
        <v>55</v>
      </c>
      <c r="H41" s="5" t="s">
        <v>56</v>
      </c>
      <c r="I41" s="5"/>
      <c r="J41" s="5"/>
      <c r="K41" s="5">
        <v>201</v>
      </c>
      <c r="L41" s="5">
        <v>1</v>
      </c>
      <c r="M41" s="5">
        <v>3</v>
      </c>
      <c r="N41" s="5" t="s">
        <v>6</v>
      </c>
      <c r="O41" s="5">
        <v>2</v>
      </c>
      <c r="P41" s="5">
        <f>ROUND(Source!DG39,O41)</f>
        <v>4638.1400000000003</v>
      </c>
      <c r="Q41" s="5"/>
      <c r="R41" s="5"/>
      <c r="S41" s="5"/>
      <c r="T41" s="5"/>
      <c r="U41" s="5"/>
      <c r="V41" s="5"/>
      <c r="W41" s="5"/>
    </row>
    <row r="42" spans="1:255" x14ac:dyDescent="0.2">
      <c r="A42" s="5">
        <v>50</v>
      </c>
      <c r="B42" s="5">
        <v>0</v>
      </c>
      <c r="C42" s="5">
        <v>0</v>
      </c>
      <c r="D42" s="5">
        <v>1</v>
      </c>
      <c r="E42" s="5">
        <v>202</v>
      </c>
      <c r="F42" s="5">
        <f>ROUND(Source!P39,O42)</f>
        <v>0</v>
      </c>
      <c r="G42" s="5" t="s">
        <v>57</v>
      </c>
      <c r="H42" s="5" t="s">
        <v>58</v>
      </c>
      <c r="I42" s="5"/>
      <c r="J42" s="5"/>
      <c r="K42" s="5">
        <v>202</v>
      </c>
      <c r="L42" s="5">
        <v>2</v>
      </c>
      <c r="M42" s="5">
        <v>3</v>
      </c>
      <c r="N42" s="5" t="s">
        <v>6</v>
      </c>
      <c r="O42" s="5">
        <v>2</v>
      </c>
      <c r="P42" s="5">
        <f>ROUND(Source!DH39,O42)</f>
        <v>0</v>
      </c>
      <c r="Q42" s="5"/>
      <c r="R42" s="5"/>
      <c r="S42" s="5"/>
      <c r="T42" s="5"/>
      <c r="U42" s="5"/>
      <c r="V42" s="5"/>
      <c r="W42" s="5"/>
    </row>
    <row r="43" spans="1:255" x14ac:dyDescent="0.2">
      <c r="A43" s="5">
        <v>50</v>
      </c>
      <c r="B43" s="5">
        <v>0</v>
      </c>
      <c r="C43" s="5">
        <v>0</v>
      </c>
      <c r="D43" s="5">
        <v>1</v>
      </c>
      <c r="E43" s="5">
        <v>222</v>
      </c>
      <c r="F43" s="5">
        <f>ROUND(Source!AO39,O43)</f>
        <v>0</v>
      </c>
      <c r="G43" s="5" t="s">
        <v>59</v>
      </c>
      <c r="H43" s="5" t="s">
        <v>60</v>
      </c>
      <c r="I43" s="5"/>
      <c r="J43" s="5"/>
      <c r="K43" s="5">
        <v>222</v>
      </c>
      <c r="L43" s="5">
        <v>3</v>
      </c>
      <c r="M43" s="5">
        <v>3</v>
      </c>
      <c r="N43" s="5" t="s">
        <v>6</v>
      </c>
      <c r="O43" s="5">
        <v>2</v>
      </c>
      <c r="P43" s="5">
        <f>ROUND(Source!EG39,O43)</f>
        <v>0</v>
      </c>
      <c r="Q43" s="5"/>
      <c r="R43" s="5"/>
      <c r="S43" s="5"/>
      <c r="T43" s="5"/>
      <c r="U43" s="5"/>
      <c r="V43" s="5"/>
      <c r="W43" s="5"/>
    </row>
    <row r="44" spans="1:255" x14ac:dyDescent="0.2">
      <c r="A44" s="5">
        <v>50</v>
      </c>
      <c r="B44" s="5">
        <v>0</v>
      </c>
      <c r="C44" s="5">
        <v>0</v>
      </c>
      <c r="D44" s="5">
        <v>1</v>
      </c>
      <c r="E44" s="5">
        <v>225</v>
      </c>
      <c r="F44" s="5">
        <f>ROUND(Source!AV39,O44)</f>
        <v>0</v>
      </c>
      <c r="G44" s="5" t="s">
        <v>61</v>
      </c>
      <c r="H44" s="5" t="s">
        <v>62</v>
      </c>
      <c r="I44" s="5"/>
      <c r="J44" s="5"/>
      <c r="K44" s="5">
        <v>225</v>
      </c>
      <c r="L44" s="5">
        <v>4</v>
      </c>
      <c r="M44" s="5">
        <v>3</v>
      </c>
      <c r="N44" s="5" t="s">
        <v>6</v>
      </c>
      <c r="O44" s="5">
        <v>2</v>
      </c>
      <c r="P44" s="5">
        <f>ROUND(Source!EN39,O44)</f>
        <v>0</v>
      </c>
      <c r="Q44" s="5"/>
      <c r="R44" s="5"/>
      <c r="S44" s="5"/>
      <c r="T44" s="5"/>
      <c r="U44" s="5"/>
      <c r="V44" s="5"/>
      <c r="W44" s="5"/>
    </row>
    <row r="45" spans="1:255" x14ac:dyDescent="0.2">
      <c r="A45" s="5">
        <v>50</v>
      </c>
      <c r="B45" s="5">
        <v>0</v>
      </c>
      <c r="C45" s="5">
        <v>0</v>
      </c>
      <c r="D45" s="5">
        <v>1</v>
      </c>
      <c r="E45" s="5">
        <v>226</v>
      </c>
      <c r="F45" s="5">
        <f>ROUND(Source!AW39,O45)</f>
        <v>0</v>
      </c>
      <c r="G45" s="5" t="s">
        <v>63</v>
      </c>
      <c r="H45" s="5" t="s">
        <v>64</v>
      </c>
      <c r="I45" s="5"/>
      <c r="J45" s="5"/>
      <c r="K45" s="5">
        <v>226</v>
      </c>
      <c r="L45" s="5">
        <v>5</v>
      </c>
      <c r="M45" s="5">
        <v>3</v>
      </c>
      <c r="N45" s="5" t="s">
        <v>6</v>
      </c>
      <c r="O45" s="5">
        <v>2</v>
      </c>
      <c r="P45" s="5">
        <f>ROUND(Source!EO39,O45)</f>
        <v>0</v>
      </c>
      <c r="Q45" s="5"/>
      <c r="R45" s="5"/>
      <c r="S45" s="5"/>
      <c r="T45" s="5"/>
      <c r="U45" s="5"/>
      <c r="V45" s="5"/>
      <c r="W45" s="5"/>
    </row>
    <row r="46" spans="1:255" x14ac:dyDescent="0.2">
      <c r="A46" s="5">
        <v>50</v>
      </c>
      <c r="B46" s="5">
        <v>0</v>
      </c>
      <c r="C46" s="5">
        <v>0</v>
      </c>
      <c r="D46" s="5">
        <v>1</v>
      </c>
      <c r="E46" s="5">
        <v>227</v>
      </c>
      <c r="F46" s="5">
        <f>ROUND(Source!AX39,O46)</f>
        <v>0</v>
      </c>
      <c r="G46" s="5" t="s">
        <v>65</v>
      </c>
      <c r="H46" s="5" t="s">
        <v>66</v>
      </c>
      <c r="I46" s="5"/>
      <c r="J46" s="5"/>
      <c r="K46" s="5">
        <v>227</v>
      </c>
      <c r="L46" s="5">
        <v>6</v>
      </c>
      <c r="M46" s="5">
        <v>3</v>
      </c>
      <c r="N46" s="5" t="s">
        <v>6</v>
      </c>
      <c r="O46" s="5">
        <v>2</v>
      </c>
      <c r="P46" s="5">
        <f>ROUND(Source!EP39,O46)</f>
        <v>0</v>
      </c>
      <c r="Q46" s="5"/>
      <c r="R46" s="5"/>
      <c r="S46" s="5"/>
      <c r="T46" s="5"/>
      <c r="U46" s="5"/>
      <c r="V46" s="5"/>
      <c r="W46" s="5"/>
    </row>
    <row r="47" spans="1:255" x14ac:dyDescent="0.2">
      <c r="A47" s="5">
        <v>50</v>
      </c>
      <c r="B47" s="5">
        <v>0</v>
      </c>
      <c r="C47" s="5">
        <v>0</v>
      </c>
      <c r="D47" s="5">
        <v>1</v>
      </c>
      <c r="E47" s="5">
        <v>228</v>
      </c>
      <c r="F47" s="5">
        <f>ROUND(Source!AY39,O47)</f>
        <v>0</v>
      </c>
      <c r="G47" s="5" t="s">
        <v>67</v>
      </c>
      <c r="H47" s="5" t="s">
        <v>68</v>
      </c>
      <c r="I47" s="5"/>
      <c r="J47" s="5"/>
      <c r="K47" s="5">
        <v>228</v>
      </c>
      <c r="L47" s="5">
        <v>7</v>
      </c>
      <c r="M47" s="5">
        <v>3</v>
      </c>
      <c r="N47" s="5" t="s">
        <v>6</v>
      </c>
      <c r="O47" s="5">
        <v>2</v>
      </c>
      <c r="P47" s="5">
        <f>ROUND(Source!EQ39,O47)</f>
        <v>0</v>
      </c>
      <c r="Q47" s="5"/>
      <c r="R47" s="5"/>
      <c r="S47" s="5"/>
      <c r="T47" s="5"/>
      <c r="U47" s="5"/>
      <c r="V47" s="5"/>
      <c r="W47" s="5"/>
    </row>
    <row r="48" spans="1:255" x14ac:dyDescent="0.2">
      <c r="A48" s="5">
        <v>50</v>
      </c>
      <c r="B48" s="5">
        <v>0</v>
      </c>
      <c r="C48" s="5">
        <v>0</v>
      </c>
      <c r="D48" s="5">
        <v>1</v>
      </c>
      <c r="E48" s="5">
        <v>216</v>
      </c>
      <c r="F48" s="5">
        <f>ROUND(Source!AP39,O48)</f>
        <v>0</v>
      </c>
      <c r="G48" s="5" t="s">
        <v>69</v>
      </c>
      <c r="H48" s="5" t="s">
        <v>70</v>
      </c>
      <c r="I48" s="5"/>
      <c r="J48" s="5"/>
      <c r="K48" s="5">
        <v>216</v>
      </c>
      <c r="L48" s="5">
        <v>8</v>
      </c>
      <c r="M48" s="5">
        <v>3</v>
      </c>
      <c r="N48" s="5" t="s">
        <v>6</v>
      </c>
      <c r="O48" s="5">
        <v>2</v>
      </c>
      <c r="P48" s="5">
        <f>ROUND(Source!EH39,O48)</f>
        <v>0</v>
      </c>
      <c r="Q48" s="5"/>
      <c r="R48" s="5"/>
      <c r="S48" s="5"/>
      <c r="T48" s="5"/>
      <c r="U48" s="5"/>
      <c r="V48" s="5"/>
      <c r="W48" s="5"/>
    </row>
    <row r="49" spans="1:23" x14ac:dyDescent="0.2">
      <c r="A49" s="5">
        <v>50</v>
      </c>
      <c r="B49" s="5">
        <v>0</v>
      </c>
      <c r="C49" s="5">
        <v>0</v>
      </c>
      <c r="D49" s="5">
        <v>1</v>
      </c>
      <c r="E49" s="5">
        <v>223</v>
      </c>
      <c r="F49" s="5">
        <f>ROUND(Source!AQ39,O49)</f>
        <v>0</v>
      </c>
      <c r="G49" s="5" t="s">
        <v>71</v>
      </c>
      <c r="H49" s="5" t="s">
        <v>72</v>
      </c>
      <c r="I49" s="5"/>
      <c r="J49" s="5"/>
      <c r="K49" s="5">
        <v>223</v>
      </c>
      <c r="L49" s="5">
        <v>9</v>
      </c>
      <c r="M49" s="5">
        <v>3</v>
      </c>
      <c r="N49" s="5" t="s">
        <v>6</v>
      </c>
      <c r="O49" s="5">
        <v>2</v>
      </c>
      <c r="P49" s="5">
        <f>ROUND(Source!EI39,O49)</f>
        <v>0</v>
      </c>
      <c r="Q49" s="5"/>
      <c r="R49" s="5"/>
      <c r="S49" s="5"/>
      <c r="T49" s="5"/>
      <c r="U49" s="5"/>
      <c r="V49" s="5"/>
      <c r="W49" s="5"/>
    </row>
    <row r="50" spans="1:23" x14ac:dyDescent="0.2">
      <c r="A50" s="5">
        <v>50</v>
      </c>
      <c r="B50" s="5">
        <v>0</v>
      </c>
      <c r="C50" s="5">
        <v>0</v>
      </c>
      <c r="D50" s="5">
        <v>1</v>
      </c>
      <c r="E50" s="5">
        <v>229</v>
      </c>
      <c r="F50" s="5">
        <f>ROUND(Source!AZ39,O50)</f>
        <v>0</v>
      </c>
      <c r="G50" s="5" t="s">
        <v>73</v>
      </c>
      <c r="H50" s="5" t="s">
        <v>74</v>
      </c>
      <c r="I50" s="5"/>
      <c r="J50" s="5"/>
      <c r="K50" s="5">
        <v>229</v>
      </c>
      <c r="L50" s="5">
        <v>10</v>
      </c>
      <c r="M50" s="5">
        <v>3</v>
      </c>
      <c r="N50" s="5" t="s">
        <v>6</v>
      </c>
      <c r="O50" s="5">
        <v>2</v>
      </c>
      <c r="P50" s="5">
        <f>ROUND(Source!ER39,O50)</f>
        <v>0</v>
      </c>
      <c r="Q50" s="5"/>
      <c r="R50" s="5"/>
      <c r="S50" s="5"/>
      <c r="T50" s="5"/>
      <c r="U50" s="5"/>
      <c r="V50" s="5"/>
      <c r="W50" s="5"/>
    </row>
    <row r="51" spans="1:23" x14ac:dyDescent="0.2">
      <c r="A51" s="5">
        <v>50</v>
      </c>
      <c r="B51" s="5">
        <v>0</v>
      </c>
      <c r="C51" s="5">
        <v>0</v>
      </c>
      <c r="D51" s="5">
        <v>1</v>
      </c>
      <c r="E51" s="5">
        <v>203</v>
      </c>
      <c r="F51" s="5">
        <f>ROUND(Source!Q39,O51)</f>
        <v>185.63</v>
      </c>
      <c r="G51" s="5" t="s">
        <v>75</v>
      </c>
      <c r="H51" s="5" t="s">
        <v>76</v>
      </c>
      <c r="I51" s="5"/>
      <c r="J51" s="5"/>
      <c r="K51" s="5">
        <v>203</v>
      </c>
      <c r="L51" s="5">
        <v>11</v>
      </c>
      <c r="M51" s="5">
        <v>3</v>
      </c>
      <c r="N51" s="5" t="s">
        <v>6</v>
      </c>
      <c r="O51" s="5">
        <v>2</v>
      </c>
      <c r="P51" s="5">
        <f>ROUND(Source!DI39,O51)</f>
        <v>1267.8800000000001</v>
      </c>
      <c r="Q51" s="5"/>
      <c r="R51" s="5"/>
      <c r="S51" s="5"/>
      <c r="T51" s="5"/>
      <c r="U51" s="5"/>
      <c r="V51" s="5"/>
      <c r="W51" s="5"/>
    </row>
    <row r="52" spans="1:23" x14ac:dyDescent="0.2">
      <c r="A52" s="5">
        <v>50</v>
      </c>
      <c r="B52" s="5">
        <v>0</v>
      </c>
      <c r="C52" s="5">
        <v>0</v>
      </c>
      <c r="D52" s="5">
        <v>1</v>
      </c>
      <c r="E52" s="5">
        <v>231</v>
      </c>
      <c r="F52" s="5">
        <f>ROUND(Source!BB39,O52)</f>
        <v>0</v>
      </c>
      <c r="G52" s="5" t="s">
        <v>77</v>
      </c>
      <c r="H52" s="5" t="s">
        <v>78</v>
      </c>
      <c r="I52" s="5"/>
      <c r="J52" s="5"/>
      <c r="K52" s="5">
        <v>231</v>
      </c>
      <c r="L52" s="5">
        <v>12</v>
      </c>
      <c r="M52" s="5">
        <v>3</v>
      </c>
      <c r="N52" s="5" t="s">
        <v>6</v>
      </c>
      <c r="O52" s="5">
        <v>2</v>
      </c>
      <c r="P52" s="5">
        <f>ROUND(Source!ET39,O52)</f>
        <v>0</v>
      </c>
      <c r="Q52" s="5"/>
      <c r="R52" s="5"/>
      <c r="S52" s="5"/>
      <c r="T52" s="5"/>
      <c r="U52" s="5"/>
      <c r="V52" s="5"/>
      <c r="W52" s="5"/>
    </row>
    <row r="53" spans="1:23" x14ac:dyDescent="0.2">
      <c r="A53" s="5">
        <v>50</v>
      </c>
      <c r="B53" s="5">
        <v>0</v>
      </c>
      <c r="C53" s="5">
        <v>0</v>
      </c>
      <c r="D53" s="5">
        <v>1</v>
      </c>
      <c r="E53" s="5">
        <v>204</v>
      </c>
      <c r="F53" s="5">
        <f>ROUND(Source!R39,O53)</f>
        <v>24.83</v>
      </c>
      <c r="G53" s="5" t="s">
        <v>79</v>
      </c>
      <c r="H53" s="5" t="s">
        <v>80</v>
      </c>
      <c r="I53" s="5"/>
      <c r="J53" s="5"/>
      <c r="K53" s="5">
        <v>204</v>
      </c>
      <c r="L53" s="5">
        <v>13</v>
      </c>
      <c r="M53" s="5">
        <v>3</v>
      </c>
      <c r="N53" s="5" t="s">
        <v>6</v>
      </c>
      <c r="O53" s="5">
        <v>2</v>
      </c>
      <c r="P53" s="5">
        <f>ROUND(Source!DJ39,O53)</f>
        <v>169.57</v>
      </c>
      <c r="Q53" s="5"/>
      <c r="R53" s="5"/>
      <c r="S53" s="5"/>
      <c r="T53" s="5"/>
      <c r="U53" s="5"/>
      <c r="V53" s="5"/>
      <c r="W53" s="5"/>
    </row>
    <row r="54" spans="1:23" x14ac:dyDescent="0.2">
      <c r="A54" s="5">
        <v>50</v>
      </c>
      <c r="B54" s="5">
        <v>0</v>
      </c>
      <c r="C54" s="5">
        <v>0</v>
      </c>
      <c r="D54" s="5">
        <v>1</v>
      </c>
      <c r="E54" s="5">
        <v>205</v>
      </c>
      <c r="F54" s="5">
        <f>ROUND(Source!S39,O54)</f>
        <v>493.45</v>
      </c>
      <c r="G54" s="5" t="s">
        <v>81</v>
      </c>
      <c r="H54" s="5" t="s">
        <v>82</v>
      </c>
      <c r="I54" s="5"/>
      <c r="J54" s="5"/>
      <c r="K54" s="5">
        <v>205</v>
      </c>
      <c r="L54" s="5">
        <v>14</v>
      </c>
      <c r="M54" s="5">
        <v>3</v>
      </c>
      <c r="N54" s="5" t="s">
        <v>6</v>
      </c>
      <c r="O54" s="5">
        <v>2</v>
      </c>
      <c r="P54" s="5">
        <f>ROUND(Source!DK39,O54)</f>
        <v>3370.26</v>
      </c>
      <c r="Q54" s="5"/>
      <c r="R54" s="5"/>
      <c r="S54" s="5"/>
      <c r="T54" s="5"/>
      <c r="U54" s="5"/>
      <c r="V54" s="5"/>
      <c r="W54" s="5"/>
    </row>
    <row r="55" spans="1:23" x14ac:dyDescent="0.2">
      <c r="A55" s="5">
        <v>50</v>
      </c>
      <c r="B55" s="5">
        <v>0</v>
      </c>
      <c r="C55" s="5">
        <v>0</v>
      </c>
      <c r="D55" s="5">
        <v>1</v>
      </c>
      <c r="E55" s="5">
        <v>232</v>
      </c>
      <c r="F55" s="5">
        <f>ROUND(Source!BC39,O55)</f>
        <v>0</v>
      </c>
      <c r="G55" s="5" t="s">
        <v>83</v>
      </c>
      <c r="H55" s="5" t="s">
        <v>84</v>
      </c>
      <c r="I55" s="5"/>
      <c r="J55" s="5"/>
      <c r="K55" s="5">
        <v>232</v>
      </c>
      <c r="L55" s="5">
        <v>15</v>
      </c>
      <c r="M55" s="5">
        <v>3</v>
      </c>
      <c r="N55" s="5" t="s">
        <v>6</v>
      </c>
      <c r="O55" s="5">
        <v>2</v>
      </c>
      <c r="P55" s="5">
        <f>ROUND(Source!EU39,O55)</f>
        <v>0</v>
      </c>
      <c r="Q55" s="5"/>
      <c r="R55" s="5"/>
      <c r="S55" s="5"/>
      <c r="T55" s="5"/>
      <c r="U55" s="5"/>
      <c r="V55" s="5"/>
      <c r="W55" s="5"/>
    </row>
    <row r="56" spans="1:23" x14ac:dyDescent="0.2">
      <c r="A56" s="5">
        <v>50</v>
      </c>
      <c r="B56" s="5">
        <v>0</v>
      </c>
      <c r="C56" s="5">
        <v>0</v>
      </c>
      <c r="D56" s="5">
        <v>1</v>
      </c>
      <c r="E56" s="5">
        <v>214</v>
      </c>
      <c r="F56" s="5">
        <f>ROUND(Source!AS39,O56)</f>
        <v>925.12</v>
      </c>
      <c r="G56" s="5" t="s">
        <v>85</v>
      </c>
      <c r="H56" s="5" t="s">
        <v>86</v>
      </c>
      <c r="I56" s="5"/>
      <c r="J56" s="5"/>
      <c r="K56" s="5">
        <v>214</v>
      </c>
      <c r="L56" s="5">
        <v>16</v>
      </c>
      <c r="M56" s="5">
        <v>3</v>
      </c>
      <c r="N56" s="5" t="s">
        <v>6</v>
      </c>
      <c r="O56" s="5">
        <v>2</v>
      </c>
      <c r="P56" s="5">
        <f>ROUND(Source!EK39,O56)</f>
        <v>6318.61</v>
      </c>
      <c r="Q56" s="5"/>
      <c r="R56" s="5"/>
      <c r="S56" s="5"/>
      <c r="T56" s="5"/>
      <c r="U56" s="5"/>
      <c r="V56" s="5"/>
      <c r="W56" s="5"/>
    </row>
    <row r="57" spans="1:23" x14ac:dyDescent="0.2">
      <c r="A57" s="5">
        <v>50</v>
      </c>
      <c r="B57" s="5">
        <v>0</v>
      </c>
      <c r="C57" s="5">
        <v>0</v>
      </c>
      <c r="D57" s="5">
        <v>1</v>
      </c>
      <c r="E57" s="5">
        <v>215</v>
      </c>
      <c r="F57" s="5">
        <f>ROUND(Source!AT39,O57)</f>
        <v>582.63</v>
      </c>
      <c r="G57" s="5" t="s">
        <v>87</v>
      </c>
      <c r="H57" s="5" t="s">
        <v>88</v>
      </c>
      <c r="I57" s="5"/>
      <c r="J57" s="5"/>
      <c r="K57" s="5">
        <v>215</v>
      </c>
      <c r="L57" s="5">
        <v>17</v>
      </c>
      <c r="M57" s="5">
        <v>3</v>
      </c>
      <c r="N57" s="5" t="s">
        <v>6</v>
      </c>
      <c r="O57" s="5">
        <v>2</v>
      </c>
      <c r="P57" s="5">
        <f>ROUND(Source!EL39,O57)</f>
        <v>3979.27</v>
      </c>
      <c r="Q57" s="5"/>
      <c r="R57" s="5"/>
      <c r="S57" s="5"/>
      <c r="T57" s="5"/>
      <c r="U57" s="5"/>
      <c r="V57" s="5"/>
      <c r="W57" s="5"/>
    </row>
    <row r="58" spans="1:23" x14ac:dyDescent="0.2">
      <c r="A58" s="5">
        <v>50</v>
      </c>
      <c r="B58" s="5">
        <v>0</v>
      </c>
      <c r="C58" s="5">
        <v>0</v>
      </c>
      <c r="D58" s="5">
        <v>1</v>
      </c>
      <c r="E58" s="5">
        <v>217</v>
      </c>
      <c r="F58" s="5">
        <f>ROUND(Source!AU39,O58)</f>
        <v>0</v>
      </c>
      <c r="G58" s="5" t="s">
        <v>89</v>
      </c>
      <c r="H58" s="5" t="s">
        <v>90</v>
      </c>
      <c r="I58" s="5"/>
      <c r="J58" s="5"/>
      <c r="K58" s="5">
        <v>217</v>
      </c>
      <c r="L58" s="5">
        <v>18</v>
      </c>
      <c r="M58" s="5">
        <v>3</v>
      </c>
      <c r="N58" s="5" t="s">
        <v>6</v>
      </c>
      <c r="O58" s="5">
        <v>2</v>
      </c>
      <c r="P58" s="5">
        <f>ROUND(Source!EM39,O58)</f>
        <v>0</v>
      </c>
      <c r="Q58" s="5"/>
      <c r="R58" s="5"/>
      <c r="S58" s="5"/>
      <c r="T58" s="5"/>
      <c r="U58" s="5"/>
      <c r="V58" s="5"/>
      <c r="W58" s="5"/>
    </row>
    <row r="59" spans="1:23" x14ac:dyDescent="0.2">
      <c r="A59" s="5">
        <v>50</v>
      </c>
      <c r="B59" s="5">
        <v>0</v>
      </c>
      <c r="C59" s="5">
        <v>0</v>
      </c>
      <c r="D59" s="5">
        <v>1</v>
      </c>
      <c r="E59" s="5">
        <v>230</v>
      </c>
      <c r="F59" s="5">
        <f>ROUND(Source!BA39,O59)</f>
        <v>0</v>
      </c>
      <c r="G59" s="5" t="s">
        <v>91</v>
      </c>
      <c r="H59" s="5" t="s">
        <v>92</v>
      </c>
      <c r="I59" s="5"/>
      <c r="J59" s="5"/>
      <c r="K59" s="5">
        <v>230</v>
      </c>
      <c r="L59" s="5">
        <v>19</v>
      </c>
      <c r="M59" s="5">
        <v>3</v>
      </c>
      <c r="N59" s="5" t="s">
        <v>6</v>
      </c>
      <c r="O59" s="5">
        <v>2</v>
      </c>
      <c r="P59" s="5">
        <f>ROUND(Source!ES39,O59)</f>
        <v>0</v>
      </c>
      <c r="Q59" s="5"/>
      <c r="R59" s="5"/>
      <c r="S59" s="5"/>
      <c r="T59" s="5"/>
      <c r="U59" s="5"/>
      <c r="V59" s="5"/>
      <c r="W59" s="5"/>
    </row>
    <row r="60" spans="1:23" x14ac:dyDescent="0.2">
      <c r="A60" s="5">
        <v>50</v>
      </c>
      <c r="B60" s="5">
        <v>0</v>
      </c>
      <c r="C60" s="5">
        <v>0</v>
      </c>
      <c r="D60" s="5">
        <v>1</v>
      </c>
      <c r="E60" s="5">
        <v>206</v>
      </c>
      <c r="F60" s="5">
        <f>ROUND(Source!T39,O60)</f>
        <v>0</v>
      </c>
      <c r="G60" s="5" t="s">
        <v>93</v>
      </c>
      <c r="H60" s="5" t="s">
        <v>94</v>
      </c>
      <c r="I60" s="5"/>
      <c r="J60" s="5"/>
      <c r="K60" s="5">
        <v>206</v>
      </c>
      <c r="L60" s="5">
        <v>20</v>
      </c>
      <c r="M60" s="5">
        <v>3</v>
      </c>
      <c r="N60" s="5" t="s">
        <v>6</v>
      </c>
      <c r="O60" s="5">
        <v>2</v>
      </c>
      <c r="P60" s="5">
        <f>ROUND(Source!DL39,O60)</f>
        <v>0</v>
      </c>
      <c r="Q60" s="5"/>
      <c r="R60" s="5"/>
      <c r="S60" s="5"/>
      <c r="T60" s="5"/>
      <c r="U60" s="5"/>
      <c r="V60" s="5"/>
      <c r="W60" s="5"/>
    </row>
    <row r="61" spans="1:23" x14ac:dyDescent="0.2">
      <c r="A61" s="5">
        <v>50</v>
      </c>
      <c r="B61" s="5">
        <v>0</v>
      </c>
      <c r="C61" s="5">
        <v>0</v>
      </c>
      <c r="D61" s="5">
        <v>1</v>
      </c>
      <c r="E61" s="5">
        <v>207</v>
      </c>
      <c r="F61" s="5">
        <f>Source!U39</f>
        <v>55.198142399999995</v>
      </c>
      <c r="G61" s="5" t="s">
        <v>95</v>
      </c>
      <c r="H61" s="5" t="s">
        <v>96</v>
      </c>
      <c r="I61" s="5"/>
      <c r="J61" s="5"/>
      <c r="K61" s="5">
        <v>207</v>
      </c>
      <c r="L61" s="5">
        <v>21</v>
      </c>
      <c r="M61" s="5">
        <v>3</v>
      </c>
      <c r="N61" s="5" t="s">
        <v>6</v>
      </c>
      <c r="O61" s="5">
        <v>-1</v>
      </c>
      <c r="P61" s="5">
        <f>Source!DM39</f>
        <v>55.198142399999995</v>
      </c>
      <c r="Q61" s="5"/>
      <c r="R61" s="5"/>
      <c r="S61" s="5"/>
      <c r="T61" s="5"/>
      <c r="U61" s="5"/>
      <c r="V61" s="5"/>
      <c r="W61" s="5"/>
    </row>
    <row r="62" spans="1:23" x14ac:dyDescent="0.2">
      <c r="A62" s="5">
        <v>50</v>
      </c>
      <c r="B62" s="5">
        <v>0</v>
      </c>
      <c r="C62" s="5">
        <v>0</v>
      </c>
      <c r="D62" s="5">
        <v>1</v>
      </c>
      <c r="E62" s="5">
        <v>208</v>
      </c>
      <c r="F62" s="5">
        <f>Source!V39</f>
        <v>1.9800743999999997</v>
      </c>
      <c r="G62" s="5" t="s">
        <v>97</v>
      </c>
      <c r="H62" s="5" t="s">
        <v>98</v>
      </c>
      <c r="I62" s="5"/>
      <c r="J62" s="5"/>
      <c r="K62" s="5">
        <v>208</v>
      </c>
      <c r="L62" s="5">
        <v>22</v>
      </c>
      <c r="M62" s="5">
        <v>3</v>
      </c>
      <c r="N62" s="5" t="s">
        <v>6</v>
      </c>
      <c r="O62" s="5">
        <v>-1</v>
      </c>
      <c r="P62" s="5">
        <f>Source!DN39</f>
        <v>1.9800743999999997</v>
      </c>
      <c r="Q62" s="5"/>
      <c r="R62" s="5"/>
      <c r="S62" s="5"/>
      <c r="T62" s="5"/>
      <c r="U62" s="5"/>
      <c r="V62" s="5"/>
      <c r="W62" s="5"/>
    </row>
    <row r="63" spans="1:23" x14ac:dyDescent="0.2">
      <c r="A63" s="5">
        <v>50</v>
      </c>
      <c r="B63" s="5">
        <v>0</v>
      </c>
      <c r="C63" s="5">
        <v>0</v>
      </c>
      <c r="D63" s="5">
        <v>1</v>
      </c>
      <c r="E63" s="5">
        <v>209</v>
      </c>
      <c r="F63" s="5">
        <f>ROUND(Source!W39,O63)</f>
        <v>0</v>
      </c>
      <c r="G63" s="5" t="s">
        <v>99</v>
      </c>
      <c r="H63" s="5" t="s">
        <v>100</v>
      </c>
      <c r="I63" s="5"/>
      <c r="J63" s="5"/>
      <c r="K63" s="5">
        <v>209</v>
      </c>
      <c r="L63" s="5">
        <v>23</v>
      </c>
      <c r="M63" s="5">
        <v>3</v>
      </c>
      <c r="N63" s="5" t="s">
        <v>6</v>
      </c>
      <c r="O63" s="5">
        <v>2</v>
      </c>
      <c r="P63" s="5">
        <f>ROUND(Source!DO39,O63)</f>
        <v>0</v>
      </c>
      <c r="Q63" s="5"/>
      <c r="R63" s="5"/>
      <c r="S63" s="5"/>
      <c r="T63" s="5"/>
      <c r="U63" s="5"/>
      <c r="V63" s="5"/>
      <c r="W63" s="5"/>
    </row>
    <row r="64" spans="1:23" x14ac:dyDescent="0.2">
      <c r="A64" s="5">
        <v>50</v>
      </c>
      <c r="B64" s="5">
        <v>0</v>
      </c>
      <c r="C64" s="5">
        <v>0</v>
      </c>
      <c r="D64" s="5">
        <v>1</v>
      </c>
      <c r="E64" s="5">
        <v>210</v>
      </c>
      <c r="F64" s="5">
        <f>ROUND(Source!X39,O64)</f>
        <v>501.66</v>
      </c>
      <c r="G64" s="5" t="s">
        <v>101</v>
      </c>
      <c r="H64" s="5" t="s">
        <v>102</v>
      </c>
      <c r="I64" s="5"/>
      <c r="J64" s="5"/>
      <c r="K64" s="5">
        <v>210</v>
      </c>
      <c r="L64" s="5">
        <v>24</v>
      </c>
      <c r="M64" s="5">
        <v>3</v>
      </c>
      <c r="N64" s="5" t="s">
        <v>6</v>
      </c>
      <c r="O64" s="5">
        <v>2</v>
      </c>
      <c r="P64" s="5">
        <f>ROUND(Source!DP39,O64)</f>
        <v>3426.31</v>
      </c>
      <c r="Q64" s="5"/>
      <c r="R64" s="5"/>
      <c r="S64" s="5"/>
      <c r="T64" s="5"/>
      <c r="U64" s="5"/>
      <c r="V64" s="5"/>
      <c r="W64" s="5"/>
    </row>
    <row r="65" spans="1:255" x14ac:dyDescent="0.2">
      <c r="A65" s="5">
        <v>50</v>
      </c>
      <c r="B65" s="5">
        <v>0</v>
      </c>
      <c r="C65" s="5">
        <v>0</v>
      </c>
      <c r="D65" s="5">
        <v>1</v>
      </c>
      <c r="E65" s="5">
        <v>211</v>
      </c>
      <c r="F65" s="5">
        <f>ROUND(Source!Y39,O65)</f>
        <v>327.01</v>
      </c>
      <c r="G65" s="5" t="s">
        <v>103</v>
      </c>
      <c r="H65" s="5" t="s">
        <v>104</v>
      </c>
      <c r="I65" s="5"/>
      <c r="J65" s="5"/>
      <c r="K65" s="5">
        <v>211</v>
      </c>
      <c r="L65" s="5">
        <v>25</v>
      </c>
      <c r="M65" s="5">
        <v>3</v>
      </c>
      <c r="N65" s="5" t="s">
        <v>6</v>
      </c>
      <c r="O65" s="5">
        <v>2</v>
      </c>
      <c r="P65" s="5">
        <f>ROUND(Source!DQ39,O65)</f>
        <v>2233.4299999999998</v>
      </c>
      <c r="Q65" s="5"/>
      <c r="R65" s="5"/>
      <c r="S65" s="5"/>
      <c r="T65" s="5"/>
      <c r="U65" s="5"/>
      <c r="V65" s="5"/>
      <c r="W65" s="5"/>
    </row>
    <row r="66" spans="1:255" x14ac:dyDescent="0.2">
      <c r="A66" s="5">
        <v>50</v>
      </c>
      <c r="B66" s="5">
        <v>0</v>
      </c>
      <c r="C66" s="5">
        <v>0</v>
      </c>
      <c r="D66" s="5">
        <v>1</v>
      </c>
      <c r="E66" s="5">
        <v>0</v>
      </c>
      <c r="F66" s="5">
        <f>ROUND(Source!AR39,O66)</f>
        <v>1507.75</v>
      </c>
      <c r="G66" s="5" t="s">
        <v>105</v>
      </c>
      <c r="H66" s="5" t="s">
        <v>106</v>
      </c>
      <c r="I66" s="5"/>
      <c r="J66" s="5"/>
      <c r="K66" s="5">
        <v>224</v>
      </c>
      <c r="L66" s="5">
        <v>26</v>
      </c>
      <c r="M66" s="5">
        <v>3</v>
      </c>
      <c r="N66" s="5" t="s">
        <v>6</v>
      </c>
      <c r="O66" s="5">
        <v>2</v>
      </c>
      <c r="P66" s="5">
        <f>ROUND(Source!EJ39,O66)</f>
        <v>10297.879999999999</v>
      </c>
      <c r="Q66" s="5"/>
      <c r="R66" s="5"/>
      <c r="S66" s="5"/>
      <c r="T66" s="5"/>
      <c r="U66" s="5"/>
      <c r="V66" s="5"/>
      <c r="W66" s="5"/>
    </row>
    <row r="67" spans="1:255" x14ac:dyDescent="0.2">
      <c r="A67" s="5">
        <v>50</v>
      </c>
      <c r="B67" s="5">
        <v>1</v>
      </c>
      <c r="C67" s="5">
        <v>0</v>
      </c>
      <c r="D67" s="5">
        <v>2</v>
      </c>
      <c r="E67" s="5">
        <v>0</v>
      </c>
      <c r="F67" s="5">
        <f>ROUND(F66,O67)</f>
        <v>1507.75</v>
      </c>
      <c r="G67" s="5" t="s">
        <v>107</v>
      </c>
      <c r="H67" s="5" t="s">
        <v>105</v>
      </c>
      <c r="I67" s="5"/>
      <c r="J67" s="5"/>
      <c r="K67" s="5">
        <v>212</v>
      </c>
      <c r="L67" s="5">
        <v>27</v>
      </c>
      <c r="M67" s="5">
        <v>0</v>
      </c>
      <c r="N67" s="5" t="s">
        <v>6</v>
      </c>
      <c r="O67" s="5">
        <v>2</v>
      </c>
      <c r="P67" s="5">
        <f>ROUND(P66,O67)</f>
        <v>10297.879999999999</v>
      </c>
      <c r="Q67" s="5"/>
      <c r="R67" s="5"/>
      <c r="S67" s="5"/>
      <c r="T67" s="5"/>
      <c r="U67" s="5"/>
      <c r="V67" s="5"/>
      <c r="W67" s="5"/>
    </row>
    <row r="68" spans="1:255" x14ac:dyDescent="0.2">
      <c r="A68" s="5">
        <v>50</v>
      </c>
      <c r="B68" s="5">
        <v>1</v>
      </c>
      <c r="C68" s="5">
        <v>0</v>
      </c>
      <c r="D68" s="5">
        <v>2</v>
      </c>
      <c r="E68" s="5">
        <v>0</v>
      </c>
      <c r="F68" s="5">
        <f>ROUND(F67*0.18,O68)</f>
        <v>271.39999999999998</v>
      </c>
      <c r="G68" s="5" t="s">
        <v>108</v>
      </c>
      <c r="H68" s="5" t="s">
        <v>109</v>
      </c>
      <c r="I68" s="5"/>
      <c r="J68" s="5"/>
      <c r="K68" s="5">
        <v>212</v>
      </c>
      <c r="L68" s="5">
        <v>28</v>
      </c>
      <c r="M68" s="5">
        <v>0</v>
      </c>
      <c r="N68" s="5" t="s">
        <v>6</v>
      </c>
      <c r="O68" s="5">
        <v>2</v>
      </c>
      <c r="P68" s="5">
        <f>ROUND(P67*0.18,O68)</f>
        <v>1853.62</v>
      </c>
      <c r="Q68" s="5"/>
      <c r="R68" s="5"/>
      <c r="S68" s="5"/>
      <c r="T68" s="5"/>
      <c r="U68" s="5"/>
      <c r="V68" s="5"/>
      <c r="W68" s="5"/>
    </row>
    <row r="69" spans="1:255" x14ac:dyDescent="0.2">
      <c r="A69" s="5">
        <v>50</v>
      </c>
      <c r="B69" s="5">
        <v>1</v>
      </c>
      <c r="C69" s="5">
        <v>0</v>
      </c>
      <c r="D69" s="5">
        <v>2</v>
      </c>
      <c r="E69" s="5">
        <v>224</v>
      </c>
      <c r="F69" s="5">
        <f>ROUND(F67+F68,O69)</f>
        <v>1779.15</v>
      </c>
      <c r="G69" s="5" t="s">
        <v>110</v>
      </c>
      <c r="H69" s="5" t="s">
        <v>111</v>
      </c>
      <c r="I69" s="5"/>
      <c r="J69" s="5"/>
      <c r="K69" s="5">
        <v>212</v>
      </c>
      <c r="L69" s="5">
        <v>29</v>
      </c>
      <c r="M69" s="5">
        <v>0</v>
      </c>
      <c r="N69" s="5" t="s">
        <v>6</v>
      </c>
      <c r="O69" s="5">
        <v>2</v>
      </c>
      <c r="P69" s="5">
        <f>ROUND(P67+P68,O69)</f>
        <v>12151.5</v>
      </c>
      <c r="Q69" s="5"/>
      <c r="R69" s="5"/>
      <c r="S69" s="5"/>
      <c r="T69" s="5"/>
      <c r="U69" s="5"/>
      <c r="V69" s="5"/>
      <c r="W69" s="5"/>
    </row>
    <row r="71" spans="1:255" x14ac:dyDescent="0.2">
      <c r="A71" s="1">
        <v>4</v>
      </c>
      <c r="B71" s="1">
        <v>1</v>
      </c>
      <c r="C71" s="1"/>
      <c r="D71" s="1">
        <f>ROW(A122)</f>
        <v>122</v>
      </c>
      <c r="E71" s="1"/>
      <c r="F71" s="1" t="s">
        <v>13</v>
      </c>
      <c r="G71" s="1" t="s">
        <v>112</v>
      </c>
      <c r="H71" s="1" t="s">
        <v>6</v>
      </c>
      <c r="I71" s="1">
        <v>0</v>
      </c>
      <c r="J71" s="1"/>
      <c r="K71" s="1">
        <v>0</v>
      </c>
      <c r="L71" s="1"/>
      <c r="M71" s="1"/>
      <c r="N71" s="1"/>
      <c r="O71" s="1"/>
      <c r="P71" s="1"/>
      <c r="Q71" s="1"/>
      <c r="R71" s="1"/>
      <c r="S71" s="1"/>
      <c r="T71" s="1"/>
      <c r="U71" s="1" t="s">
        <v>6</v>
      </c>
      <c r="V71" s="1">
        <v>0</v>
      </c>
      <c r="W71" s="1"/>
      <c r="X71" s="1"/>
      <c r="Y71" s="1"/>
      <c r="Z71" s="1"/>
      <c r="AA71" s="1"/>
      <c r="AB71" s="1" t="s">
        <v>6</v>
      </c>
      <c r="AC71" s="1" t="s">
        <v>6</v>
      </c>
      <c r="AD71" s="1" t="s">
        <v>6</v>
      </c>
      <c r="AE71" s="1" t="s">
        <v>6</v>
      </c>
      <c r="AF71" s="1" t="s">
        <v>6</v>
      </c>
      <c r="AG71" s="1" t="s">
        <v>6</v>
      </c>
      <c r="AH71" s="1"/>
      <c r="AI71" s="1"/>
      <c r="AJ71" s="1"/>
      <c r="AK71" s="1"/>
      <c r="AL71" s="1"/>
      <c r="AM71" s="1"/>
      <c r="AN71" s="1"/>
      <c r="AO71" s="1"/>
      <c r="AP71" s="1" t="s">
        <v>6</v>
      </c>
      <c r="AQ71" s="1" t="s">
        <v>6</v>
      </c>
      <c r="AR71" s="1" t="s">
        <v>6</v>
      </c>
      <c r="AS71" s="1"/>
      <c r="AT71" s="1"/>
      <c r="AU71" s="1"/>
      <c r="AV71" s="1"/>
      <c r="AW71" s="1"/>
      <c r="AX71" s="1"/>
      <c r="AY71" s="1"/>
      <c r="AZ71" s="1" t="s">
        <v>6</v>
      </c>
      <c r="BA71" s="1"/>
      <c r="BB71" s="1" t="s">
        <v>6</v>
      </c>
      <c r="BC71" s="1" t="s">
        <v>6</v>
      </c>
      <c r="BD71" s="1" t="s">
        <v>6</v>
      </c>
      <c r="BE71" s="1" t="s">
        <v>6</v>
      </c>
      <c r="BF71" s="1" t="s">
        <v>6</v>
      </c>
      <c r="BG71" s="1" t="s">
        <v>6</v>
      </c>
      <c r="BH71" s="1" t="s">
        <v>6</v>
      </c>
      <c r="BI71" s="1" t="s">
        <v>6</v>
      </c>
      <c r="BJ71" s="1" t="s">
        <v>6</v>
      </c>
      <c r="BK71" s="1" t="s">
        <v>6</v>
      </c>
      <c r="BL71" s="1" t="s">
        <v>6</v>
      </c>
      <c r="BM71" s="1" t="s">
        <v>6</v>
      </c>
      <c r="BN71" s="1" t="s">
        <v>6</v>
      </c>
      <c r="BO71" s="1" t="s">
        <v>6</v>
      </c>
      <c r="BP71" s="1" t="s">
        <v>6</v>
      </c>
      <c r="BQ71" s="1"/>
      <c r="BR71" s="1"/>
      <c r="BS71" s="1"/>
      <c r="BT71" s="1"/>
      <c r="BU71" s="1"/>
      <c r="BV71" s="1"/>
      <c r="BW71" s="1"/>
      <c r="BX71" s="1">
        <v>0</v>
      </c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>
        <v>0</v>
      </c>
    </row>
    <row r="73" spans="1:255" x14ac:dyDescent="0.2">
      <c r="A73" s="3">
        <v>52</v>
      </c>
      <c r="B73" s="3">
        <f t="shared" ref="B73:G73" si="61">B122</f>
        <v>1</v>
      </c>
      <c r="C73" s="3">
        <f t="shared" si="61"/>
        <v>4</v>
      </c>
      <c r="D73" s="3">
        <f t="shared" si="61"/>
        <v>71</v>
      </c>
      <c r="E73" s="3">
        <f t="shared" si="61"/>
        <v>0</v>
      </c>
      <c r="F73" s="3" t="str">
        <f t="shared" si="61"/>
        <v>Новый раздел</v>
      </c>
      <c r="G73" s="3" t="str">
        <f t="shared" si="61"/>
        <v>Раздел : Дымоудаление</v>
      </c>
      <c r="H73" s="3"/>
      <c r="I73" s="3"/>
      <c r="J73" s="3"/>
      <c r="K73" s="3"/>
      <c r="L73" s="3"/>
      <c r="M73" s="3"/>
      <c r="N73" s="3"/>
      <c r="O73" s="3">
        <f t="shared" ref="O73:AT73" si="62">O122</f>
        <v>97366.16</v>
      </c>
      <c r="P73" s="3">
        <f t="shared" si="62"/>
        <v>90793.600000000006</v>
      </c>
      <c r="Q73" s="3">
        <f t="shared" si="62"/>
        <v>1672.9</v>
      </c>
      <c r="R73" s="3">
        <f t="shared" si="62"/>
        <v>194.47</v>
      </c>
      <c r="S73" s="3">
        <f t="shared" si="62"/>
        <v>4899.66</v>
      </c>
      <c r="T73" s="3">
        <f t="shared" si="62"/>
        <v>0</v>
      </c>
      <c r="U73" s="3">
        <f t="shared" si="62"/>
        <v>534.2796075</v>
      </c>
      <c r="V73" s="3">
        <f t="shared" si="62"/>
        <v>16.015049999999999</v>
      </c>
      <c r="W73" s="3">
        <f t="shared" si="62"/>
        <v>0</v>
      </c>
      <c r="X73" s="3">
        <f t="shared" si="62"/>
        <v>4965.51</v>
      </c>
      <c r="Y73" s="3">
        <f t="shared" si="62"/>
        <v>3251</v>
      </c>
      <c r="Z73" s="3">
        <f t="shared" si="62"/>
        <v>0</v>
      </c>
      <c r="AA73" s="3">
        <f t="shared" si="62"/>
        <v>0</v>
      </c>
      <c r="AB73" s="3">
        <f t="shared" si="62"/>
        <v>97366.16</v>
      </c>
      <c r="AC73" s="3">
        <f t="shared" si="62"/>
        <v>90793.600000000006</v>
      </c>
      <c r="AD73" s="3">
        <f t="shared" si="62"/>
        <v>1672.9</v>
      </c>
      <c r="AE73" s="3">
        <f t="shared" si="62"/>
        <v>194.47</v>
      </c>
      <c r="AF73" s="3">
        <f t="shared" si="62"/>
        <v>4899.66</v>
      </c>
      <c r="AG73" s="3">
        <f t="shared" si="62"/>
        <v>0</v>
      </c>
      <c r="AH73" s="3">
        <f t="shared" si="62"/>
        <v>534.2796075</v>
      </c>
      <c r="AI73" s="3">
        <f t="shared" si="62"/>
        <v>16.015049999999999</v>
      </c>
      <c r="AJ73" s="3">
        <f t="shared" si="62"/>
        <v>0</v>
      </c>
      <c r="AK73" s="3">
        <f t="shared" si="62"/>
        <v>4965.51</v>
      </c>
      <c r="AL73" s="3">
        <f t="shared" si="62"/>
        <v>3251</v>
      </c>
      <c r="AM73" s="3">
        <f t="shared" si="62"/>
        <v>0</v>
      </c>
      <c r="AN73" s="3">
        <f t="shared" si="62"/>
        <v>0</v>
      </c>
      <c r="AO73" s="3">
        <f t="shared" si="62"/>
        <v>0</v>
      </c>
      <c r="AP73" s="3">
        <f t="shared" si="62"/>
        <v>0</v>
      </c>
      <c r="AQ73" s="3">
        <f t="shared" si="62"/>
        <v>0</v>
      </c>
      <c r="AR73" s="3">
        <f t="shared" si="62"/>
        <v>105582.67</v>
      </c>
      <c r="AS73" s="3">
        <f t="shared" si="62"/>
        <v>101864.77</v>
      </c>
      <c r="AT73" s="3">
        <f t="shared" si="62"/>
        <v>3717.9</v>
      </c>
      <c r="AU73" s="3">
        <f t="shared" ref="AU73:BZ73" si="63">AU122</f>
        <v>0</v>
      </c>
      <c r="AV73" s="3">
        <f t="shared" si="63"/>
        <v>90793.600000000006</v>
      </c>
      <c r="AW73" s="3">
        <f t="shared" si="63"/>
        <v>90793.600000000006</v>
      </c>
      <c r="AX73" s="3">
        <f t="shared" si="63"/>
        <v>0</v>
      </c>
      <c r="AY73" s="3">
        <f t="shared" si="63"/>
        <v>90793.600000000006</v>
      </c>
      <c r="AZ73" s="3">
        <f t="shared" si="63"/>
        <v>0</v>
      </c>
      <c r="BA73" s="3">
        <f t="shared" si="63"/>
        <v>0</v>
      </c>
      <c r="BB73" s="3">
        <f t="shared" si="63"/>
        <v>0</v>
      </c>
      <c r="BC73" s="3">
        <f t="shared" si="63"/>
        <v>0</v>
      </c>
      <c r="BD73" s="3">
        <f t="shared" si="63"/>
        <v>0</v>
      </c>
      <c r="BE73" s="3">
        <f t="shared" si="63"/>
        <v>0</v>
      </c>
      <c r="BF73" s="3">
        <f t="shared" si="63"/>
        <v>0</v>
      </c>
      <c r="BG73" s="3">
        <f t="shared" si="63"/>
        <v>0</v>
      </c>
      <c r="BH73" s="3">
        <f t="shared" si="63"/>
        <v>0</v>
      </c>
      <c r="BI73" s="3">
        <f t="shared" si="63"/>
        <v>0</v>
      </c>
      <c r="BJ73" s="3">
        <f t="shared" si="63"/>
        <v>0</v>
      </c>
      <c r="BK73" s="3">
        <f t="shared" si="63"/>
        <v>0</v>
      </c>
      <c r="BL73" s="3">
        <f t="shared" si="63"/>
        <v>0</v>
      </c>
      <c r="BM73" s="3">
        <f t="shared" si="63"/>
        <v>0</v>
      </c>
      <c r="BN73" s="3">
        <f t="shared" si="63"/>
        <v>0</v>
      </c>
      <c r="BO73" s="3">
        <f t="shared" si="63"/>
        <v>0</v>
      </c>
      <c r="BP73" s="3">
        <f t="shared" si="63"/>
        <v>0</v>
      </c>
      <c r="BQ73" s="3">
        <f t="shared" si="63"/>
        <v>0</v>
      </c>
      <c r="BR73" s="3">
        <f t="shared" si="63"/>
        <v>0</v>
      </c>
      <c r="BS73" s="3">
        <f t="shared" si="63"/>
        <v>0</v>
      </c>
      <c r="BT73" s="3">
        <f t="shared" si="63"/>
        <v>0</v>
      </c>
      <c r="BU73" s="3">
        <f t="shared" si="63"/>
        <v>0</v>
      </c>
      <c r="BV73" s="3">
        <f t="shared" si="63"/>
        <v>0</v>
      </c>
      <c r="BW73" s="3">
        <f t="shared" si="63"/>
        <v>0</v>
      </c>
      <c r="BX73" s="3">
        <f t="shared" si="63"/>
        <v>0</v>
      </c>
      <c r="BY73" s="3">
        <f t="shared" si="63"/>
        <v>0</v>
      </c>
      <c r="BZ73" s="3">
        <f t="shared" si="63"/>
        <v>0</v>
      </c>
      <c r="CA73" s="3">
        <f t="shared" ref="CA73:DF73" si="64">CA122</f>
        <v>105582.67</v>
      </c>
      <c r="CB73" s="3">
        <f t="shared" si="64"/>
        <v>101864.77</v>
      </c>
      <c r="CC73" s="3">
        <f t="shared" si="64"/>
        <v>3717.9</v>
      </c>
      <c r="CD73" s="3">
        <f t="shared" si="64"/>
        <v>0</v>
      </c>
      <c r="CE73" s="3">
        <f t="shared" si="64"/>
        <v>90793.600000000006</v>
      </c>
      <c r="CF73" s="3">
        <f t="shared" si="64"/>
        <v>90793.600000000006</v>
      </c>
      <c r="CG73" s="3">
        <f t="shared" si="64"/>
        <v>0</v>
      </c>
      <c r="CH73" s="3">
        <f t="shared" si="64"/>
        <v>90793.600000000006</v>
      </c>
      <c r="CI73" s="3">
        <f t="shared" si="64"/>
        <v>0</v>
      </c>
      <c r="CJ73" s="3">
        <f t="shared" si="64"/>
        <v>0</v>
      </c>
      <c r="CK73" s="3">
        <f t="shared" si="64"/>
        <v>0</v>
      </c>
      <c r="CL73" s="3">
        <f t="shared" si="64"/>
        <v>0</v>
      </c>
      <c r="CM73" s="3">
        <f t="shared" si="64"/>
        <v>0</v>
      </c>
      <c r="CN73" s="3">
        <f t="shared" si="64"/>
        <v>0</v>
      </c>
      <c r="CO73" s="3">
        <f t="shared" si="64"/>
        <v>0</v>
      </c>
      <c r="CP73" s="3">
        <f t="shared" si="64"/>
        <v>0</v>
      </c>
      <c r="CQ73" s="3">
        <f t="shared" si="64"/>
        <v>0</v>
      </c>
      <c r="CR73" s="3">
        <f t="shared" si="64"/>
        <v>0</v>
      </c>
      <c r="CS73" s="3">
        <f t="shared" si="64"/>
        <v>0</v>
      </c>
      <c r="CT73" s="3">
        <f t="shared" si="64"/>
        <v>0</v>
      </c>
      <c r="CU73" s="3">
        <f t="shared" si="64"/>
        <v>0</v>
      </c>
      <c r="CV73" s="3">
        <f t="shared" si="64"/>
        <v>0</v>
      </c>
      <c r="CW73" s="3">
        <f t="shared" si="64"/>
        <v>0</v>
      </c>
      <c r="CX73" s="3">
        <f t="shared" si="64"/>
        <v>0</v>
      </c>
      <c r="CY73" s="3">
        <f t="shared" si="64"/>
        <v>0</v>
      </c>
      <c r="CZ73" s="3">
        <f t="shared" si="64"/>
        <v>0</v>
      </c>
      <c r="DA73" s="3">
        <f t="shared" si="64"/>
        <v>0</v>
      </c>
      <c r="DB73" s="3">
        <f t="shared" si="64"/>
        <v>0</v>
      </c>
      <c r="DC73" s="3">
        <f t="shared" si="64"/>
        <v>0</v>
      </c>
      <c r="DD73" s="3">
        <f t="shared" si="64"/>
        <v>0</v>
      </c>
      <c r="DE73" s="3">
        <f t="shared" si="64"/>
        <v>0</v>
      </c>
      <c r="DF73" s="3">
        <f t="shared" si="64"/>
        <v>0</v>
      </c>
      <c r="DG73" s="4">
        <f t="shared" ref="DG73:EL73" si="65">DG122</f>
        <v>1818859.66</v>
      </c>
      <c r="DH73" s="4">
        <f t="shared" si="65"/>
        <v>1773969.01</v>
      </c>
      <c r="DI73" s="4">
        <f t="shared" si="65"/>
        <v>11425.9</v>
      </c>
      <c r="DJ73" s="4">
        <f t="shared" si="65"/>
        <v>1328.28</v>
      </c>
      <c r="DK73" s="4">
        <f t="shared" si="65"/>
        <v>33464.75</v>
      </c>
      <c r="DL73" s="4">
        <f t="shared" si="65"/>
        <v>0</v>
      </c>
      <c r="DM73" s="4">
        <f t="shared" si="65"/>
        <v>534.2796075</v>
      </c>
      <c r="DN73" s="4">
        <f t="shared" si="65"/>
        <v>16.015049999999999</v>
      </c>
      <c r="DO73" s="4">
        <f t="shared" si="65"/>
        <v>0</v>
      </c>
      <c r="DP73" s="4">
        <f t="shared" si="65"/>
        <v>33914.58</v>
      </c>
      <c r="DQ73" s="4">
        <f t="shared" si="65"/>
        <v>22204.39</v>
      </c>
      <c r="DR73" s="4">
        <f t="shared" si="65"/>
        <v>0</v>
      </c>
      <c r="DS73" s="4">
        <f t="shared" si="65"/>
        <v>0</v>
      </c>
      <c r="DT73" s="4">
        <f t="shared" si="65"/>
        <v>1818859.66</v>
      </c>
      <c r="DU73" s="4">
        <f t="shared" si="65"/>
        <v>1773969.01</v>
      </c>
      <c r="DV73" s="4">
        <f t="shared" si="65"/>
        <v>11425.9</v>
      </c>
      <c r="DW73" s="4">
        <f t="shared" si="65"/>
        <v>1328.28</v>
      </c>
      <c r="DX73" s="4">
        <f t="shared" si="65"/>
        <v>33464.75</v>
      </c>
      <c r="DY73" s="4">
        <f t="shared" si="65"/>
        <v>0</v>
      </c>
      <c r="DZ73" s="4">
        <f t="shared" si="65"/>
        <v>534.2796075</v>
      </c>
      <c r="EA73" s="4">
        <f t="shared" si="65"/>
        <v>16.015049999999999</v>
      </c>
      <c r="EB73" s="4">
        <f t="shared" si="65"/>
        <v>0</v>
      </c>
      <c r="EC73" s="4">
        <f t="shared" si="65"/>
        <v>33914.58</v>
      </c>
      <c r="ED73" s="4">
        <f t="shared" si="65"/>
        <v>22204.39</v>
      </c>
      <c r="EE73" s="4">
        <f t="shared" si="65"/>
        <v>0</v>
      </c>
      <c r="EF73" s="4">
        <f t="shared" si="65"/>
        <v>0</v>
      </c>
      <c r="EG73" s="4">
        <f t="shared" si="65"/>
        <v>0</v>
      </c>
      <c r="EH73" s="4">
        <f t="shared" si="65"/>
        <v>0</v>
      </c>
      <c r="EI73" s="4">
        <f t="shared" si="65"/>
        <v>0</v>
      </c>
      <c r="EJ73" s="4">
        <f t="shared" si="65"/>
        <v>1874978.63</v>
      </c>
      <c r="EK73" s="4">
        <f t="shared" si="65"/>
        <v>1627240.54</v>
      </c>
      <c r="EL73" s="4">
        <f t="shared" si="65"/>
        <v>247738.09</v>
      </c>
      <c r="EM73" s="4">
        <f t="shared" ref="EM73:FR73" si="66">EM122</f>
        <v>0</v>
      </c>
      <c r="EN73" s="4">
        <f t="shared" si="66"/>
        <v>1773969.01</v>
      </c>
      <c r="EO73" s="4">
        <f t="shared" si="66"/>
        <v>1773969.01</v>
      </c>
      <c r="EP73" s="4">
        <f t="shared" si="66"/>
        <v>0</v>
      </c>
      <c r="EQ73" s="4">
        <f t="shared" si="66"/>
        <v>1773969.01</v>
      </c>
      <c r="ER73" s="4">
        <f t="shared" si="66"/>
        <v>0</v>
      </c>
      <c r="ES73" s="4">
        <f t="shared" si="66"/>
        <v>0</v>
      </c>
      <c r="ET73" s="4">
        <f t="shared" si="66"/>
        <v>0</v>
      </c>
      <c r="EU73" s="4">
        <f t="shared" si="66"/>
        <v>0</v>
      </c>
      <c r="EV73" s="4">
        <f t="shared" si="66"/>
        <v>0</v>
      </c>
      <c r="EW73" s="4">
        <f t="shared" si="66"/>
        <v>0</v>
      </c>
      <c r="EX73" s="4">
        <f t="shared" si="66"/>
        <v>0</v>
      </c>
      <c r="EY73" s="4">
        <f t="shared" si="66"/>
        <v>0</v>
      </c>
      <c r="EZ73" s="4">
        <f t="shared" si="66"/>
        <v>0</v>
      </c>
      <c r="FA73" s="4">
        <f t="shared" si="66"/>
        <v>0</v>
      </c>
      <c r="FB73" s="4">
        <f t="shared" si="66"/>
        <v>0</v>
      </c>
      <c r="FC73" s="4">
        <f t="shared" si="66"/>
        <v>0</v>
      </c>
      <c r="FD73" s="4">
        <f t="shared" si="66"/>
        <v>0</v>
      </c>
      <c r="FE73" s="4">
        <f t="shared" si="66"/>
        <v>0</v>
      </c>
      <c r="FF73" s="4">
        <f t="shared" si="66"/>
        <v>0</v>
      </c>
      <c r="FG73" s="4">
        <f t="shared" si="66"/>
        <v>0</v>
      </c>
      <c r="FH73" s="4">
        <f t="shared" si="66"/>
        <v>0</v>
      </c>
      <c r="FI73" s="4">
        <f t="shared" si="66"/>
        <v>0</v>
      </c>
      <c r="FJ73" s="4">
        <f t="shared" si="66"/>
        <v>0</v>
      </c>
      <c r="FK73" s="4">
        <f t="shared" si="66"/>
        <v>0</v>
      </c>
      <c r="FL73" s="4">
        <f t="shared" si="66"/>
        <v>0</v>
      </c>
      <c r="FM73" s="4">
        <f t="shared" si="66"/>
        <v>0</v>
      </c>
      <c r="FN73" s="4">
        <f t="shared" si="66"/>
        <v>0</v>
      </c>
      <c r="FO73" s="4">
        <f t="shared" si="66"/>
        <v>0</v>
      </c>
      <c r="FP73" s="4">
        <f t="shared" si="66"/>
        <v>0</v>
      </c>
      <c r="FQ73" s="4">
        <f t="shared" si="66"/>
        <v>0</v>
      </c>
      <c r="FR73" s="4">
        <f t="shared" si="66"/>
        <v>0</v>
      </c>
      <c r="FS73" s="4">
        <f t="shared" ref="FS73:GX73" si="67">FS122</f>
        <v>1874978.63</v>
      </c>
      <c r="FT73" s="4">
        <f t="shared" si="67"/>
        <v>1627240.54</v>
      </c>
      <c r="FU73" s="4">
        <f t="shared" si="67"/>
        <v>247738.09</v>
      </c>
      <c r="FV73" s="4">
        <f t="shared" si="67"/>
        <v>0</v>
      </c>
      <c r="FW73" s="4">
        <f t="shared" si="67"/>
        <v>1773969.01</v>
      </c>
      <c r="FX73" s="4">
        <f t="shared" si="67"/>
        <v>1773969.01</v>
      </c>
      <c r="FY73" s="4">
        <f t="shared" si="67"/>
        <v>0</v>
      </c>
      <c r="FZ73" s="4">
        <f t="shared" si="67"/>
        <v>1773969.01</v>
      </c>
      <c r="GA73" s="4">
        <f t="shared" si="67"/>
        <v>0</v>
      </c>
      <c r="GB73" s="4">
        <f t="shared" si="67"/>
        <v>0</v>
      </c>
      <c r="GC73" s="4">
        <f t="shared" si="67"/>
        <v>0</v>
      </c>
      <c r="GD73" s="4">
        <f t="shared" si="67"/>
        <v>0</v>
      </c>
      <c r="GE73" s="4">
        <f t="shared" si="67"/>
        <v>0</v>
      </c>
      <c r="GF73" s="4">
        <f t="shared" si="67"/>
        <v>0</v>
      </c>
      <c r="GG73" s="4">
        <f t="shared" si="67"/>
        <v>0</v>
      </c>
      <c r="GH73" s="4">
        <f t="shared" si="67"/>
        <v>0</v>
      </c>
      <c r="GI73" s="4">
        <f t="shared" si="67"/>
        <v>0</v>
      </c>
      <c r="GJ73" s="4">
        <f t="shared" si="67"/>
        <v>0</v>
      </c>
      <c r="GK73" s="4">
        <f t="shared" si="67"/>
        <v>0</v>
      </c>
      <c r="GL73" s="4">
        <f t="shared" si="67"/>
        <v>0</v>
      </c>
      <c r="GM73" s="4">
        <f t="shared" si="67"/>
        <v>0</v>
      </c>
      <c r="GN73" s="4">
        <f t="shared" si="67"/>
        <v>0</v>
      </c>
      <c r="GO73" s="4">
        <f t="shared" si="67"/>
        <v>0</v>
      </c>
      <c r="GP73" s="4">
        <f t="shared" si="67"/>
        <v>0</v>
      </c>
      <c r="GQ73" s="4">
        <f t="shared" si="67"/>
        <v>0</v>
      </c>
      <c r="GR73" s="4">
        <f t="shared" si="67"/>
        <v>0</v>
      </c>
      <c r="GS73" s="4">
        <f t="shared" si="67"/>
        <v>0</v>
      </c>
      <c r="GT73" s="4">
        <f t="shared" si="67"/>
        <v>0</v>
      </c>
      <c r="GU73" s="4">
        <f t="shared" si="67"/>
        <v>0</v>
      </c>
      <c r="GV73" s="4">
        <f t="shared" si="67"/>
        <v>0</v>
      </c>
      <c r="GW73" s="4">
        <f t="shared" si="67"/>
        <v>0</v>
      </c>
      <c r="GX73" s="4">
        <f t="shared" si="67"/>
        <v>0</v>
      </c>
    </row>
    <row r="75" spans="1:255" x14ac:dyDescent="0.2">
      <c r="A75" s="2">
        <v>17</v>
      </c>
      <c r="B75" s="2">
        <v>1</v>
      </c>
      <c r="C75" s="2">
        <f>ROW(SmtRes!A95)</f>
        <v>95</v>
      </c>
      <c r="D75" s="2">
        <f>ROW(EtalonRes!A118)</f>
        <v>118</v>
      </c>
      <c r="E75" s="2" t="s">
        <v>113</v>
      </c>
      <c r="F75" s="2" t="s">
        <v>114</v>
      </c>
      <c r="G75" s="2" t="s">
        <v>115</v>
      </c>
      <c r="H75" s="2" t="s">
        <v>26</v>
      </c>
      <c r="I75" s="2">
        <v>5</v>
      </c>
      <c r="J75" s="2">
        <v>0</v>
      </c>
      <c r="K75" s="2"/>
      <c r="L75" s="2"/>
      <c r="M75" s="2"/>
      <c r="N75" s="2"/>
      <c r="O75" s="2">
        <f t="shared" ref="O75:O120" si="68">ROUND(CP75,2)</f>
        <v>859.54</v>
      </c>
      <c r="P75" s="2">
        <f t="shared" ref="P75:P120" si="69">ROUND(CQ75*I75,2)</f>
        <v>15.2</v>
      </c>
      <c r="Q75" s="2">
        <f t="shared" ref="Q75:Q120" si="70">ROUND(CR75*I75,2)</f>
        <v>156</v>
      </c>
      <c r="R75" s="2">
        <f t="shared" ref="R75:R120" si="71">ROUND(CS75*I75,2)</f>
        <v>16.8</v>
      </c>
      <c r="S75" s="2">
        <f t="shared" ref="S75:S120" si="72">ROUND(CT75*I75,2)</f>
        <v>688.34</v>
      </c>
      <c r="T75" s="2">
        <f t="shared" ref="T75:T120" si="73">ROUND(CU75*I75,2)</f>
        <v>0</v>
      </c>
      <c r="U75" s="2">
        <f t="shared" ref="U75:U120" si="74">CV75*I75</f>
        <v>71.552999999999983</v>
      </c>
      <c r="V75" s="2">
        <f t="shared" ref="V75:V120" si="75">CW75*I75</f>
        <v>1.4249999999999998</v>
      </c>
      <c r="W75" s="2">
        <f t="shared" ref="W75:W120" si="76">ROUND(CX75*I75,2)</f>
        <v>0</v>
      </c>
      <c r="X75" s="2">
        <f t="shared" ref="X75:X120" si="77">ROUND(CY75,2)</f>
        <v>810.91</v>
      </c>
      <c r="Y75" s="2">
        <f t="shared" ref="Y75:Y120" si="78">ROUND(CZ75,2)</f>
        <v>500.65</v>
      </c>
      <c r="Z75" s="2"/>
      <c r="AA75" s="2">
        <v>16673393</v>
      </c>
      <c r="AB75" s="2">
        <f t="shared" ref="AB75:AB120" si="79">ROUND((AC75+AD75+AF75),6)</f>
        <v>171.90880000000001</v>
      </c>
      <c r="AC75" s="2">
        <f t="shared" ref="AC75:AC114" si="80">ROUND((ES75),6)</f>
        <v>3.04</v>
      </c>
      <c r="AD75" s="2">
        <f>ROUND((((((ET75*1.2)*1.25))-(((EU75*1.2)*1.25)))+AE75),6)</f>
        <v>31.2</v>
      </c>
      <c r="AE75" s="2">
        <f>ROUND((((EU75*1.2)*1.25)),6)</f>
        <v>3.36</v>
      </c>
      <c r="AF75" s="2">
        <f>ROUND((((EV75*1.2)*1.15)),6)</f>
        <v>137.6688</v>
      </c>
      <c r="AG75" s="2">
        <f t="shared" ref="AG75:AG120" si="81">ROUND((AP75),6)</f>
        <v>0</v>
      </c>
      <c r="AH75" s="2">
        <f>(((EW75*1.2)*1.15))</f>
        <v>14.310599999999997</v>
      </c>
      <c r="AI75" s="2">
        <f>(((EX75*1.2)*1.25))</f>
        <v>0.28499999999999998</v>
      </c>
      <c r="AJ75" s="2">
        <f t="shared" ref="AJ75:AJ120" si="82">ROUND((AS75),6)</f>
        <v>0</v>
      </c>
      <c r="AK75" s="2">
        <v>123.6</v>
      </c>
      <c r="AL75" s="2">
        <v>3.04</v>
      </c>
      <c r="AM75" s="2">
        <v>20.8</v>
      </c>
      <c r="AN75" s="2">
        <v>2.2400000000000002</v>
      </c>
      <c r="AO75" s="2">
        <v>99.76</v>
      </c>
      <c r="AP75" s="2">
        <v>0</v>
      </c>
      <c r="AQ75" s="2">
        <v>10.37</v>
      </c>
      <c r="AR75" s="2">
        <v>0.19</v>
      </c>
      <c r="AS75" s="2">
        <v>0</v>
      </c>
      <c r="AT75" s="2">
        <v>115</v>
      </c>
      <c r="AU75" s="2">
        <v>71</v>
      </c>
      <c r="AV75" s="2">
        <v>1</v>
      </c>
      <c r="AW75" s="2">
        <v>1</v>
      </c>
      <c r="AX75" s="2"/>
      <c r="AY75" s="2"/>
      <c r="AZ75" s="2">
        <v>1</v>
      </c>
      <c r="BA75" s="2">
        <v>1</v>
      </c>
      <c r="BB75" s="2">
        <v>1</v>
      </c>
      <c r="BC75" s="2">
        <v>1</v>
      </c>
      <c r="BD75" s="2" t="s">
        <v>6</v>
      </c>
      <c r="BE75" s="2" t="s">
        <v>6</v>
      </c>
      <c r="BF75" s="2" t="s">
        <v>6</v>
      </c>
      <c r="BG75" s="2" t="s">
        <v>6</v>
      </c>
      <c r="BH75" s="2">
        <v>0</v>
      </c>
      <c r="BI75" s="2">
        <v>1</v>
      </c>
      <c r="BJ75" s="2" t="s">
        <v>116</v>
      </c>
      <c r="BK75" s="2"/>
      <c r="BL75" s="2"/>
      <c r="BM75" s="2">
        <v>20001</v>
      </c>
      <c r="BN75" s="2">
        <v>0</v>
      </c>
      <c r="BO75" s="2" t="s">
        <v>6</v>
      </c>
      <c r="BP75" s="2">
        <v>0</v>
      </c>
      <c r="BQ75" s="2">
        <v>2</v>
      </c>
      <c r="BR75" s="2">
        <v>0</v>
      </c>
      <c r="BS75" s="2">
        <v>1</v>
      </c>
      <c r="BT75" s="2">
        <v>1</v>
      </c>
      <c r="BU75" s="2">
        <v>1</v>
      </c>
      <c r="BV75" s="2">
        <v>1</v>
      </c>
      <c r="BW75" s="2">
        <v>1</v>
      </c>
      <c r="BX75" s="2">
        <v>1</v>
      </c>
      <c r="BY75" s="2" t="s">
        <v>6</v>
      </c>
      <c r="BZ75" s="2">
        <v>128</v>
      </c>
      <c r="CA75" s="2">
        <v>83</v>
      </c>
      <c r="CB75" s="2"/>
      <c r="CC75" s="2"/>
      <c r="CD75" s="2"/>
      <c r="CE75" s="2"/>
      <c r="CF75" s="2">
        <v>0</v>
      </c>
      <c r="CG75" s="2">
        <v>0</v>
      </c>
      <c r="CH75" s="2"/>
      <c r="CI75" s="2"/>
      <c r="CJ75" s="2"/>
      <c r="CK75" s="2"/>
      <c r="CL75" s="2"/>
      <c r="CM75" s="2">
        <v>0</v>
      </c>
      <c r="CN75" s="2" t="s">
        <v>596</v>
      </c>
      <c r="CO75" s="2">
        <v>0</v>
      </c>
      <c r="CP75" s="2">
        <f t="shared" ref="CP75:CP120" si="83">(P75+Q75+S75)</f>
        <v>859.54</v>
      </c>
      <c r="CQ75" s="2">
        <f t="shared" ref="CQ75:CQ120" si="84">AC75*BC75</f>
        <v>3.04</v>
      </c>
      <c r="CR75" s="2">
        <f t="shared" ref="CR75:CR120" si="85">AD75*BB75</f>
        <v>31.2</v>
      </c>
      <c r="CS75" s="2">
        <f t="shared" ref="CS75:CS120" si="86">AE75*BS75</f>
        <v>3.36</v>
      </c>
      <c r="CT75" s="2">
        <f t="shared" ref="CT75:CT120" si="87">AF75*BA75</f>
        <v>137.6688</v>
      </c>
      <c r="CU75" s="2">
        <f t="shared" ref="CU75:CU120" si="88">AG75</f>
        <v>0</v>
      </c>
      <c r="CV75" s="2">
        <f t="shared" ref="CV75:CV120" si="89">AH75</f>
        <v>14.310599999999997</v>
      </c>
      <c r="CW75" s="2">
        <f t="shared" ref="CW75:CW120" si="90">AI75</f>
        <v>0.28499999999999998</v>
      </c>
      <c r="CX75" s="2">
        <f t="shared" ref="CX75:CX120" si="91">AJ75</f>
        <v>0</v>
      </c>
      <c r="CY75" s="2">
        <f t="shared" ref="CY75:CY120" si="92">(((S75+R75)*AT75)/100)</f>
        <v>810.91099999999994</v>
      </c>
      <c r="CZ75" s="2">
        <f t="shared" ref="CZ75:CZ120" si="93">(((S75+R75)*AU75)/100)</f>
        <v>500.64940000000001</v>
      </c>
      <c r="DA75" s="2"/>
      <c r="DB75" s="2"/>
      <c r="DC75" s="2" t="s">
        <v>6</v>
      </c>
      <c r="DD75" s="2" t="s">
        <v>6</v>
      </c>
      <c r="DE75" s="2" t="s">
        <v>117</v>
      </c>
      <c r="DF75" s="2" t="s">
        <v>117</v>
      </c>
      <c r="DG75" s="2" t="s">
        <v>118</v>
      </c>
      <c r="DH75" s="2" t="s">
        <v>6</v>
      </c>
      <c r="DI75" s="2" t="s">
        <v>118</v>
      </c>
      <c r="DJ75" s="2" t="s">
        <v>117</v>
      </c>
      <c r="DK75" s="2" t="s">
        <v>6</v>
      </c>
      <c r="DL75" s="2" t="s">
        <v>6</v>
      </c>
      <c r="DM75" s="2" t="s">
        <v>6</v>
      </c>
      <c r="DN75" s="2">
        <v>0</v>
      </c>
      <c r="DO75" s="2">
        <v>0</v>
      </c>
      <c r="DP75" s="2">
        <v>1</v>
      </c>
      <c r="DQ75" s="2">
        <v>1</v>
      </c>
      <c r="DR75" s="2"/>
      <c r="DS75" s="2"/>
      <c r="DT75" s="2"/>
      <c r="DU75" s="2">
        <v>1013</v>
      </c>
      <c r="DV75" s="2" t="s">
        <v>26</v>
      </c>
      <c r="DW75" s="2" t="s">
        <v>26</v>
      </c>
      <c r="DX75" s="2">
        <v>1</v>
      </c>
      <c r="DY75" s="2"/>
      <c r="DZ75" s="2"/>
      <c r="EA75" s="2"/>
      <c r="EB75" s="2"/>
      <c r="EC75" s="2"/>
      <c r="ED75" s="2"/>
      <c r="EE75" s="2">
        <v>16510518</v>
      </c>
      <c r="EF75" s="2">
        <v>2</v>
      </c>
      <c r="EG75" s="2" t="s">
        <v>30</v>
      </c>
      <c r="EH75" s="2">
        <v>0</v>
      </c>
      <c r="EI75" s="2" t="s">
        <v>6</v>
      </c>
      <c r="EJ75" s="2">
        <v>1</v>
      </c>
      <c r="EK75" s="2">
        <v>20001</v>
      </c>
      <c r="EL75" s="2" t="s">
        <v>31</v>
      </c>
      <c r="EM75" s="2" t="s">
        <v>32</v>
      </c>
      <c r="EN75" s="2"/>
      <c r="EO75" s="2" t="s">
        <v>119</v>
      </c>
      <c r="EP75" s="2"/>
      <c r="EQ75" s="2">
        <v>0</v>
      </c>
      <c r="ER75" s="2">
        <v>123.6</v>
      </c>
      <c r="ES75" s="2">
        <v>3.04</v>
      </c>
      <c r="ET75" s="2">
        <v>20.8</v>
      </c>
      <c r="EU75" s="2">
        <v>2.2400000000000002</v>
      </c>
      <c r="EV75" s="2">
        <v>99.76</v>
      </c>
      <c r="EW75" s="2">
        <v>10.37</v>
      </c>
      <c r="EX75" s="2">
        <v>0.19</v>
      </c>
      <c r="EY75" s="2">
        <v>0</v>
      </c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>
        <v>0</v>
      </c>
      <c r="FR75" s="2">
        <f t="shared" ref="FR75:FR120" si="94">ROUND(IF(AND(BH75=3,BI75=3),P75,0),2)</f>
        <v>0</v>
      </c>
      <c r="FS75" s="2">
        <v>0</v>
      </c>
      <c r="FT75" s="2" t="s">
        <v>34</v>
      </c>
      <c r="FU75" s="2" t="s">
        <v>35</v>
      </c>
      <c r="FV75" s="2"/>
      <c r="FW75" s="2"/>
      <c r="FX75" s="2">
        <v>115.2</v>
      </c>
      <c r="FY75" s="2">
        <v>70.55</v>
      </c>
      <c r="FZ75" s="2"/>
      <c r="GA75" s="2" t="s">
        <v>6</v>
      </c>
      <c r="GB75" s="2"/>
      <c r="GC75" s="2"/>
      <c r="GD75" s="2">
        <v>0</v>
      </c>
      <c r="GE75" s="2"/>
      <c r="GF75" s="2">
        <v>-2074127217</v>
      </c>
      <c r="GG75" s="2">
        <v>2</v>
      </c>
      <c r="GH75" s="2">
        <v>1</v>
      </c>
      <c r="GI75" s="2">
        <v>-2</v>
      </c>
      <c r="GJ75" s="2">
        <v>0</v>
      </c>
      <c r="GK75" s="2">
        <f>ROUND(R75*(R12)/100,2)</f>
        <v>0</v>
      </c>
      <c r="GL75" s="2">
        <f t="shared" ref="GL75:GL120" si="95">ROUND(IF(AND(BH75=3,BI75=3,FS75&lt;&gt;0),P75,0),2)</f>
        <v>0</v>
      </c>
      <c r="GM75" s="2">
        <f t="shared" ref="GM75:GM120" si="96">ROUND(O75+X75+Y75+GK75,2)+GX75</f>
        <v>2171.1</v>
      </c>
      <c r="GN75" s="2">
        <f t="shared" ref="GN75:GN120" si="97">IF(OR(BI75=0,BI75=1),ROUND(O75+X75+Y75+GK75,2),0)</f>
        <v>2171.1</v>
      </c>
      <c r="GO75" s="2">
        <f t="shared" ref="GO75:GO120" si="98">IF(BI75=2,ROUND(O75+X75+Y75+GK75,2),0)</f>
        <v>0</v>
      </c>
      <c r="GP75" s="2">
        <f t="shared" ref="GP75:GP120" si="99">IF(BI75=4,ROUND(O75+X75+Y75+GK75,2)+GX75,0)</f>
        <v>0</v>
      </c>
      <c r="GQ75" s="2"/>
      <c r="GR75" s="2">
        <v>0</v>
      </c>
      <c r="GS75" s="2">
        <v>3</v>
      </c>
      <c r="GT75" s="2">
        <v>0</v>
      </c>
      <c r="GU75" s="2" t="s">
        <v>6</v>
      </c>
      <c r="GV75" s="2">
        <f t="shared" ref="GV75:GV120" si="100">ROUND(GT75,6)</f>
        <v>0</v>
      </c>
      <c r="GW75" s="2">
        <v>1</v>
      </c>
      <c r="GX75" s="2">
        <f t="shared" ref="GX75:GX120" si="101">ROUND(GV75*GW75*I75,2)</f>
        <v>0</v>
      </c>
      <c r="GY75" s="2"/>
      <c r="GZ75" s="2"/>
      <c r="HA75" s="2">
        <v>0</v>
      </c>
      <c r="HB75" s="2">
        <v>0</v>
      </c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>
        <v>0</v>
      </c>
      <c r="IL75" s="2"/>
      <c r="IM75" s="2"/>
      <c r="IN75" s="2"/>
      <c r="IO75" s="2"/>
      <c r="IP75" s="2"/>
      <c r="IQ75" s="2"/>
      <c r="IR75" s="2"/>
      <c r="IS75" s="2"/>
      <c r="IT75" s="2"/>
      <c r="IU75" s="2"/>
    </row>
    <row r="76" spans="1:255" x14ac:dyDescent="0.2">
      <c r="A76">
        <v>17</v>
      </c>
      <c r="B76">
        <v>1</v>
      </c>
      <c r="C76">
        <f>ROW(SmtRes!A104)</f>
        <v>104</v>
      </c>
      <c r="D76">
        <f>ROW(EtalonRes!A126)</f>
        <v>126</v>
      </c>
      <c r="E76" t="s">
        <v>113</v>
      </c>
      <c r="F76" t="s">
        <v>114</v>
      </c>
      <c r="G76" t="s">
        <v>115</v>
      </c>
      <c r="H76" t="s">
        <v>26</v>
      </c>
      <c r="I76">
        <v>5</v>
      </c>
      <c r="J76">
        <v>0</v>
      </c>
      <c r="O76">
        <f t="shared" si="68"/>
        <v>5870.69</v>
      </c>
      <c r="P76">
        <f t="shared" si="69"/>
        <v>103.82</v>
      </c>
      <c r="Q76">
        <f t="shared" si="70"/>
        <v>1065.48</v>
      </c>
      <c r="R76">
        <f t="shared" si="71"/>
        <v>114.74</v>
      </c>
      <c r="S76">
        <f t="shared" si="72"/>
        <v>4701.3900000000003</v>
      </c>
      <c r="T76">
        <f t="shared" si="73"/>
        <v>0</v>
      </c>
      <c r="U76">
        <f t="shared" si="74"/>
        <v>71.552999999999983</v>
      </c>
      <c r="V76">
        <f t="shared" si="75"/>
        <v>1.4249999999999998</v>
      </c>
      <c r="W76">
        <f t="shared" si="76"/>
        <v>0</v>
      </c>
      <c r="X76">
        <f t="shared" si="77"/>
        <v>5538.55</v>
      </c>
      <c r="Y76">
        <f t="shared" si="78"/>
        <v>3419.45</v>
      </c>
      <c r="AA76">
        <v>16673407</v>
      </c>
      <c r="AB76">
        <f t="shared" si="79"/>
        <v>171.90880000000001</v>
      </c>
      <c r="AC76">
        <f t="shared" si="80"/>
        <v>3.04</v>
      </c>
      <c r="AD76">
        <f>ROUND((((((ET76*1.2)*1.25))-(((EU76*1.2)*1.25)))+AE76),6)</f>
        <v>31.2</v>
      </c>
      <c r="AE76">
        <f>ROUND((((EU76*1.2)*1.25)),6)</f>
        <v>3.36</v>
      </c>
      <c r="AF76">
        <f>ROUND((((EV76*1.2)*1.15)),6)</f>
        <v>137.6688</v>
      </c>
      <c r="AG76">
        <f t="shared" si="81"/>
        <v>0</v>
      </c>
      <c r="AH76">
        <f>(((EW76*1.2)*1.15))</f>
        <v>14.310599999999997</v>
      </c>
      <c r="AI76">
        <f>(((EX76*1.2)*1.25))</f>
        <v>0.28499999999999998</v>
      </c>
      <c r="AJ76">
        <f t="shared" si="82"/>
        <v>0</v>
      </c>
      <c r="AK76">
        <v>123.6</v>
      </c>
      <c r="AL76">
        <v>3.04</v>
      </c>
      <c r="AM76">
        <v>20.8</v>
      </c>
      <c r="AN76">
        <v>2.2400000000000002</v>
      </c>
      <c r="AO76">
        <v>99.76</v>
      </c>
      <c r="AP76">
        <v>0</v>
      </c>
      <c r="AQ76">
        <v>10.37</v>
      </c>
      <c r="AR76">
        <v>0.19</v>
      </c>
      <c r="AS76">
        <v>0</v>
      </c>
      <c r="AT76">
        <v>115</v>
      </c>
      <c r="AU76">
        <v>71</v>
      </c>
      <c r="AV76">
        <v>1</v>
      </c>
      <c r="AW76">
        <v>1</v>
      </c>
      <c r="AZ76">
        <v>6.83</v>
      </c>
      <c r="BA76">
        <v>6.83</v>
      </c>
      <c r="BB76">
        <v>6.83</v>
      </c>
      <c r="BC76">
        <v>6.83</v>
      </c>
      <c r="BD76" t="s">
        <v>6</v>
      </c>
      <c r="BE76" t="s">
        <v>6</v>
      </c>
      <c r="BF76" t="s">
        <v>6</v>
      </c>
      <c r="BG76" t="s">
        <v>6</v>
      </c>
      <c r="BH76">
        <v>0</v>
      </c>
      <c r="BI76">
        <v>1</v>
      </c>
      <c r="BJ76" t="s">
        <v>116</v>
      </c>
      <c r="BM76">
        <v>20001</v>
      </c>
      <c r="BN76">
        <v>0</v>
      </c>
      <c r="BO76" t="s">
        <v>6</v>
      </c>
      <c r="BP76">
        <v>0</v>
      </c>
      <c r="BQ76">
        <v>2</v>
      </c>
      <c r="BR76">
        <v>0</v>
      </c>
      <c r="BS76">
        <v>6.83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128</v>
      </c>
      <c r="CA76">
        <v>83</v>
      </c>
      <c r="CF76">
        <v>0</v>
      </c>
      <c r="CG76">
        <v>0</v>
      </c>
      <c r="CM76">
        <v>0</v>
      </c>
      <c r="CN76" t="s">
        <v>596</v>
      </c>
      <c r="CO76">
        <v>0</v>
      </c>
      <c r="CP76">
        <f t="shared" si="83"/>
        <v>5870.6900000000005</v>
      </c>
      <c r="CQ76">
        <f t="shared" si="84"/>
        <v>20.763200000000001</v>
      </c>
      <c r="CR76">
        <f t="shared" si="85"/>
        <v>213.096</v>
      </c>
      <c r="CS76">
        <f t="shared" si="86"/>
        <v>22.948799999999999</v>
      </c>
      <c r="CT76">
        <f t="shared" si="87"/>
        <v>940.27790400000004</v>
      </c>
      <c r="CU76">
        <f t="shared" si="88"/>
        <v>0</v>
      </c>
      <c r="CV76">
        <f t="shared" si="89"/>
        <v>14.310599999999997</v>
      </c>
      <c r="CW76">
        <f t="shared" si="90"/>
        <v>0.28499999999999998</v>
      </c>
      <c r="CX76">
        <f t="shared" si="91"/>
        <v>0</v>
      </c>
      <c r="CY76">
        <f t="shared" si="92"/>
        <v>5538.549500000001</v>
      </c>
      <c r="CZ76">
        <f t="shared" si="93"/>
        <v>3419.4522999999999</v>
      </c>
      <c r="DC76" t="s">
        <v>6</v>
      </c>
      <c r="DD76" t="s">
        <v>6</v>
      </c>
      <c r="DE76" t="s">
        <v>117</v>
      </c>
      <c r="DF76" t="s">
        <v>117</v>
      </c>
      <c r="DG76" t="s">
        <v>118</v>
      </c>
      <c r="DH76" t="s">
        <v>6</v>
      </c>
      <c r="DI76" t="s">
        <v>118</v>
      </c>
      <c r="DJ76" t="s">
        <v>117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1013</v>
      </c>
      <c r="DV76" t="s">
        <v>26</v>
      </c>
      <c r="DW76" t="s">
        <v>26</v>
      </c>
      <c r="DX76">
        <v>1</v>
      </c>
      <c r="EE76">
        <v>16510518</v>
      </c>
      <c r="EF76">
        <v>2</v>
      </c>
      <c r="EG76" t="s">
        <v>30</v>
      </c>
      <c r="EH76">
        <v>0</v>
      </c>
      <c r="EI76" t="s">
        <v>6</v>
      </c>
      <c r="EJ76">
        <v>1</v>
      </c>
      <c r="EK76">
        <v>20001</v>
      </c>
      <c r="EL76" t="s">
        <v>31</v>
      </c>
      <c r="EM76" t="s">
        <v>32</v>
      </c>
      <c r="EO76" t="s">
        <v>119</v>
      </c>
      <c r="EQ76">
        <v>0</v>
      </c>
      <c r="ER76">
        <v>123.6</v>
      </c>
      <c r="ES76">
        <v>3.04</v>
      </c>
      <c r="ET76">
        <v>20.8</v>
      </c>
      <c r="EU76">
        <v>2.2400000000000002</v>
      </c>
      <c r="EV76">
        <v>99.76</v>
      </c>
      <c r="EW76">
        <v>10.37</v>
      </c>
      <c r="EX76">
        <v>0.19</v>
      </c>
      <c r="EY76">
        <v>0</v>
      </c>
      <c r="FQ76">
        <v>0</v>
      </c>
      <c r="FR76">
        <f t="shared" si="94"/>
        <v>0</v>
      </c>
      <c r="FS76">
        <v>0</v>
      </c>
      <c r="FT76" t="s">
        <v>34</v>
      </c>
      <c r="FU76" t="s">
        <v>35</v>
      </c>
      <c r="FX76">
        <v>115.2</v>
      </c>
      <c r="FY76">
        <v>70.55</v>
      </c>
      <c r="GA76" t="s">
        <v>6</v>
      </c>
      <c r="GD76">
        <v>0</v>
      </c>
      <c r="GF76">
        <v>-2074127217</v>
      </c>
      <c r="GG76">
        <v>1</v>
      </c>
      <c r="GH76">
        <v>1</v>
      </c>
      <c r="GI76">
        <v>4</v>
      </c>
      <c r="GJ76">
        <v>0</v>
      </c>
      <c r="GK76">
        <f>ROUND(R76*(S12)/100,2)</f>
        <v>0</v>
      </c>
      <c r="GL76">
        <f t="shared" si="95"/>
        <v>0</v>
      </c>
      <c r="GM76">
        <f t="shared" si="96"/>
        <v>14828.69</v>
      </c>
      <c r="GN76">
        <f t="shared" si="97"/>
        <v>14828.69</v>
      </c>
      <c r="GO76">
        <f t="shared" si="98"/>
        <v>0</v>
      </c>
      <c r="GP76">
        <f t="shared" si="99"/>
        <v>0</v>
      </c>
      <c r="GR76">
        <v>0</v>
      </c>
      <c r="GS76">
        <v>3</v>
      </c>
      <c r="GT76">
        <v>0</v>
      </c>
      <c r="GU76" t="s">
        <v>6</v>
      </c>
      <c r="GV76">
        <f t="shared" si="100"/>
        <v>0</v>
      </c>
      <c r="GW76">
        <v>1</v>
      </c>
      <c r="GX76">
        <f t="shared" si="101"/>
        <v>0</v>
      </c>
      <c r="HA76">
        <v>0</v>
      </c>
      <c r="HB76">
        <v>0</v>
      </c>
      <c r="IK76">
        <v>0</v>
      </c>
    </row>
    <row r="77" spans="1:255" x14ac:dyDescent="0.2">
      <c r="A77" s="2">
        <v>18</v>
      </c>
      <c r="B77" s="2">
        <v>1</v>
      </c>
      <c r="C77" s="2">
        <v>94</v>
      </c>
      <c r="D77" s="2"/>
      <c r="E77" s="2" t="s">
        <v>120</v>
      </c>
      <c r="F77" s="2" t="s">
        <v>121</v>
      </c>
      <c r="G77" s="2" t="s">
        <v>122</v>
      </c>
      <c r="H77" s="2" t="s">
        <v>26</v>
      </c>
      <c r="I77" s="2">
        <f>I75*J77</f>
        <v>3</v>
      </c>
      <c r="J77" s="2">
        <v>0.6</v>
      </c>
      <c r="K77" s="2"/>
      <c r="L77" s="2"/>
      <c r="M77" s="2"/>
      <c r="N77" s="2"/>
      <c r="O77" s="2">
        <f t="shared" si="68"/>
        <v>0</v>
      </c>
      <c r="P77" s="2">
        <f t="shared" si="69"/>
        <v>0</v>
      </c>
      <c r="Q77" s="2">
        <f t="shared" si="70"/>
        <v>0</v>
      </c>
      <c r="R77" s="2">
        <f t="shared" si="71"/>
        <v>0</v>
      </c>
      <c r="S77" s="2">
        <f t="shared" si="72"/>
        <v>0</v>
      </c>
      <c r="T77" s="2">
        <f t="shared" si="73"/>
        <v>0</v>
      </c>
      <c r="U77" s="2">
        <f t="shared" si="74"/>
        <v>0</v>
      </c>
      <c r="V77" s="2">
        <f t="shared" si="75"/>
        <v>0</v>
      </c>
      <c r="W77" s="2">
        <f t="shared" si="76"/>
        <v>0</v>
      </c>
      <c r="X77" s="2">
        <f t="shared" si="77"/>
        <v>0</v>
      </c>
      <c r="Y77" s="2">
        <f t="shared" si="78"/>
        <v>0</v>
      </c>
      <c r="Z77" s="2"/>
      <c r="AA77" s="2">
        <v>16673393</v>
      </c>
      <c r="AB77" s="2">
        <f t="shared" si="79"/>
        <v>0</v>
      </c>
      <c r="AC77" s="2">
        <f t="shared" si="80"/>
        <v>0</v>
      </c>
      <c r="AD77" s="2">
        <f>ROUND((((ET77)-(EU77))+AE77),6)</f>
        <v>0</v>
      </c>
      <c r="AE77" s="2">
        <f t="shared" ref="AE77:AF80" si="102">ROUND((EU77),6)</f>
        <v>0</v>
      </c>
      <c r="AF77" s="2">
        <f t="shared" si="102"/>
        <v>0</v>
      </c>
      <c r="AG77" s="2">
        <f t="shared" si="81"/>
        <v>0</v>
      </c>
      <c r="AH77" s="2">
        <f t="shared" ref="AH77:AI80" si="103">(EW77)</f>
        <v>0</v>
      </c>
      <c r="AI77" s="2">
        <f t="shared" si="103"/>
        <v>0</v>
      </c>
      <c r="AJ77" s="2">
        <f t="shared" si="82"/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115</v>
      </c>
      <c r="AU77" s="2">
        <v>71</v>
      </c>
      <c r="AV77" s="2">
        <v>1</v>
      </c>
      <c r="AW77" s="2">
        <v>1</v>
      </c>
      <c r="AX77" s="2"/>
      <c r="AY77" s="2"/>
      <c r="AZ77" s="2">
        <v>1</v>
      </c>
      <c r="BA77" s="2">
        <v>1</v>
      </c>
      <c r="BB77" s="2">
        <v>1</v>
      </c>
      <c r="BC77" s="2">
        <v>1</v>
      </c>
      <c r="BD77" s="2" t="s">
        <v>6</v>
      </c>
      <c r="BE77" s="2" t="s">
        <v>6</v>
      </c>
      <c r="BF77" s="2" t="s">
        <v>6</v>
      </c>
      <c r="BG77" s="2" t="s">
        <v>6</v>
      </c>
      <c r="BH77" s="2">
        <v>3</v>
      </c>
      <c r="BI77" s="2">
        <v>1</v>
      </c>
      <c r="BJ77" s="2" t="s">
        <v>6</v>
      </c>
      <c r="BK77" s="2"/>
      <c r="BL77" s="2"/>
      <c r="BM77" s="2">
        <v>20001</v>
      </c>
      <c r="BN77" s="2">
        <v>0</v>
      </c>
      <c r="BO77" s="2" t="s">
        <v>6</v>
      </c>
      <c r="BP77" s="2">
        <v>0</v>
      </c>
      <c r="BQ77" s="2">
        <v>2</v>
      </c>
      <c r="BR77" s="2">
        <v>0</v>
      </c>
      <c r="BS77" s="2">
        <v>1</v>
      </c>
      <c r="BT77" s="2">
        <v>1</v>
      </c>
      <c r="BU77" s="2">
        <v>1</v>
      </c>
      <c r="BV77" s="2">
        <v>1</v>
      </c>
      <c r="BW77" s="2">
        <v>1</v>
      </c>
      <c r="BX77" s="2">
        <v>1</v>
      </c>
      <c r="BY77" s="2" t="s">
        <v>6</v>
      </c>
      <c r="BZ77" s="2">
        <v>128</v>
      </c>
      <c r="CA77" s="2">
        <v>83</v>
      </c>
      <c r="CB77" s="2"/>
      <c r="CC77" s="2"/>
      <c r="CD77" s="2"/>
      <c r="CE77" s="2"/>
      <c r="CF77" s="2">
        <v>0</v>
      </c>
      <c r="CG77" s="2">
        <v>0</v>
      </c>
      <c r="CH77" s="2"/>
      <c r="CI77" s="2"/>
      <c r="CJ77" s="2"/>
      <c r="CK77" s="2"/>
      <c r="CL77" s="2"/>
      <c r="CM77" s="2">
        <v>0</v>
      </c>
      <c r="CN77" s="2" t="s">
        <v>6</v>
      </c>
      <c r="CO77" s="2">
        <v>0</v>
      </c>
      <c r="CP77" s="2">
        <f t="shared" si="83"/>
        <v>0</v>
      </c>
      <c r="CQ77" s="2">
        <f t="shared" si="84"/>
        <v>0</v>
      </c>
      <c r="CR77" s="2">
        <f t="shared" si="85"/>
        <v>0</v>
      </c>
      <c r="CS77" s="2">
        <f t="shared" si="86"/>
        <v>0</v>
      </c>
      <c r="CT77" s="2">
        <f t="shared" si="87"/>
        <v>0</v>
      </c>
      <c r="CU77" s="2">
        <f t="shared" si="88"/>
        <v>0</v>
      </c>
      <c r="CV77" s="2">
        <f t="shared" si="89"/>
        <v>0</v>
      </c>
      <c r="CW77" s="2">
        <f t="shared" si="90"/>
        <v>0</v>
      </c>
      <c r="CX77" s="2">
        <f t="shared" si="91"/>
        <v>0</v>
      </c>
      <c r="CY77" s="2">
        <f t="shared" si="92"/>
        <v>0</v>
      </c>
      <c r="CZ77" s="2">
        <f t="shared" si="93"/>
        <v>0</v>
      </c>
      <c r="DA77" s="2"/>
      <c r="DB77" s="2"/>
      <c r="DC77" s="2" t="s">
        <v>6</v>
      </c>
      <c r="DD77" s="2" t="s">
        <v>6</v>
      </c>
      <c r="DE77" s="2" t="s">
        <v>6</v>
      </c>
      <c r="DF77" s="2" t="s">
        <v>6</v>
      </c>
      <c r="DG77" s="2" t="s">
        <v>6</v>
      </c>
      <c r="DH77" s="2" t="s">
        <v>6</v>
      </c>
      <c r="DI77" s="2" t="s">
        <v>6</v>
      </c>
      <c r="DJ77" s="2" t="s">
        <v>6</v>
      </c>
      <c r="DK77" s="2" t="s">
        <v>6</v>
      </c>
      <c r="DL77" s="2" t="s">
        <v>6</v>
      </c>
      <c r="DM77" s="2" t="s">
        <v>6</v>
      </c>
      <c r="DN77" s="2">
        <v>0</v>
      </c>
      <c r="DO77" s="2">
        <v>0</v>
      </c>
      <c r="DP77" s="2">
        <v>1</v>
      </c>
      <c r="DQ77" s="2">
        <v>1</v>
      </c>
      <c r="DR77" s="2"/>
      <c r="DS77" s="2"/>
      <c r="DT77" s="2"/>
      <c r="DU77" s="2">
        <v>1013</v>
      </c>
      <c r="DV77" s="2" t="s">
        <v>26</v>
      </c>
      <c r="DW77" s="2" t="s">
        <v>26</v>
      </c>
      <c r="DX77" s="2">
        <v>1</v>
      </c>
      <c r="DY77" s="2"/>
      <c r="DZ77" s="2"/>
      <c r="EA77" s="2"/>
      <c r="EB77" s="2"/>
      <c r="EC77" s="2"/>
      <c r="ED77" s="2"/>
      <c r="EE77" s="2">
        <v>16510518</v>
      </c>
      <c r="EF77" s="2">
        <v>2</v>
      </c>
      <c r="EG77" s="2" t="s">
        <v>30</v>
      </c>
      <c r="EH77" s="2">
        <v>0</v>
      </c>
      <c r="EI77" s="2" t="s">
        <v>6</v>
      </c>
      <c r="EJ77" s="2">
        <v>1</v>
      </c>
      <c r="EK77" s="2">
        <v>20001</v>
      </c>
      <c r="EL77" s="2" t="s">
        <v>31</v>
      </c>
      <c r="EM77" s="2" t="s">
        <v>32</v>
      </c>
      <c r="EN77" s="2"/>
      <c r="EO77" s="2" t="s">
        <v>6</v>
      </c>
      <c r="EP77" s="2"/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>
        <v>0</v>
      </c>
      <c r="FR77" s="2">
        <f t="shared" si="94"/>
        <v>0</v>
      </c>
      <c r="FS77" s="2">
        <v>0</v>
      </c>
      <c r="FT77" s="2" t="s">
        <v>34</v>
      </c>
      <c r="FU77" s="2" t="s">
        <v>35</v>
      </c>
      <c r="FV77" s="2"/>
      <c r="FW77" s="2"/>
      <c r="FX77" s="2">
        <v>115.2</v>
      </c>
      <c r="FY77" s="2">
        <v>70.55</v>
      </c>
      <c r="FZ77" s="2"/>
      <c r="GA77" s="2" t="s">
        <v>6</v>
      </c>
      <c r="GB77" s="2"/>
      <c r="GC77" s="2"/>
      <c r="GD77" s="2">
        <v>0</v>
      </c>
      <c r="GE77" s="2"/>
      <c r="GF77" s="2">
        <v>-1507346512</v>
      </c>
      <c r="GG77" s="2">
        <v>2</v>
      </c>
      <c r="GH77" s="2">
        <v>0</v>
      </c>
      <c r="GI77" s="2">
        <v>-2</v>
      </c>
      <c r="GJ77" s="2">
        <v>0</v>
      </c>
      <c r="GK77" s="2">
        <f>ROUND(R77*(R12)/100,2)</f>
        <v>0</v>
      </c>
      <c r="GL77" s="2">
        <f t="shared" si="95"/>
        <v>0</v>
      </c>
      <c r="GM77" s="2">
        <f t="shared" si="96"/>
        <v>0</v>
      </c>
      <c r="GN77" s="2">
        <f t="shared" si="97"/>
        <v>0</v>
      </c>
      <c r="GO77" s="2">
        <f t="shared" si="98"/>
        <v>0</v>
      </c>
      <c r="GP77" s="2">
        <f t="shared" si="99"/>
        <v>0</v>
      </c>
      <c r="GQ77" s="2"/>
      <c r="GR77" s="2">
        <v>0</v>
      </c>
      <c r="GS77" s="2">
        <v>3</v>
      </c>
      <c r="GT77" s="2">
        <v>0</v>
      </c>
      <c r="GU77" s="2" t="s">
        <v>6</v>
      </c>
      <c r="GV77" s="2">
        <f t="shared" si="100"/>
        <v>0</v>
      </c>
      <c r="GW77" s="2">
        <v>1</v>
      </c>
      <c r="GX77" s="2">
        <f t="shared" si="101"/>
        <v>0</v>
      </c>
      <c r="GY77" s="2"/>
      <c r="GZ77" s="2"/>
      <c r="HA77" s="2">
        <v>0</v>
      </c>
      <c r="HB77" s="2">
        <v>0</v>
      </c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>
        <v>0</v>
      </c>
      <c r="IL77" s="2"/>
      <c r="IM77" s="2"/>
      <c r="IN77" s="2"/>
      <c r="IO77" s="2"/>
      <c r="IP77" s="2"/>
      <c r="IQ77" s="2"/>
      <c r="IR77" s="2"/>
      <c r="IS77" s="2"/>
      <c r="IT77" s="2"/>
      <c r="IU77" s="2"/>
    </row>
    <row r="78" spans="1:255" x14ac:dyDescent="0.2">
      <c r="A78">
        <v>18</v>
      </c>
      <c r="B78">
        <v>1</v>
      </c>
      <c r="C78">
        <v>103</v>
      </c>
      <c r="E78" t="s">
        <v>120</v>
      </c>
      <c r="F78" t="s">
        <v>121</v>
      </c>
      <c r="G78" t="s">
        <v>122</v>
      </c>
      <c r="H78" t="s">
        <v>26</v>
      </c>
      <c r="I78">
        <f>I76*J78</f>
        <v>3</v>
      </c>
      <c r="J78">
        <v>0.6</v>
      </c>
      <c r="O78">
        <f t="shared" si="68"/>
        <v>564977.93999999994</v>
      </c>
      <c r="P78">
        <f t="shared" si="69"/>
        <v>564977.93999999994</v>
      </c>
      <c r="Q78">
        <f t="shared" si="70"/>
        <v>0</v>
      </c>
      <c r="R78">
        <f t="shared" si="71"/>
        <v>0</v>
      </c>
      <c r="S78">
        <f t="shared" si="72"/>
        <v>0</v>
      </c>
      <c r="T78">
        <f t="shared" si="73"/>
        <v>0</v>
      </c>
      <c r="U78">
        <f t="shared" si="74"/>
        <v>0</v>
      </c>
      <c r="V78">
        <f t="shared" si="75"/>
        <v>0</v>
      </c>
      <c r="W78">
        <f t="shared" si="76"/>
        <v>0</v>
      </c>
      <c r="X78">
        <f t="shared" si="77"/>
        <v>0</v>
      </c>
      <c r="Y78">
        <f t="shared" si="78"/>
        <v>0</v>
      </c>
      <c r="AA78">
        <v>16673407</v>
      </c>
      <c r="AB78">
        <f t="shared" si="79"/>
        <v>27573.35</v>
      </c>
      <c r="AC78">
        <f t="shared" si="80"/>
        <v>27573.35</v>
      </c>
      <c r="AD78">
        <f>ROUND((((ET78)-(EU78))+AE78),6)</f>
        <v>0</v>
      </c>
      <c r="AE78">
        <f t="shared" si="102"/>
        <v>0</v>
      </c>
      <c r="AF78">
        <f t="shared" si="102"/>
        <v>0</v>
      </c>
      <c r="AG78">
        <f t="shared" si="81"/>
        <v>0</v>
      </c>
      <c r="AH78">
        <f t="shared" si="103"/>
        <v>0</v>
      </c>
      <c r="AI78">
        <f t="shared" si="103"/>
        <v>0</v>
      </c>
      <c r="AJ78">
        <f t="shared" si="82"/>
        <v>0</v>
      </c>
      <c r="AK78">
        <v>27573.35</v>
      </c>
      <c r="AL78">
        <v>27573.35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115</v>
      </c>
      <c r="AU78">
        <v>71</v>
      </c>
      <c r="AV78">
        <v>1</v>
      </c>
      <c r="AW78">
        <v>1</v>
      </c>
      <c r="AZ78">
        <v>6.83</v>
      </c>
      <c r="BA78">
        <v>1</v>
      </c>
      <c r="BB78">
        <v>1</v>
      </c>
      <c r="BC78">
        <v>6.83</v>
      </c>
      <c r="BD78" t="s">
        <v>6</v>
      </c>
      <c r="BE78" t="s">
        <v>6</v>
      </c>
      <c r="BF78" t="s">
        <v>6</v>
      </c>
      <c r="BG78" t="s">
        <v>6</v>
      </c>
      <c r="BH78">
        <v>3</v>
      </c>
      <c r="BI78">
        <v>1</v>
      </c>
      <c r="BJ78" t="s">
        <v>6</v>
      </c>
      <c r="BM78">
        <v>20001</v>
      </c>
      <c r="BN78">
        <v>0</v>
      </c>
      <c r="BO78" t="s">
        <v>6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128</v>
      </c>
      <c r="CA78">
        <v>83</v>
      </c>
      <c r="CF78">
        <v>0</v>
      </c>
      <c r="CG78">
        <v>0</v>
      </c>
      <c r="CM78">
        <v>0</v>
      </c>
      <c r="CN78" t="s">
        <v>6</v>
      </c>
      <c r="CO78">
        <v>0</v>
      </c>
      <c r="CP78">
        <f t="shared" si="83"/>
        <v>564977.93999999994</v>
      </c>
      <c r="CQ78">
        <f t="shared" si="84"/>
        <v>188325.98050000001</v>
      </c>
      <c r="CR78">
        <f t="shared" si="85"/>
        <v>0</v>
      </c>
      <c r="CS78">
        <f t="shared" si="86"/>
        <v>0</v>
      </c>
      <c r="CT78">
        <f t="shared" si="87"/>
        <v>0</v>
      </c>
      <c r="CU78">
        <f t="shared" si="88"/>
        <v>0</v>
      </c>
      <c r="CV78">
        <f t="shared" si="89"/>
        <v>0</v>
      </c>
      <c r="CW78">
        <f t="shared" si="90"/>
        <v>0</v>
      </c>
      <c r="CX78">
        <f t="shared" si="91"/>
        <v>0</v>
      </c>
      <c r="CY78">
        <f t="shared" si="92"/>
        <v>0</v>
      </c>
      <c r="CZ78">
        <f t="shared" si="93"/>
        <v>0</v>
      </c>
      <c r="DC78" t="s">
        <v>6</v>
      </c>
      <c r="DD78" t="s">
        <v>6</v>
      </c>
      <c r="DE78" t="s">
        <v>6</v>
      </c>
      <c r="DF78" t="s">
        <v>6</v>
      </c>
      <c r="DG78" t="s">
        <v>6</v>
      </c>
      <c r="DH78" t="s">
        <v>6</v>
      </c>
      <c r="DI78" t="s">
        <v>6</v>
      </c>
      <c r="DJ78" t="s">
        <v>6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1013</v>
      </c>
      <c r="DV78" t="s">
        <v>26</v>
      </c>
      <c r="DW78" t="s">
        <v>26</v>
      </c>
      <c r="DX78">
        <v>1</v>
      </c>
      <c r="EE78">
        <v>16510518</v>
      </c>
      <c r="EF78">
        <v>2</v>
      </c>
      <c r="EG78" t="s">
        <v>30</v>
      </c>
      <c r="EH78">
        <v>0</v>
      </c>
      <c r="EI78" t="s">
        <v>6</v>
      </c>
      <c r="EJ78">
        <v>1</v>
      </c>
      <c r="EK78">
        <v>20001</v>
      </c>
      <c r="EL78" t="s">
        <v>31</v>
      </c>
      <c r="EM78" t="s">
        <v>32</v>
      </c>
      <c r="EO78" t="s">
        <v>6</v>
      </c>
      <c r="EQ78">
        <v>0</v>
      </c>
      <c r="ER78">
        <v>27573.35</v>
      </c>
      <c r="ES78">
        <v>27573.35</v>
      </c>
      <c r="ET78">
        <v>0</v>
      </c>
      <c r="EU78">
        <v>0</v>
      </c>
      <c r="EV78">
        <v>0</v>
      </c>
      <c r="EW78">
        <v>0</v>
      </c>
      <c r="EX78">
        <v>0</v>
      </c>
      <c r="EZ78">
        <v>5</v>
      </c>
      <c r="FC78">
        <v>0</v>
      </c>
      <c r="FD78">
        <v>18</v>
      </c>
      <c r="FF78">
        <v>188326</v>
      </c>
      <c r="FQ78">
        <v>0</v>
      </c>
      <c r="FR78">
        <f t="shared" si="94"/>
        <v>0</v>
      </c>
      <c r="FS78">
        <v>0</v>
      </c>
      <c r="FT78" t="s">
        <v>34</v>
      </c>
      <c r="FU78" t="s">
        <v>35</v>
      </c>
      <c r="FX78">
        <v>115.2</v>
      </c>
      <c r="FY78">
        <v>70.55</v>
      </c>
      <c r="GA78" t="s">
        <v>123</v>
      </c>
      <c r="GD78">
        <v>0</v>
      </c>
      <c r="GF78">
        <v>-1507346512</v>
      </c>
      <c r="GG78">
        <v>1</v>
      </c>
      <c r="GH78">
        <v>3</v>
      </c>
      <c r="GI78">
        <v>4</v>
      </c>
      <c r="GJ78">
        <v>0</v>
      </c>
      <c r="GK78">
        <f>ROUND(R78*(S12)/100,2)</f>
        <v>0</v>
      </c>
      <c r="GL78">
        <f t="shared" si="95"/>
        <v>0</v>
      </c>
      <c r="GM78">
        <f t="shared" si="96"/>
        <v>564977.93999999994</v>
      </c>
      <c r="GN78">
        <f t="shared" si="97"/>
        <v>564977.93999999994</v>
      </c>
      <c r="GO78">
        <f t="shared" si="98"/>
        <v>0</v>
      </c>
      <c r="GP78">
        <f t="shared" si="99"/>
        <v>0</v>
      </c>
      <c r="GR78">
        <v>1</v>
      </c>
      <c r="GS78">
        <v>1</v>
      </c>
      <c r="GT78">
        <v>0</v>
      </c>
      <c r="GU78" t="s">
        <v>6</v>
      </c>
      <c r="GV78">
        <f t="shared" si="100"/>
        <v>0</v>
      </c>
      <c r="GW78">
        <v>1</v>
      </c>
      <c r="GX78">
        <f t="shared" si="101"/>
        <v>0</v>
      </c>
      <c r="HA78">
        <v>0</v>
      </c>
      <c r="HB78">
        <v>0</v>
      </c>
      <c r="IK78">
        <v>0</v>
      </c>
    </row>
    <row r="79" spans="1:255" x14ac:dyDescent="0.2">
      <c r="A79" s="2">
        <v>18</v>
      </c>
      <c r="B79" s="2">
        <v>1</v>
      </c>
      <c r="C79" s="2">
        <v>95</v>
      </c>
      <c r="D79" s="2"/>
      <c r="E79" s="2" t="s">
        <v>124</v>
      </c>
      <c r="F79" s="2" t="s">
        <v>121</v>
      </c>
      <c r="G79" s="2" t="s">
        <v>125</v>
      </c>
      <c r="H79" s="2" t="s">
        <v>26</v>
      </c>
      <c r="I79" s="2">
        <f>I75*J79</f>
        <v>2</v>
      </c>
      <c r="J79" s="2">
        <v>0.4</v>
      </c>
      <c r="K79" s="2"/>
      <c r="L79" s="2"/>
      <c r="M79" s="2"/>
      <c r="N79" s="2"/>
      <c r="O79" s="2">
        <f t="shared" si="68"/>
        <v>0</v>
      </c>
      <c r="P79" s="2">
        <f t="shared" si="69"/>
        <v>0</v>
      </c>
      <c r="Q79" s="2">
        <f t="shared" si="70"/>
        <v>0</v>
      </c>
      <c r="R79" s="2">
        <f t="shared" si="71"/>
        <v>0</v>
      </c>
      <c r="S79" s="2">
        <f t="shared" si="72"/>
        <v>0</v>
      </c>
      <c r="T79" s="2">
        <f t="shared" si="73"/>
        <v>0</v>
      </c>
      <c r="U79" s="2">
        <f t="shared" si="74"/>
        <v>0</v>
      </c>
      <c r="V79" s="2">
        <f t="shared" si="75"/>
        <v>0</v>
      </c>
      <c r="W79" s="2">
        <f t="shared" si="76"/>
        <v>0</v>
      </c>
      <c r="X79" s="2">
        <f t="shared" si="77"/>
        <v>0</v>
      </c>
      <c r="Y79" s="2">
        <f t="shared" si="78"/>
        <v>0</v>
      </c>
      <c r="Z79" s="2"/>
      <c r="AA79" s="2">
        <v>16673393</v>
      </c>
      <c r="AB79" s="2">
        <f t="shared" si="79"/>
        <v>0</v>
      </c>
      <c r="AC79" s="2">
        <f t="shared" si="80"/>
        <v>0</v>
      </c>
      <c r="AD79" s="2">
        <f>ROUND((((ET79)-(EU79))+AE79),6)</f>
        <v>0</v>
      </c>
      <c r="AE79" s="2">
        <f t="shared" si="102"/>
        <v>0</v>
      </c>
      <c r="AF79" s="2">
        <f t="shared" si="102"/>
        <v>0</v>
      </c>
      <c r="AG79" s="2">
        <f t="shared" si="81"/>
        <v>0</v>
      </c>
      <c r="AH79" s="2">
        <f t="shared" si="103"/>
        <v>0</v>
      </c>
      <c r="AI79" s="2">
        <f t="shared" si="103"/>
        <v>0</v>
      </c>
      <c r="AJ79" s="2">
        <f t="shared" si="82"/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115</v>
      </c>
      <c r="AU79" s="2">
        <v>71</v>
      </c>
      <c r="AV79" s="2">
        <v>1</v>
      </c>
      <c r="AW79" s="2">
        <v>1</v>
      </c>
      <c r="AX79" s="2"/>
      <c r="AY79" s="2"/>
      <c r="AZ79" s="2">
        <v>1</v>
      </c>
      <c r="BA79" s="2">
        <v>1</v>
      </c>
      <c r="BB79" s="2">
        <v>1</v>
      </c>
      <c r="BC79" s="2">
        <v>1</v>
      </c>
      <c r="BD79" s="2" t="s">
        <v>6</v>
      </c>
      <c r="BE79" s="2" t="s">
        <v>6</v>
      </c>
      <c r="BF79" s="2" t="s">
        <v>6</v>
      </c>
      <c r="BG79" s="2" t="s">
        <v>6</v>
      </c>
      <c r="BH79" s="2">
        <v>3</v>
      </c>
      <c r="BI79" s="2">
        <v>1</v>
      </c>
      <c r="BJ79" s="2" t="s">
        <v>6</v>
      </c>
      <c r="BK79" s="2"/>
      <c r="BL79" s="2"/>
      <c r="BM79" s="2">
        <v>20001</v>
      </c>
      <c r="BN79" s="2">
        <v>0</v>
      </c>
      <c r="BO79" s="2" t="s">
        <v>6</v>
      </c>
      <c r="BP79" s="2">
        <v>0</v>
      </c>
      <c r="BQ79" s="2">
        <v>2</v>
      </c>
      <c r="BR79" s="2">
        <v>0</v>
      </c>
      <c r="BS79" s="2">
        <v>1</v>
      </c>
      <c r="BT79" s="2">
        <v>1</v>
      </c>
      <c r="BU79" s="2">
        <v>1</v>
      </c>
      <c r="BV79" s="2">
        <v>1</v>
      </c>
      <c r="BW79" s="2">
        <v>1</v>
      </c>
      <c r="BX79" s="2">
        <v>1</v>
      </c>
      <c r="BY79" s="2" t="s">
        <v>6</v>
      </c>
      <c r="BZ79" s="2">
        <v>128</v>
      </c>
      <c r="CA79" s="2">
        <v>83</v>
      </c>
      <c r="CB79" s="2"/>
      <c r="CC79" s="2"/>
      <c r="CD79" s="2"/>
      <c r="CE79" s="2"/>
      <c r="CF79" s="2">
        <v>0</v>
      </c>
      <c r="CG79" s="2">
        <v>0</v>
      </c>
      <c r="CH79" s="2"/>
      <c r="CI79" s="2"/>
      <c r="CJ79" s="2"/>
      <c r="CK79" s="2"/>
      <c r="CL79" s="2"/>
      <c r="CM79" s="2">
        <v>0</v>
      </c>
      <c r="CN79" s="2" t="s">
        <v>6</v>
      </c>
      <c r="CO79" s="2">
        <v>0</v>
      </c>
      <c r="CP79" s="2">
        <f t="shared" si="83"/>
        <v>0</v>
      </c>
      <c r="CQ79" s="2">
        <f t="shared" si="84"/>
        <v>0</v>
      </c>
      <c r="CR79" s="2">
        <f t="shared" si="85"/>
        <v>0</v>
      </c>
      <c r="CS79" s="2">
        <f t="shared" si="86"/>
        <v>0</v>
      </c>
      <c r="CT79" s="2">
        <f t="shared" si="87"/>
        <v>0</v>
      </c>
      <c r="CU79" s="2">
        <f t="shared" si="88"/>
        <v>0</v>
      </c>
      <c r="CV79" s="2">
        <f t="shared" si="89"/>
        <v>0</v>
      </c>
      <c r="CW79" s="2">
        <f t="shared" si="90"/>
        <v>0</v>
      </c>
      <c r="CX79" s="2">
        <f t="shared" si="91"/>
        <v>0</v>
      </c>
      <c r="CY79" s="2">
        <f t="shared" si="92"/>
        <v>0</v>
      </c>
      <c r="CZ79" s="2">
        <f t="shared" si="93"/>
        <v>0</v>
      </c>
      <c r="DA79" s="2"/>
      <c r="DB79" s="2"/>
      <c r="DC79" s="2" t="s">
        <v>6</v>
      </c>
      <c r="DD79" s="2" t="s">
        <v>6</v>
      </c>
      <c r="DE79" s="2" t="s">
        <v>6</v>
      </c>
      <c r="DF79" s="2" t="s">
        <v>6</v>
      </c>
      <c r="DG79" s="2" t="s">
        <v>6</v>
      </c>
      <c r="DH79" s="2" t="s">
        <v>6</v>
      </c>
      <c r="DI79" s="2" t="s">
        <v>6</v>
      </c>
      <c r="DJ79" s="2" t="s">
        <v>6</v>
      </c>
      <c r="DK79" s="2" t="s">
        <v>6</v>
      </c>
      <c r="DL79" s="2" t="s">
        <v>6</v>
      </c>
      <c r="DM79" s="2" t="s">
        <v>6</v>
      </c>
      <c r="DN79" s="2">
        <v>0</v>
      </c>
      <c r="DO79" s="2">
        <v>0</v>
      </c>
      <c r="DP79" s="2">
        <v>1</v>
      </c>
      <c r="DQ79" s="2">
        <v>1</v>
      </c>
      <c r="DR79" s="2"/>
      <c r="DS79" s="2"/>
      <c r="DT79" s="2"/>
      <c r="DU79" s="2">
        <v>1013</v>
      </c>
      <c r="DV79" s="2" t="s">
        <v>26</v>
      </c>
      <c r="DW79" s="2" t="s">
        <v>26</v>
      </c>
      <c r="DX79" s="2">
        <v>1</v>
      </c>
      <c r="DY79" s="2"/>
      <c r="DZ79" s="2"/>
      <c r="EA79" s="2"/>
      <c r="EB79" s="2"/>
      <c r="EC79" s="2"/>
      <c r="ED79" s="2"/>
      <c r="EE79" s="2">
        <v>16510518</v>
      </c>
      <c r="EF79" s="2">
        <v>2</v>
      </c>
      <c r="EG79" s="2" t="s">
        <v>30</v>
      </c>
      <c r="EH79" s="2">
        <v>0</v>
      </c>
      <c r="EI79" s="2" t="s">
        <v>6</v>
      </c>
      <c r="EJ79" s="2">
        <v>1</v>
      </c>
      <c r="EK79" s="2">
        <v>20001</v>
      </c>
      <c r="EL79" s="2" t="s">
        <v>31</v>
      </c>
      <c r="EM79" s="2" t="s">
        <v>32</v>
      </c>
      <c r="EN79" s="2"/>
      <c r="EO79" s="2" t="s">
        <v>6</v>
      </c>
      <c r="EP79" s="2"/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>
        <v>0</v>
      </c>
      <c r="FR79" s="2">
        <f t="shared" si="94"/>
        <v>0</v>
      </c>
      <c r="FS79" s="2">
        <v>0</v>
      </c>
      <c r="FT79" s="2" t="s">
        <v>34</v>
      </c>
      <c r="FU79" s="2" t="s">
        <v>35</v>
      </c>
      <c r="FV79" s="2"/>
      <c r="FW79" s="2"/>
      <c r="FX79" s="2">
        <v>115.2</v>
      </c>
      <c r="FY79" s="2">
        <v>70.55</v>
      </c>
      <c r="FZ79" s="2"/>
      <c r="GA79" s="2" t="s">
        <v>6</v>
      </c>
      <c r="GB79" s="2"/>
      <c r="GC79" s="2"/>
      <c r="GD79" s="2">
        <v>0</v>
      </c>
      <c r="GE79" s="2"/>
      <c r="GF79" s="2">
        <v>-293907522</v>
      </c>
      <c r="GG79" s="2">
        <v>2</v>
      </c>
      <c r="GH79" s="2">
        <v>0</v>
      </c>
      <c r="GI79" s="2">
        <v>-2</v>
      </c>
      <c r="GJ79" s="2">
        <v>0</v>
      </c>
      <c r="GK79" s="2">
        <f>ROUND(R79*(R12)/100,2)</f>
        <v>0</v>
      </c>
      <c r="GL79" s="2">
        <f t="shared" si="95"/>
        <v>0</v>
      </c>
      <c r="GM79" s="2">
        <f t="shared" si="96"/>
        <v>0</v>
      </c>
      <c r="GN79" s="2">
        <f t="shared" si="97"/>
        <v>0</v>
      </c>
      <c r="GO79" s="2">
        <f t="shared" si="98"/>
        <v>0</v>
      </c>
      <c r="GP79" s="2">
        <f t="shared" si="99"/>
        <v>0</v>
      </c>
      <c r="GQ79" s="2"/>
      <c r="GR79" s="2">
        <v>0</v>
      </c>
      <c r="GS79" s="2">
        <v>3</v>
      </c>
      <c r="GT79" s="2">
        <v>0</v>
      </c>
      <c r="GU79" s="2" t="s">
        <v>6</v>
      </c>
      <c r="GV79" s="2">
        <f t="shared" si="100"/>
        <v>0</v>
      </c>
      <c r="GW79" s="2">
        <v>1</v>
      </c>
      <c r="GX79" s="2">
        <f t="shared" si="101"/>
        <v>0</v>
      </c>
      <c r="GY79" s="2"/>
      <c r="GZ79" s="2"/>
      <c r="HA79" s="2">
        <v>0</v>
      </c>
      <c r="HB79" s="2">
        <v>0</v>
      </c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>
        <v>0</v>
      </c>
      <c r="IL79" s="2"/>
      <c r="IM79" s="2"/>
      <c r="IN79" s="2"/>
      <c r="IO79" s="2"/>
      <c r="IP79" s="2"/>
      <c r="IQ79" s="2"/>
      <c r="IR79" s="2"/>
      <c r="IS79" s="2"/>
      <c r="IT79" s="2"/>
      <c r="IU79" s="2"/>
    </row>
    <row r="80" spans="1:255" x14ac:dyDescent="0.2">
      <c r="A80">
        <v>18</v>
      </c>
      <c r="B80">
        <v>1</v>
      </c>
      <c r="C80">
        <v>104</v>
      </c>
      <c r="E80" t="s">
        <v>124</v>
      </c>
      <c r="F80" t="s">
        <v>121</v>
      </c>
      <c r="G80" t="s">
        <v>125</v>
      </c>
      <c r="H80" t="s">
        <v>26</v>
      </c>
      <c r="I80">
        <f>I76*J80</f>
        <v>2</v>
      </c>
      <c r="J80">
        <v>0.4</v>
      </c>
      <c r="O80">
        <f t="shared" si="68"/>
        <v>308326.01</v>
      </c>
      <c r="P80">
        <f t="shared" si="69"/>
        <v>308326.01</v>
      </c>
      <c r="Q80">
        <f t="shared" si="70"/>
        <v>0</v>
      </c>
      <c r="R80">
        <f t="shared" si="71"/>
        <v>0</v>
      </c>
      <c r="S80">
        <f t="shared" si="72"/>
        <v>0</v>
      </c>
      <c r="T80">
        <f t="shared" si="73"/>
        <v>0</v>
      </c>
      <c r="U80">
        <f t="shared" si="74"/>
        <v>0</v>
      </c>
      <c r="V80">
        <f t="shared" si="75"/>
        <v>0</v>
      </c>
      <c r="W80">
        <f t="shared" si="76"/>
        <v>0</v>
      </c>
      <c r="X80">
        <f t="shared" si="77"/>
        <v>0</v>
      </c>
      <c r="Y80">
        <f t="shared" si="78"/>
        <v>0</v>
      </c>
      <c r="AA80">
        <v>16673407</v>
      </c>
      <c r="AB80">
        <f t="shared" si="79"/>
        <v>22571.45</v>
      </c>
      <c r="AC80">
        <f t="shared" si="80"/>
        <v>22571.45</v>
      </c>
      <c r="AD80">
        <f>ROUND((((ET80)-(EU80))+AE80),6)</f>
        <v>0</v>
      </c>
      <c r="AE80">
        <f t="shared" si="102"/>
        <v>0</v>
      </c>
      <c r="AF80">
        <f t="shared" si="102"/>
        <v>0</v>
      </c>
      <c r="AG80">
        <f t="shared" si="81"/>
        <v>0</v>
      </c>
      <c r="AH80">
        <f t="shared" si="103"/>
        <v>0</v>
      </c>
      <c r="AI80">
        <f t="shared" si="103"/>
        <v>0</v>
      </c>
      <c r="AJ80">
        <f t="shared" si="82"/>
        <v>0</v>
      </c>
      <c r="AK80">
        <v>22571.45</v>
      </c>
      <c r="AL80">
        <v>22571.45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115</v>
      </c>
      <c r="AU80">
        <v>71</v>
      </c>
      <c r="AV80">
        <v>1</v>
      </c>
      <c r="AW80">
        <v>1</v>
      </c>
      <c r="AZ80">
        <v>6.83</v>
      </c>
      <c r="BA80">
        <v>1</v>
      </c>
      <c r="BB80">
        <v>1</v>
      </c>
      <c r="BC80">
        <v>6.83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1</v>
      </c>
      <c r="BJ80" t="s">
        <v>6</v>
      </c>
      <c r="BM80">
        <v>20001</v>
      </c>
      <c r="BN80">
        <v>0</v>
      </c>
      <c r="BO80" t="s">
        <v>6</v>
      </c>
      <c r="BP80">
        <v>0</v>
      </c>
      <c r="BQ80">
        <v>2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128</v>
      </c>
      <c r="CA80">
        <v>83</v>
      </c>
      <c r="CF80">
        <v>0</v>
      </c>
      <c r="CG80">
        <v>0</v>
      </c>
      <c r="CM80">
        <v>0</v>
      </c>
      <c r="CN80" t="s">
        <v>6</v>
      </c>
      <c r="CO80">
        <v>0</v>
      </c>
      <c r="CP80">
        <f t="shared" si="83"/>
        <v>308326.01</v>
      </c>
      <c r="CQ80">
        <f t="shared" si="84"/>
        <v>154163.00350000002</v>
      </c>
      <c r="CR80">
        <f t="shared" si="85"/>
        <v>0</v>
      </c>
      <c r="CS80">
        <f t="shared" si="86"/>
        <v>0</v>
      </c>
      <c r="CT80">
        <f t="shared" si="87"/>
        <v>0</v>
      </c>
      <c r="CU80">
        <f t="shared" si="88"/>
        <v>0</v>
      </c>
      <c r="CV80">
        <f t="shared" si="89"/>
        <v>0</v>
      </c>
      <c r="CW80">
        <f t="shared" si="90"/>
        <v>0</v>
      </c>
      <c r="CX80">
        <f t="shared" si="91"/>
        <v>0</v>
      </c>
      <c r="CY80">
        <f t="shared" si="92"/>
        <v>0</v>
      </c>
      <c r="CZ80">
        <f t="shared" si="93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1013</v>
      </c>
      <c r="DV80" t="s">
        <v>26</v>
      </c>
      <c r="DW80" t="s">
        <v>26</v>
      </c>
      <c r="DX80">
        <v>1</v>
      </c>
      <c r="EE80">
        <v>16510518</v>
      </c>
      <c r="EF80">
        <v>2</v>
      </c>
      <c r="EG80" t="s">
        <v>30</v>
      </c>
      <c r="EH80">
        <v>0</v>
      </c>
      <c r="EI80" t="s">
        <v>6</v>
      </c>
      <c r="EJ80">
        <v>1</v>
      </c>
      <c r="EK80">
        <v>20001</v>
      </c>
      <c r="EL80" t="s">
        <v>31</v>
      </c>
      <c r="EM80" t="s">
        <v>32</v>
      </c>
      <c r="EO80" t="s">
        <v>6</v>
      </c>
      <c r="EQ80">
        <v>0</v>
      </c>
      <c r="ER80">
        <v>22571.45</v>
      </c>
      <c r="ES80">
        <v>22571.45</v>
      </c>
      <c r="ET80">
        <v>0</v>
      </c>
      <c r="EU80">
        <v>0</v>
      </c>
      <c r="EV80">
        <v>0</v>
      </c>
      <c r="EW80">
        <v>0</v>
      </c>
      <c r="EX80">
        <v>0</v>
      </c>
      <c r="EZ80">
        <v>5</v>
      </c>
      <c r="FC80">
        <v>0</v>
      </c>
      <c r="FD80">
        <v>18</v>
      </c>
      <c r="FF80">
        <v>154163</v>
      </c>
      <c r="FQ80">
        <v>0</v>
      </c>
      <c r="FR80">
        <f t="shared" si="94"/>
        <v>0</v>
      </c>
      <c r="FS80">
        <v>0</v>
      </c>
      <c r="FT80" t="s">
        <v>34</v>
      </c>
      <c r="FU80" t="s">
        <v>35</v>
      </c>
      <c r="FX80">
        <v>115.2</v>
      </c>
      <c r="FY80">
        <v>70.55</v>
      </c>
      <c r="GA80" t="s">
        <v>126</v>
      </c>
      <c r="GD80">
        <v>0</v>
      </c>
      <c r="GF80">
        <v>-293907522</v>
      </c>
      <c r="GG80">
        <v>1</v>
      </c>
      <c r="GH80">
        <v>3</v>
      </c>
      <c r="GI80">
        <v>4</v>
      </c>
      <c r="GJ80">
        <v>0</v>
      </c>
      <c r="GK80">
        <f>ROUND(R80*(S12)/100,2)</f>
        <v>0</v>
      </c>
      <c r="GL80">
        <f t="shared" si="95"/>
        <v>0</v>
      </c>
      <c r="GM80">
        <f t="shared" si="96"/>
        <v>308326.01</v>
      </c>
      <c r="GN80">
        <f t="shared" si="97"/>
        <v>308326.01</v>
      </c>
      <c r="GO80">
        <f t="shared" si="98"/>
        <v>0</v>
      </c>
      <c r="GP80">
        <f t="shared" si="99"/>
        <v>0</v>
      </c>
      <c r="GR80">
        <v>1</v>
      </c>
      <c r="GS80">
        <v>1</v>
      </c>
      <c r="GT80">
        <v>0</v>
      </c>
      <c r="GU80" t="s">
        <v>6</v>
      </c>
      <c r="GV80">
        <f t="shared" si="100"/>
        <v>0</v>
      </c>
      <c r="GW80">
        <v>1</v>
      </c>
      <c r="GX80">
        <f t="shared" si="101"/>
        <v>0</v>
      </c>
      <c r="HA80">
        <v>0</v>
      </c>
      <c r="HB80">
        <v>0</v>
      </c>
      <c r="IK80">
        <v>0</v>
      </c>
    </row>
    <row r="81" spans="1:255" x14ac:dyDescent="0.2">
      <c r="A81" s="2">
        <v>17</v>
      </c>
      <c r="B81" s="2">
        <v>1</v>
      </c>
      <c r="C81" s="2">
        <f>ROW(SmtRes!A112)</f>
        <v>112</v>
      </c>
      <c r="D81" s="2">
        <f>ROW(EtalonRes!A134)</f>
        <v>134</v>
      </c>
      <c r="E81" s="2" t="s">
        <v>127</v>
      </c>
      <c r="F81" s="2" t="s">
        <v>128</v>
      </c>
      <c r="G81" s="2" t="s">
        <v>129</v>
      </c>
      <c r="H81" s="2" t="s">
        <v>26</v>
      </c>
      <c r="I81" s="2">
        <v>2</v>
      </c>
      <c r="J81" s="2">
        <v>0</v>
      </c>
      <c r="K81" s="2"/>
      <c r="L81" s="2"/>
      <c r="M81" s="2"/>
      <c r="N81" s="2"/>
      <c r="O81" s="2">
        <f t="shared" si="68"/>
        <v>91.51</v>
      </c>
      <c r="P81" s="2">
        <f t="shared" si="69"/>
        <v>30.8</v>
      </c>
      <c r="Q81" s="2">
        <f t="shared" si="70"/>
        <v>9.84</v>
      </c>
      <c r="R81" s="2">
        <f t="shared" si="71"/>
        <v>0.78</v>
      </c>
      <c r="S81" s="2">
        <f t="shared" si="72"/>
        <v>50.87</v>
      </c>
      <c r="T81" s="2">
        <f t="shared" si="73"/>
        <v>0</v>
      </c>
      <c r="U81" s="2">
        <f t="shared" si="74"/>
        <v>5.7407999999999992</v>
      </c>
      <c r="V81" s="2">
        <f t="shared" si="75"/>
        <v>0.06</v>
      </c>
      <c r="W81" s="2">
        <f t="shared" si="76"/>
        <v>0</v>
      </c>
      <c r="X81" s="2">
        <f t="shared" si="77"/>
        <v>59.4</v>
      </c>
      <c r="Y81" s="2">
        <f t="shared" si="78"/>
        <v>36.67</v>
      </c>
      <c r="Z81" s="2"/>
      <c r="AA81" s="2">
        <v>16673393</v>
      </c>
      <c r="AB81" s="2">
        <f t="shared" si="79"/>
        <v>45.753399999999999</v>
      </c>
      <c r="AC81" s="2">
        <f t="shared" si="80"/>
        <v>15.4</v>
      </c>
      <c r="AD81" s="2">
        <f>ROUND((((((ET81*1.2)*1.25))-(((EU81*1.2)*1.25)))+AE81),6)</f>
        <v>4.92</v>
      </c>
      <c r="AE81" s="2">
        <f>ROUND((((EU81*1.2)*1.25)),6)</f>
        <v>0.39</v>
      </c>
      <c r="AF81" s="2">
        <f>ROUND((((EV81*1.2)*1.15)),6)</f>
        <v>25.433399999999999</v>
      </c>
      <c r="AG81" s="2">
        <f t="shared" si="81"/>
        <v>0</v>
      </c>
      <c r="AH81" s="2">
        <f>(((EW81*1.2)*1.15))</f>
        <v>2.8703999999999996</v>
      </c>
      <c r="AI81" s="2">
        <f>(((EX81*1.2)*1.25))</f>
        <v>0.03</v>
      </c>
      <c r="AJ81" s="2">
        <f t="shared" si="82"/>
        <v>0</v>
      </c>
      <c r="AK81" s="2">
        <v>37.11</v>
      </c>
      <c r="AL81" s="2">
        <v>15.4</v>
      </c>
      <c r="AM81" s="2">
        <v>3.28</v>
      </c>
      <c r="AN81" s="2">
        <v>0.26</v>
      </c>
      <c r="AO81" s="2">
        <v>18.43</v>
      </c>
      <c r="AP81" s="2">
        <v>0</v>
      </c>
      <c r="AQ81" s="2">
        <v>2.08</v>
      </c>
      <c r="AR81" s="2">
        <v>0.02</v>
      </c>
      <c r="AS81" s="2">
        <v>0</v>
      </c>
      <c r="AT81" s="2">
        <v>115</v>
      </c>
      <c r="AU81" s="2">
        <v>71</v>
      </c>
      <c r="AV81" s="2">
        <v>1</v>
      </c>
      <c r="AW81" s="2">
        <v>1</v>
      </c>
      <c r="AX81" s="2"/>
      <c r="AY81" s="2"/>
      <c r="AZ81" s="2">
        <v>1</v>
      </c>
      <c r="BA81" s="2">
        <v>1</v>
      </c>
      <c r="BB81" s="2">
        <v>1</v>
      </c>
      <c r="BC81" s="2">
        <v>1</v>
      </c>
      <c r="BD81" s="2" t="s">
        <v>6</v>
      </c>
      <c r="BE81" s="2" t="s">
        <v>6</v>
      </c>
      <c r="BF81" s="2" t="s">
        <v>6</v>
      </c>
      <c r="BG81" s="2" t="s">
        <v>6</v>
      </c>
      <c r="BH81" s="2">
        <v>0</v>
      </c>
      <c r="BI81" s="2">
        <v>1</v>
      </c>
      <c r="BJ81" s="2" t="s">
        <v>130</v>
      </c>
      <c r="BK81" s="2"/>
      <c r="BL81" s="2"/>
      <c r="BM81" s="2">
        <v>20001</v>
      </c>
      <c r="BN81" s="2">
        <v>0</v>
      </c>
      <c r="BO81" s="2" t="s">
        <v>6</v>
      </c>
      <c r="BP81" s="2">
        <v>0</v>
      </c>
      <c r="BQ81" s="2">
        <v>2</v>
      </c>
      <c r="BR81" s="2">
        <v>0</v>
      </c>
      <c r="BS81" s="2">
        <v>1</v>
      </c>
      <c r="BT81" s="2">
        <v>1</v>
      </c>
      <c r="BU81" s="2">
        <v>1</v>
      </c>
      <c r="BV81" s="2">
        <v>1</v>
      </c>
      <c r="BW81" s="2">
        <v>1</v>
      </c>
      <c r="BX81" s="2">
        <v>1</v>
      </c>
      <c r="BY81" s="2" t="s">
        <v>6</v>
      </c>
      <c r="BZ81" s="2">
        <v>128</v>
      </c>
      <c r="CA81" s="2">
        <v>83</v>
      </c>
      <c r="CB81" s="2"/>
      <c r="CC81" s="2"/>
      <c r="CD81" s="2"/>
      <c r="CE81" s="2"/>
      <c r="CF81" s="2">
        <v>0</v>
      </c>
      <c r="CG81" s="2">
        <v>0</v>
      </c>
      <c r="CH81" s="2"/>
      <c r="CI81" s="2"/>
      <c r="CJ81" s="2"/>
      <c r="CK81" s="2"/>
      <c r="CL81" s="2"/>
      <c r="CM81" s="2">
        <v>0</v>
      </c>
      <c r="CN81" s="2" t="s">
        <v>596</v>
      </c>
      <c r="CO81" s="2">
        <v>0</v>
      </c>
      <c r="CP81" s="2">
        <f t="shared" si="83"/>
        <v>91.509999999999991</v>
      </c>
      <c r="CQ81" s="2">
        <f t="shared" si="84"/>
        <v>15.4</v>
      </c>
      <c r="CR81" s="2">
        <f t="shared" si="85"/>
        <v>4.92</v>
      </c>
      <c r="CS81" s="2">
        <f t="shared" si="86"/>
        <v>0.39</v>
      </c>
      <c r="CT81" s="2">
        <f t="shared" si="87"/>
        <v>25.433399999999999</v>
      </c>
      <c r="CU81" s="2">
        <f t="shared" si="88"/>
        <v>0</v>
      </c>
      <c r="CV81" s="2">
        <f t="shared" si="89"/>
        <v>2.8703999999999996</v>
      </c>
      <c r="CW81" s="2">
        <f t="shared" si="90"/>
        <v>0.03</v>
      </c>
      <c r="CX81" s="2">
        <f t="shared" si="91"/>
        <v>0</v>
      </c>
      <c r="CY81" s="2">
        <f t="shared" si="92"/>
        <v>59.397500000000001</v>
      </c>
      <c r="CZ81" s="2">
        <f t="shared" si="93"/>
        <v>36.671500000000002</v>
      </c>
      <c r="DA81" s="2"/>
      <c r="DB81" s="2"/>
      <c r="DC81" s="2" t="s">
        <v>6</v>
      </c>
      <c r="DD81" s="2" t="s">
        <v>6</v>
      </c>
      <c r="DE81" s="2" t="s">
        <v>117</v>
      </c>
      <c r="DF81" s="2" t="s">
        <v>117</v>
      </c>
      <c r="DG81" s="2" t="s">
        <v>118</v>
      </c>
      <c r="DH81" s="2" t="s">
        <v>6</v>
      </c>
      <c r="DI81" s="2" t="s">
        <v>118</v>
      </c>
      <c r="DJ81" s="2" t="s">
        <v>117</v>
      </c>
      <c r="DK81" s="2" t="s">
        <v>6</v>
      </c>
      <c r="DL81" s="2" t="s">
        <v>6</v>
      </c>
      <c r="DM81" s="2" t="s">
        <v>6</v>
      </c>
      <c r="DN81" s="2">
        <v>0</v>
      </c>
      <c r="DO81" s="2">
        <v>0</v>
      </c>
      <c r="DP81" s="2">
        <v>1</v>
      </c>
      <c r="DQ81" s="2">
        <v>1</v>
      </c>
      <c r="DR81" s="2"/>
      <c r="DS81" s="2"/>
      <c r="DT81" s="2"/>
      <c r="DU81" s="2">
        <v>1013</v>
      </c>
      <c r="DV81" s="2" t="s">
        <v>26</v>
      </c>
      <c r="DW81" s="2" t="s">
        <v>26</v>
      </c>
      <c r="DX81" s="2">
        <v>1</v>
      </c>
      <c r="DY81" s="2"/>
      <c r="DZ81" s="2"/>
      <c r="EA81" s="2"/>
      <c r="EB81" s="2"/>
      <c r="EC81" s="2"/>
      <c r="ED81" s="2"/>
      <c r="EE81" s="2">
        <v>16510518</v>
      </c>
      <c r="EF81" s="2">
        <v>2</v>
      </c>
      <c r="EG81" s="2" t="s">
        <v>30</v>
      </c>
      <c r="EH81" s="2">
        <v>0</v>
      </c>
      <c r="EI81" s="2" t="s">
        <v>6</v>
      </c>
      <c r="EJ81" s="2">
        <v>1</v>
      </c>
      <c r="EK81" s="2">
        <v>20001</v>
      </c>
      <c r="EL81" s="2" t="s">
        <v>31</v>
      </c>
      <c r="EM81" s="2" t="s">
        <v>32</v>
      </c>
      <c r="EN81" s="2"/>
      <c r="EO81" s="2" t="s">
        <v>119</v>
      </c>
      <c r="EP81" s="2"/>
      <c r="EQ81" s="2">
        <v>0</v>
      </c>
      <c r="ER81" s="2">
        <v>37.11</v>
      </c>
      <c r="ES81" s="2">
        <v>15.4</v>
      </c>
      <c r="ET81" s="2">
        <v>3.28</v>
      </c>
      <c r="EU81" s="2">
        <v>0.26</v>
      </c>
      <c r="EV81" s="2">
        <v>18.43</v>
      </c>
      <c r="EW81" s="2">
        <v>2.08</v>
      </c>
      <c r="EX81" s="2">
        <v>0.02</v>
      </c>
      <c r="EY81" s="2">
        <v>0</v>
      </c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>
        <v>0</v>
      </c>
      <c r="FR81" s="2">
        <f t="shared" si="94"/>
        <v>0</v>
      </c>
      <c r="FS81" s="2">
        <v>0</v>
      </c>
      <c r="FT81" s="2" t="s">
        <v>34</v>
      </c>
      <c r="FU81" s="2" t="s">
        <v>35</v>
      </c>
      <c r="FV81" s="2"/>
      <c r="FW81" s="2"/>
      <c r="FX81" s="2">
        <v>115.2</v>
      </c>
      <c r="FY81" s="2">
        <v>70.55</v>
      </c>
      <c r="FZ81" s="2"/>
      <c r="GA81" s="2" t="s">
        <v>6</v>
      </c>
      <c r="GB81" s="2"/>
      <c r="GC81" s="2"/>
      <c r="GD81" s="2">
        <v>0</v>
      </c>
      <c r="GE81" s="2"/>
      <c r="GF81" s="2">
        <v>2026513959</v>
      </c>
      <c r="GG81" s="2">
        <v>2</v>
      </c>
      <c r="GH81" s="2">
        <v>1</v>
      </c>
      <c r="GI81" s="2">
        <v>-2</v>
      </c>
      <c r="GJ81" s="2">
        <v>0</v>
      </c>
      <c r="GK81" s="2">
        <f>ROUND(R81*(R12)/100,2)</f>
        <v>0</v>
      </c>
      <c r="GL81" s="2">
        <f t="shared" si="95"/>
        <v>0</v>
      </c>
      <c r="GM81" s="2">
        <f t="shared" si="96"/>
        <v>187.58</v>
      </c>
      <c r="GN81" s="2">
        <f t="shared" si="97"/>
        <v>187.58</v>
      </c>
      <c r="GO81" s="2">
        <f t="shared" si="98"/>
        <v>0</v>
      </c>
      <c r="GP81" s="2">
        <f t="shared" si="99"/>
        <v>0</v>
      </c>
      <c r="GQ81" s="2"/>
      <c r="GR81" s="2">
        <v>0</v>
      </c>
      <c r="GS81" s="2">
        <v>3</v>
      </c>
      <c r="GT81" s="2">
        <v>0</v>
      </c>
      <c r="GU81" s="2" t="s">
        <v>6</v>
      </c>
      <c r="GV81" s="2">
        <f t="shared" si="100"/>
        <v>0</v>
      </c>
      <c r="GW81" s="2">
        <v>1</v>
      </c>
      <c r="GX81" s="2">
        <f t="shared" si="101"/>
        <v>0</v>
      </c>
      <c r="GY81" s="2"/>
      <c r="GZ81" s="2"/>
      <c r="HA81" s="2">
        <v>0</v>
      </c>
      <c r="HB81" s="2">
        <v>0</v>
      </c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>
        <v>0</v>
      </c>
      <c r="IL81" s="2"/>
      <c r="IM81" s="2"/>
      <c r="IN81" s="2"/>
      <c r="IO81" s="2"/>
      <c r="IP81" s="2"/>
      <c r="IQ81" s="2"/>
      <c r="IR81" s="2"/>
      <c r="IS81" s="2"/>
      <c r="IT81" s="2"/>
      <c r="IU81" s="2"/>
    </row>
    <row r="82" spans="1:255" x14ac:dyDescent="0.2">
      <c r="A82">
        <v>17</v>
      </c>
      <c r="B82">
        <v>1</v>
      </c>
      <c r="C82">
        <f>ROW(SmtRes!A120)</f>
        <v>120</v>
      </c>
      <c r="D82">
        <f>ROW(EtalonRes!A142)</f>
        <v>142</v>
      </c>
      <c r="E82" t="s">
        <v>127</v>
      </c>
      <c r="F82" t="s">
        <v>128</v>
      </c>
      <c r="G82" t="s">
        <v>129</v>
      </c>
      <c r="H82" t="s">
        <v>26</v>
      </c>
      <c r="I82">
        <v>2</v>
      </c>
      <c r="J82">
        <v>0</v>
      </c>
      <c r="O82">
        <f t="shared" si="68"/>
        <v>624.99</v>
      </c>
      <c r="P82">
        <f t="shared" si="69"/>
        <v>210.36</v>
      </c>
      <c r="Q82">
        <f t="shared" si="70"/>
        <v>67.209999999999994</v>
      </c>
      <c r="R82">
        <f t="shared" si="71"/>
        <v>5.33</v>
      </c>
      <c r="S82">
        <f t="shared" si="72"/>
        <v>347.42</v>
      </c>
      <c r="T82">
        <f t="shared" si="73"/>
        <v>0</v>
      </c>
      <c r="U82">
        <f t="shared" si="74"/>
        <v>5.7407999999999992</v>
      </c>
      <c r="V82">
        <f t="shared" si="75"/>
        <v>0.06</v>
      </c>
      <c r="W82">
        <f t="shared" si="76"/>
        <v>0</v>
      </c>
      <c r="X82">
        <f t="shared" si="77"/>
        <v>405.66</v>
      </c>
      <c r="Y82">
        <f t="shared" si="78"/>
        <v>250.45</v>
      </c>
      <c r="AA82">
        <v>16673407</v>
      </c>
      <c r="AB82">
        <f t="shared" si="79"/>
        <v>45.753399999999999</v>
      </c>
      <c r="AC82">
        <f t="shared" si="80"/>
        <v>15.4</v>
      </c>
      <c r="AD82">
        <f>ROUND((((((ET82*1.2)*1.25))-(((EU82*1.2)*1.25)))+AE82),6)</f>
        <v>4.92</v>
      </c>
      <c r="AE82">
        <f>ROUND((((EU82*1.2)*1.25)),6)</f>
        <v>0.39</v>
      </c>
      <c r="AF82">
        <f>ROUND((((EV82*1.2)*1.15)),6)</f>
        <v>25.433399999999999</v>
      </c>
      <c r="AG82">
        <f t="shared" si="81"/>
        <v>0</v>
      </c>
      <c r="AH82">
        <f>(((EW82*1.2)*1.15))</f>
        <v>2.8703999999999996</v>
      </c>
      <c r="AI82">
        <f>(((EX82*1.2)*1.25))</f>
        <v>0.03</v>
      </c>
      <c r="AJ82">
        <f t="shared" si="82"/>
        <v>0</v>
      </c>
      <c r="AK82">
        <v>37.11</v>
      </c>
      <c r="AL82">
        <v>15.4</v>
      </c>
      <c r="AM82">
        <v>3.28</v>
      </c>
      <c r="AN82">
        <v>0.26</v>
      </c>
      <c r="AO82">
        <v>18.43</v>
      </c>
      <c r="AP82">
        <v>0</v>
      </c>
      <c r="AQ82">
        <v>2.08</v>
      </c>
      <c r="AR82">
        <v>0.02</v>
      </c>
      <c r="AS82">
        <v>0</v>
      </c>
      <c r="AT82">
        <v>115</v>
      </c>
      <c r="AU82">
        <v>71</v>
      </c>
      <c r="AV82">
        <v>1</v>
      </c>
      <c r="AW82">
        <v>1</v>
      </c>
      <c r="AZ82">
        <v>6.83</v>
      </c>
      <c r="BA82">
        <v>6.83</v>
      </c>
      <c r="BB82">
        <v>6.83</v>
      </c>
      <c r="BC82">
        <v>6.83</v>
      </c>
      <c r="BD82" t="s">
        <v>6</v>
      </c>
      <c r="BE82" t="s">
        <v>6</v>
      </c>
      <c r="BF82" t="s">
        <v>6</v>
      </c>
      <c r="BG82" t="s">
        <v>6</v>
      </c>
      <c r="BH82">
        <v>0</v>
      </c>
      <c r="BI82">
        <v>1</v>
      </c>
      <c r="BJ82" t="s">
        <v>130</v>
      </c>
      <c r="BM82">
        <v>20001</v>
      </c>
      <c r="BN82">
        <v>0</v>
      </c>
      <c r="BO82" t="s">
        <v>6</v>
      </c>
      <c r="BP82">
        <v>0</v>
      </c>
      <c r="BQ82">
        <v>2</v>
      </c>
      <c r="BR82">
        <v>0</v>
      </c>
      <c r="BS82">
        <v>6.83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128</v>
      </c>
      <c r="CA82">
        <v>83</v>
      </c>
      <c r="CF82">
        <v>0</v>
      </c>
      <c r="CG82">
        <v>0</v>
      </c>
      <c r="CM82">
        <v>0</v>
      </c>
      <c r="CN82" t="s">
        <v>596</v>
      </c>
      <c r="CO82">
        <v>0</v>
      </c>
      <c r="CP82">
        <f t="shared" si="83"/>
        <v>624.99</v>
      </c>
      <c r="CQ82">
        <f t="shared" si="84"/>
        <v>105.182</v>
      </c>
      <c r="CR82">
        <f t="shared" si="85"/>
        <v>33.6036</v>
      </c>
      <c r="CS82">
        <f t="shared" si="86"/>
        <v>2.6637</v>
      </c>
      <c r="CT82">
        <f t="shared" si="87"/>
        <v>173.71012199999998</v>
      </c>
      <c r="CU82">
        <f t="shared" si="88"/>
        <v>0</v>
      </c>
      <c r="CV82">
        <f t="shared" si="89"/>
        <v>2.8703999999999996</v>
      </c>
      <c r="CW82">
        <f t="shared" si="90"/>
        <v>0.03</v>
      </c>
      <c r="CX82">
        <f t="shared" si="91"/>
        <v>0</v>
      </c>
      <c r="CY82">
        <f t="shared" si="92"/>
        <v>405.66250000000002</v>
      </c>
      <c r="CZ82">
        <f t="shared" si="93"/>
        <v>250.45249999999999</v>
      </c>
      <c r="DC82" t="s">
        <v>6</v>
      </c>
      <c r="DD82" t="s">
        <v>6</v>
      </c>
      <c r="DE82" t="s">
        <v>117</v>
      </c>
      <c r="DF82" t="s">
        <v>117</v>
      </c>
      <c r="DG82" t="s">
        <v>118</v>
      </c>
      <c r="DH82" t="s">
        <v>6</v>
      </c>
      <c r="DI82" t="s">
        <v>118</v>
      </c>
      <c r="DJ82" t="s">
        <v>117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1013</v>
      </c>
      <c r="DV82" t="s">
        <v>26</v>
      </c>
      <c r="DW82" t="s">
        <v>26</v>
      </c>
      <c r="DX82">
        <v>1</v>
      </c>
      <c r="EE82">
        <v>16510518</v>
      </c>
      <c r="EF82">
        <v>2</v>
      </c>
      <c r="EG82" t="s">
        <v>30</v>
      </c>
      <c r="EH82">
        <v>0</v>
      </c>
      <c r="EI82" t="s">
        <v>6</v>
      </c>
      <c r="EJ82">
        <v>1</v>
      </c>
      <c r="EK82">
        <v>20001</v>
      </c>
      <c r="EL82" t="s">
        <v>31</v>
      </c>
      <c r="EM82" t="s">
        <v>32</v>
      </c>
      <c r="EO82" t="s">
        <v>119</v>
      </c>
      <c r="EQ82">
        <v>0</v>
      </c>
      <c r="ER82">
        <v>37.11</v>
      </c>
      <c r="ES82">
        <v>15.4</v>
      </c>
      <c r="ET82">
        <v>3.28</v>
      </c>
      <c r="EU82">
        <v>0.26</v>
      </c>
      <c r="EV82">
        <v>18.43</v>
      </c>
      <c r="EW82">
        <v>2.08</v>
      </c>
      <c r="EX82">
        <v>0.02</v>
      </c>
      <c r="EY82">
        <v>0</v>
      </c>
      <c r="FQ82">
        <v>0</v>
      </c>
      <c r="FR82">
        <f t="shared" si="94"/>
        <v>0</v>
      </c>
      <c r="FS82">
        <v>0</v>
      </c>
      <c r="FT82" t="s">
        <v>34</v>
      </c>
      <c r="FU82" t="s">
        <v>35</v>
      </c>
      <c r="FX82">
        <v>115.2</v>
      </c>
      <c r="FY82">
        <v>70.55</v>
      </c>
      <c r="GA82" t="s">
        <v>6</v>
      </c>
      <c r="GD82">
        <v>0</v>
      </c>
      <c r="GF82">
        <v>2026513959</v>
      </c>
      <c r="GG82">
        <v>1</v>
      </c>
      <c r="GH82">
        <v>1</v>
      </c>
      <c r="GI82">
        <v>4</v>
      </c>
      <c r="GJ82">
        <v>0</v>
      </c>
      <c r="GK82">
        <f>ROUND(R82*(S12)/100,2)</f>
        <v>0</v>
      </c>
      <c r="GL82">
        <f t="shared" si="95"/>
        <v>0</v>
      </c>
      <c r="GM82">
        <f t="shared" si="96"/>
        <v>1281.0999999999999</v>
      </c>
      <c r="GN82">
        <f t="shared" si="97"/>
        <v>1281.0999999999999</v>
      </c>
      <c r="GO82">
        <f t="shared" si="98"/>
        <v>0</v>
      </c>
      <c r="GP82">
        <f t="shared" si="99"/>
        <v>0</v>
      </c>
      <c r="GR82">
        <v>0</v>
      </c>
      <c r="GS82">
        <v>3</v>
      </c>
      <c r="GT82">
        <v>0</v>
      </c>
      <c r="GU82" t="s">
        <v>6</v>
      </c>
      <c r="GV82">
        <f t="shared" si="100"/>
        <v>0</v>
      </c>
      <c r="GW82">
        <v>1</v>
      </c>
      <c r="GX82">
        <f t="shared" si="101"/>
        <v>0</v>
      </c>
      <c r="HA82">
        <v>0</v>
      </c>
      <c r="HB82">
        <v>0</v>
      </c>
      <c r="IK82">
        <v>0</v>
      </c>
    </row>
    <row r="83" spans="1:255" x14ac:dyDescent="0.2">
      <c r="A83" s="2">
        <v>18</v>
      </c>
      <c r="B83" s="2">
        <v>1</v>
      </c>
      <c r="C83" s="2">
        <v>112</v>
      </c>
      <c r="D83" s="2"/>
      <c r="E83" s="2" t="s">
        <v>131</v>
      </c>
      <c r="F83" s="2" t="s">
        <v>121</v>
      </c>
      <c r="G83" s="2" t="s">
        <v>132</v>
      </c>
      <c r="H83" s="2" t="s">
        <v>26</v>
      </c>
      <c r="I83" s="2">
        <f>I81*J83</f>
        <v>2</v>
      </c>
      <c r="J83" s="2">
        <v>1</v>
      </c>
      <c r="K83" s="2"/>
      <c r="L83" s="2"/>
      <c r="M83" s="2"/>
      <c r="N83" s="2"/>
      <c r="O83" s="2">
        <f t="shared" si="68"/>
        <v>0</v>
      </c>
      <c r="P83" s="2">
        <f t="shared" si="69"/>
        <v>0</v>
      </c>
      <c r="Q83" s="2">
        <f t="shared" si="70"/>
        <v>0</v>
      </c>
      <c r="R83" s="2">
        <f t="shared" si="71"/>
        <v>0</v>
      </c>
      <c r="S83" s="2">
        <f t="shared" si="72"/>
        <v>0</v>
      </c>
      <c r="T83" s="2">
        <f t="shared" si="73"/>
        <v>0</v>
      </c>
      <c r="U83" s="2">
        <f t="shared" si="74"/>
        <v>0</v>
      </c>
      <c r="V83" s="2">
        <f t="shared" si="75"/>
        <v>0</v>
      </c>
      <c r="W83" s="2">
        <f t="shared" si="76"/>
        <v>0</v>
      </c>
      <c r="X83" s="2">
        <f t="shared" si="77"/>
        <v>0</v>
      </c>
      <c r="Y83" s="2">
        <f t="shared" si="78"/>
        <v>0</v>
      </c>
      <c r="Z83" s="2"/>
      <c r="AA83" s="2">
        <v>16673393</v>
      </c>
      <c r="AB83" s="2">
        <f t="shared" si="79"/>
        <v>0</v>
      </c>
      <c r="AC83" s="2">
        <f t="shared" si="80"/>
        <v>0</v>
      </c>
      <c r="AD83" s="2">
        <f>ROUND((((ET83)-(EU83))+AE83),6)</f>
        <v>0</v>
      </c>
      <c r="AE83" s="2">
        <f>ROUND((EU83),6)</f>
        <v>0</v>
      </c>
      <c r="AF83" s="2">
        <f>ROUND((EV83),6)</f>
        <v>0</v>
      </c>
      <c r="AG83" s="2">
        <f t="shared" si="81"/>
        <v>0</v>
      </c>
      <c r="AH83" s="2">
        <f>(EW83)</f>
        <v>0</v>
      </c>
      <c r="AI83" s="2">
        <f>(EX83)</f>
        <v>0</v>
      </c>
      <c r="AJ83" s="2">
        <f t="shared" si="82"/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115</v>
      </c>
      <c r="AU83" s="2">
        <v>71</v>
      </c>
      <c r="AV83" s="2">
        <v>1</v>
      </c>
      <c r="AW83" s="2">
        <v>1</v>
      </c>
      <c r="AX83" s="2"/>
      <c r="AY83" s="2"/>
      <c r="AZ83" s="2">
        <v>1</v>
      </c>
      <c r="BA83" s="2">
        <v>1</v>
      </c>
      <c r="BB83" s="2">
        <v>1</v>
      </c>
      <c r="BC83" s="2">
        <v>1</v>
      </c>
      <c r="BD83" s="2" t="s">
        <v>6</v>
      </c>
      <c r="BE83" s="2" t="s">
        <v>6</v>
      </c>
      <c r="BF83" s="2" t="s">
        <v>6</v>
      </c>
      <c r="BG83" s="2" t="s">
        <v>6</v>
      </c>
      <c r="BH83" s="2">
        <v>3</v>
      </c>
      <c r="BI83" s="2">
        <v>1</v>
      </c>
      <c r="BJ83" s="2" t="s">
        <v>6</v>
      </c>
      <c r="BK83" s="2"/>
      <c r="BL83" s="2"/>
      <c r="BM83" s="2">
        <v>20001</v>
      </c>
      <c r="BN83" s="2">
        <v>0</v>
      </c>
      <c r="BO83" s="2" t="s">
        <v>6</v>
      </c>
      <c r="BP83" s="2">
        <v>0</v>
      </c>
      <c r="BQ83" s="2">
        <v>2</v>
      </c>
      <c r="BR83" s="2">
        <v>0</v>
      </c>
      <c r="BS83" s="2">
        <v>1</v>
      </c>
      <c r="BT83" s="2">
        <v>1</v>
      </c>
      <c r="BU83" s="2">
        <v>1</v>
      </c>
      <c r="BV83" s="2">
        <v>1</v>
      </c>
      <c r="BW83" s="2">
        <v>1</v>
      </c>
      <c r="BX83" s="2">
        <v>1</v>
      </c>
      <c r="BY83" s="2" t="s">
        <v>6</v>
      </c>
      <c r="BZ83" s="2">
        <v>128</v>
      </c>
      <c r="CA83" s="2">
        <v>83</v>
      </c>
      <c r="CB83" s="2"/>
      <c r="CC83" s="2"/>
      <c r="CD83" s="2"/>
      <c r="CE83" s="2"/>
      <c r="CF83" s="2">
        <v>0</v>
      </c>
      <c r="CG83" s="2">
        <v>0</v>
      </c>
      <c r="CH83" s="2"/>
      <c r="CI83" s="2"/>
      <c r="CJ83" s="2"/>
      <c r="CK83" s="2"/>
      <c r="CL83" s="2"/>
      <c r="CM83" s="2">
        <v>0</v>
      </c>
      <c r="CN83" s="2" t="s">
        <v>6</v>
      </c>
      <c r="CO83" s="2">
        <v>0</v>
      </c>
      <c r="CP83" s="2">
        <f t="shared" si="83"/>
        <v>0</v>
      </c>
      <c r="CQ83" s="2">
        <f t="shared" si="84"/>
        <v>0</v>
      </c>
      <c r="CR83" s="2">
        <f t="shared" si="85"/>
        <v>0</v>
      </c>
      <c r="CS83" s="2">
        <f t="shared" si="86"/>
        <v>0</v>
      </c>
      <c r="CT83" s="2">
        <f t="shared" si="87"/>
        <v>0</v>
      </c>
      <c r="CU83" s="2">
        <f t="shared" si="88"/>
        <v>0</v>
      </c>
      <c r="CV83" s="2">
        <f t="shared" si="89"/>
        <v>0</v>
      </c>
      <c r="CW83" s="2">
        <f t="shared" si="90"/>
        <v>0</v>
      </c>
      <c r="CX83" s="2">
        <f t="shared" si="91"/>
        <v>0</v>
      </c>
      <c r="CY83" s="2">
        <f t="shared" si="92"/>
        <v>0</v>
      </c>
      <c r="CZ83" s="2">
        <f t="shared" si="93"/>
        <v>0</v>
      </c>
      <c r="DA83" s="2"/>
      <c r="DB83" s="2"/>
      <c r="DC83" s="2" t="s">
        <v>6</v>
      </c>
      <c r="DD83" s="2" t="s">
        <v>6</v>
      </c>
      <c r="DE83" s="2" t="s">
        <v>6</v>
      </c>
      <c r="DF83" s="2" t="s">
        <v>6</v>
      </c>
      <c r="DG83" s="2" t="s">
        <v>6</v>
      </c>
      <c r="DH83" s="2" t="s">
        <v>6</v>
      </c>
      <c r="DI83" s="2" t="s">
        <v>6</v>
      </c>
      <c r="DJ83" s="2" t="s">
        <v>6</v>
      </c>
      <c r="DK83" s="2" t="s">
        <v>6</v>
      </c>
      <c r="DL83" s="2" t="s">
        <v>6</v>
      </c>
      <c r="DM83" s="2" t="s">
        <v>6</v>
      </c>
      <c r="DN83" s="2">
        <v>0</v>
      </c>
      <c r="DO83" s="2">
        <v>0</v>
      </c>
      <c r="DP83" s="2">
        <v>1</v>
      </c>
      <c r="DQ83" s="2">
        <v>1</v>
      </c>
      <c r="DR83" s="2"/>
      <c r="DS83" s="2"/>
      <c r="DT83" s="2"/>
      <c r="DU83" s="2">
        <v>1013</v>
      </c>
      <c r="DV83" s="2" t="s">
        <v>26</v>
      </c>
      <c r="DW83" s="2" t="s">
        <v>26</v>
      </c>
      <c r="DX83" s="2">
        <v>1</v>
      </c>
      <c r="DY83" s="2"/>
      <c r="DZ83" s="2"/>
      <c r="EA83" s="2"/>
      <c r="EB83" s="2"/>
      <c r="EC83" s="2"/>
      <c r="ED83" s="2"/>
      <c r="EE83" s="2">
        <v>16510518</v>
      </c>
      <c r="EF83" s="2">
        <v>2</v>
      </c>
      <c r="EG83" s="2" t="s">
        <v>30</v>
      </c>
      <c r="EH83" s="2">
        <v>0</v>
      </c>
      <c r="EI83" s="2" t="s">
        <v>6</v>
      </c>
      <c r="EJ83" s="2">
        <v>1</v>
      </c>
      <c r="EK83" s="2">
        <v>20001</v>
      </c>
      <c r="EL83" s="2" t="s">
        <v>31</v>
      </c>
      <c r="EM83" s="2" t="s">
        <v>32</v>
      </c>
      <c r="EN83" s="2"/>
      <c r="EO83" s="2" t="s">
        <v>6</v>
      </c>
      <c r="EP83" s="2"/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>
        <v>0</v>
      </c>
      <c r="FR83" s="2">
        <f t="shared" si="94"/>
        <v>0</v>
      </c>
      <c r="FS83" s="2">
        <v>0</v>
      </c>
      <c r="FT83" s="2" t="s">
        <v>34</v>
      </c>
      <c r="FU83" s="2" t="s">
        <v>35</v>
      </c>
      <c r="FV83" s="2"/>
      <c r="FW83" s="2"/>
      <c r="FX83" s="2">
        <v>115.2</v>
      </c>
      <c r="FY83" s="2">
        <v>70.55</v>
      </c>
      <c r="FZ83" s="2"/>
      <c r="GA83" s="2" t="s">
        <v>6</v>
      </c>
      <c r="GB83" s="2"/>
      <c r="GC83" s="2"/>
      <c r="GD83" s="2">
        <v>0</v>
      </c>
      <c r="GE83" s="2"/>
      <c r="GF83" s="2">
        <v>1144135138</v>
      </c>
      <c r="GG83" s="2">
        <v>2</v>
      </c>
      <c r="GH83" s="2">
        <v>0</v>
      </c>
      <c r="GI83" s="2">
        <v>-2</v>
      </c>
      <c r="GJ83" s="2">
        <v>0</v>
      </c>
      <c r="GK83" s="2">
        <f>ROUND(R83*(R12)/100,2)</f>
        <v>0</v>
      </c>
      <c r="GL83" s="2">
        <f t="shared" si="95"/>
        <v>0</v>
      </c>
      <c r="GM83" s="2">
        <f t="shared" si="96"/>
        <v>0</v>
      </c>
      <c r="GN83" s="2">
        <f t="shared" si="97"/>
        <v>0</v>
      </c>
      <c r="GO83" s="2">
        <f t="shared" si="98"/>
        <v>0</v>
      </c>
      <c r="GP83" s="2">
        <f t="shared" si="99"/>
        <v>0</v>
      </c>
      <c r="GQ83" s="2"/>
      <c r="GR83" s="2">
        <v>0</v>
      </c>
      <c r="GS83" s="2">
        <v>3</v>
      </c>
      <c r="GT83" s="2">
        <v>0</v>
      </c>
      <c r="GU83" s="2" t="s">
        <v>6</v>
      </c>
      <c r="GV83" s="2">
        <f t="shared" si="100"/>
        <v>0</v>
      </c>
      <c r="GW83" s="2">
        <v>1</v>
      </c>
      <c r="GX83" s="2">
        <f t="shared" si="101"/>
        <v>0</v>
      </c>
      <c r="GY83" s="2"/>
      <c r="GZ83" s="2"/>
      <c r="HA83" s="2">
        <v>0</v>
      </c>
      <c r="HB83" s="2">
        <v>0</v>
      </c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>
        <v>0</v>
      </c>
      <c r="IL83" s="2"/>
      <c r="IM83" s="2"/>
      <c r="IN83" s="2"/>
      <c r="IO83" s="2"/>
      <c r="IP83" s="2"/>
      <c r="IQ83" s="2"/>
      <c r="IR83" s="2"/>
      <c r="IS83" s="2"/>
      <c r="IT83" s="2"/>
      <c r="IU83" s="2"/>
    </row>
    <row r="84" spans="1:255" x14ac:dyDescent="0.2">
      <c r="A84">
        <v>18</v>
      </c>
      <c r="B84">
        <v>1</v>
      </c>
      <c r="C84">
        <v>120</v>
      </c>
      <c r="E84" t="s">
        <v>131</v>
      </c>
      <c r="F84" t="s">
        <v>121</v>
      </c>
      <c r="G84" t="s">
        <v>132</v>
      </c>
      <c r="H84" t="s">
        <v>26</v>
      </c>
      <c r="I84">
        <f>I82*J84</f>
        <v>2</v>
      </c>
      <c r="J84">
        <v>1</v>
      </c>
      <c r="O84">
        <f t="shared" si="68"/>
        <v>58199.93</v>
      </c>
      <c r="P84">
        <f t="shared" si="69"/>
        <v>58199.93</v>
      </c>
      <c r="Q84">
        <f t="shared" si="70"/>
        <v>0</v>
      </c>
      <c r="R84">
        <f t="shared" si="71"/>
        <v>0</v>
      </c>
      <c r="S84">
        <f t="shared" si="72"/>
        <v>0</v>
      </c>
      <c r="T84">
        <f t="shared" si="73"/>
        <v>0</v>
      </c>
      <c r="U84">
        <f t="shared" si="74"/>
        <v>0</v>
      </c>
      <c r="V84">
        <f t="shared" si="75"/>
        <v>0</v>
      </c>
      <c r="W84">
        <f t="shared" si="76"/>
        <v>0</v>
      </c>
      <c r="X84">
        <f t="shared" si="77"/>
        <v>0</v>
      </c>
      <c r="Y84">
        <f t="shared" si="78"/>
        <v>0</v>
      </c>
      <c r="AA84">
        <v>16673407</v>
      </c>
      <c r="AB84">
        <f t="shared" si="79"/>
        <v>4260.6099999999997</v>
      </c>
      <c r="AC84">
        <f t="shared" si="80"/>
        <v>4260.6099999999997</v>
      </c>
      <c r="AD84">
        <f>ROUND((((ET84)-(EU84))+AE84),6)</f>
        <v>0</v>
      </c>
      <c r="AE84">
        <f>ROUND((EU84),6)</f>
        <v>0</v>
      </c>
      <c r="AF84">
        <f>ROUND((EV84),6)</f>
        <v>0</v>
      </c>
      <c r="AG84">
        <f t="shared" si="81"/>
        <v>0</v>
      </c>
      <c r="AH84">
        <f>(EW84)</f>
        <v>0</v>
      </c>
      <c r="AI84">
        <f>(EX84)</f>
        <v>0</v>
      </c>
      <c r="AJ84">
        <f t="shared" si="82"/>
        <v>0</v>
      </c>
      <c r="AK84">
        <v>4260.6099999999997</v>
      </c>
      <c r="AL84">
        <v>4260.6099999999997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115</v>
      </c>
      <c r="AU84">
        <v>71</v>
      </c>
      <c r="AV84">
        <v>1</v>
      </c>
      <c r="AW84">
        <v>1</v>
      </c>
      <c r="AZ84">
        <v>6.83</v>
      </c>
      <c r="BA84">
        <v>1</v>
      </c>
      <c r="BB84">
        <v>1</v>
      </c>
      <c r="BC84">
        <v>6.83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1</v>
      </c>
      <c r="BJ84" t="s">
        <v>6</v>
      </c>
      <c r="BM84">
        <v>20001</v>
      </c>
      <c r="BN84">
        <v>0</v>
      </c>
      <c r="BO84" t="s">
        <v>6</v>
      </c>
      <c r="BP84">
        <v>0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128</v>
      </c>
      <c r="CA84">
        <v>83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83"/>
        <v>58199.93</v>
      </c>
      <c r="CQ84">
        <f t="shared" si="84"/>
        <v>29099.966299999996</v>
      </c>
      <c r="CR84">
        <f t="shared" si="85"/>
        <v>0</v>
      </c>
      <c r="CS84">
        <f t="shared" si="86"/>
        <v>0</v>
      </c>
      <c r="CT84">
        <f t="shared" si="87"/>
        <v>0</v>
      </c>
      <c r="CU84">
        <f t="shared" si="88"/>
        <v>0</v>
      </c>
      <c r="CV84">
        <f t="shared" si="89"/>
        <v>0</v>
      </c>
      <c r="CW84">
        <f t="shared" si="90"/>
        <v>0</v>
      </c>
      <c r="CX84">
        <f t="shared" si="91"/>
        <v>0</v>
      </c>
      <c r="CY84">
        <f t="shared" si="92"/>
        <v>0</v>
      </c>
      <c r="CZ84">
        <f t="shared" si="93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1013</v>
      </c>
      <c r="DV84" t="s">
        <v>26</v>
      </c>
      <c r="DW84" t="s">
        <v>26</v>
      </c>
      <c r="DX84">
        <v>1</v>
      </c>
      <c r="EE84">
        <v>16510518</v>
      </c>
      <c r="EF84">
        <v>2</v>
      </c>
      <c r="EG84" t="s">
        <v>30</v>
      </c>
      <c r="EH84">
        <v>0</v>
      </c>
      <c r="EI84" t="s">
        <v>6</v>
      </c>
      <c r="EJ84">
        <v>1</v>
      </c>
      <c r="EK84">
        <v>20001</v>
      </c>
      <c r="EL84" t="s">
        <v>31</v>
      </c>
      <c r="EM84" t="s">
        <v>32</v>
      </c>
      <c r="EO84" t="s">
        <v>6</v>
      </c>
      <c r="EQ84">
        <v>0</v>
      </c>
      <c r="ER84">
        <v>4260.6099999999997</v>
      </c>
      <c r="ES84">
        <v>4260.6099999999997</v>
      </c>
      <c r="ET84">
        <v>0</v>
      </c>
      <c r="EU84">
        <v>0</v>
      </c>
      <c r="EV84">
        <v>0</v>
      </c>
      <c r="EW84">
        <v>0</v>
      </c>
      <c r="EX84">
        <v>0</v>
      </c>
      <c r="EZ84">
        <v>5</v>
      </c>
      <c r="FC84">
        <v>0</v>
      </c>
      <c r="FD84">
        <v>18</v>
      </c>
      <c r="FF84">
        <v>29100</v>
      </c>
      <c r="FQ84">
        <v>0</v>
      </c>
      <c r="FR84">
        <f t="shared" si="94"/>
        <v>0</v>
      </c>
      <c r="FS84">
        <v>0</v>
      </c>
      <c r="FT84" t="s">
        <v>34</v>
      </c>
      <c r="FU84" t="s">
        <v>35</v>
      </c>
      <c r="FX84">
        <v>115.2</v>
      </c>
      <c r="FY84">
        <v>70.55</v>
      </c>
      <c r="GA84" t="s">
        <v>133</v>
      </c>
      <c r="GD84">
        <v>0</v>
      </c>
      <c r="GF84">
        <v>1144135138</v>
      </c>
      <c r="GG84">
        <v>1</v>
      </c>
      <c r="GH84">
        <v>3</v>
      </c>
      <c r="GI84">
        <v>4</v>
      </c>
      <c r="GJ84">
        <v>0</v>
      </c>
      <c r="GK84">
        <f>ROUND(R84*(S12)/100,2)</f>
        <v>0</v>
      </c>
      <c r="GL84">
        <f t="shared" si="95"/>
        <v>0</v>
      </c>
      <c r="GM84">
        <f t="shared" si="96"/>
        <v>58199.93</v>
      </c>
      <c r="GN84">
        <f t="shared" si="97"/>
        <v>58199.93</v>
      </c>
      <c r="GO84">
        <f t="shared" si="98"/>
        <v>0</v>
      </c>
      <c r="GP84">
        <f t="shared" si="99"/>
        <v>0</v>
      </c>
      <c r="GR84">
        <v>1</v>
      </c>
      <c r="GS84">
        <v>1</v>
      </c>
      <c r="GT84">
        <v>0</v>
      </c>
      <c r="GU84" t="s">
        <v>6</v>
      </c>
      <c r="GV84">
        <f t="shared" si="100"/>
        <v>0</v>
      </c>
      <c r="GW84">
        <v>1</v>
      </c>
      <c r="GX84">
        <f t="shared" si="101"/>
        <v>0</v>
      </c>
      <c r="HA84">
        <v>0</v>
      </c>
      <c r="HB84">
        <v>0</v>
      </c>
      <c r="IK84">
        <v>0</v>
      </c>
    </row>
    <row r="85" spans="1:255" x14ac:dyDescent="0.2">
      <c r="A85" s="2">
        <v>17</v>
      </c>
      <c r="B85" s="2">
        <v>1</v>
      </c>
      <c r="C85" s="2">
        <f>ROW(SmtRes!A130)</f>
        <v>130</v>
      </c>
      <c r="D85" s="2">
        <f>ROW(EtalonRes!A152)</f>
        <v>152</v>
      </c>
      <c r="E85" s="2" t="s">
        <v>134</v>
      </c>
      <c r="F85" s="2" t="s">
        <v>24</v>
      </c>
      <c r="G85" s="2" t="s">
        <v>135</v>
      </c>
      <c r="H85" s="2" t="s">
        <v>26</v>
      </c>
      <c r="I85" s="2">
        <v>2</v>
      </c>
      <c r="J85" s="2">
        <v>0</v>
      </c>
      <c r="K85" s="2"/>
      <c r="L85" s="2"/>
      <c r="M85" s="2"/>
      <c r="N85" s="2"/>
      <c r="O85" s="2">
        <f t="shared" si="68"/>
        <v>131.30000000000001</v>
      </c>
      <c r="P85" s="2">
        <f t="shared" si="69"/>
        <v>35.5</v>
      </c>
      <c r="Q85" s="2">
        <f t="shared" si="70"/>
        <v>14.85</v>
      </c>
      <c r="R85" s="2">
        <f t="shared" si="71"/>
        <v>1.47</v>
      </c>
      <c r="S85" s="2">
        <f t="shared" si="72"/>
        <v>80.95</v>
      </c>
      <c r="T85" s="2">
        <f t="shared" si="73"/>
        <v>0</v>
      </c>
      <c r="U85" s="2">
        <f t="shared" si="74"/>
        <v>9.0251999999999999</v>
      </c>
      <c r="V85" s="2">
        <f t="shared" si="75"/>
        <v>0.12</v>
      </c>
      <c r="W85" s="2">
        <f t="shared" si="76"/>
        <v>0</v>
      </c>
      <c r="X85" s="2">
        <f t="shared" si="77"/>
        <v>94.78</v>
      </c>
      <c r="Y85" s="2">
        <f t="shared" si="78"/>
        <v>58.52</v>
      </c>
      <c r="Z85" s="2"/>
      <c r="AA85" s="2">
        <v>16673393</v>
      </c>
      <c r="AB85" s="2">
        <f t="shared" si="79"/>
        <v>65.650400000000005</v>
      </c>
      <c r="AC85" s="2">
        <f t="shared" si="80"/>
        <v>17.75</v>
      </c>
      <c r="AD85" s="2">
        <f>ROUND((((((ET85*1.2)*1.25))-(((EU85*1.2)*1.25)))+AE85),6)</f>
        <v>7.4249999999999998</v>
      </c>
      <c r="AE85" s="2">
        <f>ROUND((((EU85*1.2)*1.25)),6)</f>
        <v>0.73499999999999999</v>
      </c>
      <c r="AF85" s="2">
        <f>ROUND((((EV85*1.2)*1.15)),6)</f>
        <v>40.4754</v>
      </c>
      <c r="AG85" s="2">
        <f t="shared" si="81"/>
        <v>0</v>
      </c>
      <c r="AH85" s="2">
        <f>(((EW85*1.2)*1.15))</f>
        <v>4.5125999999999999</v>
      </c>
      <c r="AI85" s="2">
        <f>(((EX85*1.2)*1.25))</f>
        <v>0.06</v>
      </c>
      <c r="AJ85" s="2">
        <f t="shared" si="82"/>
        <v>0</v>
      </c>
      <c r="AK85" s="2">
        <v>52.03</v>
      </c>
      <c r="AL85" s="2">
        <v>17.75</v>
      </c>
      <c r="AM85" s="2">
        <v>4.95</v>
      </c>
      <c r="AN85" s="2">
        <v>0.49</v>
      </c>
      <c r="AO85" s="2">
        <v>29.33</v>
      </c>
      <c r="AP85" s="2">
        <v>0</v>
      </c>
      <c r="AQ85" s="2">
        <v>3.27</v>
      </c>
      <c r="AR85" s="2">
        <v>0.04</v>
      </c>
      <c r="AS85" s="2">
        <v>0</v>
      </c>
      <c r="AT85" s="2">
        <v>115</v>
      </c>
      <c r="AU85" s="2">
        <v>71</v>
      </c>
      <c r="AV85" s="2">
        <v>1</v>
      </c>
      <c r="AW85" s="2">
        <v>1</v>
      </c>
      <c r="AX85" s="2"/>
      <c r="AY85" s="2"/>
      <c r="AZ85" s="2">
        <v>1</v>
      </c>
      <c r="BA85" s="2">
        <v>1</v>
      </c>
      <c r="BB85" s="2">
        <v>1</v>
      </c>
      <c r="BC85" s="2">
        <v>1</v>
      </c>
      <c r="BD85" s="2" t="s">
        <v>6</v>
      </c>
      <c r="BE85" s="2" t="s">
        <v>6</v>
      </c>
      <c r="BF85" s="2" t="s">
        <v>6</v>
      </c>
      <c r="BG85" s="2" t="s">
        <v>6</v>
      </c>
      <c r="BH85" s="2">
        <v>0</v>
      </c>
      <c r="BI85" s="2">
        <v>1</v>
      </c>
      <c r="BJ85" s="2" t="s">
        <v>27</v>
      </c>
      <c r="BK85" s="2"/>
      <c r="BL85" s="2"/>
      <c r="BM85" s="2">
        <v>20001</v>
      </c>
      <c r="BN85" s="2">
        <v>0</v>
      </c>
      <c r="BO85" s="2" t="s">
        <v>6</v>
      </c>
      <c r="BP85" s="2">
        <v>0</v>
      </c>
      <c r="BQ85" s="2">
        <v>2</v>
      </c>
      <c r="BR85" s="2">
        <v>0</v>
      </c>
      <c r="BS85" s="2">
        <v>1</v>
      </c>
      <c r="BT85" s="2">
        <v>1</v>
      </c>
      <c r="BU85" s="2">
        <v>1</v>
      </c>
      <c r="BV85" s="2">
        <v>1</v>
      </c>
      <c r="BW85" s="2">
        <v>1</v>
      </c>
      <c r="BX85" s="2">
        <v>1</v>
      </c>
      <c r="BY85" s="2" t="s">
        <v>6</v>
      </c>
      <c r="BZ85" s="2">
        <v>128</v>
      </c>
      <c r="CA85" s="2">
        <v>83</v>
      </c>
      <c r="CB85" s="2"/>
      <c r="CC85" s="2"/>
      <c r="CD85" s="2"/>
      <c r="CE85" s="2"/>
      <c r="CF85" s="2">
        <v>0</v>
      </c>
      <c r="CG85" s="2">
        <v>0</v>
      </c>
      <c r="CH85" s="2"/>
      <c r="CI85" s="2"/>
      <c r="CJ85" s="2"/>
      <c r="CK85" s="2"/>
      <c r="CL85" s="2"/>
      <c r="CM85" s="2">
        <v>0</v>
      </c>
      <c r="CN85" s="2" t="s">
        <v>596</v>
      </c>
      <c r="CO85" s="2">
        <v>0</v>
      </c>
      <c r="CP85" s="2">
        <f t="shared" si="83"/>
        <v>131.30000000000001</v>
      </c>
      <c r="CQ85" s="2">
        <f t="shared" si="84"/>
        <v>17.75</v>
      </c>
      <c r="CR85" s="2">
        <f t="shared" si="85"/>
        <v>7.4249999999999998</v>
      </c>
      <c r="CS85" s="2">
        <f t="shared" si="86"/>
        <v>0.73499999999999999</v>
      </c>
      <c r="CT85" s="2">
        <f t="shared" si="87"/>
        <v>40.4754</v>
      </c>
      <c r="CU85" s="2">
        <f t="shared" si="88"/>
        <v>0</v>
      </c>
      <c r="CV85" s="2">
        <f t="shared" si="89"/>
        <v>4.5125999999999999</v>
      </c>
      <c r="CW85" s="2">
        <f t="shared" si="90"/>
        <v>0.06</v>
      </c>
      <c r="CX85" s="2">
        <f t="shared" si="91"/>
        <v>0</v>
      </c>
      <c r="CY85" s="2">
        <f t="shared" si="92"/>
        <v>94.783000000000015</v>
      </c>
      <c r="CZ85" s="2">
        <f t="shared" si="93"/>
        <v>58.5182</v>
      </c>
      <c r="DA85" s="2"/>
      <c r="DB85" s="2"/>
      <c r="DC85" s="2" t="s">
        <v>6</v>
      </c>
      <c r="DD85" s="2" t="s">
        <v>6</v>
      </c>
      <c r="DE85" s="2" t="s">
        <v>117</v>
      </c>
      <c r="DF85" s="2" t="s">
        <v>117</v>
      </c>
      <c r="DG85" s="2" t="s">
        <v>118</v>
      </c>
      <c r="DH85" s="2" t="s">
        <v>6</v>
      </c>
      <c r="DI85" s="2" t="s">
        <v>118</v>
      </c>
      <c r="DJ85" s="2" t="s">
        <v>117</v>
      </c>
      <c r="DK85" s="2" t="s">
        <v>6</v>
      </c>
      <c r="DL85" s="2" t="s">
        <v>6</v>
      </c>
      <c r="DM85" s="2" t="s">
        <v>6</v>
      </c>
      <c r="DN85" s="2">
        <v>0</v>
      </c>
      <c r="DO85" s="2">
        <v>0</v>
      </c>
      <c r="DP85" s="2">
        <v>1</v>
      </c>
      <c r="DQ85" s="2">
        <v>1</v>
      </c>
      <c r="DR85" s="2"/>
      <c r="DS85" s="2"/>
      <c r="DT85" s="2"/>
      <c r="DU85" s="2">
        <v>1013</v>
      </c>
      <c r="DV85" s="2" t="s">
        <v>26</v>
      </c>
      <c r="DW85" s="2" t="s">
        <v>26</v>
      </c>
      <c r="DX85" s="2">
        <v>1</v>
      </c>
      <c r="DY85" s="2"/>
      <c r="DZ85" s="2"/>
      <c r="EA85" s="2"/>
      <c r="EB85" s="2"/>
      <c r="EC85" s="2"/>
      <c r="ED85" s="2"/>
      <c r="EE85" s="2">
        <v>16510518</v>
      </c>
      <c r="EF85" s="2">
        <v>2</v>
      </c>
      <c r="EG85" s="2" t="s">
        <v>30</v>
      </c>
      <c r="EH85" s="2">
        <v>0</v>
      </c>
      <c r="EI85" s="2" t="s">
        <v>6</v>
      </c>
      <c r="EJ85" s="2">
        <v>1</v>
      </c>
      <c r="EK85" s="2">
        <v>20001</v>
      </c>
      <c r="EL85" s="2" t="s">
        <v>31</v>
      </c>
      <c r="EM85" s="2" t="s">
        <v>32</v>
      </c>
      <c r="EN85" s="2"/>
      <c r="EO85" s="2" t="s">
        <v>119</v>
      </c>
      <c r="EP85" s="2"/>
      <c r="EQ85" s="2">
        <v>0</v>
      </c>
      <c r="ER85" s="2">
        <v>52.03</v>
      </c>
      <c r="ES85" s="2">
        <v>17.75</v>
      </c>
      <c r="ET85" s="2">
        <v>4.95</v>
      </c>
      <c r="EU85" s="2">
        <v>0.49</v>
      </c>
      <c r="EV85" s="2">
        <v>29.33</v>
      </c>
      <c r="EW85" s="2">
        <v>3.27</v>
      </c>
      <c r="EX85" s="2">
        <v>0.04</v>
      </c>
      <c r="EY85" s="2">
        <v>0</v>
      </c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>
        <v>0</v>
      </c>
      <c r="FR85" s="2">
        <f t="shared" si="94"/>
        <v>0</v>
      </c>
      <c r="FS85" s="2">
        <v>0</v>
      </c>
      <c r="FT85" s="2" t="s">
        <v>34</v>
      </c>
      <c r="FU85" s="2" t="s">
        <v>35</v>
      </c>
      <c r="FV85" s="2"/>
      <c r="FW85" s="2"/>
      <c r="FX85" s="2">
        <v>115.2</v>
      </c>
      <c r="FY85" s="2">
        <v>70.55</v>
      </c>
      <c r="FZ85" s="2"/>
      <c r="GA85" s="2" t="s">
        <v>6</v>
      </c>
      <c r="GB85" s="2"/>
      <c r="GC85" s="2"/>
      <c r="GD85" s="2">
        <v>0</v>
      </c>
      <c r="GE85" s="2"/>
      <c r="GF85" s="2">
        <v>-594135543</v>
      </c>
      <c r="GG85" s="2">
        <v>2</v>
      </c>
      <c r="GH85" s="2">
        <v>1</v>
      </c>
      <c r="GI85" s="2">
        <v>-2</v>
      </c>
      <c r="GJ85" s="2">
        <v>0</v>
      </c>
      <c r="GK85" s="2">
        <f>ROUND(R85*(R12)/100,2)</f>
        <v>0</v>
      </c>
      <c r="GL85" s="2">
        <f t="shared" si="95"/>
        <v>0</v>
      </c>
      <c r="GM85" s="2">
        <f t="shared" si="96"/>
        <v>284.60000000000002</v>
      </c>
      <c r="GN85" s="2">
        <f t="shared" si="97"/>
        <v>284.60000000000002</v>
      </c>
      <c r="GO85" s="2">
        <f t="shared" si="98"/>
        <v>0</v>
      </c>
      <c r="GP85" s="2">
        <f t="shared" si="99"/>
        <v>0</v>
      </c>
      <c r="GQ85" s="2"/>
      <c r="GR85" s="2">
        <v>0</v>
      </c>
      <c r="GS85" s="2">
        <v>3</v>
      </c>
      <c r="GT85" s="2">
        <v>0</v>
      </c>
      <c r="GU85" s="2" t="s">
        <v>6</v>
      </c>
      <c r="GV85" s="2">
        <f t="shared" si="100"/>
        <v>0</v>
      </c>
      <c r="GW85" s="2">
        <v>1</v>
      </c>
      <c r="GX85" s="2">
        <f t="shared" si="101"/>
        <v>0</v>
      </c>
      <c r="GY85" s="2"/>
      <c r="GZ85" s="2"/>
      <c r="HA85" s="2">
        <v>0</v>
      </c>
      <c r="HB85" s="2">
        <v>0</v>
      </c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>
        <v>0</v>
      </c>
      <c r="IL85" s="2"/>
      <c r="IM85" s="2"/>
      <c r="IN85" s="2"/>
      <c r="IO85" s="2"/>
      <c r="IP85" s="2"/>
      <c r="IQ85" s="2"/>
      <c r="IR85" s="2"/>
      <c r="IS85" s="2"/>
      <c r="IT85" s="2"/>
      <c r="IU85" s="2"/>
    </row>
    <row r="86" spans="1:255" x14ac:dyDescent="0.2">
      <c r="A86">
        <v>17</v>
      </c>
      <c r="B86">
        <v>1</v>
      </c>
      <c r="C86">
        <f>ROW(SmtRes!A140)</f>
        <v>140</v>
      </c>
      <c r="D86">
        <f>ROW(EtalonRes!A162)</f>
        <v>162</v>
      </c>
      <c r="E86" t="s">
        <v>134</v>
      </c>
      <c r="F86" t="s">
        <v>24</v>
      </c>
      <c r="G86" t="s">
        <v>135</v>
      </c>
      <c r="H86" t="s">
        <v>26</v>
      </c>
      <c r="I86">
        <v>2</v>
      </c>
      <c r="J86">
        <v>0</v>
      </c>
      <c r="O86">
        <f t="shared" si="68"/>
        <v>896.79</v>
      </c>
      <c r="P86">
        <f t="shared" si="69"/>
        <v>242.47</v>
      </c>
      <c r="Q86">
        <f t="shared" si="70"/>
        <v>101.43</v>
      </c>
      <c r="R86">
        <f t="shared" si="71"/>
        <v>10.039999999999999</v>
      </c>
      <c r="S86">
        <f t="shared" si="72"/>
        <v>552.89</v>
      </c>
      <c r="T86">
        <f t="shared" si="73"/>
        <v>0</v>
      </c>
      <c r="U86">
        <f t="shared" si="74"/>
        <v>9.0251999999999999</v>
      </c>
      <c r="V86">
        <f t="shared" si="75"/>
        <v>0.12</v>
      </c>
      <c r="W86">
        <f t="shared" si="76"/>
        <v>0</v>
      </c>
      <c r="X86">
        <f t="shared" si="77"/>
        <v>647.37</v>
      </c>
      <c r="Y86">
        <f t="shared" si="78"/>
        <v>399.68</v>
      </c>
      <c r="AA86">
        <v>16673407</v>
      </c>
      <c r="AB86">
        <f t="shared" si="79"/>
        <v>65.650400000000005</v>
      </c>
      <c r="AC86">
        <f t="shared" si="80"/>
        <v>17.75</v>
      </c>
      <c r="AD86">
        <f>ROUND((((((ET86*1.2)*1.25))-(((EU86*1.2)*1.25)))+AE86),6)</f>
        <v>7.4249999999999998</v>
      </c>
      <c r="AE86">
        <f>ROUND((((EU86*1.2)*1.25)),6)</f>
        <v>0.73499999999999999</v>
      </c>
      <c r="AF86">
        <f>ROUND((((EV86*1.2)*1.15)),6)</f>
        <v>40.4754</v>
      </c>
      <c r="AG86">
        <f t="shared" si="81"/>
        <v>0</v>
      </c>
      <c r="AH86">
        <f>(((EW86*1.2)*1.15))</f>
        <v>4.5125999999999999</v>
      </c>
      <c r="AI86">
        <f>(((EX86*1.2)*1.25))</f>
        <v>0.06</v>
      </c>
      <c r="AJ86">
        <f t="shared" si="82"/>
        <v>0</v>
      </c>
      <c r="AK86">
        <v>52.03</v>
      </c>
      <c r="AL86">
        <v>17.75</v>
      </c>
      <c r="AM86">
        <v>4.95</v>
      </c>
      <c r="AN86">
        <v>0.49</v>
      </c>
      <c r="AO86">
        <v>29.33</v>
      </c>
      <c r="AP86">
        <v>0</v>
      </c>
      <c r="AQ86">
        <v>3.27</v>
      </c>
      <c r="AR86">
        <v>0.04</v>
      </c>
      <c r="AS86">
        <v>0</v>
      </c>
      <c r="AT86">
        <v>115</v>
      </c>
      <c r="AU86">
        <v>71</v>
      </c>
      <c r="AV86">
        <v>1</v>
      </c>
      <c r="AW86">
        <v>1</v>
      </c>
      <c r="AZ86">
        <v>6.83</v>
      </c>
      <c r="BA86">
        <v>6.83</v>
      </c>
      <c r="BB86">
        <v>6.83</v>
      </c>
      <c r="BC86">
        <v>6.83</v>
      </c>
      <c r="BD86" t="s">
        <v>6</v>
      </c>
      <c r="BE86" t="s">
        <v>6</v>
      </c>
      <c r="BF86" t="s">
        <v>6</v>
      </c>
      <c r="BG86" t="s">
        <v>6</v>
      </c>
      <c r="BH86">
        <v>0</v>
      </c>
      <c r="BI86">
        <v>1</v>
      </c>
      <c r="BJ86" t="s">
        <v>27</v>
      </c>
      <c r="BM86">
        <v>20001</v>
      </c>
      <c r="BN86">
        <v>0</v>
      </c>
      <c r="BO86" t="s">
        <v>6</v>
      </c>
      <c r="BP86">
        <v>0</v>
      </c>
      <c r="BQ86">
        <v>2</v>
      </c>
      <c r="BR86">
        <v>0</v>
      </c>
      <c r="BS86">
        <v>6.83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128</v>
      </c>
      <c r="CA86">
        <v>83</v>
      </c>
      <c r="CF86">
        <v>0</v>
      </c>
      <c r="CG86">
        <v>0</v>
      </c>
      <c r="CM86">
        <v>0</v>
      </c>
      <c r="CN86" t="s">
        <v>596</v>
      </c>
      <c r="CO86">
        <v>0</v>
      </c>
      <c r="CP86">
        <f t="shared" si="83"/>
        <v>896.79</v>
      </c>
      <c r="CQ86">
        <f t="shared" si="84"/>
        <v>121.2325</v>
      </c>
      <c r="CR86">
        <f t="shared" si="85"/>
        <v>50.71275</v>
      </c>
      <c r="CS86">
        <f t="shared" si="86"/>
        <v>5.0200500000000003</v>
      </c>
      <c r="CT86">
        <f t="shared" si="87"/>
        <v>276.44698199999999</v>
      </c>
      <c r="CU86">
        <f t="shared" si="88"/>
        <v>0</v>
      </c>
      <c r="CV86">
        <f t="shared" si="89"/>
        <v>4.5125999999999999</v>
      </c>
      <c r="CW86">
        <f t="shared" si="90"/>
        <v>0.06</v>
      </c>
      <c r="CX86">
        <f t="shared" si="91"/>
        <v>0</v>
      </c>
      <c r="CY86">
        <f t="shared" si="92"/>
        <v>647.36950000000002</v>
      </c>
      <c r="CZ86">
        <f t="shared" si="93"/>
        <v>399.68029999999999</v>
      </c>
      <c r="DC86" t="s">
        <v>6</v>
      </c>
      <c r="DD86" t="s">
        <v>6</v>
      </c>
      <c r="DE86" t="s">
        <v>117</v>
      </c>
      <c r="DF86" t="s">
        <v>117</v>
      </c>
      <c r="DG86" t="s">
        <v>118</v>
      </c>
      <c r="DH86" t="s">
        <v>6</v>
      </c>
      <c r="DI86" t="s">
        <v>118</v>
      </c>
      <c r="DJ86" t="s">
        <v>117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1013</v>
      </c>
      <c r="DV86" t="s">
        <v>26</v>
      </c>
      <c r="DW86" t="s">
        <v>26</v>
      </c>
      <c r="DX86">
        <v>1</v>
      </c>
      <c r="EE86">
        <v>16510518</v>
      </c>
      <c r="EF86">
        <v>2</v>
      </c>
      <c r="EG86" t="s">
        <v>30</v>
      </c>
      <c r="EH86">
        <v>0</v>
      </c>
      <c r="EI86" t="s">
        <v>6</v>
      </c>
      <c r="EJ86">
        <v>1</v>
      </c>
      <c r="EK86">
        <v>20001</v>
      </c>
      <c r="EL86" t="s">
        <v>31</v>
      </c>
      <c r="EM86" t="s">
        <v>32</v>
      </c>
      <c r="EO86" t="s">
        <v>119</v>
      </c>
      <c r="EQ86">
        <v>0</v>
      </c>
      <c r="ER86">
        <v>52.03</v>
      </c>
      <c r="ES86">
        <v>17.75</v>
      </c>
      <c r="ET86">
        <v>4.95</v>
      </c>
      <c r="EU86">
        <v>0.49</v>
      </c>
      <c r="EV86">
        <v>29.33</v>
      </c>
      <c r="EW86">
        <v>3.27</v>
      </c>
      <c r="EX86">
        <v>0.04</v>
      </c>
      <c r="EY86">
        <v>0</v>
      </c>
      <c r="FQ86">
        <v>0</v>
      </c>
      <c r="FR86">
        <f t="shared" si="94"/>
        <v>0</v>
      </c>
      <c r="FS86">
        <v>0</v>
      </c>
      <c r="FT86" t="s">
        <v>34</v>
      </c>
      <c r="FU86" t="s">
        <v>35</v>
      </c>
      <c r="FX86">
        <v>115.2</v>
      </c>
      <c r="FY86">
        <v>70.55</v>
      </c>
      <c r="GA86" t="s">
        <v>6</v>
      </c>
      <c r="GD86">
        <v>0</v>
      </c>
      <c r="GF86">
        <v>-594135543</v>
      </c>
      <c r="GG86">
        <v>1</v>
      </c>
      <c r="GH86">
        <v>1</v>
      </c>
      <c r="GI86">
        <v>4</v>
      </c>
      <c r="GJ86">
        <v>0</v>
      </c>
      <c r="GK86">
        <f>ROUND(R86*(S12)/100,2)</f>
        <v>0</v>
      </c>
      <c r="GL86">
        <f t="shared" si="95"/>
        <v>0</v>
      </c>
      <c r="GM86">
        <f t="shared" si="96"/>
        <v>1943.84</v>
      </c>
      <c r="GN86">
        <f t="shared" si="97"/>
        <v>1943.84</v>
      </c>
      <c r="GO86">
        <f t="shared" si="98"/>
        <v>0</v>
      </c>
      <c r="GP86">
        <f t="shared" si="99"/>
        <v>0</v>
      </c>
      <c r="GR86">
        <v>0</v>
      </c>
      <c r="GS86">
        <v>3</v>
      </c>
      <c r="GT86">
        <v>0</v>
      </c>
      <c r="GU86" t="s">
        <v>6</v>
      </c>
      <c r="GV86">
        <f t="shared" si="100"/>
        <v>0</v>
      </c>
      <c r="GW86">
        <v>1</v>
      </c>
      <c r="GX86">
        <f t="shared" si="101"/>
        <v>0</v>
      </c>
      <c r="HA86">
        <v>0</v>
      </c>
      <c r="HB86">
        <v>0</v>
      </c>
      <c r="IK86">
        <v>0</v>
      </c>
    </row>
    <row r="87" spans="1:255" x14ac:dyDescent="0.2">
      <c r="A87" s="2">
        <v>18</v>
      </c>
      <c r="B87" s="2">
        <v>1</v>
      </c>
      <c r="C87" s="2">
        <v>130</v>
      </c>
      <c r="D87" s="2"/>
      <c r="E87" s="2" t="s">
        <v>136</v>
      </c>
      <c r="F87" s="2" t="s">
        <v>137</v>
      </c>
      <c r="G87" s="2" t="s">
        <v>138</v>
      </c>
      <c r="H87" s="2" t="s">
        <v>139</v>
      </c>
      <c r="I87" s="2">
        <f>I85*J87</f>
        <v>2</v>
      </c>
      <c r="J87" s="2">
        <v>1</v>
      </c>
      <c r="K87" s="2"/>
      <c r="L87" s="2"/>
      <c r="M87" s="2"/>
      <c r="N87" s="2"/>
      <c r="O87" s="2">
        <f t="shared" si="68"/>
        <v>0</v>
      </c>
      <c r="P87" s="2">
        <f t="shared" si="69"/>
        <v>0</v>
      </c>
      <c r="Q87" s="2">
        <f t="shared" si="70"/>
        <v>0</v>
      </c>
      <c r="R87" s="2">
        <f t="shared" si="71"/>
        <v>0</v>
      </c>
      <c r="S87" s="2">
        <f t="shared" si="72"/>
        <v>0</v>
      </c>
      <c r="T87" s="2">
        <f t="shared" si="73"/>
        <v>0</v>
      </c>
      <c r="U87" s="2">
        <f t="shared" si="74"/>
        <v>0</v>
      </c>
      <c r="V87" s="2">
        <f t="shared" si="75"/>
        <v>0</v>
      </c>
      <c r="W87" s="2">
        <f t="shared" si="76"/>
        <v>0</v>
      </c>
      <c r="X87" s="2">
        <f t="shared" si="77"/>
        <v>0</v>
      </c>
      <c r="Y87" s="2">
        <f t="shared" si="78"/>
        <v>0</v>
      </c>
      <c r="Z87" s="2"/>
      <c r="AA87" s="2">
        <v>16673393</v>
      </c>
      <c r="AB87" s="2">
        <f t="shared" si="79"/>
        <v>0</v>
      </c>
      <c r="AC87" s="2">
        <f t="shared" si="80"/>
        <v>0</v>
      </c>
      <c r="AD87" s="2">
        <f>ROUND((((ET87)-(EU87))+AE87),6)</f>
        <v>0</v>
      </c>
      <c r="AE87" s="2">
        <f t="shared" ref="AE87:AF90" si="104">ROUND((EU87),6)</f>
        <v>0</v>
      </c>
      <c r="AF87" s="2">
        <f t="shared" si="104"/>
        <v>0</v>
      </c>
      <c r="AG87" s="2">
        <f t="shared" si="81"/>
        <v>0</v>
      </c>
      <c r="AH87" s="2">
        <f t="shared" ref="AH87:AI90" si="105">(EW87)</f>
        <v>0</v>
      </c>
      <c r="AI87" s="2">
        <f t="shared" si="105"/>
        <v>0</v>
      </c>
      <c r="AJ87" s="2">
        <f t="shared" si="82"/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115</v>
      </c>
      <c r="AU87" s="2">
        <v>71</v>
      </c>
      <c r="AV87" s="2">
        <v>1</v>
      </c>
      <c r="AW87" s="2">
        <v>1</v>
      </c>
      <c r="AX87" s="2"/>
      <c r="AY87" s="2"/>
      <c r="AZ87" s="2">
        <v>1</v>
      </c>
      <c r="BA87" s="2">
        <v>1</v>
      </c>
      <c r="BB87" s="2">
        <v>1</v>
      </c>
      <c r="BC87" s="2">
        <v>1</v>
      </c>
      <c r="BD87" s="2" t="s">
        <v>6</v>
      </c>
      <c r="BE87" s="2" t="s">
        <v>6</v>
      </c>
      <c r="BF87" s="2" t="s">
        <v>6</v>
      </c>
      <c r="BG87" s="2" t="s">
        <v>6</v>
      </c>
      <c r="BH87" s="2">
        <v>3</v>
      </c>
      <c r="BI87" s="2">
        <v>1</v>
      </c>
      <c r="BJ87" s="2" t="s">
        <v>6</v>
      </c>
      <c r="BK87" s="2"/>
      <c r="BL87" s="2"/>
      <c r="BM87" s="2">
        <v>20001</v>
      </c>
      <c r="BN87" s="2">
        <v>0</v>
      </c>
      <c r="BO87" s="2" t="s">
        <v>6</v>
      </c>
      <c r="BP87" s="2">
        <v>0</v>
      </c>
      <c r="BQ87" s="2">
        <v>2</v>
      </c>
      <c r="BR87" s="2">
        <v>0</v>
      </c>
      <c r="BS87" s="2">
        <v>1</v>
      </c>
      <c r="BT87" s="2">
        <v>1</v>
      </c>
      <c r="BU87" s="2">
        <v>1</v>
      </c>
      <c r="BV87" s="2">
        <v>1</v>
      </c>
      <c r="BW87" s="2">
        <v>1</v>
      </c>
      <c r="BX87" s="2">
        <v>1</v>
      </c>
      <c r="BY87" s="2" t="s">
        <v>6</v>
      </c>
      <c r="BZ87" s="2">
        <v>128</v>
      </c>
      <c r="CA87" s="2">
        <v>83</v>
      </c>
      <c r="CB87" s="2"/>
      <c r="CC87" s="2"/>
      <c r="CD87" s="2"/>
      <c r="CE87" s="2"/>
      <c r="CF87" s="2">
        <v>0</v>
      </c>
      <c r="CG87" s="2">
        <v>0</v>
      </c>
      <c r="CH87" s="2"/>
      <c r="CI87" s="2"/>
      <c r="CJ87" s="2"/>
      <c r="CK87" s="2"/>
      <c r="CL87" s="2"/>
      <c r="CM87" s="2">
        <v>0</v>
      </c>
      <c r="CN87" s="2" t="s">
        <v>6</v>
      </c>
      <c r="CO87" s="2">
        <v>0</v>
      </c>
      <c r="CP87" s="2">
        <f t="shared" si="83"/>
        <v>0</v>
      </c>
      <c r="CQ87" s="2">
        <f t="shared" si="84"/>
        <v>0</v>
      </c>
      <c r="CR87" s="2">
        <f t="shared" si="85"/>
        <v>0</v>
      </c>
      <c r="CS87" s="2">
        <f t="shared" si="86"/>
        <v>0</v>
      </c>
      <c r="CT87" s="2">
        <f t="shared" si="87"/>
        <v>0</v>
      </c>
      <c r="CU87" s="2">
        <f t="shared" si="88"/>
        <v>0</v>
      </c>
      <c r="CV87" s="2">
        <f t="shared" si="89"/>
        <v>0</v>
      </c>
      <c r="CW87" s="2">
        <f t="shared" si="90"/>
        <v>0</v>
      </c>
      <c r="CX87" s="2">
        <f t="shared" si="91"/>
        <v>0</v>
      </c>
      <c r="CY87" s="2">
        <f t="shared" si="92"/>
        <v>0</v>
      </c>
      <c r="CZ87" s="2">
        <f t="shared" si="93"/>
        <v>0</v>
      </c>
      <c r="DA87" s="2"/>
      <c r="DB87" s="2"/>
      <c r="DC87" s="2" t="s">
        <v>6</v>
      </c>
      <c r="DD87" s="2" t="s">
        <v>6</v>
      </c>
      <c r="DE87" s="2" t="s">
        <v>6</v>
      </c>
      <c r="DF87" s="2" t="s">
        <v>6</v>
      </c>
      <c r="DG87" s="2" t="s">
        <v>6</v>
      </c>
      <c r="DH87" s="2" t="s">
        <v>6</v>
      </c>
      <c r="DI87" s="2" t="s">
        <v>6</v>
      </c>
      <c r="DJ87" s="2" t="s">
        <v>6</v>
      </c>
      <c r="DK87" s="2" t="s">
        <v>6</v>
      </c>
      <c r="DL87" s="2" t="s">
        <v>6</v>
      </c>
      <c r="DM87" s="2" t="s">
        <v>6</v>
      </c>
      <c r="DN87" s="2">
        <v>0</v>
      </c>
      <c r="DO87" s="2">
        <v>0</v>
      </c>
      <c r="DP87" s="2">
        <v>1</v>
      </c>
      <c r="DQ87" s="2">
        <v>1</v>
      </c>
      <c r="DR87" s="2"/>
      <c r="DS87" s="2"/>
      <c r="DT87" s="2"/>
      <c r="DU87" s="2">
        <v>1010</v>
      </c>
      <c r="DV87" s="2" t="s">
        <v>139</v>
      </c>
      <c r="DW87" s="2" t="s">
        <v>139</v>
      </c>
      <c r="DX87" s="2">
        <v>1</v>
      </c>
      <c r="DY87" s="2"/>
      <c r="DZ87" s="2"/>
      <c r="EA87" s="2"/>
      <c r="EB87" s="2"/>
      <c r="EC87" s="2"/>
      <c r="ED87" s="2"/>
      <c r="EE87" s="2">
        <v>16510518</v>
      </c>
      <c r="EF87" s="2">
        <v>2</v>
      </c>
      <c r="EG87" s="2" t="s">
        <v>30</v>
      </c>
      <c r="EH87" s="2">
        <v>0</v>
      </c>
      <c r="EI87" s="2" t="s">
        <v>6</v>
      </c>
      <c r="EJ87" s="2">
        <v>1</v>
      </c>
      <c r="EK87" s="2">
        <v>20001</v>
      </c>
      <c r="EL87" s="2" t="s">
        <v>31</v>
      </c>
      <c r="EM87" s="2" t="s">
        <v>32</v>
      </c>
      <c r="EN87" s="2"/>
      <c r="EO87" s="2" t="s">
        <v>6</v>
      </c>
      <c r="EP87" s="2"/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>
        <v>0</v>
      </c>
      <c r="FR87" s="2">
        <f t="shared" si="94"/>
        <v>0</v>
      </c>
      <c r="FS87" s="2">
        <v>0</v>
      </c>
      <c r="FT87" s="2" t="s">
        <v>34</v>
      </c>
      <c r="FU87" s="2" t="s">
        <v>35</v>
      </c>
      <c r="FV87" s="2"/>
      <c r="FW87" s="2"/>
      <c r="FX87" s="2">
        <v>115.2</v>
      </c>
      <c r="FY87" s="2">
        <v>70.55</v>
      </c>
      <c r="FZ87" s="2"/>
      <c r="GA87" s="2" t="s">
        <v>6</v>
      </c>
      <c r="GB87" s="2"/>
      <c r="GC87" s="2"/>
      <c r="GD87" s="2">
        <v>0</v>
      </c>
      <c r="GE87" s="2"/>
      <c r="GF87" s="2">
        <v>-698526538</v>
      </c>
      <c r="GG87" s="2">
        <v>2</v>
      </c>
      <c r="GH87" s="2">
        <v>1</v>
      </c>
      <c r="GI87" s="2">
        <v>-2</v>
      </c>
      <c r="GJ87" s="2">
        <v>0</v>
      </c>
      <c r="GK87" s="2">
        <f>ROUND(R87*(R12)/100,2)</f>
        <v>0</v>
      </c>
      <c r="GL87" s="2">
        <f t="shared" si="95"/>
        <v>0</v>
      </c>
      <c r="GM87" s="2">
        <f t="shared" si="96"/>
        <v>0</v>
      </c>
      <c r="GN87" s="2">
        <f t="shared" si="97"/>
        <v>0</v>
      </c>
      <c r="GO87" s="2">
        <f t="shared" si="98"/>
        <v>0</v>
      </c>
      <c r="GP87" s="2">
        <f t="shared" si="99"/>
        <v>0</v>
      </c>
      <c r="GQ87" s="2"/>
      <c r="GR87" s="2">
        <v>0</v>
      </c>
      <c r="GS87" s="2">
        <v>3</v>
      </c>
      <c r="GT87" s="2">
        <v>0</v>
      </c>
      <c r="GU87" s="2" t="s">
        <v>6</v>
      </c>
      <c r="GV87" s="2">
        <f t="shared" si="100"/>
        <v>0</v>
      </c>
      <c r="GW87" s="2">
        <v>1</v>
      </c>
      <c r="GX87" s="2">
        <f t="shared" si="101"/>
        <v>0</v>
      </c>
      <c r="GY87" s="2"/>
      <c r="GZ87" s="2"/>
      <c r="HA87" s="2">
        <v>0</v>
      </c>
      <c r="HB87" s="2">
        <v>0</v>
      </c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>
        <v>0</v>
      </c>
      <c r="IL87" s="2"/>
      <c r="IM87" s="2"/>
      <c r="IN87" s="2"/>
      <c r="IO87" s="2"/>
      <c r="IP87" s="2"/>
      <c r="IQ87" s="2"/>
      <c r="IR87" s="2"/>
      <c r="IS87" s="2"/>
      <c r="IT87" s="2"/>
      <c r="IU87" s="2"/>
    </row>
    <row r="88" spans="1:255" x14ac:dyDescent="0.2">
      <c r="A88">
        <v>18</v>
      </c>
      <c r="B88">
        <v>1</v>
      </c>
      <c r="C88">
        <v>140</v>
      </c>
      <c r="E88" t="s">
        <v>136</v>
      </c>
      <c r="F88" t="s">
        <v>137</v>
      </c>
      <c r="G88" t="s">
        <v>138</v>
      </c>
      <c r="H88" t="s">
        <v>139</v>
      </c>
      <c r="I88">
        <f>I86*J88</f>
        <v>2</v>
      </c>
      <c r="J88">
        <v>1</v>
      </c>
      <c r="O88">
        <f t="shared" si="68"/>
        <v>0</v>
      </c>
      <c r="P88">
        <f t="shared" si="69"/>
        <v>0</v>
      </c>
      <c r="Q88">
        <f t="shared" si="70"/>
        <v>0</v>
      </c>
      <c r="R88">
        <f t="shared" si="71"/>
        <v>0</v>
      </c>
      <c r="S88">
        <f t="shared" si="72"/>
        <v>0</v>
      </c>
      <c r="T88">
        <f t="shared" si="73"/>
        <v>0</v>
      </c>
      <c r="U88">
        <f t="shared" si="74"/>
        <v>0</v>
      </c>
      <c r="V88">
        <f t="shared" si="75"/>
        <v>0</v>
      </c>
      <c r="W88">
        <f t="shared" si="76"/>
        <v>0</v>
      </c>
      <c r="X88">
        <f t="shared" si="77"/>
        <v>0</v>
      </c>
      <c r="Y88">
        <f t="shared" si="78"/>
        <v>0</v>
      </c>
      <c r="AA88">
        <v>16673407</v>
      </c>
      <c r="AB88">
        <f t="shared" si="79"/>
        <v>0</v>
      </c>
      <c r="AC88">
        <f t="shared" si="80"/>
        <v>0</v>
      </c>
      <c r="AD88">
        <f>ROUND((((ET88)-(EU88))+AE88),6)</f>
        <v>0</v>
      </c>
      <c r="AE88">
        <f t="shared" si="104"/>
        <v>0</v>
      </c>
      <c r="AF88">
        <f t="shared" si="104"/>
        <v>0</v>
      </c>
      <c r="AG88">
        <f t="shared" si="81"/>
        <v>0</v>
      </c>
      <c r="AH88">
        <f t="shared" si="105"/>
        <v>0</v>
      </c>
      <c r="AI88">
        <f t="shared" si="105"/>
        <v>0</v>
      </c>
      <c r="AJ88">
        <f t="shared" si="82"/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115</v>
      </c>
      <c r="AU88">
        <v>71</v>
      </c>
      <c r="AV88">
        <v>1</v>
      </c>
      <c r="AW88">
        <v>1</v>
      </c>
      <c r="AZ88">
        <v>6.83</v>
      </c>
      <c r="BA88">
        <v>1</v>
      </c>
      <c r="BB88">
        <v>1</v>
      </c>
      <c r="BC88">
        <v>6.83</v>
      </c>
      <c r="BD88" t="s">
        <v>6</v>
      </c>
      <c r="BE88" t="s">
        <v>6</v>
      </c>
      <c r="BF88" t="s">
        <v>6</v>
      </c>
      <c r="BG88" t="s">
        <v>6</v>
      </c>
      <c r="BH88">
        <v>3</v>
      </c>
      <c r="BI88">
        <v>1</v>
      </c>
      <c r="BJ88" t="s">
        <v>6</v>
      </c>
      <c r="BM88">
        <v>20001</v>
      </c>
      <c r="BN88">
        <v>0</v>
      </c>
      <c r="BO88" t="s">
        <v>6</v>
      </c>
      <c r="BP88">
        <v>0</v>
      </c>
      <c r="BQ88">
        <v>2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128</v>
      </c>
      <c r="CA88">
        <v>83</v>
      </c>
      <c r="CF88">
        <v>0</v>
      </c>
      <c r="CG88">
        <v>0</v>
      </c>
      <c r="CM88">
        <v>0</v>
      </c>
      <c r="CN88" t="s">
        <v>6</v>
      </c>
      <c r="CO88">
        <v>0</v>
      </c>
      <c r="CP88">
        <f t="shared" si="83"/>
        <v>0</v>
      </c>
      <c r="CQ88">
        <f t="shared" si="84"/>
        <v>0</v>
      </c>
      <c r="CR88">
        <f t="shared" si="85"/>
        <v>0</v>
      </c>
      <c r="CS88">
        <f t="shared" si="86"/>
        <v>0</v>
      </c>
      <c r="CT88">
        <f t="shared" si="87"/>
        <v>0</v>
      </c>
      <c r="CU88">
        <f t="shared" si="88"/>
        <v>0</v>
      </c>
      <c r="CV88">
        <f t="shared" si="89"/>
        <v>0</v>
      </c>
      <c r="CW88">
        <f t="shared" si="90"/>
        <v>0</v>
      </c>
      <c r="CX88">
        <f t="shared" si="91"/>
        <v>0</v>
      </c>
      <c r="CY88">
        <f t="shared" si="92"/>
        <v>0</v>
      </c>
      <c r="CZ88">
        <f t="shared" si="93"/>
        <v>0</v>
      </c>
      <c r="DC88" t="s">
        <v>6</v>
      </c>
      <c r="DD88" t="s">
        <v>6</v>
      </c>
      <c r="DE88" t="s">
        <v>6</v>
      </c>
      <c r="DF88" t="s">
        <v>6</v>
      </c>
      <c r="DG88" t="s">
        <v>6</v>
      </c>
      <c r="DH88" t="s">
        <v>6</v>
      </c>
      <c r="DI88" t="s">
        <v>6</v>
      </c>
      <c r="DJ88" t="s">
        <v>6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1010</v>
      </c>
      <c r="DV88" t="s">
        <v>139</v>
      </c>
      <c r="DW88" t="s">
        <v>139</v>
      </c>
      <c r="DX88">
        <v>1</v>
      </c>
      <c r="EE88">
        <v>16510518</v>
      </c>
      <c r="EF88">
        <v>2</v>
      </c>
      <c r="EG88" t="s">
        <v>30</v>
      </c>
      <c r="EH88">
        <v>0</v>
      </c>
      <c r="EI88" t="s">
        <v>6</v>
      </c>
      <c r="EJ88">
        <v>1</v>
      </c>
      <c r="EK88">
        <v>20001</v>
      </c>
      <c r="EL88" t="s">
        <v>31</v>
      </c>
      <c r="EM88" t="s">
        <v>32</v>
      </c>
      <c r="EO88" t="s">
        <v>6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FQ88">
        <v>0</v>
      </c>
      <c r="FR88">
        <f t="shared" si="94"/>
        <v>0</v>
      </c>
      <c r="FS88">
        <v>0</v>
      </c>
      <c r="FT88" t="s">
        <v>34</v>
      </c>
      <c r="FU88" t="s">
        <v>35</v>
      </c>
      <c r="FX88">
        <v>115.2</v>
      </c>
      <c r="FY88">
        <v>70.55</v>
      </c>
      <c r="GA88" t="s">
        <v>6</v>
      </c>
      <c r="GD88">
        <v>0</v>
      </c>
      <c r="GF88">
        <v>-698526538</v>
      </c>
      <c r="GG88">
        <v>1</v>
      </c>
      <c r="GH88">
        <v>1</v>
      </c>
      <c r="GI88">
        <v>4</v>
      </c>
      <c r="GJ88">
        <v>0</v>
      </c>
      <c r="GK88">
        <f>ROUND(R88*(S12)/100,2)</f>
        <v>0</v>
      </c>
      <c r="GL88">
        <f t="shared" si="95"/>
        <v>0</v>
      </c>
      <c r="GM88">
        <f t="shared" si="96"/>
        <v>0</v>
      </c>
      <c r="GN88">
        <f t="shared" si="97"/>
        <v>0</v>
      </c>
      <c r="GO88">
        <f t="shared" si="98"/>
        <v>0</v>
      </c>
      <c r="GP88">
        <f t="shared" si="99"/>
        <v>0</v>
      </c>
      <c r="GR88">
        <v>0</v>
      </c>
      <c r="GS88">
        <v>3</v>
      </c>
      <c r="GT88">
        <v>0</v>
      </c>
      <c r="GU88" t="s">
        <v>6</v>
      </c>
      <c r="GV88">
        <f t="shared" si="100"/>
        <v>0</v>
      </c>
      <c r="GW88">
        <v>1</v>
      </c>
      <c r="GX88">
        <f t="shared" si="101"/>
        <v>0</v>
      </c>
      <c r="HA88">
        <v>0</v>
      </c>
      <c r="HB88">
        <v>0</v>
      </c>
      <c r="IK88">
        <v>0</v>
      </c>
    </row>
    <row r="89" spans="1:255" x14ac:dyDescent="0.2">
      <c r="A89" s="2">
        <v>18</v>
      </c>
      <c r="B89" s="2">
        <v>1</v>
      </c>
      <c r="C89" s="2">
        <v>129</v>
      </c>
      <c r="D89" s="2"/>
      <c r="E89" s="2" t="s">
        <v>140</v>
      </c>
      <c r="F89" s="2" t="s">
        <v>141</v>
      </c>
      <c r="G89" s="2" t="s">
        <v>142</v>
      </c>
      <c r="H89" s="2" t="s">
        <v>139</v>
      </c>
      <c r="I89" s="2">
        <f>I85*J89</f>
        <v>2</v>
      </c>
      <c r="J89" s="2">
        <v>1</v>
      </c>
      <c r="K89" s="2"/>
      <c r="L89" s="2"/>
      <c r="M89" s="2"/>
      <c r="N89" s="2"/>
      <c r="O89" s="2">
        <f t="shared" si="68"/>
        <v>1810.24</v>
      </c>
      <c r="P89" s="2">
        <f t="shared" si="69"/>
        <v>1810.24</v>
      </c>
      <c r="Q89" s="2">
        <f t="shared" si="70"/>
        <v>0</v>
      </c>
      <c r="R89" s="2">
        <f t="shared" si="71"/>
        <v>0</v>
      </c>
      <c r="S89" s="2">
        <f t="shared" si="72"/>
        <v>0</v>
      </c>
      <c r="T89" s="2">
        <f t="shared" si="73"/>
        <v>0</v>
      </c>
      <c r="U89" s="2">
        <f t="shared" si="74"/>
        <v>0</v>
      </c>
      <c r="V89" s="2">
        <f t="shared" si="75"/>
        <v>0</v>
      </c>
      <c r="W89" s="2">
        <f t="shared" si="76"/>
        <v>0</v>
      </c>
      <c r="X89" s="2">
        <f t="shared" si="77"/>
        <v>0</v>
      </c>
      <c r="Y89" s="2">
        <f t="shared" si="78"/>
        <v>0</v>
      </c>
      <c r="Z89" s="2"/>
      <c r="AA89" s="2">
        <v>16673393</v>
      </c>
      <c r="AB89" s="2">
        <f t="shared" si="79"/>
        <v>905.12</v>
      </c>
      <c r="AC89" s="2">
        <f t="shared" si="80"/>
        <v>905.12</v>
      </c>
      <c r="AD89" s="2">
        <f>ROUND((((ET89)-(EU89))+AE89),6)</f>
        <v>0</v>
      </c>
      <c r="AE89" s="2">
        <f t="shared" si="104"/>
        <v>0</v>
      </c>
      <c r="AF89" s="2">
        <f t="shared" si="104"/>
        <v>0</v>
      </c>
      <c r="AG89" s="2">
        <f t="shared" si="81"/>
        <v>0</v>
      </c>
      <c r="AH89" s="2">
        <f t="shared" si="105"/>
        <v>0</v>
      </c>
      <c r="AI89" s="2">
        <f t="shared" si="105"/>
        <v>0</v>
      </c>
      <c r="AJ89" s="2">
        <f t="shared" si="82"/>
        <v>0</v>
      </c>
      <c r="AK89" s="2">
        <v>905.12</v>
      </c>
      <c r="AL89" s="2">
        <v>905.12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115</v>
      </c>
      <c r="AU89" s="2">
        <v>71</v>
      </c>
      <c r="AV89" s="2">
        <v>1</v>
      </c>
      <c r="AW89" s="2">
        <v>1</v>
      </c>
      <c r="AX89" s="2"/>
      <c r="AY89" s="2"/>
      <c r="AZ89" s="2">
        <v>1</v>
      </c>
      <c r="BA89" s="2">
        <v>1</v>
      </c>
      <c r="BB89" s="2">
        <v>1</v>
      </c>
      <c r="BC89" s="2">
        <v>1</v>
      </c>
      <c r="BD89" s="2" t="s">
        <v>6</v>
      </c>
      <c r="BE89" s="2" t="s">
        <v>6</v>
      </c>
      <c r="BF89" s="2" t="s">
        <v>6</v>
      </c>
      <c r="BG89" s="2" t="s">
        <v>6</v>
      </c>
      <c r="BH89" s="2">
        <v>3</v>
      </c>
      <c r="BI89" s="2">
        <v>1</v>
      </c>
      <c r="BJ89" s="2" t="s">
        <v>143</v>
      </c>
      <c r="BK89" s="2"/>
      <c r="BL89" s="2"/>
      <c r="BM89" s="2">
        <v>20001</v>
      </c>
      <c r="BN89" s="2">
        <v>0</v>
      </c>
      <c r="BO89" s="2" t="s">
        <v>6</v>
      </c>
      <c r="BP89" s="2">
        <v>0</v>
      </c>
      <c r="BQ89" s="2">
        <v>2</v>
      </c>
      <c r="BR89" s="2">
        <v>0</v>
      </c>
      <c r="BS89" s="2">
        <v>1</v>
      </c>
      <c r="BT89" s="2">
        <v>1</v>
      </c>
      <c r="BU89" s="2">
        <v>1</v>
      </c>
      <c r="BV89" s="2">
        <v>1</v>
      </c>
      <c r="BW89" s="2">
        <v>1</v>
      </c>
      <c r="BX89" s="2">
        <v>1</v>
      </c>
      <c r="BY89" s="2" t="s">
        <v>6</v>
      </c>
      <c r="BZ89" s="2">
        <v>128</v>
      </c>
      <c r="CA89" s="2">
        <v>83</v>
      </c>
      <c r="CB89" s="2"/>
      <c r="CC89" s="2"/>
      <c r="CD89" s="2"/>
      <c r="CE89" s="2"/>
      <c r="CF89" s="2">
        <v>0</v>
      </c>
      <c r="CG89" s="2">
        <v>0</v>
      </c>
      <c r="CH89" s="2"/>
      <c r="CI89" s="2"/>
      <c r="CJ89" s="2"/>
      <c r="CK89" s="2"/>
      <c r="CL89" s="2"/>
      <c r="CM89" s="2">
        <v>0</v>
      </c>
      <c r="CN89" s="2" t="s">
        <v>6</v>
      </c>
      <c r="CO89" s="2">
        <v>0</v>
      </c>
      <c r="CP89" s="2">
        <f t="shared" si="83"/>
        <v>1810.24</v>
      </c>
      <c r="CQ89" s="2">
        <f t="shared" si="84"/>
        <v>905.12</v>
      </c>
      <c r="CR89" s="2">
        <f t="shared" si="85"/>
        <v>0</v>
      </c>
      <c r="CS89" s="2">
        <f t="shared" si="86"/>
        <v>0</v>
      </c>
      <c r="CT89" s="2">
        <f t="shared" si="87"/>
        <v>0</v>
      </c>
      <c r="CU89" s="2">
        <f t="shared" si="88"/>
        <v>0</v>
      </c>
      <c r="CV89" s="2">
        <f t="shared" si="89"/>
        <v>0</v>
      </c>
      <c r="CW89" s="2">
        <f t="shared" si="90"/>
        <v>0</v>
      </c>
      <c r="CX89" s="2">
        <f t="shared" si="91"/>
        <v>0</v>
      </c>
      <c r="CY89" s="2">
        <f t="shared" si="92"/>
        <v>0</v>
      </c>
      <c r="CZ89" s="2">
        <f t="shared" si="93"/>
        <v>0</v>
      </c>
      <c r="DA89" s="2"/>
      <c r="DB89" s="2"/>
      <c r="DC89" s="2" t="s">
        <v>6</v>
      </c>
      <c r="DD89" s="2" t="s">
        <v>6</v>
      </c>
      <c r="DE89" s="2" t="s">
        <v>6</v>
      </c>
      <c r="DF89" s="2" t="s">
        <v>6</v>
      </c>
      <c r="DG89" s="2" t="s">
        <v>6</v>
      </c>
      <c r="DH89" s="2" t="s">
        <v>6</v>
      </c>
      <c r="DI89" s="2" t="s">
        <v>6</v>
      </c>
      <c r="DJ89" s="2" t="s">
        <v>6</v>
      </c>
      <c r="DK89" s="2" t="s">
        <v>6</v>
      </c>
      <c r="DL89" s="2" t="s">
        <v>6</v>
      </c>
      <c r="DM89" s="2" t="s">
        <v>6</v>
      </c>
      <c r="DN89" s="2">
        <v>0</v>
      </c>
      <c r="DO89" s="2">
        <v>0</v>
      </c>
      <c r="DP89" s="2">
        <v>1</v>
      </c>
      <c r="DQ89" s="2">
        <v>1</v>
      </c>
      <c r="DR89" s="2"/>
      <c r="DS89" s="2"/>
      <c r="DT89" s="2"/>
      <c r="DU89" s="2">
        <v>1010</v>
      </c>
      <c r="DV89" s="2" t="s">
        <v>139</v>
      </c>
      <c r="DW89" s="2" t="s">
        <v>139</v>
      </c>
      <c r="DX89" s="2">
        <v>1</v>
      </c>
      <c r="DY89" s="2"/>
      <c r="DZ89" s="2"/>
      <c r="EA89" s="2"/>
      <c r="EB89" s="2"/>
      <c r="EC89" s="2"/>
      <c r="ED89" s="2"/>
      <c r="EE89" s="2">
        <v>16510518</v>
      </c>
      <c r="EF89" s="2">
        <v>2</v>
      </c>
      <c r="EG89" s="2" t="s">
        <v>30</v>
      </c>
      <c r="EH89" s="2">
        <v>0</v>
      </c>
      <c r="EI89" s="2" t="s">
        <v>6</v>
      </c>
      <c r="EJ89" s="2">
        <v>1</v>
      </c>
      <c r="EK89" s="2">
        <v>20001</v>
      </c>
      <c r="EL89" s="2" t="s">
        <v>31</v>
      </c>
      <c r="EM89" s="2" t="s">
        <v>32</v>
      </c>
      <c r="EN89" s="2"/>
      <c r="EO89" s="2" t="s">
        <v>6</v>
      </c>
      <c r="EP89" s="2"/>
      <c r="EQ89" s="2">
        <v>0</v>
      </c>
      <c r="ER89" s="2">
        <v>905.12</v>
      </c>
      <c r="ES89" s="2">
        <v>905.12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>
        <v>0</v>
      </c>
      <c r="FR89" s="2">
        <f t="shared" si="94"/>
        <v>0</v>
      </c>
      <c r="FS89" s="2">
        <v>0</v>
      </c>
      <c r="FT89" s="2" t="s">
        <v>34</v>
      </c>
      <c r="FU89" s="2" t="s">
        <v>35</v>
      </c>
      <c r="FV89" s="2"/>
      <c r="FW89" s="2"/>
      <c r="FX89" s="2">
        <v>115.2</v>
      </c>
      <c r="FY89" s="2">
        <v>70.55</v>
      </c>
      <c r="FZ89" s="2"/>
      <c r="GA89" s="2" t="s">
        <v>6</v>
      </c>
      <c r="GB89" s="2"/>
      <c r="GC89" s="2"/>
      <c r="GD89" s="2">
        <v>0</v>
      </c>
      <c r="GE89" s="2"/>
      <c r="GF89" s="2">
        <v>-1611476866</v>
      </c>
      <c r="GG89" s="2">
        <v>2</v>
      </c>
      <c r="GH89" s="2">
        <v>1</v>
      </c>
      <c r="GI89" s="2">
        <v>-2</v>
      </c>
      <c r="GJ89" s="2">
        <v>0</v>
      </c>
      <c r="GK89" s="2">
        <f>ROUND(R89*(R12)/100,2)</f>
        <v>0</v>
      </c>
      <c r="GL89" s="2">
        <f t="shared" si="95"/>
        <v>0</v>
      </c>
      <c r="GM89" s="2">
        <f t="shared" si="96"/>
        <v>1810.24</v>
      </c>
      <c r="GN89" s="2">
        <f t="shared" si="97"/>
        <v>1810.24</v>
      </c>
      <c r="GO89" s="2">
        <f t="shared" si="98"/>
        <v>0</v>
      </c>
      <c r="GP89" s="2">
        <f t="shared" si="99"/>
        <v>0</v>
      </c>
      <c r="GQ89" s="2"/>
      <c r="GR89" s="2">
        <v>0</v>
      </c>
      <c r="GS89" s="2">
        <v>3</v>
      </c>
      <c r="GT89" s="2">
        <v>0</v>
      </c>
      <c r="GU89" s="2" t="s">
        <v>6</v>
      </c>
      <c r="GV89" s="2">
        <f t="shared" si="100"/>
        <v>0</v>
      </c>
      <c r="GW89" s="2">
        <v>1</v>
      </c>
      <c r="GX89" s="2">
        <f t="shared" si="101"/>
        <v>0</v>
      </c>
      <c r="GY89" s="2"/>
      <c r="GZ89" s="2"/>
      <c r="HA89" s="2">
        <v>0</v>
      </c>
      <c r="HB89" s="2">
        <v>0</v>
      </c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>
        <v>0</v>
      </c>
      <c r="IL89" s="2"/>
      <c r="IM89" s="2"/>
      <c r="IN89" s="2"/>
      <c r="IO89" s="2"/>
      <c r="IP89" s="2"/>
      <c r="IQ89" s="2"/>
      <c r="IR89" s="2"/>
      <c r="IS89" s="2"/>
      <c r="IT89" s="2"/>
      <c r="IU89" s="2"/>
    </row>
    <row r="90" spans="1:255" x14ac:dyDescent="0.2">
      <c r="A90">
        <v>18</v>
      </c>
      <c r="B90">
        <v>1</v>
      </c>
      <c r="C90">
        <v>139</v>
      </c>
      <c r="E90" t="s">
        <v>140</v>
      </c>
      <c r="F90" t="s">
        <v>141</v>
      </c>
      <c r="G90" t="s">
        <v>142</v>
      </c>
      <c r="H90" t="s">
        <v>139</v>
      </c>
      <c r="I90">
        <f>I86*J90</f>
        <v>2</v>
      </c>
      <c r="J90">
        <v>1</v>
      </c>
      <c r="O90">
        <f t="shared" si="68"/>
        <v>12363.94</v>
      </c>
      <c r="P90">
        <f t="shared" si="69"/>
        <v>12363.94</v>
      </c>
      <c r="Q90">
        <f t="shared" si="70"/>
        <v>0</v>
      </c>
      <c r="R90">
        <f t="shared" si="71"/>
        <v>0</v>
      </c>
      <c r="S90">
        <f t="shared" si="72"/>
        <v>0</v>
      </c>
      <c r="T90">
        <f t="shared" si="73"/>
        <v>0</v>
      </c>
      <c r="U90">
        <f t="shared" si="74"/>
        <v>0</v>
      </c>
      <c r="V90">
        <f t="shared" si="75"/>
        <v>0</v>
      </c>
      <c r="W90">
        <f t="shared" si="76"/>
        <v>0</v>
      </c>
      <c r="X90">
        <f t="shared" si="77"/>
        <v>0</v>
      </c>
      <c r="Y90">
        <f t="shared" si="78"/>
        <v>0</v>
      </c>
      <c r="AA90">
        <v>16673407</v>
      </c>
      <c r="AB90">
        <f t="shared" si="79"/>
        <v>905.12</v>
      </c>
      <c r="AC90">
        <f t="shared" si="80"/>
        <v>905.12</v>
      </c>
      <c r="AD90">
        <f>ROUND((((ET90)-(EU90))+AE90),6)</f>
        <v>0</v>
      </c>
      <c r="AE90">
        <f t="shared" si="104"/>
        <v>0</v>
      </c>
      <c r="AF90">
        <f t="shared" si="104"/>
        <v>0</v>
      </c>
      <c r="AG90">
        <f t="shared" si="81"/>
        <v>0</v>
      </c>
      <c r="AH90">
        <f t="shared" si="105"/>
        <v>0</v>
      </c>
      <c r="AI90">
        <f t="shared" si="105"/>
        <v>0</v>
      </c>
      <c r="AJ90">
        <f t="shared" si="82"/>
        <v>0</v>
      </c>
      <c r="AK90">
        <v>905.12</v>
      </c>
      <c r="AL90">
        <v>905.12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115</v>
      </c>
      <c r="AU90">
        <v>71</v>
      </c>
      <c r="AV90">
        <v>1</v>
      </c>
      <c r="AW90">
        <v>1</v>
      </c>
      <c r="AZ90">
        <v>6.83</v>
      </c>
      <c r="BA90">
        <v>1</v>
      </c>
      <c r="BB90">
        <v>1</v>
      </c>
      <c r="BC90">
        <v>6.83</v>
      </c>
      <c r="BD90" t="s">
        <v>6</v>
      </c>
      <c r="BE90" t="s">
        <v>6</v>
      </c>
      <c r="BF90" t="s">
        <v>6</v>
      </c>
      <c r="BG90" t="s">
        <v>6</v>
      </c>
      <c r="BH90">
        <v>3</v>
      </c>
      <c r="BI90">
        <v>1</v>
      </c>
      <c r="BJ90" t="s">
        <v>143</v>
      </c>
      <c r="BM90">
        <v>20001</v>
      </c>
      <c r="BN90">
        <v>0</v>
      </c>
      <c r="BO90" t="s">
        <v>6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128</v>
      </c>
      <c r="CA90">
        <v>83</v>
      </c>
      <c r="CF90">
        <v>0</v>
      </c>
      <c r="CG90">
        <v>0</v>
      </c>
      <c r="CM90">
        <v>0</v>
      </c>
      <c r="CN90" t="s">
        <v>6</v>
      </c>
      <c r="CO90">
        <v>0</v>
      </c>
      <c r="CP90">
        <f t="shared" si="83"/>
        <v>12363.94</v>
      </c>
      <c r="CQ90">
        <f t="shared" si="84"/>
        <v>6181.9696000000004</v>
      </c>
      <c r="CR90">
        <f t="shared" si="85"/>
        <v>0</v>
      </c>
      <c r="CS90">
        <f t="shared" si="86"/>
        <v>0</v>
      </c>
      <c r="CT90">
        <f t="shared" si="87"/>
        <v>0</v>
      </c>
      <c r="CU90">
        <f t="shared" si="88"/>
        <v>0</v>
      </c>
      <c r="CV90">
        <f t="shared" si="89"/>
        <v>0</v>
      </c>
      <c r="CW90">
        <f t="shared" si="90"/>
        <v>0</v>
      </c>
      <c r="CX90">
        <f t="shared" si="91"/>
        <v>0</v>
      </c>
      <c r="CY90">
        <f t="shared" si="92"/>
        <v>0</v>
      </c>
      <c r="CZ90">
        <f t="shared" si="93"/>
        <v>0</v>
      </c>
      <c r="DC90" t="s">
        <v>6</v>
      </c>
      <c r="DD90" t="s">
        <v>6</v>
      </c>
      <c r="DE90" t="s">
        <v>6</v>
      </c>
      <c r="DF90" t="s">
        <v>6</v>
      </c>
      <c r="DG90" t="s">
        <v>6</v>
      </c>
      <c r="DH90" t="s">
        <v>6</v>
      </c>
      <c r="DI90" t="s">
        <v>6</v>
      </c>
      <c r="DJ90" t="s">
        <v>6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1010</v>
      </c>
      <c r="DV90" t="s">
        <v>139</v>
      </c>
      <c r="DW90" t="s">
        <v>139</v>
      </c>
      <c r="DX90">
        <v>1</v>
      </c>
      <c r="EE90">
        <v>16510518</v>
      </c>
      <c r="EF90">
        <v>2</v>
      </c>
      <c r="EG90" t="s">
        <v>30</v>
      </c>
      <c r="EH90">
        <v>0</v>
      </c>
      <c r="EI90" t="s">
        <v>6</v>
      </c>
      <c r="EJ90">
        <v>1</v>
      </c>
      <c r="EK90">
        <v>20001</v>
      </c>
      <c r="EL90" t="s">
        <v>31</v>
      </c>
      <c r="EM90" t="s">
        <v>32</v>
      </c>
      <c r="EO90" t="s">
        <v>6</v>
      </c>
      <c r="EQ90">
        <v>0</v>
      </c>
      <c r="ER90">
        <v>905.12</v>
      </c>
      <c r="ES90">
        <v>905.12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94"/>
        <v>0</v>
      </c>
      <c r="FS90">
        <v>0</v>
      </c>
      <c r="FT90" t="s">
        <v>34</v>
      </c>
      <c r="FU90" t="s">
        <v>35</v>
      </c>
      <c r="FX90">
        <v>115.2</v>
      </c>
      <c r="FY90">
        <v>70.55</v>
      </c>
      <c r="GA90" t="s">
        <v>6</v>
      </c>
      <c r="GD90">
        <v>0</v>
      </c>
      <c r="GF90">
        <v>-1611476866</v>
      </c>
      <c r="GG90">
        <v>1</v>
      </c>
      <c r="GH90">
        <v>1</v>
      </c>
      <c r="GI90">
        <v>4</v>
      </c>
      <c r="GJ90">
        <v>0</v>
      </c>
      <c r="GK90">
        <f>ROUND(R90*(S12)/100,2)</f>
        <v>0</v>
      </c>
      <c r="GL90">
        <f t="shared" si="95"/>
        <v>0</v>
      </c>
      <c r="GM90">
        <f t="shared" si="96"/>
        <v>12363.94</v>
      </c>
      <c r="GN90">
        <f t="shared" si="97"/>
        <v>12363.94</v>
      </c>
      <c r="GO90">
        <f t="shared" si="98"/>
        <v>0</v>
      </c>
      <c r="GP90">
        <f t="shared" si="99"/>
        <v>0</v>
      </c>
      <c r="GR90">
        <v>0</v>
      </c>
      <c r="GS90">
        <v>3</v>
      </c>
      <c r="GT90">
        <v>0</v>
      </c>
      <c r="GU90" t="s">
        <v>6</v>
      </c>
      <c r="GV90">
        <f t="shared" si="100"/>
        <v>0</v>
      </c>
      <c r="GW90">
        <v>1</v>
      </c>
      <c r="GX90">
        <f t="shared" si="101"/>
        <v>0</v>
      </c>
      <c r="HA90">
        <v>0</v>
      </c>
      <c r="HB90">
        <v>0</v>
      </c>
      <c r="IK90">
        <v>0</v>
      </c>
    </row>
    <row r="91" spans="1:255" x14ac:dyDescent="0.2">
      <c r="A91" s="2">
        <v>17</v>
      </c>
      <c r="B91" s="2">
        <v>1</v>
      </c>
      <c r="C91" s="2">
        <f>ROW(SmtRes!A152)</f>
        <v>152</v>
      </c>
      <c r="D91" s="2">
        <f>ROW(EtalonRes!A172)</f>
        <v>172</v>
      </c>
      <c r="E91" s="2" t="s">
        <v>144</v>
      </c>
      <c r="F91" s="2" t="s">
        <v>37</v>
      </c>
      <c r="G91" s="2" t="s">
        <v>145</v>
      </c>
      <c r="H91" s="2" t="s">
        <v>39</v>
      </c>
      <c r="I91" s="2">
        <v>5</v>
      </c>
      <c r="J91" s="2">
        <v>0</v>
      </c>
      <c r="K91" s="2"/>
      <c r="L91" s="2"/>
      <c r="M91" s="2"/>
      <c r="N91" s="2"/>
      <c r="O91" s="2">
        <f t="shared" si="68"/>
        <v>2176.81</v>
      </c>
      <c r="P91" s="2">
        <f t="shared" si="69"/>
        <v>481.15</v>
      </c>
      <c r="Q91" s="2">
        <f t="shared" si="70"/>
        <v>852.96</v>
      </c>
      <c r="R91" s="2">
        <f t="shared" si="71"/>
        <v>120.48</v>
      </c>
      <c r="S91" s="2">
        <f t="shared" si="72"/>
        <v>842.7</v>
      </c>
      <c r="T91" s="2">
        <f t="shared" si="73"/>
        <v>0</v>
      </c>
      <c r="U91" s="2">
        <f t="shared" si="74"/>
        <v>87.6</v>
      </c>
      <c r="V91" s="2">
        <f t="shared" si="75"/>
        <v>9.6</v>
      </c>
      <c r="W91" s="2">
        <f t="shared" si="76"/>
        <v>0</v>
      </c>
      <c r="X91" s="2">
        <f t="shared" si="77"/>
        <v>915.02</v>
      </c>
      <c r="Y91" s="2">
        <f t="shared" si="78"/>
        <v>626.07000000000005</v>
      </c>
      <c r="Z91" s="2"/>
      <c r="AA91" s="2">
        <v>16673393</v>
      </c>
      <c r="AB91" s="2">
        <f t="shared" si="79"/>
        <v>435.36200000000002</v>
      </c>
      <c r="AC91" s="2">
        <f t="shared" si="80"/>
        <v>96.23</v>
      </c>
      <c r="AD91" s="2">
        <f>ROUND(((((ET91*1.2))-((EU91*1.2)))+AE91),6)</f>
        <v>170.59200000000001</v>
      </c>
      <c r="AE91" s="2">
        <f>ROUND(((EU91*1.2)),6)</f>
        <v>24.096</v>
      </c>
      <c r="AF91" s="2">
        <f>ROUND(((EV91*1.2)),6)</f>
        <v>168.54</v>
      </c>
      <c r="AG91" s="2">
        <f t="shared" si="81"/>
        <v>0</v>
      </c>
      <c r="AH91" s="2">
        <f>((EW91*1.2))</f>
        <v>17.52</v>
      </c>
      <c r="AI91" s="2">
        <f>((EX91*1.2))</f>
        <v>1.92</v>
      </c>
      <c r="AJ91" s="2">
        <f t="shared" si="82"/>
        <v>0</v>
      </c>
      <c r="AK91" s="2">
        <v>378.84</v>
      </c>
      <c r="AL91" s="2">
        <v>96.23</v>
      </c>
      <c r="AM91" s="2">
        <v>142.16</v>
      </c>
      <c r="AN91" s="2">
        <v>20.079999999999998</v>
      </c>
      <c r="AO91" s="2">
        <v>140.44999999999999</v>
      </c>
      <c r="AP91" s="2">
        <v>0</v>
      </c>
      <c r="AQ91" s="2">
        <v>14.6</v>
      </c>
      <c r="AR91" s="2">
        <v>1.6</v>
      </c>
      <c r="AS91" s="2">
        <v>0</v>
      </c>
      <c r="AT91" s="2">
        <v>95</v>
      </c>
      <c r="AU91" s="2">
        <v>65</v>
      </c>
      <c r="AV91" s="2">
        <v>1</v>
      </c>
      <c r="AW91" s="2">
        <v>1</v>
      </c>
      <c r="AX91" s="2"/>
      <c r="AY91" s="2"/>
      <c r="AZ91" s="2">
        <v>1</v>
      </c>
      <c r="BA91" s="2">
        <v>1</v>
      </c>
      <c r="BB91" s="2">
        <v>1</v>
      </c>
      <c r="BC91" s="2">
        <v>1</v>
      </c>
      <c r="BD91" s="2" t="s">
        <v>6</v>
      </c>
      <c r="BE91" s="2" t="s">
        <v>6</v>
      </c>
      <c r="BF91" s="2" t="s">
        <v>6</v>
      </c>
      <c r="BG91" s="2" t="s">
        <v>6</v>
      </c>
      <c r="BH91" s="2">
        <v>0</v>
      </c>
      <c r="BI91" s="2">
        <v>2</v>
      </c>
      <c r="BJ91" s="2" t="s">
        <v>40</v>
      </c>
      <c r="BK91" s="2"/>
      <c r="BL91" s="2"/>
      <c r="BM91" s="2">
        <v>108001</v>
      </c>
      <c r="BN91" s="2">
        <v>0</v>
      </c>
      <c r="BO91" s="2" t="s">
        <v>6</v>
      </c>
      <c r="BP91" s="2">
        <v>0</v>
      </c>
      <c r="BQ91" s="2">
        <v>3</v>
      </c>
      <c r="BR91" s="2">
        <v>0</v>
      </c>
      <c r="BS91" s="2">
        <v>1</v>
      </c>
      <c r="BT91" s="2">
        <v>1</v>
      </c>
      <c r="BU91" s="2">
        <v>1</v>
      </c>
      <c r="BV91" s="2">
        <v>1</v>
      </c>
      <c r="BW91" s="2">
        <v>1</v>
      </c>
      <c r="BX91" s="2">
        <v>1</v>
      </c>
      <c r="BY91" s="2" t="s">
        <v>6</v>
      </c>
      <c r="BZ91" s="2">
        <v>95</v>
      </c>
      <c r="CA91" s="2">
        <v>65</v>
      </c>
      <c r="CB91" s="2"/>
      <c r="CC91" s="2"/>
      <c r="CD91" s="2"/>
      <c r="CE91" s="2"/>
      <c r="CF91" s="2">
        <v>0</v>
      </c>
      <c r="CG91" s="2">
        <v>0</v>
      </c>
      <c r="CH91" s="2"/>
      <c r="CI91" s="2"/>
      <c r="CJ91" s="2"/>
      <c r="CK91" s="2"/>
      <c r="CL91" s="2"/>
      <c r="CM91" s="2">
        <v>0</v>
      </c>
      <c r="CN91" s="2" t="s">
        <v>146</v>
      </c>
      <c r="CO91" s="2">
        <v>0</v>
      </c>
      <c r="CP91" s="2">
        <f t="shared" si="83"/>
        <v>2176.8100000000004</v>
      </c>
      <c r="CQ91" s="2">
        <f t="shared" si="84"/>
        <v>96.23</v>
      </c>
      <c r="CR91" s="2">
        <f t="shared" si="85"/>
        <v>170.59200000000001</v>
      </c>
      <c r="CS91" s="2">
        <f t="shared" si="86"/>
        <v>24.096</v>
      </c>
      <c r="CT91" s="2">
        <f t="shared" si="87"/>
        <v>168.54</v>
      </c>
      <c r="CU91" s="2">
        <f t="shared" si="88"/>
        <v>0</v>
      </c>
      <c r="CV91" s="2">
        <f t="shared" si="89"/>
        <v>17.52</v>
      </c>
      <c r="CW91" s="2">
        <f t="shared" si="90"/>
        <v>1.92</v>
      </c>
      <c r="CX91" s="2">
        <f t="shared" si="91"/>
        <v>0</v>
      </c>
      <c r="CY91" s="2">
        <f t="shared" si="92"/>
        <v>915.02100000000007</v>
      </c>
      <c r="CZ91" s="2">
        <f t="shared" si="93"/>
        <v>626.06700000000001</v>
      </c>
      <c r="DA91" s="2"/>
      <c r="DB91" s="2"/>
      <c r="DC91" s="2" t="s">
        <v>6</v>
      </c>
      <c r="DD91" s="2" t="s">
        <v>6</v>
      </c>
      <c r="DE91" s="2" t="s">
        <v>147</v>
      </c>
      <c r="DF91" s="2" t="s">
        <v>147</v>
      </c>
      <c r="DG91" s="2" t="s">
        <v>147</v>
      </c>
      <c r="DH91" s="2" t="s">
        <v>6</v>
      </c>
      <c r="DI91" s="2" t="s">
        <v>147</v>
      </c>
      <c r="DJ91" s="2" t="s">
        <v>147</v>
      </c>
      <c r="DK91" s="2" t="s">
        <v>6</v>
      </c>
      <c r="DL91" s="2" t="s">
        <v>6</v>
      </c>
      <c r="DM91" s="2" t="s">
        <v>6</v>
      </c>
      <c r="DN91" s="2">
        <v>0</v>
      </c>
      <c r="DO91" s="2">
        <v>0</v>
      </c>
      <c r="DP91" s="2">
        <v>1</v>
      </c>
      <c r="DQ91" s="2">
        <v>1</v>
      </c>
      <c r="DR91" s="2"/>
      <c r="DS91" s="2"/>
      <c r="DT91" s="2"/>
      <c r="DU91" s="2">
        <v>1013</v>
      </c>
      <c r="DV91" s="2" t="s">
        <v>39</v>
      </c>
      <c r="DW91" s="2" t="s">
        <v>39</v>
      </c>
      <c r="DX91" s="2">
        <v>1</v>
      </c>
      <c r="DY91" s="2"/>
      <c r="DZ91" s="2"/>
      <c r="EA91" s="2"/>
      <c r="EB91" s="2"/>
      <c r="EC91" s="2"/>
      <c r="ED91" s="2"/>
      <c r="EE91" s="2">
        <v>16510370</v>
      </c>
      <c r="EF91" s="2">
        <v>3</v>
      </c>
      <c r="EG91" s="2" t="s">
        <v>42</v>
      </c>
      <c r="EH91" s="2">
        <v>0</v>
      </c>
      <c r="EI91" s="2" t="s">
        <v>6</v>
      </c>
      <c r="EJ91" s="2">
        <v>2</v>
      </c>
      <c r="EK91" s="2">
        <v>108001</v>
      </c>
      <c r="EL91" s="2" t="s">
        <v>43</v>
      </c>
      <c r="EM91" s="2" t="s">
        <v>44</v>
      </c>
      <c r="EN91" s="2"/>
      <c r="EO91" s="2" t="s">
        <v>148</v>
      </c>
      <c r="EP91" s="2"/>
      <c r="EQ91" s="2">
        <v>0</v>
      </c>
      <c r="ER91" s="2">
        <v>378.84</v>
      </c>
      <c r="ES91" s="2">
        <v>96.23</v>
      </c>
      <c r="ET91" s="2">
        <v>142.16</v>
      </c>
      <c r="EU91" s="2">
        <v>20.079999999999998</v>
      </c>
      <c r="EV91" s="2">
        <v>140.44999999999999</v>
      </c>
      <c r="EW91" s="2">
        <v>14.6</v>
      </c>
      <c r="EX91" s="2">
        <v>1.6</v>
      </c>
      <c r="EY91" s="2">
        <v>0</v>
      </c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>
        <v>0</v>
      </c>
      <c r="FR91" s="2">
        <f t="shared" si="94"/>
        <v>0</v>
      </c>
      <c r="FS91" s="2">
        <v>0</v>
      </c>
      <c r="FT91" s="2"/>
      <c r="FU91" s="2"/>
      <c r="FV91" s="2"/>
      <c r="FW91" s="2"/>
      <c r="FX91" s="2">
        <v>95</v>
      </c>
      <c r="FY91" s="2">
        <v>65</v>
      </c>
      <c r="FZ91" s="2"/>
      <c r="GA91" s="2" t="s">
        <v>6</v>
      </c>
      <c r="GB91" s="2"/>
      <c r="GC91" s="2"/>
      <c r="GD91" s="2">
        <v>0</v>
      </c>
      <c r="GE91" s="2"/>
      <c r="GF91" s="2">
        <v>399785800</v>
      </c>
      <c r="GG91" s="2">
        <v>2</v>
      </c>
      <c r="GH91" s="2">
        <v>1</v>
      </c>
      <c r="GI91" s="2">
        <v>-2</v>
      </c>
      <c r="GJ91" s="2">
        <v>0</v>
      </c>
      <c r="GK91" s="2">
        <f>ROUND(R91*(R12)/100,2)</f>
        <v>0</v>
      </c>
      <c r="GL91" s="2">
        <f t="shared" si="95"/>
        <v>0</v>
      </c>
      <c r="GM91" s="2">
        <f t="shared" si="96"/>
        <v>3717.9</v>
      </c>
      <c r="GN91" s="2">
        <f t="shared" si="97"/>
        <v>0</v>
      </c>
      <c r="GO91" s="2">
        <f t="shared" si="98"/>
        <v>3717.9</v>
      </c>
      <c r="GP91" s="2">
        <f t="shared" si="99"/>
        <v>0</v>
      </c>
      <c r="GQ91" s="2"/>
      <c r="GR91" s="2">
        <v>0</v>
      </c>
      <c r="GS91" s="2">
        <v>3</v>
      </c>
      <c r="GT91" s="2">
        <v>0</v>
      </c>
      <c r="GU91" s="2" t="s">
        <v>6</v>
      </c>
      <c r="GV91" s="2">
        <f t="shared" si="100"/>
        <v>0</v>
      </c>
      <c r="GW91" s="2">
        <v>1</v>
      </c>
      <c r="GX91" s="2">
        <f t="shared" si="101"/>
        <v>0</v>
      </c>
      <c r="GY91" s="2"/>
      <c r="GZ91" s="2"/>
      <c r="HA91" s="2">
        <v>0</v>
      </c>
      <c r="HB91" s="2">
        <v>0</v>
      </c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>
        <v>0</v>
      </c>
      <c r="IL91" s="2"/>
      <c r="IM91" s="2"/>
      <c r="IN91" s="2"/>
      <c r="IO91" s="2"/>
      <c r="IP91" s="2"/>
      <c r="IQ91" s="2"/>
      <c r="IR91" s="2"/>
      <c r="IS91" s="2"/>
      <c r="IT91" s="2"/>
      <c r="IU91" s="2"/>
    </row>
    <row r="92" spans="1:255" x14ac:dyDescent="0.2">
      <c r="A92">
        <v>17</v>
      </c>
      <c r="B92">
        <v>1</v>
      </c>
      <c r="C92">
        <f>ROW(SmtRes!A164)</f>
        <v>164</v>
      </c>
      <c r="D92">
        <f>ROW(EtalonRes!A182)</f>
        <v>182</v>
      </c>
      <c r="E92" t="s">
        <v>144</v>
      </c>
      <c r="F92" t="s">
        <v>37</v>
      </c>
      <c r="G92" t="s">
        <v>145</v>
      </c>
      <c r="H92" t="s">
        <v>39</v>
      </c>
      <c r="I92">
        <v>5</v>
      </c>
      <c r="J92">
        <v>0</v>
      </c>
      <c r="O92">
        <f t="shared" si="68"/>
        <v>14867.61</v>
      </c>
      <c r="P92">
        <f t="shared" si="69"/>
        <v>3286.25</v>
      </c>
      <c r="Q92">
        <f t="shared" si="70"/>
        <v>5825.72</v>
      </c>
      <c r="R92">
        <f t="shared" si="71"/>
        <v>822.88</v>
      </c>
      <c r="S92">
        <f t="shared" si="72"/>
        <v>5755.64</v>
      </c>
      <c r="T92">
        <f t="shared" si="73"/>
        <v>0</v>
      </c>
      <c r="U92">
        <f t="shared" si="74"/>
        <v>87.6</v>
      </c>
      <c r="V92">
        <f t="shared" si="75"/>
        <v>9.6</v>
      </c>
      <c r="W92">
        <f t="shared" si="76"/>
        <v>0</v>
      </c>
      <c r="X92">
        <f t="shared" si="77"/>
        <v>6249.59</v>
      </c>
      <c r="Y92">
        <f t="shared" si="78"/>
        <v>4276.04</v>
      </c>
      <c r="AA92">
        <v>16673407</v>
      </c>
      <c r="AB92">
        <f t="shared" si="79"/>
        <v>435.36200000000002</v>
      </c>
      <c r="AC92">
        <f t="shared" si="80"/>
        <v>96.23</v>
      </c>
      <c r="AD92">
        <f>ROUND(((((ET92*1.2))-((EU92*1.2)))+AE92),6)</f>
        <v>170.59200000000001</v>
      </c>
      <c r="AE92">
        <f>ROUND(((EU92*1.2)),6)</f>
        <v>24.096</v>
      </c>
      <c r="AF92">
        <f>ROUND(((EV92*1.2)),6)</f>
        <v>168.54</v>
      </c>
      <c r="AG92">
        <f t="shared" si="81"/>
        <v>0</v>
      </c>
      <c r="AH92">
        <f>((EW92*1.2))</f>
        <v>17.52</v>
      </c>
      <c r="AI92">
        <f>((EX92*1.2))</f>
        <v>1.92</v>
      </c>
      <c r="AJ92">
        <f t="shared" si="82"/>
        <v>0</v>
      </c>
      <c r="AK92">
        <v>378.84</v>
      </c>
      <c r="AL92">
        <v>96.23</v>
      </c>
      <c r="AM92">
        <v>142.16</v>
      </c>
      <c r="AN92">
        <v>20.079999999999998</v>
      </c>
      <c r="AO92">
        <v>140.44999999999999</v>
      </c>
      <c r="AP92">
        <v>0</v>
      </c>
      <c r="AQ92">
        <v>14.6</v>
      </c>
      <c r="AR92">
        <v>1.6</v>
      </c>
      <c r="AS92">
        <v>0</v>
      </c>
      <c r="AT92">
        <v>95</v>
      </c>
      <c r="AU92">
        <v>65</v>
      </c>
      <c r="AV92">
        <v>1</v>
      </c>
      <c r="AW92">
        <v>1</v>
      </c>
      <c r="AZ92">
        <v>6.83</v>
      </c>
      <c r="BA92">
        <v>6.83</v>
      </c>
      <c r="BB92">
        <v>6.83</v>
      </c>
      <c r="BC92">
        <v>6.83</v>
      </c>
      <c r="BD92" t="s">
        <v>6</v>
      </c>
      <c r="BE92" t="s">
        <v>6</v>
      </c>
      <c r="BF92" t="s">
        <v>6</v>
      </c>
      <c r="BG92" t="s">
        <v>6</v>
      </c>
      <c r="BH92">
        <v>0</v>
      </c>
      <c r="BI92">
        <v>2</v>
      </c>
      <c r="BJ92" t="s">
        <v>40</v>
      </c>
      <c r="BM92">
        <v>108001</v>
      </c>
      <c r="BN92">
        <v>0</v>
      </c>
      <c r="BO92" t="s">
        <v>6</v>
      </c>
      <c r="BP92">
        <v>0</v>
      </c>
      <c r="BQ92">
        <v>3</v>
      </c>
      <c r="BR92">
        <v>0</v>
      </c>
      <c r="BS92">
        <v>6.83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95</v>
      </c>
      <c r="CA92">
        <v>65</v>
      </c>
      <c r="CF92">
        <v>0</v>
      </c>
      <c r="CG92">
        <v>0</v>
      </c>
      <c r="CM92">
        <v>0</v>
      </c>
      <c r="CN92" t="s">
        <v>146</v>
      </c>
      <c r="CO92">
        <v>0</v>
      </c>
      <c r="CP92">
        <f t="shared" si="83"/>
        <v>14867.61</v>
      </c>
      <c r="CQ92">
        <f t="shared" si="84"/>
        <v>657.2509</v>
      </c>
      <c r="CR92">
        <f t="shared" si="85"/>
        <v>1165.14336</v>
      </c>
      <c r="CS92">
        <f t="shared" si="86"/>
        <v>164.57568000000001</v>
      </c>
      <c r="CT92">
        <f t="shared" si="87"/>
        <v>1151.1281999999999</v>
      </c>
      <c r="CU92">
        <f t="shared" si="88"/>
        <v>0</v>
      </c>
      <c r="CV92">
        <f t="shared" si="89"/>
        <v>17.52</v>
      </c>
      <c r="CW92">
        <f t="shared" si="90"/>
        <v>1.92</v>
      </c>
      <c r="CX92">
        <f t="shared" si="91"/>
        <v>0</v>
      </c>
      <c r="CY92">
        <f t="shared" si="92"/>
        <v>6249.5940000000001</v>
      </c>
      <c r="CZ92">
        <f t="shared" si="93"/>
        <v>4276.0380000000005</v>
      </c>
      <c r="DC92" t="s">
        <v>6</v>
      </c>
      <c r="DD92" t="s">
        <v>6</v>
      </c>
      <c r="DE92" t="s">
        <v>147</v>
      </c>
      <c r="DF92" t="s">
        <v>147</v>
      </c>
      <c r="DG92" t="s">
        <v>147</v>
      </c>
      <c r="DH92" t="s">
        <v>6</v>
      </c>
      <c r="DI92" t="s">
        <v>147</v>
      </c>
      <c r="DJ92" t="s">
        <v>147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1013</v>
      </c>
      <c r="DV92" t="s">
        <v>39</v>
      </c>
      <c r="DW92" t="s">
        <v>39</v>
      </c>
      <c r="DX92">
        <v>1</v>
      </c>
      <c r="EE92">
        <v>16510370</v>
      </c>
      <c r="EF92">
        <v>3</v>
      </c>
      <c r="EG92" t="s">
        <v>42</v>
      </c>
      <c r="EH92">
        <v>0</v>
      </c>
      <c r="EI92" t="s">
        <v>6</v>
      </c>
      <c r="EJ92">
        <v>2</v>
      </c>
      <c r="EK92">
        <v>108001</v>
      </c>
      <c r="EL92" t="s">
        <v>43</v>
      </c>
      <c r="EM92" t="s">
        <v>44</v>
      </c>
      <c r="EO92" t="s">
        <v>148</v>
      </c>
      <c r="EQ92">
        <v>0</v>
      </c>
      <c r="ER92">
        <v>378.84</v>
      </c>
      <c r="ES92">
        <v>96.23</v>
      </c>
      <c r="ET92">
        <v>142.16</v>
      </c>
      <c r="EU92">
        <v>20.079999999999998</v>
      </c>
      <c r="EV92">
        <v>140.44999999999999</v>
      </c>
      <c r="EW92">
        <v>14.6</v>
      </c>
      <c r="EX92">
        <v>1.6</v>
      </c>
      <c r="EY92">
        <v>0</v>
      </c>
      <c r="FQ92">
        <v>0</v>
      </c>
      <c r="FR92">
        <f t="shared" si="94"/>
        <v>0</v>
      </c>
      <c r="FS92">
        <v>0</v>
      </c>
      <c r="FX92">
        <v>95</v>
      </c>
      <c r="FY92">
        <v>65</v>
      </c>
      <c r="GA92" t="s">
        <v>6</v>
      </c>
      <c r="GD92">
        <v>0</v>
      </c>
      <c r="GF92">
        <v>399785800</v>
      </c>
      <c r="GG92">
        <v>1</v>
      </c>
      <c r="GH92">
        <v>1</v>
      </c>
      <c r="GI92">
        <v>4</v>
      </c>
      <c r="GJ92">
        <v>0</v>
      </c>
      <c r="GK92">
        <f>ROUND(R92*(S12)/100,2)</f>
        <v>0</v>
      </c>
      <c r="GL92">
        <f t="shared" si="95"/>
        <v>0</v>
      </c>
      <c r="GM92">
        <f t="shared" si="96"/>
        <v>25393.24</v>
      </c>
      <c r="GN92">
        <f t="shared" si="97"/>
        <v>0</v>
      </c>
      <c r="GO92">
        <f t="shared" si="98"/>
        <v>25393.24</v>
      </c>
      <c r="GP92">
        <f t="shared" si="99"/>
        <v>0</v>
      </c>
      <c r="GR92">
        <v>0</v>
      </c>
      <c r="GS92">
        <v>3</v>
      </c>
      <c r="GT92">
        <v>0</v>
      </c>
      <c r="GU92" t="s">
        <v>6</v>
      </c>
      <c r="GV92">
        <f t="shared" si="100"/>
        <v>0</v>
      </c>
      <c r="GW92">
        <v>1</v>
      </c>
      <c r="GX92">
        <f t="shared" si="101"/>
        <v>0</v>
      </c>
      <c r="HA92">
        <v>0</v>
      </c>
      <c r="HB92">
        <v>0</v>
      </c>
      <c r="IK92">
        <v>0</v>
      </c>
    </row>
    <row r="93" spans="1:255" x14ac:dyDescent="0.2">
      <c r="A93" s="2">
        <v>18</v>
      </c>
      <c r="B93" s="2">
        <v>1</v>
      </c>
      <c r="C93" s="2">
        <v>151</v>
      </c>
      <c r="D93" s="2"/>
      <c r="E93" s="2" t="s">
        <v>149</v>
      </c>
      <c r="F93" s="2" t="s">
        <v>121</v>
      </c>
      <c r="G93" s="2" t="s">
        <v>150</v>
      </c>
      <c r="H93" s="2" t="s">
        <v>26</v>
      </c>
      <c r="I93" s="2">
        <f>I91*J93</f>
        <v>3</v>
      </c>
      <c r="J93" s="2">
        <v>0.6</v>
      </c>
      <c r="K93" s="2"/>
      <c r="L93" s="2"/>
      <c r="M93" s="2"/>
      <c r="N93" s="2"/>
      <c r="O93" s="2">
        <f t="shared" si="68"/>
        <v>0</v>
      </c>
      <c r="P93" s="2">
        <f t="shared" si="69"/>
        <v>0</v>
      </c>
      <c r="Q93" s="2">
        <f t="shared" si="70"/>
        <v>0</v>
      </c>
      <c r="R93" s="2">
        <f t="shared" si="71"/>
        <v>0</v>
      </c>
      <c r="S93" s="2">
        <f t="shared" si="72"/>
        <v>0</v>
      </c>
      <c r="T93" s="2">
        <f t="shared" si="73"/>
        <v>0</v>
      </c>
      <c r="U93" s="2">
        <f t="shared" si="74"/>
        <v>0</v>
      </c>
      <c r="V93" s="2">
        <f t="shared" si="75"/>
        <v>0</v>
      </c>
      <c r="W93" s="2">
        <f t="shared" si="76"/>
        <v>0</v>
      </c>
      <c r="X93" s="2">
        <f t="shared" si="77"/>
        <v>0</v>
      </c>
      <c r="Y93" s="2">
        <f t="shared" si="78"/>
        <v>0</v>
      </c>
      <c r="Z93" s="2"/>
      <c r="AA93" s="2">
        <v>16673393</v>
      </c>
      <c r="AB93" s="2">
        <f t="shared" si="79"/>
        <v>0</v>
      </c>
      <c r="AC93" s="2">
        <f t="shared" si="80"/>
        <v>0</v>
      </c>
      <c r="AD93" s="2">
        <f>ROUND((((ET93)-(EU93))+AE93),6)</f>
        <v>0</v>
      </c>
      <c r="AE93" s="2">
        <f t="shared" ref="AE93:AF96" si="106">ROUND((EU93),6)</f>
        <v>0</v>
      </c>
      <c r="AF93" s="2">
        <f t="shared" si="106"/>
        <v>0</v>
      </c>
      <c r="AG93" s="2">
        <f t="shared" si="81"/>
        <v>0</v>
      </c>
      <c r="AH93" s="2">
        <f t="shared" ref="AH93:AI96" si="107">(EW93)</f>
        <v>0</v>
      </c>
      <c r="AI93" s="2">
        <f t="shared" si="107"/>
        <v>0</v>
      </c>
      <c r="AJ93" s="2">
        <f t="shared" si="82"/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95</v>
      </c>
      <c r="AU93" s="2">
        <v>65</v>
      </c>
      <c r="AV93" s="2">
        <v>1</v>
      </c>
      <c r="AW93" s="2">
        <v>1</v>
      </c>
      <c r="AX93" s="2"/>
      <c r="AY93" s="2"/>
      <c r="AZ93" s="2">
        <v>1</v>
      </c>
      <c r="BA93" s="2">
        <v>1</v>
      </c>
      <c r="BB93" s="2">
        <v>1</v>
      </c>
      <c r="BC93" s="2">
        <v>1</v>
      </c>
      <c r="BD93" s="2" t="s">
        <v>6</v>
      </c>
      <c r="BE93" s="2" t="s">
        <v>6</v>
      </c>
      <c r="BF93" s="2" t="s">
        <v>6</v>
      </c>
      <c r="BG93" s="2" t="s">
        <v>6</v>
      </c>
      <c r="BH93" s="2">
        <v>3</v>
      </c>
      <c r="BI93" s="2">
        <v>2</v>
      </c>
      <c r="BJ93" s="2" t="s">
        <v>6</v>
      </c>
      <c r="BK93" s="2"/>
      <c r="BL93" s="2"/>
      <c r="BM93" s="2">
        <v>108001</v>
      </c>
      <c r="BN93" s="2">
        <v>0</v>
      </c>
      <c r="BO93" s="2" t="s">
        <v>6</v>
      </c>
      <c r="BP93" s="2">
        <v>0</v>
      </c>
      <c r="BQ93" s="2">
        <v>3</v>
      </c>
      <c r="BR93" s="2">
        <v>0</v>
      </c>
      <c r="BS93" s="2">
        <v>1</v>
      </c>
      <c r="BT93" s="2">
        <v>1</v>
      </c>
      <c r="BU93" s="2">
        <v>1</v>
      </c>
      <c r="BV93" s="2">
        <v>1</v>
      </c>
      <c r="BW93" s="2">
        <v>1</v>
      </c>
      <c r="BX93" s="2">
        <v>1</v>
      </c>
      <c r="BY93" s="2" t="s">
        <v>6</v>
      </c>
      <c r="BZ93" s="2">
        <v>95</v>
      </c>
      <c r="CA93" s="2">
        <v>65</v>
      </c>
      <c r="CB93" s="2"/>
      <c r="CC93" s="2"/>
      <c r="CD93" s="2"/>
      <c r="CE93" s="2"/>
      <c r="CF93" s="2">
        <v>0</v>
      </c>
      <c r="CG93" s="2">
        <v>0</v>
      </c>
      <c r="CH93" s="2"/>
      <c r="CI93" s="2"/>
      <c r="CJ93" s="2"/>
      <c r="CK93" s="2"/>
      <c r="CL93" s="2"/>
      <c r="CM93" s="2">
        <v>0</v>
      </c>
      <c r="CN93" s="2" t="s">
        <v>6</v>
      </c>
      <c r="CO93" s="2">
        <v>0</v>
      </c>
      <c r="CP93" s="2">
        <f t="shared" si="83"/>
        <v>0</v>
      </c>
      <c r="CQ93" s="2">
        <f t="shared" si="84"/>
        <v>0</v>
      </c>
      <c r="CR93" s="2">
        <f t="shared" si="85"/>
        <v>0</v>
      </c>
      <c r="CS93" s="2">
        <f t="shared" si="86"/>
        <v>0</v>
      </c>
      <c r="CT93" s="2">
        <f t="shared" si="87"/>
        <v>0</v>
      </c>
      <c r="CU93" s="2">
        <f t="shared" si="88"/>
        <v>0</v>
      </c>
      <c r="CV93" s="2">
        <f t="shared" si="89"/>
        <v>0</v>
      </c>
      <c r="CW93" s="2">
        <f t="shared" si="90"/>
        <v>0</v>
      </c>
      <c r="CX93" s="2">
        <f t="shared" si="91"/>
        <v>0</v>
      </c>
      <c r="CY93" s="2">
        <f t="shared" si="92"/>
        <v>0</v>
      </c>
      <c r="CZ93" s="2">
        <f t="shared" si="93"/>
        <v>0</v>
      </c>
      <c r="DA93" s="2"/>
      <c r="DB93" s="2"/>
      <c r="DC93" s="2" t="s">
        <v>6</v>
      </c>
      <c r="DD93" s="2" t="s">
        <v>6</v>
      </c>
      <c r="DE93" s="2" t="s">
        <v>6</v>
      </c>
      <c r="DF93" s="2" t="s">
        <v>6</v>
      </c>
      <c r="DG93" s="2" t="s">
        <v>6</v>
      </c>
      <c r="DH93" s="2" t="s">
        <v>6</v>
      </c>
      <c r="DI93" s="2" t="s">
        <v>6</v>
      </c>
      <c r="DJ93" s="2" t="s">
        <v>6</v>
      </c>
      <c r="DK93" s="2" t="s">
        <v>6</v>
      </c>
      <c r="DL93" s="2" t="s">
        <v>6</v>
      </c>
      <c r="DM93" s="2" t="s">
        <v>6</v>
      </c>
      <c r="DN93" s="2">
        <v>0</v>
      </c>
      <c r="DO93" s="2">
        <v>0</v>
      </c>
      <c r="DP93" s="2">
        <v>1</v>
      </c>
      <c r="DQ93" s="2">
        <v>1</v>
      </c>
      <c r="DR93" s="2"/>
      <c r="DS93" s="2"/>
      <c r="DT93" s="2"/>
      <c r="DU93" s="2">
        <v>1013</v>
      </c>
      <c r="DV93" s="2" t="s">
        <v>26</v>
      </c>
      <c r="DW93" s="2" t="s">
        <v>26</v>
      </c>
      <c r="DX93" s="2">
        <v>1</v>
      </c>
      <c r="DY93" s="2"/>
      <c r="DZ93" s="2"/>
      <c r="EA93" s="2"/>
      <c r="EB93" s="2"/>
      <c r="EC93" s="2"/>
      <c r="ED93" s="2"/>
      <c r="EE93" s="2">
        <v>16510370</v>
      </c>
      <c r="EF93" s="2">
        <v>3</v>
      </c>
      <c r="EG93" s="2" t="s">
        <v>42</v>
      </c>
      <c r="EH93" s="2">
        <v>0</v>
      </c>
      <c r="EI93" s="2" t="s">
        <v>6</v>
      </c>
      <c r="EJ93" s="2">
        <v>2</v>
      </c>
      <c r="EK93" s="2">
        <v>108001</v>
      </c>
      <c r="EL93" s="2" t="s">
        <v>43</v>
      </c>
      <c r="EM93" s="2" t="s">
        <v>44</v>
      </c>
      <c r="EN93" s="2"/>
      <c r="EO93" s="2" t="s">
        <v>6</v>
      </c>
      <c r="EP93" s="2"/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>
        <v>0</v>
      </c>
      <c r="FR93" s="2">
        <f t="shared" si="94"/>
        <v>0</v>
      </c>
      <c r="FS93" s="2">
        <v>0</v>
      </c>
      <c r="FT93" s="2"/>
      <c r="FU93" s="2"/>
      <c r="FV93" s="2"/>
      <c r="FW93" s="2"/>
      <c r="FX93" s="2">
        <v>95</v>
      </c>
      <c r="FY93" s="2">
        <v>65</v>
      </c>
      <c r="FZ93" s="2"/>
      <c r="GA93" s="2" t="s">
        <v>6</v>
      </c>
      <c r="GB93" s="2"/>
      <c r="GC93" s="2"/>
      <c r="GD93" s="2">
        <v>0</v>
      </c>
      <c r="GE93" s="2"/>
      <c r="GF93" s="2">
        <v>-825308534</v>
      </c>
      <c r="GG93" s="2">
        <v>2</v>
      </c>
      <c r="GH93" s="2">
        <v>0</v>
      </c>
      <c r="GI93" s="2">
        <v>-2</v>
      </c>
      <c r="GJ93" s="2">
        <v>0</v>
      </c>
      <c r="GK93" s="2">
        <f>ROUND(R93*(R12)/100,2)</f>
        <v>0</v>
      </c>
      <c r="GL93" s="2">
        <f t="shared" si="95"/>
        <v>0</v>
      </c>
      <c r="GM93" s="2">
        <f t="shared" si="96"/>
        <v>0</v>
      </c>
      <c r="GN93" s="2">
        <f t="shared" si="97"/>
        <v>0</v>
      </c>
      <c r="GO93" s="2">
        <f t="shared" si="98"/>
        <v>0</v>
      </c>
      <c r="GP93" s="2">
        <f t="shared" si="99"/>
        <v>0</v>
      </c>
      <c r="GQ93" s="2"/>
      <c r="GR93" s="2">
        <v>0</v>
      </c>
      <c r="GS93" s="2">
        <v>3</v>
      </c>
      <c r="GT93" s="2">
        <v>0</v>
      </c>
      <c r="GU93" s="2" t="s">
        <v>6</v>
      </c>
      <c r="GV93" s="2">
        <f t="shared" si="100"/>
        <v>0</v>
      </c>
      <c r="GW93" s="2">
        <v>1</v>
      </c>
      <c r="GX93" s="2">
        <f t="shared" si="101"/>
        <v>0</v>
      </c>
      <c r="GY93" s="2"/>
      <c r="GZ93" s="2"/>
      <c r="HA93" s="2">
        <v>0</v>
      </c>
      <c r="HB93" s="2">
        <v>0</v>
      </c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>
        <v>0</v>
      </c>
      <c r="IL93" s="2"/>
      <c r="IM93" s="2"/>
      <c r="IN93" s="2"/>
      <c r="IO93" s="2"/>
      <c r="IP93" s="2"/>
      <c r="IQ93" s="2"/>
      <c r="IR93" s="2"/>
      <c r="IS93" s="2"/>
      <c r="IT93" s="2"/>
      <c r="IU93" s="2"/>
    </row>
    <row r="94" spans="1:255" x14ac:dyDescent="0.2">
      <c r="A94">
        <v>18</v>
      </c>
      <c r="B94">
        <v>1</v>
      </c>
      <c r="C94">
        <v>163</v>
      </c>
      <c r="E94" t="s">
        <v>149</v>
      </c>
      <c r="F94" t="s">
        <v>121</v>
      </c>
      <c r="G94" t="s">
        <v>150</v>
      </c>
      <c r="H94" t="s">
        <v>26</v>
      </c>
      <c r="I94">
        <f>I92*J94</f>
        <v>3</v>
      </c>
      <c r="J94">
        <v>0.6</v>
      </c>
      <c r="O94">
        <f t="shared" si="68"/>
        <v>133406.91</v>
      </c>
      <c r="P94">
        <f t="shared" si="69"/>
        <v>133406.91</v>
      </c>
      <c r="Q94">
        <f t="shared" si="70"/>
        <v>0</v>
      </c>
      <c r="R94">
        <f t="shared" si="71"/>
        <v>0</v>
      </c>
      <c r="S94">
        <f t="shared" si="72"/>
        <v>0</v>
      </c>
      <c r="T94">
        <f t="shared" si="73"/>
        <v>0</v>
      </c>
      <c r="U94">
        <f t="shared" si="74"/>
        <v>0</v>
      </c>
      <c r="V94">
        <f t="shared" si="75"/>
        <v>0</v>
      </c>
      <c r="W94">
        <f t="shared" si="76"/>
        <v>0</v>
      </c>
      <c r="X94">
        <f t="shared" si="77"/>
        <v>0</v>
      </c>
      <c r="Y94">
        <f t="shared" si="78"/>
        <v>0</v>
      </c>
      <c r="AA94">
        <v>16673407</v>
      </c>
      <c r="AB94">
        <f t="shared" si="79"/>
        <v>6510.83</v>
      </c>
      <c r="AC94">
        <f t="shared" si="80"/>
        <v>6510.83</v>
      </c>
      <c r="AD94">
        <f>ROUND((((ET94)-(EU94))+AE94),6)</f>
        <v>0</v>
      </c>
      <c r="AE94">
        <f t="shared" si="106"/>
        <v>0</v>
      </c>
      <c r="AF94">
        <f t="shared" si="106"/>
        <v>0</v>
      </c>
      <c r="AG94">
        <f t="shared" si="81"/>
        <v>0</v>
      </c>
      <c r="AH94">
        <f t="shared" si="107"/>
        <v>0</v>
      </c>
      <c r="AI94">
        <f t="shared" si="107"/>
        <v>0</v>
      </c>
      <c r="AJ94">
        <f t="shared" si="82"/>
        <v>0</v>
      </c>
      <c r="AK94">
        <v>6510.83</v>
      </c>
      <c r="AL94">
        <v>6510.83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95</v>
      </c>
      <c r="AU94">
        <v>65</v>
      </c>
      <c r="AV94">
        <v>1</v>
      </c>
      <c r="AW94">
        <v>1</v>
      </c>
      <c r="AZ94">
        <v>6.83</v>
      </c>
      <c r="BA94">
        <v>1</v>
      </c>
      <c r="BB94">
        <v>1</v>
      </c>
      <c r="BC94">
        <v>6.83</v>
      </c>
      <c r="BD94" t="s">
        <v>6</v>
      </c>
      <c r="BE94" t="s">
        <v>6</v>
      </c>
      <c r="BF94" t="s">
        <v>6</v>
      </c>
      <c r="BG94" t="s">
        <v>6</v>
      </c>
      <c r="BH94">
        <v>3</v>
      </c>
      <c r="BI94">
        <v>2</v>
      </c>
      <c r="BJ94" t="s">
        <v>6</v>
      </c>
      <c r="BM94">
        <v>108001</v>
      </c>
      <c r="BN94">
        <v>0</v>
      </c>
      <c r="BO94" t="s">
        <v>6</v>
      </c>
      <c r="BP94">
        <v>0</v>
      </c>
      <c r="BQ94">
        <v>3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95</v>
      </c>
      <c r="CA94">
        <v>65</v>
      </c>
      <c r="CF94">
        <v>0</v>
      </c>
      <c r="CG94">
        <v>0</v>
      </c>
      <c r="CM94">
        <v>0</v>
      </c>
      <c r="CN94" t="s">
        <v>6</v>
      </c>
      <c r="CO94">
        <v>0</v>
      </c>
      <c r="CP94">
        <f t="shared" si="83"/>
        <v>133406.91</v>
      </c>
      <c r="CQ94">
        <f t="shared" si="84"/>
        <v>44468.9689</v>
      </c>
      <c r="CR94">
        <f t="shared" si="85"/>
        <v>0</v>
      </c>
      <c r="CS94">
        <f t="shared" si="86"/>
        <v>0</v>
      </c>
      <c r="CT94">
        <f t="shared" si="87"/>
        <v>0</v>
      </c>
      <c r="CU94">
        <f t="shared" si="88"/>
        <v>0</v>
      </c>
      <c r="CV94">
        <f t="shared" si="89"/>
        <v>0</v>
      </c>
      <c r="CW94">
        <f t="shared" si="90"/>
        <v>0</v>
      </c>
      <c r="CX94">
        <f t="shared" si="91"/>
        <v>0</v>
      </c>
      <c r="CY94">
        <f t="shared" si="92"/>
        <v>0</v>
      </c>
      <c r="CZ94">
        <f t="shared" si="93"/>
        <v>0</v>
      </c>
      <c r="DC94" t="s">
        <v>6</v>
      </c>
      <c r="DD94" t="s">
        <v>6</v>
      </c>
      <c r="DE94" t="s">
        <v>6</v>
      </c>
      <c r="DF94" t="s">
        <v>6</v>
      </c>
      <c r="DG94" t="s">
        <v>6</v>
      </c>
      <c r="DH94" t="s">
        <v>6</v>
      </c>
      <c r="DI94" t="s">
        <v>6</v>
      </c>
      <c r="DJ94" t="s">
        <v>6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1013</v>
      </c>
      <c r="DV94" t="s">
        <v>26</v>
      </c>
      <c r="DW94" t="s">
        <v>26</v>
      </c>
      <c r="DX94">
        <v>1</v>
      </c>
      <c r="EE94">
        <v>16510370</v>
      </c>
      <c r="EF94">
        <v>3</v>
      </c>
      <c r="EG94" t="s">
        <v>42</v>
      </c>
      <c r="EH94">
        <v>0</v>
      </c>
      <c r="EI94" t="s">
        <v>6</v>
      </c>
      <c r="EJ94">
        <v>2</v>
      </c>
      <c r="EK94">
        <v>108001</v>
      </c>
      <c r="EL94" t="s">
        <v>43</v>
      </c>
      <c r="EM94" t="s">
        <v>44</v>
      </c>
      <c r="EO94" t="s">
        <v>6</v>
      </c>
      <c r="EQ94">
        <v>0</v>
      </c>
      <c r="ER94">
        <v>6510.83</v>
      </c>
      <c r="ES94">
        <v>6510.83</v>
      </c>
      <c r="ET94">
        <v>0</v>
      </c>
      <c r="EU94">
        <v>0</v>
      </c>
      <c r="EV94">
        <v>0</v>
      </c>
      <c r="EW94">
        <v>0</v>
      </c>
      <c r="EX94">
        <v>0</v>
      </c>
      <c r="EZ94">
        <v>5</v>
      </c>
      <c r="FC94">
        <v>0</v>
      </c>
      <c r="FD94">
        <v>18</v>
      </c>
      <c r="FF94">
        <v>44469</v>
      </c>
      <c r="FQ94">
        <v>0</v>
      </c>
      <c r="FR94">
        <f t="shared" si="94"/>
        <v>0</v>
      </c>
      <c r="FS94">
        <v>0</v>
      </c>
      <c r="FX94">
        <v>95</v>
      </c>
      <c r="FY94">
        <v>65</v>
      </c>
      <c r="GA94" t="s">
        <v>151</v>
      </c>
      <c r="GD94">
        <v>0</v>
      </c>
      <c r="GF94">
        <v>-825308534</v>
      </c>
      <c r="GG94">
        <v>1</v>
      </c>
      <c r="GH94">
        <v>3</v>
      </c>
      <c r="GI94">
        <v>4</v>
      </c>
      <c r="GJ94">
        <v>0</v>
      </c>
      <c r="GK94">
        <f>ROUND(R94*(S12)/100,2)</f>
        <v>0</v>
      </c>
      <c r="GL94">
        <f t="shared" si="95"/>
        <v>0</v>
      </c>
      <c r="GM94">
        <f t="shared" si="96"/>
        <v>133406.91</v>
      </c>
      <c r="GN94">
        <f t="shared" si="97"/>
        <v>0</v>
      </c>
      <c r="GO94">
        <f t="shared" si="98"/>
        <v>133406.91</v>
      </c>
      <c r="GP94">
        <f t="shared" si="99"/>
        <v>0</v>
      </c>
      <c r="GR94">
        <v>1</v>
      </c>
      <c r="GS94">
        <v>1</v>
      </c>
      <c r="GT94">
        <v>0</v>
      </c>
      <c r="GU94" t="s">
        <v>6</v>
      </c>
      <c r="GV94">
        <f t="shared" si="100"/>
        <v>0</v>
      </c>
      <c r="GW94">
        <v>1</v>
      </c>
      <c r="GX94">
        <f t="shared" si="101"/>
        <v>0</v>
      </c>
      <c r="HA94">
        <v>0</v>
      </c>
      <c r="HB94">
        <v>0</v>
      </c>
      <c r="IK94">
        <v>0</v>
      </c>
    </row>
    <row r="95" spans="1:255" x14ac:dyDescent="0.2">
      <c r="A95" s="2">
        <v>18</v>
      </c>
      <c r="B95" s="2">
        <v>1</v>
      </c>
      <c r="C95" s="2">
        <v>152</v>
      </c>
      <c r="D95" s="2"/>
      <c r="E95" s="2" t="s">
        <v>152</v>
      </c>
      <c r="F95" s="2" t="s">
        <v>121</v>
      </c>
      <c r="G95" s="2" t="s">
        <v>153</v>
      </c>
      <c r="H95" s="2" t="s">
        <v>26</v>
      </c>
      <c r="I95" s="2">
        <f>I91*J95</f>
        <v>2</v>
      </c>
      <c r="J95" s="2">
        <v>0.4</v>
      </c>
      <c r="K95" s="2"/>
      <c r="L95" s="2"/>
      <c r="M95" s="2"/>
      <c r="N95" s="2"/>
      <c r="O95" s="2">
        <f t="shared" si="68"/>
        <v>0</v>
      </c>
      <c r="P95" s="2">
        <f t="shared" si="69"/>
        <v>0</v>
      </c>
      <c r="Q95" s="2">
        <f t="shared" si="70"/>
        <v>0</v>
      </c>
      <c r="R95" s="2">
        <f t="shared" si="71"/>
        <v>0</v>
      </c>
      <c r="S95" s="2">
        <f t="shared" si="72"/>
        <v>0</v>
      </c>
      <c r="T95" s="2">
        <f t="shared" si="73"/>
        <v>0</v>
      </c>
      <c r="U95" s="2">
        <f t="shared" si="74"/>
        <v>0</v>
      </c>
      <c r="V95" s="2">
        <f t="shared" si="75"/>
        <v>0</v>
      </c>
      <c r="W95" s="2">
        <f t="shared" si="76"/>
        <v>0</v>
      </c>
      <c r="X95" s="2">
        <f t="shared" si="77"/>
        <v>0</v>
      </c>
      <c r="Y95" s="2">
        <f t="shared" si="78"/>
        <v>0</v>
      </c>
      <c r="Z95" s="2"/>
      <c r="AA95" s="2">
        <v>16673393</v>
      </c>
      <c r="AB95" s="2">
        <f t="shared" si="79"/>
        <v>0</v>
      </c>
      <c r="AC95" s="2">
        <f t="shared" si="80"/>
        <v>0</v>
      </c>
      <c r="AD95" s="2">
        <f>ROUND((((ET95)-(EU95))+AE95),6)</f>
        <v>0</v>
      </c>
      <c r="AE95" s="2">
        <f t="shared" si="106"/>
        <v>0</v>
      </c>
      <c r="AF95" s="2">
        <f t="shared" si="106"/>
        <v>0</v>
      </c>
      <c r="AG95" s="2">
        <f t="shared" si="81"/>
        <v>0</v>
      </c>
      <c r="AH95" s="2">
        <f t="shared" si="107"/>
        <v>0</v>
      </c>
      <c r="AI95" s="2">
        <f t="shared" si="107"/>
        <v>0</v>
      </c>
      <c r="AJ95" s="2">
        <f t="shared" si="82"/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95</v>
      </c>
      <c r="AU95" s="2">
        <v>65</v>
      </c>
      <c r="AV95" s="2">
        <v>1</v>
      </c>
      <c r="AW95" s="2">
        <v>1</v>
      </c>
      <c r="AX95" s="2"/>
      <c r="AY95" s="2"/>
      <c r="AZ95" s="2">
        <v>1</v>
      </c>
      <c r="BA95" s="2">
        <v>1</v>
      </c>
      <c r="BB95" s="2">
        <v>1</v>
      </c>
      <c r="BC95" s="2">
        <v>1</v>
      </c>
      <c r="BD95" s="2" t="s">
        <v>6</v>
      </c>
      <c r="BE95" s="2" t="s">
        <v>6</v>
      </c>
      <c r="BF95" s="2" t="s">
        <v>6</v>
      </c>
      <c r="BG95" s="2" t="s">
        <v>6</v>
      </c>
      <c r="BH95" s="2">
        <v>3</v>
      </c>
      <c r="BI95" s="2">
        <v>2</v>
      </c>
      <c r="BJ95" s="2" t="s">
        <v>6</v>
      </c>
      <c r="BK95" s="2"/>
      <c r="BL95" s="2"/>
      <c r="BM95" s="2">
        <v>108001</v>
      </c>
      <c r="BN95" s="2">
        <v>0</v>
      </c>
      <c r="BO95" s="2" t="s">
        <v>6</v>
      </c>
      <c r="BP95" s="2">
        <v>0</v>
      </c>
      <c r="BQ95" s="2">
        <v>3</v>
      </c>
      <c r="BR95" s="2">
        <v>0</v>
      </c>
      <c r="BS95" s="2">
        <v>1</v>
      </c>
      <c r="BT95" s="2">
        <v>1</v>
      </c>
      <c r="BU95" s="2">
        <v>1</v>
      </c>
      <c r="BV95" s="2">
        <v>1</v>
      </c>
      <c r="BW95" s="2">
        <v>1</v>
      </c>
      <c r="BX95" s="2">
        <v>1</v>
      </c>
      <c r="BY95" s="2" t="s">
        <v>6</v>
      </c>
      <c r="BZ95" s="2">
        <v>95</v>
      </c>
      <c r="CA95" s="2">
        <v>65</v>
      </c>
      <c r="CB95" s="2"/>
      <c r="CC95" s="2"/>
      <c r="CD95" s="2"/>
      <c r="CE95" s="2"/>
      <c r="CF95" s="2">
        <v>0</v>
      </c>
      <c r="CG95" s="2">
        <v>0</v>
      </c>
      <c r="CH95" s="2"/>
      <c r="CI95" s="2"/>
      <c r="CJ95" s="2"/>
      <c r="CK95" s="2"/>
      <c r="CL95" s="2"/>
      <c r="CM95" s="2">
        <v>0</v>
      </c>
      <c r="CN95" s="2" t="s">
        <v>6</v>
      </c>
      <c r="CO95" s="2">
        <v>0</v>
      </c>
      <c r="CP95" s="2">
        <f t="shared" si="83"/>
        <v>0</v>
      </c>
      <c r="CQ95" s="2">
        <f t="shared" si="84"/>
        <v>0</v>
      </c>
      <c r="CR95" s="2">
        <f t="shared" si="85"/>
        <v>0</v>
      </c>
      <c r="CS95" s="2">
        <f t="shared" si="86"/>
        <v>0</v>
      </c>
      <c r="CT95" s="2">
        <f t="shared" si="87"/>
        <v>0</v>
      </c>
      <c r="CU95" s="2">
        <f t="shared" si="88"/>
        <v>0</v>
      </c>
      <c r="CV95" s="2">
        <f t="shared" si="89"/>
        <v>0</v>
      </c>
      <c r="CW95" s="2">
        <f t="shared" si="90"/>
        <v>0</v>
      </c>
      <c r="CX95" s="2">
        <f t="shared" si="91"/>
        <v>0</v>
      </c>
      <c r="CY95" s="2">
        <f t="shared" si="92"/>
        <v>0</v>
      </c>
      <c r="CZ95" s="2">
        <f t="shared" si="93"/>
        <v>0</v>
      </c>
      <c r="DA95" s="2"/>
      <c r="DB95" s="2"/>
      <c r="DC95" s="2" t="s">
        <v>6</v>
      </c>
      <c r="DD95" s="2" t="s">
        <v>6</v>
      </c>
      <c r="DE95" s="2" t="s">
        <v>6</v>
      </c>
      <c r="DF95" s="2" t="s">
        <v>6</v>
      </c>
      <c r="DG95" s="2" t="s">
        <v>6</v>
      </c>
      <c r="DH95" s="2" t="s">
        <v>6</v>
      </c>
      <c r="DI95" s="2" t="s">
        <v>6</v>
      </c>
      <c r="DJ95" s="2" t="s">
        <v>6</v>
      </c>
      <c r="DK95" s="2" t="s">
        <v>6</v>
      </c>
      <c r="DL95" s="2" t="s">
        <v>6</v>
      </c>
      <c r="DM95" s="2" t="s">
        <v>6</v>
      </c>
      <c r="DN95" s="2">
        <v>0</v>
      </c>
      <c r="DO95" s="2">
        <v>0</v>
      </c>
      <c r="DP95" s="2">
        <v>1</v>
      </c>
      <c r="DQ95" s="2">
        <v>1</v>
      </c>
      <c r="DR95" s="2"/>
      <c r="DS95" s="2"/>
      <c r="DT95" s="2"/>
      <c r="DU95" s="2">
        <v>1013</v>
      </c>
      <c r="DV95" s="2" t="s">
        <v>26</v>
      </c>
      <c r="DW95" s="2" t="s">
        <v>26</v>
      </c>
      <c r="DX95" s="2">
        <v>1</v>
      </c>
      <c r="DY95" s="2"/>
      <c r="DZ95" s="2"/>
      <c r="EA95" s="2"/>
      <c r="EB95" s="2"/>
      <c r="EC95" s="2"/>
      <c r="ED95" s="2"/>
      <c r="EE95" s="2">
        <v>16510370</v>
      </c>
      <c r="EF95" s="2">
        <v>3</v>
      </c>
      <c r="EG95" s="2" t="s">
        <v>42</v>
      </c>
      <c r="EH95" s="2">
        <v>0</v>
      </c>
      <c r="EI95" s="2" t="s">
        <v>6</v>
      </c>
      <c r="EJ95" s="2">
        <v>2</v>
      </c>
      <c r="EK95" s="2">
        <v>108001</v>
      </c>
      <c r="EL95" s="2" t="s">
        <v>43</v>
      </c>
      <c r="EM95" s="2" t="s">
        <v>44</v>
      </c>
      <c r="EN95" s="2"/>
      <c r="EO95" s="2" t="s">
        <v>6</v>
      </c>
      <c r="EP95" s="2"/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>
        <v>0</v>
      </c>
      <c r="FR95" s="2">
        <f t="shared" si="94"/>
        <v>0</v>
      </c>
      <c r="FS95" s="2">
        <v>0</v>
      </c>
      <c r="FT95" s="2"/>
      <c r="FU95" s="2"/>
      <c r="FV95" s="2"/>
      <c r="FW95" s="2"/>
      <c r="FX95" s="2">
        <v>95</v>
      </c>
      <c r="FY95" s="2">
        <v>65</v>
      </c>
      <c r="FZ95" s="2"/>
      <c r="GA95" s="2" t="s">
        <v>6</v>
      </c>
      <c r="GB95" s="2"/>
      <c r="GC95" s="2"/>
      <c r="GD95" s="2">
        <v>0</v>
      </c>
      <c r="GE95" s="2"/>
      <c r="GF95" s="2">
        <v>-331294177</v>
      </c>
      <c r="GG95" s="2">
        <v>2</v>
      </c>
      <c r="GH95" s="2">
        <v>0</v>
      </c>
      <c r="GI95" s="2">
        <v>-2</v>
      </c>
      <c r="GJ95" s="2">
        <v>0</v>
      </c>
      <c r="GK95" s="2">
        <f>ROUND(R95*(R12)/100,2)</f>
        <v>0</v>
      </c>
      <c r="GL95" s="2">
        <f t="shared" si="95"/>
        <v>0</v>
      </c>
      <c r="GM95" s="2">
        <f t="shared" si="96"/>
        <v>0</v>
      </c>
      <c r="GN95" s="2">
        <f t="shared" si="97"/>
        <v>0</v>
      </c>
      <c r="GO95" s="2">
        <f t="shared" si="98"/>
        <v>0</v>
      </c>
      <c r="GP95" s="2">
        <f t="shared" si="99"/>
        <v>0</v>
      </c>
      <c r="GQ95" s="2"/>
      <c r="GR95" s="2">
        <v>0</v>
      </c>
      <c r="GS95" s="2">
        <v>3</v>
      </c>
      <c r="GT95" s="2">
        <v>0</v>
      </c>
      <c r="GU95" s="2" t="s">
        <v>6</v>
      </c>
      <c r="GV95" s="2">
        <f t="shared" si="100"/>
        <v>0</v>
      </c>
      <c r="GW95" s="2">
        <v>1</v>
      </c>
      <c r="GX95" s="2">
        <f t="shared" si="101"/>
        <v>0</v>
      </c>
      <c r="GY95" s="2"/>
      <c r="GZ95" s="2"/>
      <c r="HA95" s="2">
        <v>0</v>
      </c>
      <c r="HB95" s="2">
        <v>0</v>
      </c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>
        <v>0</v>
      </c>
      <c r="IL95" s="2"/>
      <c r="IM95" s="2"/>
      <c r="IN95" s="2"/>
      <c r="IO95" s="2"/>
      <c r="IP95" s="2"/>
      <c r="IQ95" s="2"/>
      <c r="IR95" s="2"/>
      <c r="IS95" s="2"/>
      <c r="IT95" s="2"/>
      <c r="IU95" s="2"/>
    </row>
    <row r="96" spans="1:255" x14ac:dyDescent="0.2">
      <c r="A96">
        <v>18</v>
      </c>
      <c r="B96">
        <v>1</v>
      </c>
      <c r="C96">
        <v>164</v>
      </c>
      <c r="E96" t="s">
        <v>152</v>
      </c>
      <c r="F96" t="s">
        <v>121</v>
      </c>
      <c r="G96" t="s">
        <v>153</v>
      </c>
      <c r="H96" t="s">
        <v>26</v>
      </c>
      <c r="I96">
        <f>I92*J96</f>
        <v>2</v>
      </c>
      <c r="J96">
        <v>0.4</v>
      </c>
      <c r="O96">
        <f t="shared" si="68"/>
        <v>88937.94</v>
      </c>
      <c r="P96">
        <f t="shared" si="69"/>
        <v>88937.94</v>
      </c>
      <c r="Q96">
        <f t="shared" si="70"/>
        <v>0</v>
      </c>
      <c r="R96">
        <f t="shared" si="71"/>
        <v>0</v>
      </c>
      <c r="S96">
        <f t="shared" si="72"/>
        <v>0</v>
      </c>
      <c r="T96">
        <f t="shared" si="73"/>
        <v>0</v>
      </c>
      <c r="U96">
        <f t="shared" si="74"/>
        <v>0</v>
      </c>
      <c r="V96">
        <f t="shared" si="75"/>
        <v>0</v>
      </c>
      <c r="W96">
        <f t="shared" si="76"/>
        <v>0</v>
      </c>
      <c r="X96">
        <f t="shared" si="77"/>
        <v>0</v>
      </c>
      <c r="Y96">
        <f t="shared" si="78"/>
        <v>0</v>
      </c>
      <c r="AA96">
        <v>16673407</v>
      </c>
      <c r="AB96">
        <f t="shared" si="79"/>
        <v>6510.83</v>
      </c>
      <c r="AC96">
        <f t="shared" si="80"/>
        <v>6510.83</v>
      </c>
      <c r="AD96">
        <f>ROUND((((ET96)-(EU96))+AE96),6)</f>
        <v>0</v>
      </c>
      <c r="AE96">
        <f t="shared" si="106"/>
        <v>0</v>
      </c>
      <c r="AF96">
        <f t="shared" si="106"/>
        <v>0</v>
      </c>
      <c r="AG96">
        <f t="shared" si="81"/>
        <v>0</v>
      </c>
      <c r="AH96">
        <f t="shared" si="107"/>
        <v>0</v>
      </c>
      <c r="AI96">
        <f t="shared" si="107"/>
        <v>0</v>
      </c>
      <c r="AJ96">
        <f t="shared" si="82"/>
        <v>0</v>
      </c>
      <c r="AK96">
        <v>6510.83</v>
      </c>
      <c r="AL96">
        <v>6510.83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95</v>
      </c>
      <c r="AU96">
        <v>65</v>
      </c>
      <c r="AV96">
        <v>1</v>
      </c>
      <c r="AW96">
        <v>1</v>
      </c>
      <c r="AZ96">
        <v>6.83</v>
      </c>
      <c r="BA96">
        <v>1</v>
      </c>
      <c r="BB96">
        <v>1</v>
      </c>
      <c r="BC96">
        <v>6.83</v>
      </c>
      <c r="BD96" t="s">
        <v>6</v>
      </c>
      <c r="BE96" t="s">
        <v>6</v>
      </c>
      <c r="BF96" t="s">
        <v>6</v>
      </c>
      <c r="BG96" t="s">
        <v>6</v>
      </c>
      <c r="BH96">
        <v>3</v>
      </c>
      <c r="BI96">
        <v>2</v>
      </c>
      <c r="BJ96" t="s">
        <v>6</v>
      </c>
      <c r="BM96">
        <v>108001</v>
      </c>
      <c r="BN96">
        <v>0</v>
      </c>
      <c r="BO96" t="s">
        <v>6</v>
      </c>
      <c r="BP96">
        <v>0</v>
      </c>
      <c r="BQ96">
        <v>3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95</v>
      </c>
      <c r="CA96">
        <v>65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83"/>
        <v>88937.94</v>
      </c>
      <c r="CQ96">
        <f t="shared" si="84"/>
        <v>44468.9689</v>
      </c>
      <c r="CR96">
        <f t="shared" si="85"/>
        <v>0</v>
      </c>
      <c r="CS96">
        <f t="shared" si="86"/>
        <v>0</v>
      </c>
      <c r="CT96">
        <f t="shared" si="87"/>
        <v>0</v>
      </c>
      <c r="CU96">
        <f t="shared" si="88"/>
        <v>0</v>
      </c>
      <c r="CV96">
        <f t="shared" si="89"/>
        <v>0</v>
      </c>
      <c r="CW96">
        <f t="shared" si="90"/>
        <v>0</v>
      </c>
      <c r="CX96">
        <f t="shared" si="91"/>
        <v>0</v>
      </c>
      <c r="CY96">
        <f t="shared" si="92"/>
        <v>0</v>
      </c>
      <c r="CZ96">
        <f t="shared" si="93"/>
        <v>0</v>
      </c>
      <c r="DC96" t="s">
        <v>6</v>
      </c>
      <c r="DD96" t="s">
        <v>6</v>
      </c>
      <c r="DE96" t="s">
        <v>6</v>
      </c>
      <c r="DF96" t="s">
        <v>6</v>
      </c>
      <c r="DG96" t="s">
        <v>6</v>
      </c>
      <c r="DH96" t="s">
        <v>6</v>
      </c>
      <c r="DI96" t="s">
        <v>6</v>
      </c>
      <c r="DJ96" t="s">
        <v>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1013</v>
      </c>
      <c r="DV96" t="s">
        <v>26</v>
      </c>
      <c r="DW96" t="s">
        <v>26</v>
      </c>
      <c r="DX96">
        <v>1</v>
      </c>
      <c r="EE96">
        <v>16510370</v>
      </c>
      <c r="EF96">
        <v>3</v>
      </c>
      <c r="EG96" t="s">
        <v>42</v>
      </c>
      <c r="EH96">
        <v>0</v>
      </c>
      <c r="EI96" t="s">
        <v>6</v>
      </c>
      <c r="EJ96">
        <v>2</v>
      </c>
      <c r="EK96">
        <v>108001</v>
      </c>
      <c r="EL96" t="s">
        <v>43</v>
      </c>
      <c r="EM96" t="s">
        <v>44</v>
      </c>
      <c r="EO96" t="s">
        <v>6</v>
      </c>
      <c r="EQ96">
        <v>0</v>
      </c>
      <c r="ER96">
        <v>6510.83</v>
      </c>
      <c r="ES96">
        <v>6510.83</v>
      </c>
      <c r="ET96">
        <v>0</v>
      </c>
      <c r="EU96">
        <v>0</v>
      </c>
      <c r="EV96">
        <v>0</v>
      </c>
      <c r="EW96">
        <v>0</v>
      </c>
      <c r="EX96">
        <v>0</v>
      </c>
      <c r="EZ96">
        <v>5</v>
      </c>
      <c r="FC96">
        <v>0</v>
      </c>
      <c r="FD96">
        <v>18</v>
      </c>
      <c r="FF96">
        <v>44469</v>
      </c>
      <c r="FQ96">
        <v>0</v>
      </c>
      <c r="FR96">
        <f t="shared" si="94"/>
        <v>0</v>
      </c>
      <c r="FS96">
        <v>0</v>
      </c>
      <c r="FX96">
        <v>95</v>
      </c>
      <c r="FY96">
        <v>65</v>
      </c>
      <c r="GA96" t="s">
        <v>151</v>
      </c>
      <c r="GD96">
        <v>0</v>
      </c>
      <c r="GF96">
        <v>-331294177</v>
      </c>
      <c r="GG96">
        <v>1</v>
      </c>
      <c r="GH96">
        <v>3</v>
      </c>
      <c r="GI96">
        <v>4</v>
      </c>
      <c r="GJ96">
        <v>0</v>
      </c>
      <c r="GK96">
        <f>ROUND(R96*(S12)/100,2)</f>
        <v>0</v>
      </c>
      <c r="GL96">
        <f t="shared" si="95"/>
        <v>0</v>
      </c>
      <c r="GM96">
        <f t="shared" si="96"/>
        <v>88937.94</v>
      </c>
      <c r="GN96">
        <f t="shared" si="97"/>
        <v>0</v>
      </c>
      <c r="GO96">
        <f t="shared" si="98"/>
        <v>88937.94</v>
      </c>
      <c r="GP96">
        <f t="shared" si="99"/>
        <v>0</v>
      </c>
      <c r="GR96">
        <v>1</v>
      </c>
      <c r="GS96">
        <v>1</v>
      </c>
      <c r="GT96">
        <v>0</v>
      </c>
      <c r="GU96" t="s">
        <v>6</v>
      </c>
      <c r="GV96">
        <f t="shared" si="100"/>
        <v>0</v>
      </c>
      <c r="GW96">
        <v>1</v>
      </c>
      <c r="GX96">
        <f t="shared" si="101"/>
        <v>0</v>
      </c>
      <c r="HA96">
        <v>0</v>
      </c>
      <c r="HB96">
        <v>0</v>
      </c>
      <c r="IK96">
        <v>0</v>
      </c>
    </row>
    <row r="97" spans="1:255" x14ac:dyDescent="0.2">
      <c r="A97" s="2">
        <v>17</v>
      </c>
      <c r="B97" s="2">
        <v>1</v>
      </c>
      <c r="C97" s="2">
        <f>ROW(SmtRes!A177)</f>
        <v>177</v>
      </c>
      <c r="D97" s="2">
        <f>ROW(EtalonRes!A198)</f>
        <v>198</v>
      </c>
      <c r="E97" s="2" t="s">
        <v>154</v>
      </c>
      <c r="F97" s="2" t="s">
        <v>47</v>
      </c>
      <c r="G97" s="2" t="s">
        <v>155</v>
      </c>
      <c r="H97" s="2" t="s">
        <v>49</v>
      </c>
      <c r="I97" s="2">
        <f>ROUND(9.6/100,9)</f>
        <v>9.6000000000000002E-2</v>
      </c>
      <c r="J97" s="2">
        <v>0</v>
      </c>
      <c r="K97" s="2"/>
      <c r="L97" s="2"/>
      <c r="M97" s="2"/>
      <c r="N97" s="2"/>
      <c r="O97" s="2">
        <f t="shared" si="68"/>
        <v>153.87</v>
      </c>
      <c r="P97" s="2">
        <f t="shared" si="69"/>
        <v>67.56</v>
      </c>
      <c r="Q97" s="2">
        <f t="shared" si="70"/>
        <v>15</v>
      </c>
      <c r="R97" s="2">
        <f t="shared" si="71"/>
        <v>1.42</v>
      </c>
      <c r="S97" s="2">
        <f t="shared" si="72"/>
        <v>71.31</v>
      </c>
      <c r="T97" s="2">
        <f t="shared" si="73"/>
        <v>0</v>
      </c>
      <c r="U97" s="2">
        <f t="shared" si="74"/>
        <v>8.1594432000000001</v>
      </c>
      <c r="V97" s="2">
        <f t="shared" si="75"/>
        <v>0.1152</v>
      </c>
      <c r="W97" s="2">
        <f t="shared" si="76"/>
        <v>0</v>
      </c>
      <c r="X97" s="2">
        <f t="shared" si="77"/>
        <v>83.64</v>
      </c>
      <c r="Y97" s="2">
        <f t="shared" si="78"/>
        <v>51.64</v>
      </c>
      <c r="Z97" s="2"/>
      <c r="AA97" s="2">
        <v>16673393</v>
      </c>
      <c r="AB97" s="2">
        <f t="shared" si="79"/>
        <v>1602.8340000000001</v>
      </c>
      <c r="AC97" s="2">
        <f t="shared" si="80"/>
        <v>703.71</v>
      </c>
      <c r="AD97" s="2">
        <f>ROUND((((((ET97*1.2)*1.25))-(((EU97*1.2)*1.25)))+AE97),6)</f>
        <v>156.27000000000001</v>
      </c>
      <c r="AE97" s="2">
        <f>ROUND((((EU97*1.2)*1.25)),6)</f>
        <v>14.835000000000001</v>
      </c>
      <c r="AF97" s="2">
        <f>ROUND((((EV97*1.2)*1.15)),6)</f>
        <v>742.85400000000004</v>
      </c>
      <c r="AG97" s="2">
        <f t="shared" si="81"/>
        <v>0</v>
      </c>
      <c r="AH97" s="2">
        <f>(((EW97*1.2)*1.15))</f>
        <v>84.994199999999992</v>
      </c>
      <c r="AI97" s="2">
        <f>(((EX97*1.2)*1.25))</f>
        <v>1.2</v>
      </c>
      <c r="AJ97" s="2">
        <f t="shared" si="82"/>
        <v>0</v>
      </c>
      <c r="AK97" s="2">
        <v>1346.19</v>
      </c>
      <c r="AL97" s="2">
        <v>703.71</v>
      </c>
      <c r="AM97" s="2">
        <v>104.18</v>
      </c>
      <c r="AN97" s="2">
        <v>9.89</v>
      </c>
      <c r="AO97" s="2">
        <v>538.29999999999995</v>
      </c>
      <c r="AP97" s="2">
        <v>0</v>
      </c>
      <c r="AQ97" s="2">
        <v>61.59</v>
      </c>
      <c r="AR97" s="2">
        <v>0.8</v>
      </c>
      <c r="AS97" s="2">
        <v>0</v>
      </c>
      <c r="AT97" s="2">
        <v>115</v>
      </c>
      <c r="AU97" s="2">
        <v>71</v>
      </c>
      <c r="AV97" s="2">
        <v>1</v>
      </c>
      <c r="AW97" s="2">
        <v>1</v>
      </c>
      <c r="AX97" s="2"/>
      <c r="AY97" s="2"/>
      <c r="AZ97" s="2">
        <v>1</v>
      </c>
      <c r="BA97" s="2">
        <v>1</v>
      </c>
      <c r="BB97" s="2">
        <v>1</v>
      </c>
      <c r="BC97" s="2">
        <v>1</v>
      </c>
      <c r="BD97" s="2" t="s">
        <v>6</v>
      </c>
      <c r="BE97" s="2" t="s">
        <v>6</v>
      </c>
      <c r="BF97" s="2" t="s">
        <v>6</v>
      </c>
      <c r="BG97" s="2" t="s">
        <v>6</v>
      </c>
      <c r="BH97" s="2">
        <v>0</v>
      </c>
      <c r="BI97" s="2">
        <v>1</v>
      </c>
      <c r="BJ97" s="2" t="s">
        <v>50</v>
      </c>
      <c r="BK97" s="2"/>
      <c r="BL97" s="2"/>
      <c r="BM97" s="2">
        <v>20001</v>
      </c>
      <c r="BN97" s="2">
        <v>0</v>
      </c>
      <c r="BO97" s="2" t="s">
        <v>6</v>
      </c>
      <c r="BP97" s="2">
        <v>0</v>
      </c>
      <c r="BQ97" s="2">
        <v>2</v>
      </c>
      <c r="BR97" s="2">
        <v>0</v>
      </c>
      <c r="BS97" s="2">
        <v>1</v>
      </c>
      <c r="BT97" s="2">
        <v>1</v>
      </c>
      <c r="BU97" s="2">
        <v>1</v>
      </c>
      <c r="BV97" s="2">
        <v>1</v>
      </c>
      <c r="BW97" s="2">
        <v>1</v>
      </c>
      <c r="BX97" s="2">
        <v>1</v>
      </c>
      <c r="BY97" s="2" t="s">
        <v>6</v>
      </c>
      <c r="BZ97" s="2">
        <v>128</v>
      </c>
      <c r="CA97" s="2">
        <v>83</v>
      </c>
      <c r="CB97" s="2"/>
      <c r="CC97" s="2"/>
      <c r="CD97" s="2"/>
      <c r="CE97" s="2"/>
      <c r="CF97" s="2">
        <v>0</v>
      </c>
      <c r="CG97" s="2">
        <v>0</v>
      </c>
      <c r="CH97" s="2"/>
      <c r="CI97" s="2"/>
      <c r="CJ97" s="2"/>
      <c r="CK97" s="2"/>
      <c r="CL97" s="2"/>
      <c r="CM97" s="2">
        <v>0</v>
      </c>
      <c r="CN97" s="2" t="s">
        <v>596</v>
      </c>
      <c r="CO97" s="2">
        <v>0</v>
      </c>
      <c r="CP97" s="2">
        <f t="shared" si="83"/>
        <v>153.87</v>
      </c>
      <c r="CQ97" s="2">
        <f t="shared" si="84"/>
        <v>703.71</v>
      </c>
      <c r="CR97" s="2">
        <f t="shared" si="85"/>
        <v>156.27000000000001</v>
      </c>
      <c r="CS97" s="2">
        <f t="shared" si="86"/>
        <v>14.835000000000001</v>
      </c>
      <c r="CT97" s="2">
        <f t="shared" si="87"/>
        <v>742.85400000000004</v>
      </c>
      <c r="CU97" s="2">
        <f t="shared" si="88"/>
        <v>0</v>
      </c>
      <c r="CV97" s="2">
        <f t="shared" si="89"/>
        <v>84.994199999999992</v>
      </c>
      <c r="CW97" s="2">
        <f t="shared" si="90"/>
        <v>1.2</v>
      </c>
      <c r="CX97" s="2">
        <f t="shared" si="91"/>
        <v>0</v>
      </c>
      <c r="CY97" s="2">
        <f t="shared" si="92"/>
        <v>83.639500000000012</v>
      </c>
      <c r="CZ97" s="2">
        <f t="shared" si="93"/>
        <v>51.638300000000001</v>
      </c>
      <c r="DA97" s="2"/>
      <c r="DB97" s="2"/>
      <c r="DC97" s="2" t="s">
        <v>6</v>
      </c>
      <c r="DD97" s="2" t="s">
        <v>6</v>
      </c>
      <c r="DE97" s="2" t="s">
        <v>117</v>
      </c>
      <c r="DF97" s="2" t="s">
        <v>117</v>
      </c>
      <c r="DG97" s="2" t="s">
        <v>118</v>
      </c>
      <c r="DH97" s="2" t="s">
        <v>6</v>
      </c>
      <c r="DI97" s="2" t="s">
        <v>118</v>
      </c>
      <c r="DJ97" s="2" t="s">
        <v>117</v>
      </c>
      <c r="DK97" s="2" t="s">
        <v>6</v>
      </c>
      <c r="DL97" s="2" t="s">
        <v>6</v>
      </c>
      <c r="DM97" s="2" t="s">
        <v>6</v>
      </c>
      <c r="DN97" s="2">
        <v>0</v>
      </c>
      <c r="DO97" s="2">
        <v>0</v>
      </c>
      <c r="DP97" s="2">
        <v>1</v>
      </c>
      <c r="DQ97" s="2">
        <v>1</v>
      </c>
      <c r="DR97" s="2"/>
      <c r="DS97" s="2"/>
      <c r="DT97" s="2"/>
      <c r="DU97" s="2">
        <v>1005</v>
      </c>
      <c r="DV97" s="2" t="s">
        <v>49</v>
      </c>
      <c r="DW97" s="2" t="s">
        <v>49</v>
      </c>
      <c r="DX97" s="2">
        <v>100</v>
      </c>
      <c r="DY97" s="2"/>
      <c r="DZ97" s="2"/>
      <c r="EA97" s="2"/>
      <c r="EB97" s="2"/>
      <c r="EC97" s="2"/>
      <c r="ED97" s="2"/>
      <c r="EE97" s="2">
        <v>16510518</v>
      </c>
      <c r="EF97" s="2">
        <v>2</v>
      </c>
      <c r="EG97" s="2" t="s">
        <v>30</v>
      </c>
      <c r="EH97" s="2">
        <v>0</v>
      </c>
      <c r="EI97" s="2" t="s">
        <v>6</v>
      </c>
      <c r="EJ97" s="2">
        <v>1</v>
      </c>
      <c r="EK97" s="2">
        <v>20001</v>
      </c>
      <c r="EL97" s="2" t="s">
        <v>31</v>
      </c>
      <c r="EM97" s="2" t="s">
        <v>32</v>
      </c>
      <c r="EN97" s="2"/>
      <c r="EO97" s="2" t="s">
        <v>119</v>
      </c>
      <c r="EP97" s="2"/>
      <c r="EQ97" s="2">
        <v>0</v>
      </c>
      <c r="ER97" s="2">
        <v>1346.19</v>
      </c>
      <c r="ES97" s="2">
        <v>703.71</v>
      </c>
      <c r="ET97" s="2">
        <v>104.18</v>
      </c>
      <c r="EU97" s="2">
        <v>9.89</v>
      </c>
      <c r="EV97" s="2">
        <v>538.29999999999995</v>
      </c>
      <c r="EW97" s="2">
        <v>61.59</v>
      </c>
      <c r="EX97" s="2">
        <v>0.8</v>
      </c>
      <c r="EY97" s="2">
        <v>0</v>
      </c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>
        <v>0</v>
      </c>
      <c r="FR97" s="2">
        <f t="shared" si="94"/>
        <v>0</v>
      </c>
      <c r="FS97" s="2">
        <v>0</v>
      </c>
      <c r="FT97" s="2" t="s">
        <v>34</v>
      </c>
      <c r="FU97" s="2" t="s">
        <v>35</v>
      </c>
      <c r="FV97" s="2"/>
      <c r="FW97" s="2"/>
      <c r="FX97" s="2">
        <v>115.2</v>
      </c>
      <c r="FY97" s="2">
        <v>70.55</v>
      </c>
      <c r="FZ97" s="2"/>
      <c r="GA97" s="2" t="s">
        <v>6</v>
      </c>
      <c r="GB97" s="2"/>
      <c r="GC97" s="2"/>
      <c r="GD97" s="2">
        <v>0</v>
      </c>
      <c r="GE97" s="2"/>
      <c r="GF97" s="2">
        <v>2061780591</v>
      </c>
      <c r="GG97" s="2">
        <v>2</v>
      </c>
      <c r="GH97" s="2">
        <v>1</v>
      </c>
      <c r="GI97" s="2">
        <v>-2</v>
      </c>
      <c r="GJ97" s="2">
        <v>0</v>
      </c>
      <c r="GK97" s="2">
        <f>ROUND(R97*(R12)/100,2)</f>
        <v>0</v>
      </c>
      <c r="GL97" s="2">
        <f t="shared" si="95"/>
        <v>0</v>
      </c>
      <c r="GM97" s="2">
        <f t="shared" si="96"/>
        <v>289.14999999999998</v>
      </c>
      <c r="GN97" s="2">
        <f t="shared" si="97"/>
        <v>289.14999999999998</v>
      </c>
      <c r="GO97" s="2">
        <f t="shared" si="98"/>
        <v>0</v>
      </c>
      <c r="GP97" s="2">
        <f t="shared" si="99"/>
        <v>0</v>
      </c>
      <c r="GQ97" s="2"/>
      <c r="GR97" s="2">
        <v>0</v>
      </c>
      <c r="GS97" s="2">
        <v>3</v>
      </c>
      <c r="GT97" s="2">
        <v>0</v>
      </c>
      <c r="GU97" s="2" t="s">
        <v>6</v>
      </c>
      <c r="GV97" s="2">
        <f t="shared" si="100"/>
        <v>0</v>
      </c>
      <c r="GW97" s="2">
        <v>1</v>
      </c>
      <c r="GX97" s="2">
        <f t="shared" si="101"/>
        <v>0</v>
      </c>
      <c r="GY97" s="2"/>
      <c r="GZ97" s="2"/>
      <c r="HA97" s="2">
        <v>0</v>
      </c>
      <c r="HB97" s="2">
        <v>0</v>
      </c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>
        <v>0</v>
      </c>
      <c r="IL97" s="2"/>
      <c r="IM97" s="2"/>
      <c r="IN97" s="2"/>
      <c r="IO97" s="2"/>
      <c r="IP97" s="2"/>
      <c r="IQ97" s="2"/>
      <c r="IR97" s="2"/>
      <c r="IS97" s="2"/>
      <c r="IT97" s="2"/>
      <c r="IU97" s="2"/>
    </row>
    <row r="98" spans="1:255" x14ac:dyDescent="0.2">
      <c r="A98">
        <v>17</v>
      </c>
      <c r="B98">
        <v>1</v>
      </c>
      <c r="C98">
        <f>ROW(SmtRes!A190)</f>
        <v>190</v>
      </c>
      <c r="D98">
        <f>ROW(EtalonRes!A214)</f>
        <v>214</v>
      </c>
      <c r="E98" t="s">
        <v>154</v>
      </c>
      <c r="F98" t="s">
        <v>47</v>
      </c>
      <c r="G98" t="s">
        <v>155</v>
      </c>
      <c r="H98" t="s">
        <v>49</v>
      </c>
      <c r="I98">
        <f>ROUND(9.6/100,9)</f>
        <v>9.6000000000000002E-2</v>
      </c>
      <c r="J98">
        <v>0</v>
      </c>
      <c r="O98">
        <f t="shared" si="68"/>
        <v>1050.94</v>
      </c>
      <c r="P98">
        <f t="shared" si="69"/>
        <v>461.41</v>
      </c>
      <c r="Q98">
        <f t="shared" si="70"/>
        <v>102.46</v>
      </c>
      <c r="R98">
        <f t="shared" si="71"/>
        <v>9.73</v>
      </c>
      <c r="S98">
        <f t="shared" si="72"/>
        <v>487.07</v>
      </c>
      <c r="T98">
        <f t="shared" si="73"/>
        <v>0</v>
      </c>
      <c r="U98">
        <f t="shared" si="74"/>
        <v>8.1594432000000001</v>
      </c>
      <c r="V98">
        <f t="shared" si="75"/>
        <v>0.1152</v>
      </c>
      <c r="W98">
        <f t="shared" si="76"/>
        <v>0</v>
      </c>
      <c r="X98">
        <f t="shared" si="77"/>
        <v>571.32000000000005</v>
      </c>
      <c r="Y98">
        <f t="shared" si="78"/>
        <v>352.73</v>
      </c>
      <c r="AA98">
        <v>16673407</v>
      </c>
      <c r="AB98">
        <f t="shared" si="79"/>
        <v>1602.8340000000001</v>
      </c>
      <c r="AC98">
        <f t="shared" si="80"/>
        <v>703.71</v>
      </c>
      <c r="AD98">
        <f>ROUND((((((ET98*1.2)*1.25))-(((EU98*1.2)*1.25)))+AE98),6)</f>
        <v>156.27000000000001</v>
      </c>
      <c r="AE98">
        <f>ROUND((((EU98*1.2)*1.25)),6)</f>
        <v>14.835000000000001</v>
      </c>
      <c r="AF98">
        <f>ROUND((((EV98*1.2)*1.15)),6)</f>
        <v>742.85400000000004</v>
      </c>
      <c r="AG98">
        <f t="shared" si="81"/>
        <v>0</v>
      </c>
      <c r="AH98">
        <f>(((EW98*1.2)*1.15))</f>
        <v>84.994199999999992</v>
      </c>
      <c r="AI98">
        <f>(((EX98*1.2)*1.25))</f>
        <v>1.2</v>
      </c>
      <c r="AJ98">
        <f t="shared" si="82"/>
        <v>0</v>
      </c>
      <c r="AK98">
        <v>1346.19</v>
      </c>
      <c r="AL98">
        <v>703.71</v>
      </c>
      <c r="AM98">
        <v>104.18</v>
      </c>
      <c r="AN98">
        <v>9.89</v>
      </c>
      <c r="AO98">
        <v>538.29999999999995</v>
      </c>
      <c r="AP98">
        <v>0</v>
      </c>
      <c r="AQ98">
        <v>61.59</v>
      </c>
      <c r="AR98">
        <v>0.8</v>
      </c>
      <c r="AS98">
        <v>0</v>
      </c>
      <c r="AT98">
        <v>115</v>
      </c>
      <c r="AU98">
        <v>71</v>
      </c>
      <c r="AV98">
        <v>1</v>
      </c>
      <c r="AW98">
        <v>1</v>
      </c>
      <c r="AZ98">
        <v>6.83</v>
      </c>
      <c r="BA98">
        <v>6.83</v>
      </c>
      <c r="BB98">
        <v>6.83</v>
      </c>
      <c r="BC98">
        <v>6.83</v>
      </c>
      <c r="BD98" t="s">
        <v>6</v>
      </c>
      <c r="BE98" t="s">
        <v>6</v>
      </c>
      <c r="BF98" t="s">
        <v>6</v>
      </c>
      <c r="BG98" t="s">
        <v>6</v>
      </c>
      <c r="BH98">
        <v>0</v>
      </c>
      <c r="BI98">
        <v>1</v>
      </c>
      <c r="BJ98" t="s">
        <v>50</v>
      </c>
      <c r="BM98">
        <v>20001</v>
      </c>
      <c r="BN98">
        <v>0</v>
      </c>
      <c r="BO98" t="s">
        <v>6</v>
      </c>
      <c r="BP98">
        <v>0</v>
      </c>
      <c r="BQ98">
        <v>2</v>
      </c>
      <c r="BR98">
        <v>0</v>
      </c>
      <c r="BS98">
        <v>6.83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128</v>
      </c>
      <c r="CA98">
        <v>83</v>
      </c>
      <c r="CF98">
        <v>0</v>
      </c>
      <c r="CG98">
        <v>0</v>
      </c>
      <c r="CM98">
        <v>0</v>
      </c>
      <c r="CN98" t="s">
        <v>596</v>
      </c>
      <c r="CO98">
        <v>0</v>
      </c>
      <c r="CP98">
        <f t="shared" si="83"/>
        <v>1050.94</v>
      </c>
      <c r="CQ98">
        <f t="shared" si="84"/>
        <v>4806.3393000000005</v>
      </c>
      <c r="CR98">
        <f t="shared" si="85"/>
        <v>1067.3241</v>
      </c>
      <c r="CS98">
        <f t="shared" si="86"/>
        <v>101.32305000000001</v>
      </c>
      <c r="CT98">
        <f t="shared" si="87"/>
        <v>5073.6928200000002</v>
      </c>
      <c r="CU98">
        <f t="shared" si="88"/>
        <v>0</v>
      </c>
      <c r="CV98">
        <f t="shared" si="89"/>
        <v>84.994199999999992</v>
      </c>
      <c r="CW98">
        <f t="shared" si="90"/>
        <v>1.2</v>
      </c>
      <c r="CX98">
        <f t="shared" si="91"/>
        <v>0</v>
      </c>
      <c r="CY98">
        <f t="shared" si="92"/>
        <v>571.32000000000005</v>
      </c>
      <c r="CZ98">
        <f t="shared" si="93"/>
        <v>352.72800000000001</v>
      </c>
      <c r="DC98" t="s">
        <v>6</v>
      </c>
      <c r="DD98" t="s">
        <v>6</v>
      </c>
      <c r="DE98" t="s">
        <v>117</v>
      </c>
      <c r="DF98" t="s">
        <v>117</v>
      </c>
      <c r="DG98" t="s">
        <v>118</v>
      </c>
      <c r="DH98" t="s">
        <v>6</v>
      </c>
      <c r="DI98" t="s">
        <v>118</v>
      </c>
      <c r="DJ98" t="s">
        <v>117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49</v>
      </c>
      <c r="DW98" t="s">
        <v>49</v>
      </c>
      <c r="DX98">
        <v>100</v>
      </c>
      <c r="EE98">
        <v>16510518</v>
      </c>
      <c r="EF98">
        <v>2</v>
      </c>
      <c r="EG98" t="s">
        <v>30</v>
      </c>
      <c r="EH98">
        <v>0</v>
      </c>
      <c r="EI98" t="s">
        <v>6</v>
      </c>
      <c r="EJ98">
        <v>1</v>
      </c>
      <c r="EK98">
        <v>20001</v>
      </c>
      <c r="EL98" t="s">
        <v>31</v>
      </c>
      <c r="EM98" t="s">
        <v>32</v>
      </c>
      <c r="EO98" t="s">
        <v>119</v>
      </c>
      <c r="EQ98">
        <v>0</v>
      </c>
      <c r="ER98">
        <v>1346.19</v>
      </c>
      <c r="ES98">
        <v>703.71</v>
      </c>
      <c r="ET98">
        <v>104.18</v>
      </c>
      <c r="EU98">
        <v>9.89</v>
      </c>
      <c r="EV98">
        <v>538.29999999999995</v>
      </c>
      <c r="EW98">
        <v>61.59</v>
      </c>
      <c r="EX98">
        <v>0.8</v>
      </c>
      <c r="EY98">
        <v>0</v>
      </c>
      <c r="FQ98">
        <v>0</v>
      </c>
      <c r="FR98">
        <f t="shared" si="94"/>
        <v>0</v>
      </c>
      <c r="FS98">
        <v>0</v>
      </c>
      <c r="FT98" t="s">
        <v>34</v>
      </c>
      <c r="FU98" t="s">
        <v>35</v>
      </c>
      <c r="FX98">
        <v>115.2</v>
      </c>
      <c r="FY98">
        <v>70.55</v>
      </c>
      <c r="GA98" t="s">
        <v>6</v>
      </c>
      <c r="GD98">
        <v>0</v>
      </c>
      <c r="GF98">
        <v>2061780591</v>
      </c>
      <c r="GG98">
        <v>1</v>
      </c>
      <c r="GH98">
        <v>1</v>
      </c>
      <c r="GI98">
        <v>4</v>
      </c>
      <c r="GJ98">
        <v>0</v>
      </c>
      <c r="GK98">
        <f>ROUND(R98*(S12)/100,2)</f>
        <v>0</v>
      </c>
      <c r="GL98">
        <f t="shared" si="95"/>
        <v>0</v>
      </c>
      <c r="GM98">
        <f t="shared" si="96"/>
        <v>1974.99</v>
      </c>
      <c r="GN98">
        <f t="shared" si="97"/>
        <v>1974.99</v>
      </c>
      <c r="GO98">
        <f t="shared" si="98"/>
        <v>0</v>
      </c>
      <c r="GP98">
        <f t="shared" si="99"/>
        <v>0</v>
      </c>
      <c r="GR98">
        <v>0</v>
      </c>
      <c r="GS98">
        <v>3</v>
      </c>
      <c r="GT98">
        <v>0</v>
      </c>
      <c r="GU98" t="s">
        <v>6</v>
      </c>
      <c r="GV98">
        <f t="shared" si="100"/>
        <v>0</v>
      </c>
      <c r="GW98">
        <v>1</v>
      </c>
      <c r="GX98">
        <f t="shared" si="101"/>
        <v>0</v>
      </c>
      <c r="HA98">
        <v>0</v>
      </c>
      <c r="HB98">
        <v>0</v>
      </c>
      <c r="IK98">
        <v>0</v>
      </c>
    </row>
    <row r="99" spans="1:255" x14ac:dyDescent="0.2">
      <c r="A99" s="2">
        <v>18</v>
      </c>
      <c r="B99" s="2">
        <v>1</v>
      </c>
      <c r="C99" s="2">
        <v>177</v>
      </c>
      <c r="D99" s="2"/>
      <c r="E99" s="2" t="s">
        <v>156</v>
      </c>
      <c r="F99" s="2" t="s">
        <v>157</v>
      </c>
      <c r="G99" s="2" t="s">
        <v>158</v>
      </c>
      <c r="H99" s="2" t="s">
        <v>159</v>
      </c>
      <c r="I99" s="2">
        <f>I97*J99</f>
        <v>9.6</v>
      </c>
      <c r="J99" s="2">
        <v>100</v>
      </c>
      <c r="K99" s="2"/>
      <c r="L99" s="2"/>
      <c r="M99" s="2"/>
      <c r="N99" s="2"/>
      <c r="O99" s="2">
        <f t="shared" si="68"/>
        <v>0</v>
      </c>
      <c r="P99" s="2">
        <f t="shared" si="69"/>
        <v>0</v>
      </c>
      <c r="Q99" s="2">
        <f t="shared" si="70"/>
        <v>0</v>
      </c>
      <c r="R99" s="2">
        <f t="shared" si="71"/>
        <v>0</v>
      </c>
      <c r="S99" s="2">
        <f t="shared" si="72"/>
        <v>0</v>
      </c>
      <c r="T99" s="2">
        <f t="shared" si="73"/>
        <v>0</v>
      </c>
      <c r="U99" s="2">
        <f t="shared" si="74"/>
        <v>0</v>
      </c>
      <c r="V99" s="2">
        <f t="shared" si="75"/>
        <v>0</v>
      </c>
      <c r="W99" s="2">
        <f t="shared" si="76"/>
        <v>0</v>
      </c>
      <c r="X99" s="2">
        <f t="shared" si="77"/>
        <v>0</v>
      </c>
      <c r="Y99" s="2">
        <f t="shared" si="78"/>
        <v>0</v>
      </c>
      <c r="Z99" s="2"/>
      <c r="AA99" s="2">
        <v>16673393</v>
      </c>
      <c r="AB99" s="2">
        <f t="shared" si="79"/>
        <v>0</v>
      </c>
      <c r="AC99" s="2">
        <f t="shared" si="80"/>
        <v>0</v>
      </c>
      <c r="AD99" s="2">
        <f>ROUND((((ET99)-(EU99))+AE99),6)</f>
        <v>0</v>
      </c>
      <c r="AE99" s="2">
        <f t="shared" ref="AE99:AF102" si="108">ROUND((EU99),6)</f>
        <v>0</v>
      </c>
      <c r="AF99" s="2">
        <f t="shared" si="108"/>
        <v>0</v>
      </c>
      <c r="AG99" s="2">
        <f t="shared" si="81"/>
        <v>0</v>
      </c>
      <c r="AH99" s="2">
        <f t="shared" ref="AH99:AI102" si="109">(EW99)</f>
        <v>0</v>
      </c>
      <c r="AI99" s="2">
        <f t="shared" si="109"/>
        <v>0</v>
      </c>
      <c r="AJ99" s="2">
        <f t="shared" si="82"/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115</v>
      </c>
      <c r="AU99" s="2">
        <v>71</v>
      </c>
      <c r="AV99" s="2">
        <v>1</v>
      </c>
      <c r="AW99" s="2">
        <v>1</v>
      </c>
      <c r="AX99" s="2"/>
      <c r="AY99" s="2"/>
      <c r="AZ99" s="2">
        <v>1</v>
      </c>
      <c r="BA99" s="2">
        <v>1</v>
      </c>
      <c r="BB99" s="2">
        <v>1</v>
      </c>
      <c r="BC99" s="2">
        <v>1</v>
      </c>
      <c r="BD99" s="2" t="s">
        <v>6</v>
      </c>
      <c r="BE99" s="2" t="s">
        <v>6</v>
      </c>
      <c r="BF99" s="2" t="s">
        <v>6</v>
      </c>
      <c r="BG99" s="2" t="s">
        <v>6</v>
      </c>
      <c r="BH99" s="2">
        <v>3</v>
      </c>
      <c r="BI99" s="2">
        <v>1</v>
      </c>
      <c r="BJ99" s="2" t="s">
        <v>6</v>
      </c>
      <c r="BK99" s="2"/>
      <c r="BL99" s="2"/>
      <c r="BM99" s="2">
        <v>20001</v>
      </c>
      <c r="BN99" s="2">
        <v>0</v>
      </c>
      <c r="BO99" s="2" t="s">
        <v>6</v>
      </c>
      <c r="BP99" s="2">
        <v>0</v>
      </c>
      <c r="BQ99" s="2">
        <v>2</v>
      </c>
      <c r="BR99" s="2">
        <v>0</v>
      </c>
      <c r="BS99" s="2">
        <v>1</v>
      </c>
      <c r="BT99" s="2">
        <v>1</v>
      </c>
      <c r="BU99" s="2">
        <v>1</v>
      </c>
      <c r="BV99" s="2">
        <v>1</v>
      </c>
      <c r="BW99" s="2">
        <v>1</v>
      </c>
      <c r="BX99" s="2">
        <v>1</v>
      </c>
      <c r="BY99" s="2" t="s">
        <v>6</v>
      </c>
      <c r="BZ99" s="2">
        <v>128</v>
      </c>
      <c r="CA99" s="2">
        <v>83</v>
      </c>
      <c r="CB99" s="2"/>
      <c r="CC99" s="2"/>
      <c r="CD99" s="2"/>
      <c r="CE99" s="2"/>
      <c r="CF99" s="2">
        <v>0</v>
      </c>
      <c r="CG99" s="2">
        <v>0</v>
      </c>
      <c r="CH99" s="2"/>
      <c r="CI99" s="2"/>
      <c r="CJ99" s="2"/>
      <c r="CK99" s="2"/>
      <c r="CL99" s="2"/>
      <c r="CM99" s="2">
        <v>0</v>
      </c>
      <c r="CN99" s="2" t="s">
        <v>6</v>
      </c>
      <c r="CO99" s="2">
        <v>0</v>
      </c>
      <c r="CP99" s="2">
        <f t="shared" si="83"/>
        <v>0</v>
      </c>
      <c r="CQ99" s="2">
        <f t="shared" si="84"/>
        <v>0</v>
      </c>
      <c r="CR99" s="2">
        <f t="shared" si="85"/>
        <v>0</v>
      </c>
      <c r="CS99" s="2">
        <f t="shared" si="86"/>
        <v>0</v>
      </c>
      <c r="CT99" s="2">
        <f t="shared" si="87"/>
        <v>0</v>
      </c>
      <c r="CU99" s="2">
        <f t="shared" si="88"/>
        <v>0</v>
      </c>
      <c r="CV99" s="2">
        <f t="shared" si="89"/>
        <v>0</v>
      </c>
      <c r="CW99" s="2">
        <f t="shared" si="90"/>
        <v>0</v>
      </c>
      <c r="CX99" s="2">
        <f t="shared" si="91"/>
        <v>0</v>
      </c>
      <c r="CY99" s="2">
        <f t="shared" si="92"/>
        <v>0</v>
      </c>
      <c r="CZ99" s="2">
        <f t="shared" si="93"/>
        <v>0</v>
      </c>
      <c r="DA99" s="2"/>
      <c r="DB99" s="2"/>
      <c r="DC99" s="2" t="s">
        <v>6</v>
      </c>
      <c r="DD99" s="2" t="s">
        <v>6</v>
      </c>
      <c r="DE99" s="2" t="s">
        <v>6</v>
      </c>
      <c r="DF99" s="2" t="s">
        <v>6</v>
      </c>
      <c r="DG99" s="2" t="s">
        <v>6</v>
      </c>
      <c r="DH99" s="2" t="s">
        <v>6</v>
      </c>
      <c r="DI99" s="2" t="s">
        <v>6</v>
      </c>
      <c r="DJ99" s="2" t="s">
        <v>6</v>
      </c>
      <c r="DK99" s="2" t="s">
        <v>6</v>
      </c>
      <c r="DL99" s="2" t="s">
        <v>6</v>
      </c>
      <c r="DM99" s="2" t="s">
        <v>6</v>
      </c>
      <c r="DN99" s="2">
        <v>0</v>
      </c>
      <c r="DO99" s="2">
        <v>0</v>
      </c>
      <c r="DP99" s="2">
        <v>1</v>
      </c>
      <c r="DQ99" s="2">
        <v>1</v>
      </c>
      <c r="DR99" s="2"/>
      <c r="DS99" s="2"/>
      <c r="DT99" s="2"/>
      <c r="DU99" s="2">
        <v>1005</v>
      </c>
      <c r="DV99" s="2" t="s">
        <v>159</v>
      </c>
      <c r="DW99" s="2" t="s">
        <v>159</v>
      </c>
      <c r="DX99" s="2">
        <v>1</v>
      </c>
      <c r="DY99" s="2"/>
      <c r="DZ99" s="2"/>
      <c r="EA99" s="2"/>
      <c r="EB99" s="2"/>
      <c r="EC99" s="2"/>
      <c r="ED99" s="2"/>
      <c r="EE99" s="2">
        <v>16510518</v>
      </c>
      <c r="EF99" s="2">
        <v>2</v>
      </c>
      <c r="EG99" s="2" t="s">
        <v>30</v>
      </c>
      <c r="EH99" s="2">
        <v>0</v>
      </c>
      <c r="EI99" s="2" t="s">
        <v>6</v>
      </c>
      <c r="EJ99" s="2">
        <v>1</v>
      </c>
      <c r="EK99" s="2">
        <v>20001</v>
      </c>
      <c r="EL99" s="2" t="s">
        <v>31</v>
      </c>
      <c r="EM99" s="2" t="s">
        <v>32</v>
      </c>
      <c r="EN99" s="2"/>
      <c r="EO99" s="2" t="s">
        <v>6</v>
      </c>
      <c r="EP99" s="2"/>
      <c r="EQ99" s="2">
        <v>0</v>
      </c>
      <c r="ER99" s="2">
        <v>0</v>
      </c>
      <c r="ES99" s="2">
        <v>0</v>
      </c>
      <c r="ET99" s="2">
        <v>0</v>
      </c>
      <c r="EU99" s="2">
        <v>0</v>
      </c>
      <c r="EV99" s="2">
        <v>0</v>
      </c>
      <c r="EW99" s="2">
        <v>0</v>
      </c>
      <c r="EX99" s="2">
        <v>0</v>
      </c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>
        <v>0</v>
      </c>
      <c r="FR99" s="2">
        <f t="shared" si="94"/>
        <v>0</v>
      </c>
      <c r="FS99" s="2">
        <v>0</v>
      </c>
      <c r="FT99" s="2" t="s">
        <v>34</v>
      </c>
      <c r="FU99" s="2" t="s">
        <v>35</v>
      </c>
      <c r="FV99" s="2"/>
      <c r="FW99" s="2"/>
      <c r="FX99" s="2">
        <v>115.2</v>
      </c>
      <c r="FY99" s="2">
        <v>70.55</v>
      </c>
      <c r="FZ99" s="2"/>
      <c r="GA99" s="2" t="s">
        <v>6</v>
      </c>
      <c r="GB99" s="2"/>
      <c r="GC99" s="2"/>
      <c r="GD99" s="2">
        <v>0</v>
      </c>
      <c r="GE99" s="2"/>
      <c r="GF99" s="2">
        <v>-609733809</v>
      </c>
      <c r="GG99" s="2">
        <v>2</v>
      </c>
      <c r="GH99" s="2">
        <v>1</v>
      </c>
      <c r="GI99" s="2">
        <v>-2</v>
      </c>
      <c r="GJ99" s="2">
        <v>0</v>
      </c>
      <c r="GK99" s="2">
        <f>ROUND(R99*(R12)/100,2)</f>
        <v>0</v>
      </c>
      <c r="GL99" s="2">
        <f t="shared" si="95"/>
        <v>0</v>
      </c>
      <c r="GM99" s="2">
        <f t="shared" si="96"/>
        <v>0</v>
      </c>
      <c r="GN99" s="2">
        <f t="shared" si="97"/>
        <v>0</v>
      </c>
      <c r="GO99" s="2">
        <f t="shared" si="98"/>
        <v>0</v>
      </c>
      <c r="GP99" s="2">
        <f t="shared" si="99"/>
        <v>0</v>
      </c>
      <c r="GQ99" s="2"/>
      <c r="GR99" s="2">
        <v>0</v>
      </c>
      <c r="GS99" s="2">
        <v>3</v>
      </c>
      <c r="GT99" s="2">
        <v>0</v>
      </c>
      <c r="GU99" s="2" t="s">
        <v>6</v>
      </c>
      <c r="GV99" s="2">
        <f t="shared" si="100"/>
        <v>0</v>
      </c>
      <c r="GW99" s="2">
        <v>1</v>
      </c>
      <c r="GX99" s="2">
        <f t="shared" si="101"/>
        <v>0</v>
      </c>
      <c r="GY99" s="2"/>
      <c r="GZ99" s="2"/>
      <c r="HA99" s="2">
        <v>0</v>
      </c>
      <c r="HB99" s="2">
        <v>0</v>
      </c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>
        <v>0</v>
      </c>
      <c r="IL99" s="2"/>
      <c r="IM99" s="2"/>
      <c r="IN99" s="2"/>
      <c r="IO99" s="2"/>
      <c r="IP99" s="2"/>
      <c r="IQ99" s="2"/>
      <c r="IR99" s="2"/>
      <c r="IS99" s="2"/>
      <c r="IT99" s="2"/>
      <c r="IU99" s="2"/>
    </row>
    <row r="100" spans="1:255" x14ac:dyDescent="0.2">
      <c r="A100">
        <v>18</v>
      </c>
      <c r="B100">
        <v>1</v>
      </c>
      <c r="C100">
        <v>190</v>
      </c>
      <c r="E100" t="s">
        <v>156</v>
      </c>
      <c r="F100" t="s">
        <v>157</v>
      </c>
      <c r="G100" t="s">
        <v>158</v>
      </c>
      <c r="H100" t="s">
        <v>159</v>
      </c>
      <c r="I100">
        <f>I98*J100</f>
        <v>9.6</v>
      </c>
      <c r="J100">
        <v>100</v>
      </c>
      <c r="O100">
        <f t="shared" si="68"/>
        <v>0</v>
      </c>
      <c r="P100">
        <f t="shared" si="69"/>
        <v>0</v>
      </c>
      <c r="Q100">
        <f t="shared" si="70"/>
        <v>0</v>
      </c>
      <c r="R100">
        <f t="shared" si="71"/>
        <v>0</v>
      </c>
      <c r="S100">
        <f t="shared" si="72"/>
        <v>0</v>
      </c>
      <c r="T100">
        <f t="shared" si="73"/>
        <v>0</v>
      </c>
      <c r="U100">
        <f t="shared" si="74"/>
        <v>0</v>
      </c>
      <c r="V100">
        <f t="shared" si="75"/>
        <v>0</v>
      </c>
      <c r="W100">
        <f t="shared" si="76"/>
        <v>0</v>
      </c>
      <c r="X100">
        <f t="shared" si="77"/>
        <v>0</v>
      </c>
      <c r="Y100">
        <f t="shared" si="78"/>
        <v>0</v>
      </c>
      <c r="AA100">
        <v>16673407</v>
      </c>
      <c r="AB100">
        <f t="shared" si="79"/>
        <v>0</v>
      </c>
      <c r="AC100">
        <f t="shared" si="80"/>
        <v>0</v>
      </c>
      <c r="AD100">
        <f>ROUND((((ET100)-(EU100))+AE100),6)</f>
        <v>0</v>
      </c>
      <c r="AE100">
        <f t="shared" si="108"/>
        <v>0</v>
      </c>
      <c r="AF100">
        <f t="shared" si="108"/>
        <v>0</v>
      </c>
      <c r="AG100">
        <f t="shared" si="81"/>
        <v>0</v>
      </c>
      <c r="AH100">
        <f t="shared" si="109"/>
        <v>0</v>
      </c>
      <c r="AI100">
        <f t="shared" si="109"/>
        <v>0</v>
      </c>
      <c r="AJ100">
        <f t="shared" si="82"/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115</v>
      </c>
      <c r="AU100">
        <v>71</v>
      </c>
      <c r="AV100">
        <v>1</v>
      </c>
      <c r="AW100">
        <v>1</v>
      </c>
      <c r="AZ100">
        <v>6.83</v>
      </c>
      <c r="BA100">
        <v>1</v>
      </c>
      <c r="BB100">
        <v>1</v>
      </c>
      <c r="BC100">
        <v>6.83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6</v>
      </c>
      <c r="BM100">
        <v>20001</v>
      </c>
      <c r="BN100">
        <v>0</v>
      </c>
      <c r="BO100" t="s">
        <v>6</v>
      </c>
      <c r="BP100">
        <v>0</v>
      </c>
      <c r="BQ100">
        <v>2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128</v>
      </c>
      <c r="CA100">
        <v>83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83"/>
        <v>0</v>
      </c>
      <c r="CQ100">
        <f t="shared" si="84"/>
        <v>0</v>
      </c>
      <c r="CR100">
        <f t="shared" si="85"/>
        <v>0</v>
      </c>
      <c r="CS100">
        <f t="shared" si="86"/>
        <v>0</v>
      </c>
      <c r="CT100">
        <f t="shared" si="87"/>
        <v>0</v>
      </c>
      <c r="CU100">
        <f t="shared" si="88"/>
        <v>0</v>
      </c>
      <c r="CV100">
        <f t="shared" si="89"/>
        <v>0</v>
      </c>
      <c r="CW100">
        <f t="shared" si="90"/>
        <v>0</v>
      </c>
      <c r="CX100">
        <f t="shared" si="91"/>
        <v>0</v>
      </c>
      <c r="CY100">
        <f t="shared" si="92"/>
        <v>0</v>
      </c>
      <c r="CZ100">
        <f t="shared" si="93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1005</v>
      </c>
      <c r="DV100" t="s">
        <v>159</v>
      </c>
      <c r="DW100" t="s">
        <v>159</v>
      </c>
      <c r="DX100">
        <v>1</v>
      </c>
      <c r="EE100">
        <v>16510518</v>
      </c>
      <c r="EF100">
        <v>2</v>
      </c>
      <c r="EG100" t="s">
        <v>30</v>
      </c>
      <c r="EH100">
        <v>0</v>
      </c>
      <c r="EI100" t="s">
        <v>6</v>
      </c>
      <c r="EJ100">
        <v>1</v>
      </c>
      <c r="EK100">
        <v>20001</v>
      </c>
      <c r="EL100" t="s">
        <v>31</v>
      </c>
      <c r="EM100" t="s">
        <v>32</v>
      </c>
      <c r="EO100" t="s">
        <v>6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94"/>
        <v>0</v>
      </c>
      <c r="FS100">
        <v>0</v>
      </c>
      <c r="FT100" t="s">
        <v>34</v>
      </c>
      <c r="FU100" t="s">
        <v>35</v>
      </c>
      <c r="FX100">
        <v>115.2</v>
      </c>
      <c r="FY100">
        <v>70.55</v>
      </c>
      <c r="GA100" t="s">
        <v>6</v>
      </c>
      <c r="GD100">
        <v>0</v>
      </c>
      <c r="GF100">
        <v>-609733809</v>
      </c>
      <c r="GG100">
        <v>1</v>
      </c>
      <c r="GH100">
        <v>1</v>
      </c>
      <c r="GI100">
        <v>4</v>
      </c>
      <c r="GJ100">
        <v>0</v>
      </c>
      <c r="GK100">
        <f>ROUND(R100*(S12)/100,2)</f>
        <v>0</v>
      </c>
      <c r="GL100">
        <f t="shared" si="95"/>
        <v>0</v>
      </c>
      <c r="GM100">
        <f t="shared" si="96"/>
        <v>0</v>
      </c>
      <c r="GN100">
        <f t="shared" si="97"/>
        <v>0</v>
      </c>
      <c r="GO100">
        <f t="shared" si="98"/>
        <v>0</v>
      </c>
      <c r="GP100">
        <f t="shared" si="99"/>
        <v>0</v>
      </c>
      <c r="GR100">
        <v>0</v>
      </c>
      <c r="GS100">
        <v>3</v>
      </c>
      <c r="GT100">
        <v>0</v>
      </c>
      <c r="GU100" t="s">
        <v>6</v>
      </c>
      <c r="GV100">
        <f t="shared" si="100"/>
        <v>0</v>
      </c>
      <c r="GW100">
        <v>1</v>
      </c>
      <c r="GX100">
        <f t="shared" si="101"/>
        <v>0</v>
      </c>
      <c r="HA100">
        <v>0</v>
      </c>
      <c r="HB100">
        <v>0</v>
      </c>
      <c r="IK100">
        <v>0</v>
      </c>
    </row>
    <row r="101" spans="1:255" x14ac:dyDescent="0.2">
      <c r="A101" s="2">
        <v>18</v>
      </c>
      <c r="B101" s="2">
        <v>1</v>
      </c>
      <c r="C101" s="2">
        <v>176</v>
      </c>
      <c r="D101" s="2"/>
      <c r="E101" s="2" t="s">
        <v>160</v>
      </c>
      <c r="F101" s="2" t="s">
        <v>161</v>
      </c>
      <c r="G101" s="2" t="s">
        <v>162</v>
      </c>
      <c r="H101" s="2" t="s">
        <v>159</v>
      </c>
      <c r="I101" s="2">
        <f>I97*J101</f>
        <v>9.6</v>
      </c>
      <c r="J101" s="2">
        <v>100</v>
      </c>
      <c r="K101" s="2"/>
      <c r="L101" s="2"/>
      <c r="M101" s="2"/>
      <c r="N101" s="2"/>
      <c r="O101" s="2">
        <f t="shared" si="68"/>
        <v>1092.29</v>
      </c>
      <c r="P101" s="2">
        <f t="shared" si="69"/>
        <v>1092.29</v>
      </c>
      <c r="Q101" s="2">
        <f t="shared" si="70"/>
        <v>0</v>
      </c>
      <c r="R101" s="2">
        <f t="shared" si="71"/>
        <v>0</v>
      </c>
      <c r="S101" s="2">
        <f t="shared" si="72"/>
        <v>0</v>
      </c>
      <c r="T101" s="2">
        <f t="shared" si="73"/>
        <v>0</v>
      </c>
      <c r="U101" s="2">
        <f t="shared" si="74"/>
        <v>0</v>
      </c>
      <c r="V101" s="2">
        <f t="shared" si="75"/>
        <v>0</v>
      </c>
      <c r="W101" s="2">
        <f t="shared" si="76"/>
        <v>0</v>
      </c>
      <c r="X101" s="2">
        <f t="shared" si="77"/>
        <v>0</v>
      </c>
      <c r="Y101" s="2">
        <f t="shared" si="78"/>
        <v>0</v>
      </c>
      <c r="Z101" s="2"/>
      <c r="AA101" s="2">
        <v>16673393</v>
      </c>
      <c r="AB101" s="2">
        <f t="shared" si="79"/>
        <v>113.78</v>
      </c>
      <c r="AC101" s="2">
        <f t="shared" si="80"/>
        <v>113.78</v>
      </c>
      <c r="AD101" s="2">
        <f>ROUND((((ET101)-(EU101))+AE101),6)</f>
        <v>0</v>
      </c>
      <c r="AE101" s="2">
        <f t="shared" si="108"/>
        <v>0</v>
      </c>
      <c r="AF101" s="2">
        <f t="shared" si="108"/>
        <v>0</v>
      </c>
      <c r="AG101" s="2">
        <f t="shared" si="81"/>
        <v>0</v>
      </c>
      <c r="AH101" s="2">
        <f t="shared" si="109"/>
        <v>0</v>
      </c>
      <c r="AI101" s="2">
        <f t="shared" si="109"/>
        <v>0</v>
      </c>
      <c r="AJ101" s="2">
        <f t="shared" si="82"/>
        <v>0</v>
      </c>
      <c r="AK101" s="2">
        <v>113.78</v>
      </c>
      <c r="AL101" s="2">
        <v>113.78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115</v>
      </c>
      <c r="AU101" s="2">
        <v>71</v>
      </c>
      <c r="AV101" s="2">
        <v>1</v>
      </c>
      <c r="AW101" s="2">
        <v>1</v>
      </c>
      <c r="AX101" s="2"/>
      <c r="AY101" s="2"/>
      <c r="AZ101" s="2">
        <v>1</v>
      </c>
      <c r="BA101" s="2">
        <v>1</v>
      </c>
      <c r="BB101" s="2">
        <v>1</v>
      </c>
      <c r="BC101" s="2">
        <v>1</v>
      </c>
      <c r="BD101" s="2" t="s">
        <v>6</v>
      </c>
      <c r="BE101" s="2" t="s">
        <v>6</v>
      </c>
      <c r="BF101" s="2" t="s">
        <v>6</v>
      </c>
      <c r="BG101" s="2" t="s">
        <v>6</v>
      </c>
      <c r="BH101" s="2">
        <v>3</v>
      </c>
      <c r="BI101" s="2">
        <v>1</v>
      </c>
      <c r="BJ101" s="2" t="s">
        <v>163</v>
      </c>
      <c r="BK101" s="2"/>
      <c r="BL101" s="2"/>
      <c r="BM101" s="2">
        <v>20001</v>
      </c>
      <c r="BN101" s="2">
        <v>0</v>
      </c>
      <c r="BO101" s="2" t="s">
        <v>6</v>
      </c>
      <c r="BP101" s="2">
        <v>0</v>
      </c>
      <c r="BQ101" s="2">
        <v>2</v>
      </c>
      <c r="BR101" s="2">
        <v>0</v>
      </c>
      <c r="BS101" s="2">
        <v>1</v>
      </c>
      <c r="BT101" s="2">
        <v>1</v>
      </c>
      <c r="BU101" s="2">
        <v>1</v>
      </c>
      <c r="BV101" s="2">
        <v>1</v>
      </c>
      <c r="BW101" s="2">
        <v>1</v>
      </c>
      <c r="BX101" s="2">
        <v>1</v>
      </c>
      <c r="BY101" s="2" t="s">
        <v>6</v>
      </c>
      <c r="BZ101" s="2">
        <v>128</v>
      </c>
      <c r="CA101" s="2">
        <v>83</v>
      </c>
      <c r="CB101" s="2"/>
      <c r="CC101" s="2"/>
      <c r="CD101" s="2"/>
      <c r="CE101" s="2"/>
      <c r="CF101" s="2">
        <v>0</v>
      </c>
      <c r="CG101" s="2">
        <v>0</v>
      </c>
      <c r="CH101" s="2"/>
      <c r="CI101" s="2"/>
      <c r="CJ101" s="2"/>
      <c r="CK101" s="2"/>
      <c r="CL101" s="2"/>
      <c r="CM101" s="2">
        <v>0</v>
      </c>
      <c r="CN101" s="2" t="s">
        <v>6</v>
      </c>
      <c r="CO101" s="2">
        <v>0</v>
      </c>
      <c r="CP101" s="2">
        <f t="shared" si="83"/>
        <v>1092.29</v>
      </c>
      <c r="CQ101" s="2">
        <f t="shared" si="84"/>
        <v>113.78</v>
      </c>
      <c r="CR101" s="2">
        <f t="shared" si="85"/>
        <v>0</v>
      </c>
      <c r="CS101" s="2">
        <f t="shared" si="86"/>
        <v>0</v>
      </c>
      <c r="CT101" s="2">
        <f t="shared" si="87"/>
        <v>0</v>
      </c>
      <c r="CU101" s="2">
        <f t="shared" si="88"/>
        <v>0</v>
      </c>
      <c r="CV101" s="2">
        <f t="shared" si="89"/>
        <v>0</v>
      </c>
      <c r="CW101" s="2">
        <f t="shared" si="90"/>
        <v>0</v>
      </c>
      <c r="CX101" s="2">
        <f t="shared" si="91"/>
        <v>0</v>
      </c>
      <c r="CY101" s="2">
        <f t="shared" si="92"/>
        <v>0</v>
      </c>
      <c r="CZ101" s="2">
        <f t="shared" si="93"/>
        <v>0</v>
      </c>
      <c r="DA101" s="2"/>
      <c r="DB101" s="2"/>
      <c r="DC101" s="2" t="s">
        <v>6</v>
      </c>
      <c r="DD101" s="2" t="s">
        <v>6</v>
      </c>
      <c r="DE101" s="2" t="s">
        <v>6</v>
      </c>
      <c r="DF101" s="2" t="s">
        <v>6</v>
      </c>
      <c r="DG101" s="2" t="s">
        <v>6</v>
      </c>
      <c r="DH101" s="2" t="s">
        <v>6</v>
      </c>
      <c r="DI101" s="2" t="s">
        <v>6</v>
      </c>
      <c r="DJ101" s="2" t="s">
        <v>6</v>
      </c>
      <c r="DK101" s="2" t="s">
        <v>6</v>
      </c>
      <c r="DL101" s="2" t="s">
        <v>6</v>
      </c>
      <c r="DM101" s="2" t="s">
        <v>6</v>
      </c>
      <c r="DN101" s="2">
        <v>0</v>
      </c>
      <c r="DO101" s="2">
        <v>0</v>
      </c>
      <c r="DP101" s="2">
        <v>1</v>
      </c>
      <c r="DQ101" s="2">
        <v>1</v>
      </c>
      <c r="DR101" s="2"/>
      <c r="DS101" s="2"/>
      <c r="DT101" s="2"/>
      <c r="DU101" s="2">
        <v>1005</v>
      </c>
      <c r="DV101" s="2" t="s">
        <v>159</v>
      </c>
      <c r="DW101" s="2" t="s">
        <v>159</v>
      </c>
      <c r="DX101" s="2">
        <v>1</v>
      </c>
      <c r="DY101" s="2"/>
      <c r="DZ101" s="2"/>
      <c r="EA101" s="2"/>
      <c r="EB101" s="2"/>
      <c r="EC101" s="2"/>
      <c r="ED101" s="2"/>
      <c r="EE101" s="2">
        <v>16510518</v>
      </c>
      <c r="EF101" s="2">
        <v>2</v>
      </c>
      <c r="EG101" s="2" t="s">
        <v>30</v>
      </c>
      <c r="EH101" s="2">
        <v>0</v>
      </c>
      <c r="EI101" s="2" t="s">
        <v>6</v>
      </c>
      <c r="EJ101" s="2">
        <v>1</v>
      </c>
      <c r="EK101" s="2">
        <v>20001</v>
      </c>
      <c r="EL101" s="2" t="s">
        <v>31</v>
      </c>
      <c r="EM101" s="2" t="s">
        <v>32</v>
      </c>
      <c r="EN101" s="2"/>
      <c r="EO101" s="2" t="s">
        <v>6</v>
      </c>
      <c r="EP101" s="2"/>
      <c r="EQ101" s="2">
        <v>0</v>
      </c>
      <c r="ER101" s="2">
        <v>113.78</v>
      </c>
      <c r="ES101" s="2">
        <v>113.78</v>
      </c>
      <c r="ET101" s="2">
        <v>0</v>
      </c>
      <c r="EU101" s="2">
        <v>0</v>
      </c>
      <c r="EV101" s="2">
        <v>0</v>
      </c>
      <c r="EW101" s="2">
        <v>0</v>
      </c>
      <c r="EX101" s="2">
        <v>0</v>
      </c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>
        <v>0</v>
      </c>
      <c r="FR101" s="2">
        <f t="shared" si="94"/>
        <v>0</v>
      </c>
      <c r="FS101" s="2">
        <v>0</v>
      </c>
      <c r="FT101" s="2" t="s">
        <v>34</v>
      </c>
      <c r="FU101" s="2" t="s">
        <v>35</v>
      </c>
      <c r="FV101" s="2"/>
      <c r="FW101" s="2"/>
      <c r="FX101" s="2">
        <v>115.2</v>
      </c>
      <c r="FY101" s="2">
        <v>70.55</v>
      </c>
      <c r="FZ101" s="2"/>
      <c r="GA101" s="2" t="s">
        <v>6</v>
      </c>
      <c r="GB101" s="2"/>
      <c r="GC101" s="2"/>
      <c r="GD101" s="2">
        <v>0</v>
      </c>
      <c r="GE101" s="2"/>
      <c r="GF101" s="2">
        <v>590025009</v>
      </c>
      <c r="GG101" s="2">
        <v>2</v>
      </c>
      <c r="GH101" s="2">
        <v>1</v>
      </c>
      <c r="GI101" s="2">
        <v>-2</v>
      </c>
      <c r="GJ101" s="2">
        <v>0</v>
      </c>
      <c r="GK101" s="2">
        <f>ROUND(R101*(R12)/100,2)</f>
        <v>0</v>
      </c>
      <c r="GL101" s="2">
        <f t="shared" si="95"/>
        <v>0</v>
      </c>
      <c r="GM101" s="2">
        <f t="shared" si="96"/>
        <v>1092.29</v>
      </c>
      <c r="GN101" s="2">
        <f t="shared" si="97"/>
        <v>1092.29</v>
      </c>
      <c r="GO101" s="2">
        <f t="shared" si="98"/>
        <v>0</v>
      </c>
      <c r="GP101" s="2">
        <f t="shared" si="99"/>
        <v>0</v>
      </c>
      <c r="GQ101" s="2"/>
      <c r="GR101" s="2">
        <v>0</v>
      </c>
      <c r="GS101" s="2">
        <v>3</v>
      </c>
      <c r="GT101" s="2">
        <v>0</v>
      </c>
      <c r="GU101" s="2" t="s">
        <v>6</v>
      </c>
      <c r="GV101" s="2">
        <f t="shared" si="100"/>
        <v>0</v>
      </c>
      <c r="GW101" s="2">
        <v>1</v>
      </c>
      <c r="GX101" s="2">
        <f t="shared" si="101"/>
        <v>0</v>
      </c>
      <c r="GY101" s="2"/>
      <c r="GZ101" s="2"/>
      <c r="HA101" s="2">
        <v>0</v>
      </c>
      <c r="HB101" s="2">
        <v>0</v>
      </c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>
        <v>0</v>
      </c>
      <c r="IL101" s="2"/>
      <c r="IM101" s="2"/>
      <c r="IN101" s="2"/>
      <c r="IO101" s="2"/>
      <c r="IP101" s="2"/>
      <c r="IQ101" s="2"/>
      <c r="IR101" s="2"/>
      <c r="IS101" s="2"/>
      <c r="IT101" s="2"/>
      <c r="IU101" s="2"/>
    </row>
    <row r="102" spans="1:255" x14ac:dyDescent="0.2">
      <c r="A102">
        <v>18</v>
      </c>
      <c r="B102">
        <v>1</v>
      </c>
      <c r="C102">
        <v>189</v>
      </c>
      <c r="E102" t="s">
        <v>160</v>
      </c>
      <c r="F102" t="s">
        <v>161</v>
      </c>
      <c r="G102" t="s">
        <v>162</v>
      </c>
      <c r="H102" t="s">
        <v>159</v>
      </c>
      <c r="I102">
        <f>I98*J102</f>
        <v>9.6</v>
      </c>
      <c r="J102">
        <v>100</v>
      </c>
      <c r="O102">
        <f t="shared" si="68"/>
        <v>7460.33</v>
      </c>
      <c r="P102">
        <f t="shared" si="69"/>
        <v>7460.33</v>
      </c>
      <c r="Q102">
        <f t="shared" si="70"/>
        <v>0</v>
      </c>
      <c r="R102">
        <f t="shared" si="71"/>
        <v>0</v>
      </c>
      <c r="S102">
        <f t="shared" si="72"/>
        <v>0</v>
      </c>
      <c r="T102">
        <f t="shared" si="73"/>
        <v>0</v>
      </c>
      <c r="U102">
        <f t="shared" si="74"/>
        <v>0</v>
      </c>
      <c r="V102">
        <f t="shared" si="75"/>
        <v>0</v>
      </c>
      <c r="W102">
        <f t="shared" si="76"/>
        <v>0</v>
      </c>
      <c r="X102">
        <f t="shared" si="77"/>
        <v>0</v>
      </c>
      <c r="Y102">
        <f t="shared" si="78"/>
        <v>0</v>
      </c>
      <c r="AA102">
        <v>16673407</v>
      </c>
      <c r="AB102">
        <f t="shared" si="79"/>
        <v>113.78</v>
      </c>
      <c r="AC102">
        <f t="shared" si="80"/>
        <v>113.78</v>
      </c>
      <c r="AD102">
        <f>ROUND((((ET102)-(EU102))+AE102),6)</f>
        <v>0</v>
      </c>
      <c r="AE102">
        <f t="shared" si="108"/>
        <v>0</v>
      </c>
      <c r="AF102">
        <f t="shared" si="108"/>
        <v>0</v>
      </c>
      <c r="AG102">
        <f t="shared" si="81"/>
        <v>0</v>
      </c>
      <c r="AH102">
        <f t="shared" si="109"/>
        <v>0</v>
      </c>
      <c r="AI102">
        <f t="shared" si="109"/>
        <v>0</v>
      </c>
      <c r="AJ102">
        <f t="shared" si="82"/>
        <v>0</v>
      </c>
      <c r="AK102">
        <v>113.78</v>
      </c>
      <c r="AL102">
        <v>113.78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115</v>
      </c>
      <c r="AU102">
        <v>71</v>
      </c>
      <c r="AV102">
        <v>1</v>
      </c>
      <c r="AW102">
        <v>1</v>
      </c>
      <c r="AZ102">
        <v>6.83</v>
      </c>
      <c r="BA102">
        <v>1</v>
      </c>
      <c r="BB102">
        <v>1</v>
      </c>
      <c r="BC102">
        <v>6.83</v>
      </c>
      <c r="BD102" t="s">
        <v>6</v>
      </c>
      <c r="BE102" t="s">
        <v>6</v>
      </c>
      <c r="BF102" t="s">
        <v>6</v>
      </c>
      <c r="BG102" t="s">
        <v>6</v>
      </c>
      <c r="BH102">
        <v>3</v>
      </c>
      <c r="BI102">
        <v>1</v>
      </c>
      <c r="BJ102" t="s">
        <v>163</v>
      </c>
      <c r="BM102">
        <v>20001</v>
      </c>
      <c r="BN102">
        <v>0</v>
      </c>
      <c r="BO102" t="s">
        <v>6</v>
      </c>
      <c r="BP102">
        <v>0</v>
      </c>
      <c r="BQ102">
        <v>2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128</v>
      </c>
      <c r="CA102">
        <v>83</v>
      </c>
      <c r="CF102">
        <v>0</v>
      </c>
      <c r="CG102">
        <v>0</v>
      </c>
      <c r="CM102">
        <v>0</v>
      </c>
      <c r="CN102" t="s">
        <v>6</v>
      </c>
      <c r="CO102">
        <v>0</v>
      </c>
      <c r="CP102">
        <f t="shared" si="83"/>
        <v>7460.33</v>
      </c>
      <c r="CQ102">
        <f t="shared" si="84"/>
        <v>777.11739999999998</v>
      </c>
      <c r="CR102">
        <f t="shared" si="85"/>
        <v>0</v>
      </c>
      <c r="CS102">
        <f t="shared" si="86"/>
        <v>0</v>
      </c>
      <c r="CT102">
        <f t="shared" si="87"/>
        <v>0</v>
      </c>
      <c r="CU102">
        <f t="shared" si="88"/>
        <v>0</v>
      </c>
      <c r="CV102">
        <f t="shared" si="89"/>
        <v>0</v>
      </c>
      <c r="CW102">
        <f t="shared" si="90"/>
        <v>0</v>
      </c>
      <c r="CX102">
        <f t="shared" si="91"/>
        <v>0</v>
      </c>
      <c r="CY102">
        <f t="shared" si="92"/>
        <v>0</v>
      </c>
      <c r="CZ102">
        <f t="shared" si="93"/>
        <v>0</v>
      </c>
      <c r="DC102" t="s">
        <v>6</v>
      </c>
      <c r="DD102" t="s">
        <v>6</v>
      </c>
      <c r="DE102" t="s">
        <v>6</v>
      </c>
      <c r="DF102" t="s">
        <v>6</v>
      </c>
      <c r="DG102" t="s">
        <v>6</v>
      </c>
      <c r="DH102" t="s">
        <v>6</v>
      </c>
      <c r="DI102" t="s">
        <v>6</v>
      </c>
      <c r="DJ102" t="s">
        <v>6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1005</v>
      </c>
      <c r="DV102" t="s">
        <v>159</v>
      </c>
      <c r="DW102" t="s">
        <v>159</v>
      </c>
      <c r="DX102">
        <v>1</v>
      </c>
      <c r="EE102">
        <v>16510518</v>
      </c>
      <c r="EF102">
        <v>2</v>
      </c>
      <c r="EG102" t="s">
        <v>30</v>
      </c>
      <c r="EH102">
        <v>0</v>
      </c>
      <c r="EI102" t="s">
        <v>6</v>
      </c>
      <c r="EJ102">
        <v>1</v>
      </c>
      <c r="EK102">
        <v>20001</v>
      </c>
      <c r="EL102" t="s">
        <v>31</v>
      </c>
      <c r="EM102" t="s">
        <v>32</v>
      </c>
      <c r="EO102" t="s">
        <v>6</v>
      </c>
      <c r="EQ102">
        <v>0</v>
      </c>
      <c r="ER102">
        <v>113.78</v>
      </c>
      <c r="ES102">
        <v>113.78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94"/>
        <v>0</v>
      </c>
      <c r="FS102">
        <v>0</v>
      </c>
      <c r="FT102" t="s">
        <v>34</v>
      </c>
      <c r="FU102" t="s">
        <v>35</v>
      </c>
      <c r="FX102">
        <v>115.2</v>
      </c>
      <c r="FY102">
        <v>70.55</v>
      </c>
      <c r="GA102" t="s">
        <v>6</v>
      </c>
      <c r="GD102">
        <v>0</v>
      </c>
      <c r="GF102">
        <v>590025009</v>
      </c>
      <c r="GG102">
        <v>1</v>
      </c>
      <c r="GH102">
        <v>1</v>
      </c>
      <c r="GI102">
        <v>4</v>
      </c>
      <c r="GJ102">
        <v>0</v>
      </c>
      <c r="GK102">
        <f>ROUND(R102*(S12)/100,2)</f>
        <v>0</v>
      </c>
      <c r="GL102">
        <f t="shared" si="95"/>
        <v>0</v>
      </c>
      <c r="GM102">
        <f t="shared" si="96"/>
        <v>7460.33</v>
      </c>
      <c r="GN102">
        <f t="shared" si="97"/>
        <v>7460.33</v>
      </c>
      <c r="GO102">
        <f t="shared" si="98"/>
        <v>0</v>
      </c>
      <c r="GP102">
        <f t="shared" si="99"/>
        <v>0</v>
      </c>
      <c r="GR102">
        <v>0</v>
      </c>
      <c r="GS102">
        <v>3</v>
      </c>
      <c r="GT102">
        <v>0</v>
      </c>
      <c r="GU102" t="s">
        <v>6</v>
      </c>
      <c r="GV102">
        <f t="shared" si="100"/>
        <v>0</v>
      </c>
      <c r="GW102">
        <v>1</v>
      </c>
      <c r="GX102">
        <f t="shared" si="101"/>
        <v>0</v>
      </c>
      <c r="HA102">
        <v>0</v>
      </c>
      <c r="HB102">
        <v>0</v>
      </c>
      <c r="IK102">
        <v>0</v>
      </c>
    </row>
    <row r="103" spans="1:255" x14ac:dyDescent="0.2">
      <c r="A103" s="2">
        <v>17</v>
      </c>
      <c r="B103" s="2">
        <v>1</v>
      </c>
      <c r="C103" s="2">
        <f>ROW(SmtRes!A204)</f>
        <v>204</v>
      </c>
      <c r="D103" s="2">
        <f>ROW(EtalonRes!A230)</f>
        <v>230</v>
      </c>
      <c r="E103" s="2" t="s">
        <v>164</v>
      </c>
      <c r="F103" s="2" t="s">
        <v>52</v>
      </c>
      <c r="G103" s="2" t="s">
        <v>165</v>
      </c>
      <c r="H103" s="2" t="s">
        <v>49</v>
      </c>
      <c r="I103" s="2">
        <f>ROUND(42.3/100,9)</f>
        <v>0.42299999999999999</v>
      </c>
      <c r="J103" s="2">
        <v>0</v>
      </c>
      <c r="K103" s="2"/>
      <c r="L103" s="2"/>
      <c r="M103" s="2"/>
      <c r="N103" s="2"/>
      <c r="O103" s="2">
        <f t="shared" si="68"/>
        <v>725.3</v>
      </c>
      <c r="P103" s="2">
        <f t="shared" si="69"/>
        <v>244.39</v>
      </c>
      <c r="Q103" s="2">
        <f t="shared" si="70"/>
        <v>68.27</v>
      </c>
      <c r="R103" s="2">
        <f t="shared" si="71"/>
        <v>5.97</v>
      </c>
      <c r="S103" s="2">
        <f t="shared" si="72"/>
        <v>412.64</v>
      </c>
      <c r="T103" s="2">
        <f t="shared" si="73"/>
        <v>0</v>
      </c>
      <c r="U103" s="2">
        <f t="shared" si="74"/>
        <v>47.212891199999994</v>
      </c>
      <c r="V103" s="2">
        <f t="shared" si="75"/>
        <v>0.48221999999999993</v>
      </c>
      <c r="W103" s="2">
        <f t="shared" si="76"/>
        <v>0</v>
      </c>
      <c r="X103" s="2">
        <f t="shared" si="77"/>
        <v>481.4</v>
      </c>
      <c r="Y103" s="2">
        <f t="shared" si="78"/>
        <v>297.20999999999998</v>
      </c>
      <c r="Z103" s="2"/>
      <c r="AA103" s="2">
        <v>16673393</v>
      </c>
      <c r="AB103" s="2">
        <f t="shared" si="79"/>
        <v>1714.6532</v>
      </c>
      <c r="AC103" s="2">
        <f t="shared" si="80"/>
        <v>577.76</v>
      </c>
      <c r="AD103" s="2">
        <f>ROUND((((((ET103*1.2)*1.25))-(((EU103*1.2)*1.25)))+AE103),6)</f>
        <v>161.38499999999999</v>
      </c>
      <c r="AE103" s="2">
        <f>ROUND((((EU103*1.2)*1.25)),6)</f>
        <v>14.115</v>
      </c>
      <c r="AF103" s="2">
        <f>ROUND((((EV103*1.2)*1.15)),6)</f>
        <v>975.50819999999999</v>
      </c>
      <c r="AG103" s="2">
        <f t="shared" si="81"/>
        <v>0</v>
      </c>
      <c r="AH103" s="2">
        <f>(((EW103*1.2)*1.15))</f>
        <v>111.61439999999999</v>
      </c>
      <c r="AI103" s="2">
        <f>(((EX103*1.2)*1.25))</f>
        <v>1.1399999999999999</v>
      </c>
      <c r="AJ103" s="2">
        <f t="shared" si="82"/>
        <v>0</v>
      </c>
      <c r="AK103" s="2">
        <v>1392.24</v>
      </c>
      <c r="AL103" s="2">
        <v>577.76</v>
      </c>
      <c r="AM103" s="2">
        <v>107.59</v>
      </c>
      <c r="AN103" s="2">
        <v>9.41</v>
      </c>
      <c r="AO103" s="2">
        <v>706.89</v>
      </c>
      <c r="AP103" s="2">
        <v>0</v>
      </c>
      <c r="AQ103" s="2">
        <v>80.88</v>
      </c>
      <c r="AR103" s="2">
        <v>0.76</v>
      </c>
      <c r="AS103" s="2">
        <v>0</v>
      </c>
      <c r="AT103" s="2">
        <v>115</v>
      </c>
      <c r="AU103" s="2">
        <v>71</v>
      </c>
      <c r="AV103" s="2">
        <v>1</v>
      </c>
      <c r="AW103" s="2">
        <v>1</v>
      </c>
      <c r="AX103" s="2"/>
      <c r="AY103" s="2"/>
      <c r="AZ103" s="2">
        <v>1</v>
      </c>
      <c r="BA103" s="2">
        <v>1</v>
      </c>
      <c r="BB103" s="2">
        <v>1</v>
      </c>
      <c r="BC103" s="2">
        <v>1</v>
      </c>
      <c r="BD103" s="2" t="s">
        <v>6</v>
      </c>
      <c r="BE103" s="2" t="s">
        <v>6</v>
      </c>
      <c r="BF103" s="2" t="s">
        <v>6</v>
      </c>
      <c r="BG103" s="2" t="s">
        <v>6</v>
      </c>
      <c r="BH103" s="2">
        <v>0</v>
      </c>
      <c r="BI103" s="2">
        <v>1</v>
      </c>
      <c r="BJ103" s="2" t="s">
        <v>54</v>
      </c>
      <c r="BK103" s="2"/>
      <c r="BL103" s="2"/>
      <c r="BM103" s="2">
        <v>20001</v>
      </c>
      <c r="BN103" s="2">
        <v>0</v>
      </c>
      <c r="BO103" s="2" t="s">
        <v>6</v>
      </c>
      <c r="BP103" s="2">
        <v>0</v>
      </c>
      <c r="BQ103" s="2">
        <v>2</v>
      </c>
      <c r="BR103" s="2">
        <v>0</v>
      </c>
      <c r="BS103" s="2">
        <v>1</v>
      </c>
      <c r="BT103" s="2">
        <v>1</v>
      </c>
      <c r="BU103" s="2">
        <v>1</v>
      </c>
      <c r="BV103" s="2">
        <v>1</v>
      </c>
      <c r="BW103" s="2">
        <v>1</v>
      </c>
      <c r="BX103" s="2">
        <v>1</v>
      </c>
      <c r="BY103" s="2" t="s">
        <v>6</v>
      </c>
      <c r="BZ103" s="2">
        <v>128</v>
      </c>
      <c r="CA103" s="2">
        <v>83</v>
      </c>
      <c r="CB103" s="2"/>
      <c r="CC103" s="2"/>
      <c r="CD103" s="2"/>
      <c r="CE103" s="2"/>
      <c r="CF103" s="2">
        <v>0</v>
      </c>
      <c r="CG103" s="2">
        <v>0</v>
      </c>
      <c r="CH103" s="2"/>
      <c r="CI103" s="2"/>
      <c r="CJ103" s="2"/>
      <c r="CK103" s="2"/>
      <c r="CL103" s="2"/>
      <c r="CM103" s="2">
        <v>0</v>
      </c>
      <c r="CN103" s="2" t="s">
        <v>596</v>
      </c>
      <c r="CO103" s="2">
        <v>0</v>
      </c>
      <c r="CP103" s="2">
        <f t="shared" si="83"/>
        <v>725.3</v>
      </c>
      <c r="CQ103" s="2">
        <f t="shared" si="84"/>
        <v>577.76</v>
      </c>
      <c r="CR103" s="2">
        <f t="shared" si="85"/>
        <v>161.38499999999999</v>
      </c>
      <c r="CS103" s="2">
        <f t="shared" si="86"/>
        <v>14.115</v>
      </c>
      <c r="CT103" s="2">
        <f t="shared" si="87"/>
        <v>975.50819999999999</v>
      </c>
      <c r="CU103" s="2">
        <f t="shared" si="88"/>
        <v>0</v>
      </c>
      <c r="CV103" s="2">
        <f t="shared" si="89"/>
        <v>111.61439999999999</v>
      </c>
      <c r="CW103" s="2">
        <f t="shared" si="90"/>
        <v>1.1399999999999999</v>
      </c>
      <c r="CX103" s="2">
        <f t="shared" si="91"/>
        <v>0</v>
      </c>
      <c r="CY103" s="2">
        <f t="shared" si="92"/>
        <v>481.4015</v>
      </c>
      <c r="CZ103" s="2">
        <f t="shared" si="93"/>
        <v>297.2131</v>
      </c>
      <c r="DA103" s="2"/>
      <c r="DB103" s="2"/>
      <c r="DC103" s="2" t="s">
        <v>6</v>
      </c>
      <c r="DD103" s="2" t="s">
        <v>6</v>
      </c>
      <c r="DE103" s="2" t="s">
        <v>117</v>
      </c>
      <c r="DF103" s="2" t="s">
        <v>117</v>
      </c>
      <c r="DG103" s="2" t="s">
        <v>118</v>
      </c>
      <c r="DH103" s="2" t="s">
        <v>6</v>
      </c>
      <c r="DI103" s="2" t="s">
        <v>118</v>
      </c>
      <c r="DJ103" s="2" t="s">
        <v>117</v>
      </c>
      <c r="DK103" s="2" t="s">
        <v>6</v>
      </c>
      <c r="DL103" s="2" t="s">
        <v>6</v>
      </c>
      <c r="DM103" s="2" t="s">
        <v>6</v>
      </c>
      <c r="DN103" s="2">
        <v>0</v>
      </c>
      <c r="DO103" s="2">
        <v>0</v>
      </c>
      <c r="DP103" s="2">
        <v>1</v>
      </c>
      <c r="DQ103" s="2">
        <v>1</v>
      </c>
      <c r="DR103" s="2"/>
      <c r="DS103" s="2"/>
      <c r="DT103" s="2"/>
      <c r="DU103" s="2">
        <v>1005</v>
      </c>
      <c r="DV103" s="2" t="s">
        <v>49</v>
      </c>
      <c r="DW103" s="2" t="s">
        <v>49</v>
      </c>
      <c r="DX103" s="2">
        <v>100</v>
      </c>
      <c r="DY103" s="2"/>
      <c r="DZ103" s="2"/>
      <c r="EA103" s="2"/>
      <c r="EB103" s="2"/>
      <c r="EC103" s="2"/>
      <c r="ED103" s="2"/>
      <c r="EE103" s="2">
        <v>16510518</v>
      </c>
      <c r="EF103" s="2">
        <v>2</v>
      </c>
      <c r="EG103" s="2" t="s">
        <v>30</v>
      </c>
      <c r="EH103" s="2">
        <v>0</v>
      </c>
      <c r="EI103" s="2" t="s">
        <v>6</v>
      </c>
      <c r="EJ103" s="2">
        <v>1</v>
      </c>
      <c r="EK103" s="2">
        <v>20001</v>
      </c>
      <c r="EL103" s="2" t="s">
        <v>31</v>
      </c>
      <c r="EM103" s="2" t="s">
        <v>32</v>
      </c>
      <c r="EN103" s="2"/>
      <c r="EO103" s="2" t="s">
        <v>119</v>
      </c>
      <c r="EP103" s="2"/>
      <c r="EQ103" s="2">
        <v>0</v>
      </c>
      <c r="ER103" s="2">
        <v>1392.24</v>
      </c>
      <c r="ES103" s="2">
        <v>577.76</v>
      </c>
      <c r="ET103" s="2">
        <v>107.59</v>
      </c>
      <c r="EU103" s="2">
        <v>9.41</v>
      </c>
      <c r="EV103" s="2">
        <v>706.89</v>
      </c>
      <c r="EW103" s="2">
        <v>80.88</v>
      </c>
      <c r="EX103" s="2">
        <v>0.76</v>
      </c>
      <c r="EY103" s="2">
        <v>0</v>
      </c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>
        <v>0</v>
      </c>
      <c r="FR103" s="2">
        <f t="shared" si="94"/>
        <v>0</v>
      </c>
      <c r="FS103" s="2">
        <v>0</v>
      </c>
      <c r="FT103" s="2" t="s">
        <v>34</v>
      </c>
      <c r="FU103" s="2" t="s">
        <v>35</v>
      </c>
      <c r="FV103" s="2"/>
      <c r="FW103" s="2"/>
      <c r="FX103" s="2">
        <v>115.2</v>
      </c>
      <c r="FY103" s="2">
        <v>70.55</v>
      </c>
      <c r="FZ103" s="2"/>
      <c r="GA103" s="2" t="s">
        <v>6</v>
      </c>
      <c r="GB103" s="2"/>
      <c r="GC103" s="2"/>
      <c r="GD103" s="2">
        <v>0</v>
      </c>
      <c r="GE103" s="2"/>
      <c r="GF103" s="2">
        <v>1852176229</v>
      </c>
      <c r="GG103" s="2">
        <v>2</v>
      </c>
      <c r="GH103" s="2">
        <v>1</v>
      </c>
      <c r="GI103" s="2">
        <v>-2</v>
      </c>
      <c r="GJ103" s="2">
        <v>0</v>
      </c>
      <c r="GK103" s="2">
        <f>ROUND(R103*(R12)/100,2)</f>
        <v>0</v>
      </c>
      <c r="GL103" s="2">
        <f t="shared" si="95"/>
        <v>0</v>
      </c>
      <c r="GM103" s="2">
        <f t="shared" si="96"/>
        <v>1503.91</v>
      </c>
      <c r="GN103" s="2">
        <f t="shared" si="97"/>
        <v>1503.91</v>
      </c>
      <c r="GO103" s="2">
        <f t="shared" si="98"/>
        <v>0</v>
      </c>
      <c r="GP103" s="2">
        <f t="shared" si="99"/>
        <v>0</v>
      </c>
      <c r="GQ103" s="2"/>
      <c r="GR103" s="2">
        <v>0</v>
      </c>
      <c r="GS103" s="2">
        <v>3</v>
      </c>
      <c r="GT103" s="2">
        <v>0</v>
      </c>
      <c r="GU103" s="2" t="s">
        <v>6</v>
      </c>
      <c r="GV103" s="2">
        <f t="shared" si="100"/>
        <v>0</v>
      </c>
      <c r="GW103" s="2">
        <v>1</v>
      </c>
      <c r="GX103" s="2">
        <f t="shared" si="101"/>
        <v>0</v>
      </c>
      <c r="GY103" s="2"/>
      <c r="GZ103" s="2"/>
      <c r="HA103" s="2">
        <v>0</v>
      </c>
      <c r="HB103" s="2">
        <v>0</v>
      </c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>
        <v>0</v>
      </c>
      <c r="IL103" s="2"/>
      <c r="IM103" s="2"/>
      <c r="IN103" s="2"/>
      <c r="IO103" s="2"/>
      <c r="IP103" s="2"/>
      <c r="IQ103" s="2"/>
      <c r="IR103" s="2"/>
      <c r="IS103" s="2"/>
      <c r="IT103" s="2"/>
      <c r="IU103" s="2"/>
    </row>
    <row r="104" spans="1:255" x14ac:dyDescent="0.2">
      <c r="A104">
        <v>17</v>
      </c>
      <c r="B104">
        <v>1</v>
      </c>
      <c r="C104">
        <f>ROW(SmtRes!A218)</f>
        <v>218</v>
      </c>
      <c r="D104">
        <f>ROW(EtalonRes!A246)</f>
        <v>246</v>
      </c>
      <c r="E104" t="s">
        <v>164</v>
      </c>
      <c r="F104" t="s">
        <v>52</v>
      </c>
      <c r="G104" t="s">
        <v>165</v>
      </c>
      <c r="H104" t="s">
        <v>49</v>
      </c>
      <c r="I104">
        <f>ROUND(42.3/100,9)</f>
        <v>0.42299999999999999</v>
      </c>
      <c r="J104">
        <v>0</v>
      </c>
      <c r="O104">
        <f t="shared" si="68"/>
        <v>4953.79</v>
      </c>
      <c r="P104">
        <f t="shared" si="69"/>
        <v>1669.2</v>
      </c>
      <c r="Q104">
        <f t="shared" si="70"/>
        <v>466.26</v>
      </c>
      <c r="R104">
        <f t="shared" si="71"/>
        <v>40.78</v>
      </c>
      <c r="S104">
        <f t="shared" si="72"/>
        <v>2818.33</v>
      </c>
      <c r="T104">
        <f t="shared" si="73"/>
        <v>0</v>
      </c>
      <c r="U104">
        <f t="shared" si="74"/>
        <v>47.212891199999994</v>
      </c>
      <c r="V104">
        <f t="shared" si="75"/>
        <v>0.48221999999999993</v>
      </c>
      <c r="W104">
        <f t="shared" si="76"/>
        <v>0</v>
      </c>
      <c r="X104">
        <f t="shared" si="77"/>
        <v>3287.98</v>
      </c>
      <c r="Y104">
        <f t="shared" si="78"/>
        <v>2029.97</v>
      </c>
      <c r="AA104">
        <v>16673407</v>
      </c>
      <c r="AB104">
        <f t="shared" si="79"/>
        <v>1714.6532</v>
      </c>
      <c r="AC104">
        <f t="shared" si="80"/>
        <v>577.76</v>
      </c>
      <c r="AD104">
        <f>ROUND((((((ET104*1.2)*1.25))-(((EU104*1.2)*1.25)))+AE104),6)</f>
        <v>161.38499999999999</v>
      </c>
      <c r="AE104">
        <f>ROUND((((EU104*1.2)*1.25)),6)</f>
        <v>14.115</v>
      </c>
      <c r="AF104">
        <f>ROUND((((EV104*1.2)*1.15)),6)</f>
        <v>975.50819999999999</v>
      </c>
      <c r="AG104">
        <f t="shared" si="81"/>
        <v>0</v>
      </c>
      <c r="AH104">
        <f>(((EW104*1.2)*1.15))</f>
        <v>111.61439999999999</v>
      </c>
      <c r="AI104">
        <f>(((EX104*1.2)*1.25))</f>
        <v>1.1399999999999999</v>
      </c>
      <c r="AJ104">
        <f t="shared" si="82"/>
        <v>0</v>
      </c>
      <c r="AK104">
        <v>1392.24</v>
      </c>
      <c r="AL104">
        <v>577.76</v>
      </c>
      <c r="AM104">
        <v>107.59</v>
      </c>
      <c r="AN104">
        <v>9.41</v>
      </c>
      <c r="AO104">
        <v>706.89</v>
      </c>
      <c r="AP104">
        <v>0</v>
      </c>
      <c r="AQ104">
        <v>80.88</v>
      </c>
      <c r="AR104">
        <v>0.76</v>
      </c>
      <c r="AS104">
        <v>0</v>
      </c>
      <c r="AT104">
        <v>115</v>
      </c>
      <c r="AU104">
        <v>71</v>
      </c>
      <c r="AV104">
        <v>1</v>
      </c>
      <c r="AW104">
        <v>1</v>
      </c>
      <c r="AZ104">
        <v>6.83</v>
      </c>
      <c r="BA104">
        <v>6.83</v>
      </c>
      <c r="BB104">
        <v>6.83</v>
      </c>
      <c r="BC104">
        <v>6.83</v>
      </c>
      <c r="BD104" t="s">
        <v>6</v>
      </c>
      <c r="BE104" t="s">
        <v>6</v>
      </c>
      <c r="BF104" t="s">
        <v>6</v>
      </c>
      <c r="BG104" t="s">
        <v>6</v>
      </c>
      <c r="BH104">
        <v>0</v>
      </c>
      <c r="BI104">
        <v>1</v>
      </c>
      <c r="BJ104" t="s">
        <v>54</v>
      </c>
      <c r="BM104">
        <v>20001</v>
      </c>
      <c r="BN104">
        <v>0</v>
      </c>
      <c r="BO104" t="s">
        <v>6</v>
      </c>
      <c r="BP104">
        <v>0</v>
      </c>
      <c r="BQ104">
        <v>2</v>
      </c>
      <c r="BR104">
        <v>0</v>
      </c>
      <c r="BS104">
        <v>6.83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128</v>
      </c>
      <c r="CA104">
        <v>83</v>
      </c>
      <c r="CF104">
        <v>0</v>
      </c>
      <c r="CG104">
        <v>0</v>
      </c>
      <c r="CM104">
        <v>0</v>
      </c>
      <c r="CN104" t="s">
        <v>596</v>
      </c>
      <c r="CO104">
        <v>0</v>
      </c>
      <c r="CP104">
        <f t="shared" si="83"/>
        <v>4953.79</v>
      </c>
      <c r="CQ104">
        <f t="shared" si="84"/>
        <v>3946.1008000000002</v>
      </c>
      <c r="CR104">
        <f t="shared" si="85"/>
        <v>1102.25955</v>
      </c>
      <c r="CS104">
        <f t="shared" si="86"/>
        <v>96.405450000000002</v>
      </c>
      <c r="CT104">
        <f t="shared" si="87"/>
        <v>6662.7210059999998</v>
      </c>
      <c r="CU104">
        <f t="shared" si="88"/>
        <v>0</v>
      </c>
      <c r="CV104">
        <f t="shared" si="89"/>
        <v>111.61439999999999</v>
      </c>
      <c r="CW104">
        <f t="shared" si="90"/>
        <v>1.1399999999999999</v>
      </c>
      <c r="CX104">
        <f t="shared" si="91"/>
        <v>0</v>
      </c>
      <c r="CY104">
        <f t="shared" si="92"/>
        <v>3287.9765000000002</v>
      </c>
      <c r="CZ104">
        <f t="shared" si="93"/>
        <v>2029.9681</v>
      </c>
      <c r="DC104" t="s">
        <v>6</v>
      </c>
      <c r="DD104" t="s">
        <v>6</v>
      </c>
      <c r="DE104" t="s">
        <v>117</v>
      </c>
      <c r="DF104" t="s">
        <v>117</v>
      </c>
      <c r="DG104" t="s">
        <v>118</v>
      </c>
      <c r="DH104" t="s">
        <v>6</v>
      </c>
      <c r="DI104" t="s">
        <v>118</v>
      </c>
      <c r="DJ104" t="s">
        <v>117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1005</v>
      </c>
      <c r="DV104" t="s">
        <v>49</v>
      </c>
      <c r="DW104" t="s">
        <v>49</v>
      </c>
      <c r="DX104">
        <v>100</v>
      </c>
      <c r="EE104">
        <v>16510518</v>
      </c>
      <c r="EF104">
        <v>2</v>
      </c>
      <c r="EG104" t="s">
        <v>30</v>
      </c>
      <c r="EH104">
        <v>0</v>
      </c>
      <c r="EI104" t="s">
        <v>6</v>
      </c>
      <c r="EJ104">
        <v>1</v>
      </c>
      <c r="EK104">
        <v>20001</v>
      </c>
      <c r="EL104" t="s">
        <v>31</v>
      </c>
      <c r="EM104" t="s">
        <v>32</v>
      </c>
      <c r="EO104" t="s">
        <v>119</v>
      </c>
      <c r="EQ104">
        <v>0</v>
      </c>
      <c r="ER104">
        <v>1392.24</v>
      </c>
      <c r="ES104">
        <v>577.76</v>
      </c>
      <c r="ET104">
        <v>107.59</v>
      </c>
      <c r="EU104">
        <v>9.41</v>
      </c>
      <c r="EV104">
        <v>706.89</v>
      </c>
      <c r="EW104">
        <v>80.88</v>
      </c>
      <c r="EX104">
        <v>0.76</v>
      </c>
      <c r="EY104">
        <v>0</v>
      </c>
      <c r="FQ104">
        <v>0</v>
      </c>
      <c r="FR104">
        <f t="shared" si="94"/>
        <v>0</v>
      </c>
      <c r="FS104">
        <v>0</v>
      </c>
      <c r="FT104" t="s">
        <v>34</v>
      </c>
      <c r="FU104" t="s">
        <v>35</v>
      </c>
      <c r="FX104">
        <v>115.2</v>
      </c>
      <c r="FY104">
        <v>70.55</v>
      </c>
      <c r="GA104" t="s">
        <v>6</v>
      </c>
      <c r="GD104">
        <v>0</v>
      </c>
      <c r="GF104">
        <v>1852176229</v>
      </c>
      <c r="GG104">
        <v>1</v>
      </c>
      <c r="GH104">
        <v>1</v>
      </c>
      <c r="GI104">
        <v>4</v>
      </c>
      <c r="GJ104">
        <v>0</v>
      </c>
      <c r="GK104">
        <f>ROUND(R104*(S12)/100,2)</f>
        <v>0</v>
      </c>
      <c r="GL104">
        <f t="shared" si="95"/>
        <v>0</v>
      </c>
      <c r="GM104">
        <f t="shared" si="96"/>
        <v>10271.74</v>
      </c>
      <c r="GN104">
        <f t="shared" si="97"/>
        <v>10271.74</v>
      </c>
      <c r="GO104">
        <f t="shared" si="98"/>
        <v>0</v>
      </c>
      <c r="GP104">
        <f t="shared" si="99"/>
        <v>0</v>
      </c>
      <c r="GR104">
        <v>0</v>
      </c>
      <c r="GS104">
        <v>3</v>
      </c>
      <c r="GT104">
        <v>0</v>
      </c>
      <c r="GU104" t="s">
        <v>6</v>
      </c>
      <c r="GV104">
        <f t="shared" si="100"/>
        <v>0</v>
      </c>
      <c r="GW104">
        <v>1</v>
      </c>
      <c r="GX104">
        <f t="shared" si="101"/>
        <v>0</v>
      </c>
      <c r="HA104">
        <v>0</v>
      </c>
      <c r="HB104">
        <v>0</v>
      </c>
      <c r="IK104">
        <v>0</v>
      </c>
    </row>
    <row r="105" spans="1:255" x14ac:dyDescent="0.2">
      <c r="A105" s="2">
        <v>18</v>
      </c>
      <c r="B105" s="2">
        <v>1</v>
      </c>
      <c r="C105" s="2">
        <v>204</v>
      </c>
      <c r="D105" s="2"/>
      <c r="E105" s="2" t="s">
        <v>166</v>
      </c>
      <c r="F105" s="2" t="s">
        <v>157</v>
      </c>
      <c r="G105" s="2" t="s">
        <v>158</v>
      </c>
      <c r="H105" s="2" t="s">
        <v>159</v>
      </c>
      <c r="I105" s="2">
        <f>I103*J105</f>
        <v>42.3</v>
      </c>
      <c r="J105" s="2">
        <v>100</v>
      </c>
      <c r="K105" s="2"/>
      <c r="L105" s="2"/>
      <c r="M105" s="2"/>
      <c r="N105" s="2"/>
      <c r="O105" s="2">
        <f t="shared" si="68"/>
        <v>0</v>
      </c>
      <c r="P105" s="2">
        <f t="shared" si="69"/>
        <v>0</v>
      </c>
      <c r="Q105" s="2">
        <f t="shared" si="70"/>
        <v>0</v>
      </c>
      <c r="R105" s="2">
        <f t="shared" si="71"/>
        <v>0</v>
      </c>
      <c r="S105" s="2">
        <f t="shared" si="72"/>
        <v>0</v>
      </c>
      <c r="T105" s="2">
        <f t="shared" si="73"/>
        <v>0</v>
      </c>
      <c r="U105" s="2">
        <f t="shared" si="74"/>
        <v>0</v>
      </c>
      <c r="V105" s="2">
        <f t="shared" si="75"/>
        <v>0</v>
      </c>
      <c r="W105" s="2">
        <f t="shared" si="76"/>
        <v>0</v>
      </c>
      <c r="X105" s="2">
        <f t="shared" si="77"/>
        <v>0</v>
      </c>
      <c r="Y105" s="2">
        <f t="shared" si="78"/>
        <v>0</v>
      </c>
      <c r="Z105" s="2"/>
      <c r="AA105" s="2">
        <v>16673393</v>
      </c>
      <c r="AB105" s="2">
        <f t="shared" si="79"/>
        <v>0</v>
      </c>
      <c r="AC105" s="2">
        <f t="shared" si="80"/>
        <v>0</v>
      </c>
      <c r="AD105" s="2">
        <f t="shared" ref="AD105:AD110" si="110">ROUND((((ET105)-(EU105))+AE105),6)</f>
        <v>0</v>
      </c>
      <c r="AE105" s="2">
        <f t="shared" ref="AE105:AF110" si="111">ROUND((EU105),6)</f>
        <v>0</v>
      </c>
      <c r="AF105" s="2">
        <f t="shared" si="111"/>
        <v>0</v>
      </c>
      <c r="AG105" s="2">
        <f t="shared" si="81"/>
        <v>0</v>
      </c>
      <c r="AH105" s="2">
        <f t="shared" ref="AH105:AI110" si="112">(EW105)</f>
        <v>0</v>
      </c>
      <c r="AI105" s="2">
        <f t="shared" si="112"/>
        <v>0</v>
      </c>
      <c r="AJ105" s="2">
        <f t="shared" si="82"/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115</v>
      </c>
      <c r="AU105" s="2">
        <v>71</v>
      </c>
      <c r="AV105" s="2">
        <v>1</v>
      </c>
      <c r="AW105" s="2">
        <v>1</v>
      </c>
      <c r="AX105" s="2"/>
      <c r="AY105" s="2"/>
      <c r="AZ105" s="2">
        <v>1</v>
      </c>
      <c r="BA105" s="2">
        <v>1</v>
      </c>
      <c r="BB105" s="2">
        <v>1</v>
      </c>
      <c r="BC105" s="2">
        <v>1</v>
      </c>
      <c r="BD105" s="2" t="s">
        <v>6</v>
      </c>
      <c r="BE105" s="2" t="s">
        <v>6</v>
      </c>
      <c r="BF105" s="2" t="s">
        <v>6</v>
      </c>
      <c r="BG105" s="2" t="s">
        <v>6</v>
      </c>
      <c r="BH105" s="2">
        <v>3</v>
      </c>
      <c r="BI105" s="2">
        <v>1</v>
      </c>
      <c r="BJ105" s="2" t="s">
        <v>6</v>
      </c>
      <c r="BK105" s="2"/>
      <c r="BL105" s="2"/>
      <c r="BM105" s="2">
        <v>20001</v>
      </c>
      <c r="BN105" s="2">
        <v>0</v>
      </c>
      <c r="BO105" s="2" t="s">
        <v>6</v>
      </c>
      <c r="BP105" s="2">
        <v>0</v>
      </c>
      <c r="BQ105" s="2">
        <v>2</v>
      </c>
      <c r="BR105" s="2">
        <v>0</v>
      </c>
      <c r="BS105" s="2">
        <v>1</v>
      </c>
      <c r="BT105" s="2">
        <v>1</v>
      </c>
      <c r="BU105" s="2">
        <v>1</v>
      </c>
      <c r="BV105" s="2">
        <v>1</v>
      </c>
      <c r="BW105" s="2">
        <v>1</v>
      </c>
      <c r="BX105" s="2">
        <v>1</v>
      </c>
      <c r="BY105" s="2" t="s">
        <v>6</v>
      </c>
      <c r="BZ105" s="2">
        <v>128</v>
      </c>
      <c r="CA105" s="2">
        <v>83</v>
      </c>
      <c r="CB105" s="2"/>
      <c r="CC105" s="2"/>
      <c r="CD105" s="2"/>
      <c r="CE105" s="2"/>
      <c r="CF105" s="2">
        <v>0</v>
      </c>
      <c r="CG105" s="2">
        <v>0</v>
      </c>
      <c r="CH105" s="2"/>
      <c r="CI105" s="2"/>
      <c r="CJ105" s="2"/>
      <c r="CK105" s="2"/>
      <c r="CL105" s="2"/>
      <c r="CM105" s="2">
        <v>0</v>
      </c>
      <c r="CN105" s="2" t="s">
        <v>6</v>
      </c>
      <c r="CO105" s="2">
        <v>0</v>
      </c>
      <c r="CP105" s="2">
        <f t="shared" si="83"/>
        <v>0</v>
      </c>
      <c r="CQ105" s="2">
        <f t="shared" si="84"/>
        <v>0</v>
      </c>
      <c r="CR105" s="2">
        <f t="shared" si="85"/>
        <v>0</v>
      </c>
      <c r="CS105" s="2">
        <f t="shared" si="86"/>
        <v>0</v>
      </c>
      <c r="CT105" s="2">
        <f t="shared" si="87"/>
        <v>0</v>
      </c>
      <c r="CU105" s="2">
        <f t="shared" si="88"/>
        <v>0</v>
      </c>
      <c r="CV105" s="2">
        <f t="shared" si="89"/>
        <v>0</v>
      </c>
      <c r="CW105" s="2">
        <f t="shared" si="90"/>
        <v>0</v>
      </c>
      <c r="CX105" s="2">
        <f t="shared" si="91"/>
        <v>0</v>
      </c>
      <c r="CY105" s="2">
        <f t="shared" si="92"/>
        <v>0</v>
      </c>
      <c r="CZ105" s="2">
        <f t="shared" si="93"/>
        <v>0</v>
      </c>
      <c r="DA105" s="2"/>
      <c r="DB105" s="2"/>
      <c r="DC105" s="2" t="s">
        <v>6</v>
      </c>
      <c r="DD105" s="2" t="s">
        <v>6</v>
      </c>
      <c r="DE105" s="2" t="s">
        <v>6</v>
      </c>
      <c r="DF105" s="2" t="s">
        <v>6</v>
      </c>
      <c r="DG105" s="2" t="s">
        <v>6</v>
      </c>
      <c r="DH105" s="2" t="s">
        <v>6</v>
      </c>
      <c r="DI105" s="2" t="s">
        <v>6</v>
      </c>
      <c r="DJ105" s="2" t="s">
        <v>6</v>
      </c>
      <c r="DK105" s="2" t="s">
        <v>6</v>
      </c>
      <c r="DL105" s="2" t="s">
        <v>6</v>
      </c>
      <c r="DM105" s="2" t="s">
        <v>6</v>
      </c>
      <c r="DN105" s="2">
        <v>0</v>
      </c>
      <c r="DO105" s="2">
        <v>0</v>
      </c>
      <c r="DP105" s="2">
        <v>1</v>
      </c>
      <c r="DQ105" s="2">
        <v>1</v>
      </c>
      <c r="DR105" s="2"/>
      <c r="DS105" s="2"/>
      <c r="DT105" s="2"/>
      <c r="DU105" s="2">
        <v>1005</v>
      </c>
      <c r="DV105" s="2" t="s">
        <v>159</v>
      </c>
      <c r="DW105" s="2" t="s">
        <v>159</v>
      </c>
      <c r="DX105" s="2">
        <v>1</v>
      </c>
      <c r="DY105" s="2"/>
      <c r="DZ105" s="2"/>
      <c r="EA105" s="2"/>
      <c r="EB105" s="2"/>
      <c r="EC105" s="2"/>
      <c r="ED105" s="2"/>
      <c r="EE105" s="2">
        <v>16510518</v>
      </c>
      <c r="EF105" s="2">
        <v>2</v>
      </c>
      <c r="EG105" s="2" t="s">
        <v>30</v>
      </c>
      <c r="EH105" s="2">
        <v>0</v>
      </c>
      <c r="EI105" s="2" t="s">
        <v>6</v>
      </c>
      <c r="EJ105" s="2">
        <v>1</v>
      </c>
      <c r="EK105" s="2">
        <v>20001</v>
      </c>
      <c r="EL105" s="2" t="s">
        <v>31</v>
      </c>
      <c r="EM105" s="2" t="s">
        <v>32</v>
      </c>
      <c r="EN105" s="2"/>
      <c r="EO105" s="2" t="s">
        <v>6</v>
      </c>
      <c r="EP105" s="2"/>
      <c r="EQ105" s="2">
        <v>0</v>
      </c>
      <c r="ER105" s="2">
        <v>0</v>
      </c>
      <c r="ES105" s="2">
        <v>0</v>
      </c>
      <c r="ET105" s="2">
        <v>0</v>
      </c>
      <c r="EU105" s="2">
        <v>0</v>
      </c>
      <c r="EV105" s="2">
        <v>0</v>
      </c>
      <c r="EW105" s="2">
        <v>0</v>
      </c>
      <c r="EX105" s="2">
        <v>0</v>
      </c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>
        <v>0</v>
      </c>
      <c r="FR105" s="2">
        <f t="shared" si="94"/>
        <v>0</v>
      </c>
      <c r="FS105" s="2">
        <v>0</v>
      </c>
      <c r="FT105" s="2" t="s">
        <v>34</v>
      </c>
      <c r="FU105" s="2" t="s">
        <v>35</v>
      </c>
      <c r="FV105" s="2"/>
      <c r="FW105" s="2"/>
      <c r="FX105" s="2">
        <v>115.2</v>
      </c>
      <c r="FY105" s="2">
        <v>70.55</v>
      </c>
      <c r="FZ105" s="2"/>
      <c r="GA105" s="2" t="s">
        <v>6</v>
      </c>
      <c r="GB105" s="2"/>
      <c r="GC105" s="2"/>
      <c r="GD105" s="2">
        <v>0</v>
      </c>
      <c r="GE105" s="2"/>
      <c r="GF105" s="2">
        <v>-609733809</v>
      </c>
      <c r="GG105" s="2">
        <v>2</v>
      </c>
      <c r="GH105" s="2">
        <v>1</v>
      </c>
      <c r="GI105" s="2">
        <v>-2</v>
      </c>
      <c r="GJ105" s="2">
        <v>0</v>
      </c>
      <c r="GK105" s="2">
        <f>ROUND(R105*(R12)/100,2)</f>
        <v>0</v>
      </c>
      <c r="GL105" s="2">
        <f t="shared" si="95"/>
        <v>0</v>
      </c>
      <c r="GM105" s="2">
        <f t="shared" si="96"/>
        <v>0</v>
      </c>
      <c r="GN105" s="2">
        <f t="shared" si="97"/>
        <v>0</v>
      </c>
      <c r="GO105" s="2">
        <f t="shared" si="98"/>
        <v>0</v>
      </c>
      <c r="GP105" s="2">
        <f t="shared" si="99"/>
        <v>0</v>
      </c>
      <c r="GQ105" s="2"/>
      <c r="GR105" s="2">
        <v>0</v>
      </c>
      <c r="GS105" s="2">
        <v>3</v>
      </c>
      <c r="GT105" s="2">
        <v>0</v>
      </c>
      <c r="GU105" s="2" t="s">
        <v>6</v>
      </c>
      <c r="GV105" s="2">
        <f t="shared" si="100"/>
        <v>0</v>
      </c>
      <c r="GW105" s="2">
        <v>1</v>
      </c>
      <c r="GX105" s="2">
        <f t="shared" si="101"/>
        <v>0</v>
      </c>
      <c r="GY105" s="2"/>
      <c r="GZ105" s="2"/>
      <c r="HA105" s="2">
        <v>0</v>
      </c>
      <c r="HB105" s="2">
        <v>0</v>
      </c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>
        <v>0</v>
      </c>
      <c r="IL105" s="2"/>
      <c r="IM105" s="2"/>
      <c r="IN105" s="2"/>
      <c r="IO105" s="2"/>
      <c r="IP105" s="2"/>
      <c r="IQ105" s="2"/>
      <c r="IR105" s="2"/>
      <c r="IS105" s="2"/>
      <c r="IT105" s="2"/>
      <c r="IU105" s="2"/>
    </row>
    <row r="106" spans="1:255" x14ac:dyDescent="0.2">
      <c r="A106">
        <v>18</v>
      </c>
      <c r="B106">
        <v>1</v>
      </c>
      <c r="C106">
        <v>218</v>
      </c>
      <c r="E106" t="s">
        <v>166</v>
      </c>
      <c r="F106" t="s">
        <v>157</v>
      </c>
      <c r="G106" t="s">
        <v>158</v>
      </c>
      <c r="H106" t="s">
        <v>159</v>
      </c>
      <c r="I106">
        <f>I104*J106</f>
        <v>42.3</v>
      </c>
      <c r="J106">
        <v>100</v>
      </c>
      <c r="O106">
        <f t="shared" si="68"/>
        <v>0</v>
      </c>
      <c r="P106">
        <f t="shared" si="69"/>
        <v>0</v>
      </c>
      <c r="Q106">
        <f t="shared" si="70"/>
        <v>0</v>
      </c>
      <c r="R106">
        <f t="shared" si="71"/>
        <v>0</v>
      </c>
      <c r="S106">
        <f t="shared" si="72"/>
        <v>0</v>
      </c>
      <c r="T106">
        <f t="shared" si="73"/>
        <v>0</v>
      </c>
      <c r="U106">
        <f t="shared" si="74"/>
        <v>0</v>
      </c>
      <c r="V106">
        <f t="shared" si="75"/>
        <v>0</v>
      </c>
      <c r="W106">
        <f t="shared" si="76"/>
        <v>0</v>
      </c>
      <c r="X106">
        <f t="shared" si="77"/>
        <v>0</v>
      </c>
      <c r="Y106">
        <f t="shared" si="78"/>
        <v>0</v>
      </c>
      <c r="AA106">
        <v>16673407</v>
      </c>
      <c r="AB106">
        <f t="shared" si="79"/>
        <v>0</v>
      </c>
      <c r="AC106">
        <f t="shared" si="80"/>
        <v>0</v>
      </c>
      <c r="AD106">
        <f t="shared" si="110"/>
        <v>0</v>
      </c>
      <c r="AE106">
        <f t="shared" si="111"/>
        <v>0</v>
      </c>
      <c r="AF106">
        <f t="shared" si="111"/>
        <v>0</v>
      </c>
      <c r="AG106">
        <f t="shared" si="81"/>
        <v>0</v>
      </c>
      <c r="AH106">
        <f t="shared" si="112"/>
        <v>0</v>
      </c>
      <c r="AI106">
        <f t="shared" si="112"/>
        <v>0</v>
      </c>
      <c r="AJ106">
        <f t="shared" si="82"/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115</v>
      </c>
      <c r="AU106">
        <v>71</v>
      </c>
      <c r="AV106">
        <v>1</v>
      </c>
      <c r="AW106">
        <v>1</v>
      </c>
      <c r="AZ106">
        <v>6.83</v>
      </c>
      <c r="BA106">
        <v>1</v>
      </c>
      <c r="BB106">
        <v>1</v>
      </c>
      <c r="BC106">
        <v>6.83</v>
      </c>
      <c r="BD106" t="s">
        <v>6</v>
      </c>
      <c r="BE106" t="s">
        <v>6</v>
      </c>
      <c r="BF106" t="s">
        <v>6</v>
      </c>
      <c r="BG106" t="s">
        <v>6</v>
      </c>
      <c r="BH106">
        <v>3</v>
      </c>
      <c r="BI106">
        <v>1</v>
      </c>
      <c r="BJ106" t="s">
        <v>6</v>
      </c>
      <c r="BM106">
        <v>20001</v>
      </c>
      <c r="BN106">
        <v>0</v>
      </c>
      <c r="BO106" t="s">
        <v>6</v>
      </c>
      <c r="BP106">
        <v>0</v>
      </c>
      <c r="BQ106">
        <v>2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128</v>
      </c>
      <c r="CA106">
        <v>83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83"/>
        <v>0</v>
      </c>
      <c r="CQ106">
        <f t="shared" si="84"/>
        <v>0</v>
      </c>
      <c r="CR106">
        <f t="shared" si="85"/>
        <v>0</v>
      </c>
      <c r="CS106">
        <f t="shared" si="86"/>
        <v>0</v>
      </c>
      <c r="CT106">
        <f t="shared" si="87"/>
        <v>0</v>
      </c>
      <c r="CU106">
        <f t="shared" si="88"/>
        <v>0</v>
      </c>
      <c r="CV106">
        <f t="shared" si="89"/>
        <v>0</v>
      </c>
      <c r="CW106">
        <f t="shared" si="90"/>
        <v>0</v>
      </c>
      <c r="CX106">
        <f t="shared" si="91"/>
        <v>0</v>
      </c>
      <c r="CY106">
        <f t="shared" si="92"/>
        <v>0</v>
      </c>
      <c r="CZ106">
        <f t="shared" si="93"/>
        <v>0</v>
      </c>
      <c r="DC106" t="s">
        <v>6</v>
      </c>
      <c r="DD106" t="s">
        <v>6</v>
      </c>
      <c r="DE106" t="s">
        <v>6</v>
      </c>
      <c r="DF106" t="s">
        <v>6</v>
      </c>
      <c r="DG106" t="s">
        <v>6</v>
      </c>
      <c r="DH106" t="s">
        <v>6</v>
      </c>
      <c r="DI106" t="s">
        <v>6</v>
      </c>
      <c r="DJ106" t="s">
        <v>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1005</v>
      </c>
      <c r="DV106" t="s">
        <v>159</v>
      </c>
      <c r="DW106" t="s">
        <v>159</v>
      </c>
      <c r="DX106">
        <v>1</v>
      </c>
      <c r="EE106">
        <v>16510518</v>
      </c>
      <c r="EF106">
        <v>2</v>
      </c>
      <c r="EG106" t="s">
        <v>30</v>
      </c>
      <c r="EH106">
        <v>0</v>
      </c>
      <c r="EI106" t="s">
        <v>6</v>
      </c>
      <c r="EJ106">
        <v>1</v>
      </c>
      <c r="EK106">
        <v>20001</v>
      </c>
      <c r="EL106" t="s">
        <v>31</v>
      </c>
      <c r="EM106" t="s">
        <v>32</v>
      </c>
      <c r="EO106" t="s">
        <v>6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94"/>
        <v>0</v>
      </c>
      <c r="FS106">
        <v>0</v>
      </c>
      <c r="FT106" t="s">
        <v>34</v>
      </c>
      <c r="FU106" t="s">
        <v>35</v>
      </c>
      <c r="FX106">
        <v>115.2</v>
      </c>
      <c r="FY106">
        <v>70.55</v>
      </c>
      <c r="GA106" t="s">
        <v>6</v>
      </c>
      <c r="GD106">
        <v>0</v>
      </c>
      <c r="GF106">
        <v>-609733809</v>
      </c>
      <c r="GG106">
        <v>1</v>
      </c>
      <c r="GH106">
        <v>1</v>
      </c>
      <c r="GI106">
        <v>4</v>
      </c>
      <c r="GJ106">
        <v>0</v>
      </c>
      <c r="GK106">
        <f>ROUND(R106*(S12)/100,2)</f>
        <v>0</v>
      </c>
      <c r="GL106">
        <f t="shared" si="95"/>
        <v>0</v>
      </c>
      <c r="GM106">
        <f t="shared" si="96"/>
        <v>0</v>
      </c>
      <c r="GN106">
        <f t="shared" si="97"/>
        <v>0</v>
      </c>
      <c r="GO106">
        <f t="shared" si="98"/>
        <v>0</v>
      </c>
      <c r="GP106">
        <f t="shared" si="99"/>
        <v>0</v>
      </c>
      <c r="GR106">
        <v>0</v>
      </c>
      <c r="GS106">
        <v>3</v>
      </c>
      <c r="GT106">
        <v>0</v>
      </c>
      <c r="GU106" t="s">
        <v>6</v>
      </c>
      <c r="GV106">
        <f t="shared" si="100"/>
        <v>0</v>
      </c>
      <c r="GW106">
        <v>1</v>
      </c>
      <c r="GX106">
        <f t="shared" si="101"/>
        <v>0</v>
      </c>
      <c r="HA106">
        <v>0</v>
      </c>
      <c r="HB106">
        <v>0</v>
      </c>
      <c r="IK106">
        <v>0</v>
      </c>
    </row>
    <row r="107" spans="1:255" x14ac:dyDescent="0.2">
      <c r="A107" s="2">
        <v>18</v>
      </c>
      <c r="B107" s="2">
        <v>1</v>
      </c>
      <c r="C107" s="2">
        <v>202</v>
      </c>
      <c r="D107" s="2"/>
      <c r="E107" s="2" t="s">
        <v>167</v>
      </c>
      <c r="F107" s="2" t="s">
        <v>168</v>
      </c>
      <c r="G107" s="2" t="s">
        <v>169</v>
      </c>
      <c r="H107" s="2" t="s">
        <v>159</v>
      </c>
      <c r="I107" s="2">
        <f>I103*J107</f>
        <v>42.3</v>
      </c>
      <c r="J107" s="2">
        <v>100</v>
      </c>
      <c r="K107" s="2"/>
      <c r="L107" s="2"/>
      <c r="M107" s="2"/>
      <c r="N107" s="2"/>
      <c r="O107" s="2">
        <f t="shared" si="68"/>
        <v>4614.51</v>
      </c>
      <c r="P107" s="2">
        <f t="shared" si="69"/>
        <v>4614.51</v>
      </c>
      <c r="Q107" s="2">
        <f t="shared" si="70"/>
        <v>0</v>
      </c>
      <c r="R107" s="2">
        <f t="shared" si="71"/>
        <v>0</v>
      </c>
      <c r="S107" s="2">
        <f t="shared" si="72"/>
        <v>0</v>
      </c>
      <c r="T107" s="2">
        <f t="shared" si="73"/>
        <v>0</v>
      </c>
      <c r="U107" s="2">
        <f t="shared" si="74"/>
        <v>0</v>
      </c>
      <c r="V107" s="2">
        <f t="shared" si="75"/>
        <v>0</v>
      </c>
      <c r="W107" s="2">
        <f t="shared" si="76"/>
        <v>0</v>
      </c>
      <c r="X107" s="2">
        <f t="shared" si="77"/>
        <v>0</v>
      </c>
      <c r="Y107" s="2">
        <f t="shared" si="78"/>
        <v>0</v>
      </c>
      <c r="Z107" s="2"/>
      <c r="AA107" s="2">
        <v>16673393</v>
      </c>
      <c r="AB107" s="2">
        <f t="shared" si="79"/>
        <v>109.09</v>
      </c>
      <c r="AC107" s="2">
        <f t="shared" si="80"/>
        <v>109.09</v>
      </c>
      <c r="AD107" s="2">
        <f t="shared" si="110"/>
        <v>0</v>
      </c>
      <c r="AE107" s="2">
        <f t="shared" si="111"/>
        <v>0</v>
      </c>
      <c r="AF107" s="2">
        <f t="shared" si="111"/>
        <v>0</v>
      </c>
      <c r="AG107" s="2">
        <f t="shared" si="81"/>
        <v>0</v>
      </c>
      <c r="AH107" s="2">
        <f t="shared" si="112"/>
        <v>0</v>
      </c>
      <c r="AI107" s="2">
        <f t="shared" si="112"/>
        <v>0</v>
      </c>
      <c r="AJ107" s="2">
        <f t="shared" si="82"/>
        <v>0</v>
      </c>
      <c r="AK107" s="2">
        <v>109.09</v>
      </c>
      <c r="AL107" s="2">
        <v>109.09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115</v>
      </c>
      <c r="AU107" s="2">
        <v>71</v>
      </c>
      <c r="AV107" s="2">
        <v>1</v>
      </c>
      <c r="AW107" s="2">
        <v>1</v>
      </c>
      <c r="AX107" s="2"/>
      <c r="AY107" s="2"/>
      <c r="AZ107" s="2">
        <v>1</v>
      </c>
      <c r="BA107" s="2">
        <v>1</v>
      </c>
      <c r="BB107" s="2">
        <v>1</v>
      </c>
      <c r="BC107" s="2">
        <v>1</v>
      </c>
      <c r="BD107" s="2" t="s">
        <v>6</v>
      </c>
      <c r="BE107" s="2" t="s">
        <v>6</v>
      </c>
      <c r="BF107" s="2" t="s">
        <v>6</v>
      </c>
      <c r="BG107" s="2" t="s">
        <v>6</v>
      </c>
      <c r="BH107" s="2">
        <v>3</v>
      </c>
      <c r="BI107" s="2">
        <v>1</v>
      </c>
      <c r="BJ107" s="2" t="s">
        <v>170</v>
      </c>
      <c r="BK107" s="2"/>
      <c r="BL107" s="2"/>
      <c r="BM107" s="2">
        <v>20001</v>
      </c>
      <c r="BN107" s="2">
        <v>0</v>
      </c>
      <c r="BO107" s="2" t="s">
        <v>6</v>
      </c>
      <c r="BP107" s="2">
        <v>0</v>
      </c>
      <c r="BQ107" s="2">
        <v>2</v>
      </c>
      <c r="BR107" s="2">
        <v>0</v>
      </c>
      <c r="BS107" s="2">
        <v>1</v>
      </c>
      <c r="BT107" s="2">
        <v>1</v>
      </c>
      <c r="BU107" s="2">
        <v>1</v>
      </c>
      <c r="BV107" s="2">
        <v>1</v>
      </c>
      <c r="BW107" s="2">
        <v>1</v>
      </c>
      <c r="BX107" s="2">
        <v>1</v>
      </c>
      <c r="BY107" s="2" t="s">
        <v>6</v>
      </c>
      <c r="BZ107" s="2">
        <v>128</v>
      </c>
      <c r="CA107" s="2">
        <v>83</v>
      </c>
      <c r="CB107" s="2"/>
      <c r="CC107" s="2"/>
      <c r="CD107" s="2"/>
      <c r="CE107" s="2"/>
      <c r="CF107" s="2">
        <v>0</v>
      </c>
      <c r="CG107" s="2">
        <v>0</v>
      </c>
      <c r="CH107" s="2"/>
      <c r="CI107" s="2"/>
      <c r="CJ107" s="2"/>
      <c r="CK107" s="2"/>
      <c r="CL107" s="2"/>
      <c r="CM107" s="2">
        <v>0</v>
      </c>
      <c r="CN107" s="2" t="s">
        <v>6</v>
      </c>
      <c r="CO107" s="2">
        <v>0</v>
      </c>
      <c r="CP107" s="2">
        <f t="shared" si="83"/>
        <v>4614.51</v>
      </c>
      <c r="CQ107" s="2">
        <f t="shared" si="84"/>
        <v>109.09</v>
      </c>
      <c r="CR107" s="2">
        <f t="shared" si="85"/>
        <v>0</v>
      </c>
      <c r="CS107" s="2">
        <f t="shared" si="86"/>
        <v>0</v>
      </c>
      <c r="CT107" s="2">
        <f t="shared" si="87"/>
        <v>0</v>
      </c>
      <c r="CU107" s="2">
        <f t="shared" si="88"/>
        <v>0</v>
      </c>
      <c r="CV107" s="2">
        <f t="shared" si="89"/>
        <v>0</v>
      </c>
      <c r="CW107" s="2">
        <f t="shared" si="90"/>
        <v>0</v>
      </c>
      <c r="CX107" s="2">
        <f t="shared" si="91"/>
        <v>0</v>
      </c>
      <c r="CY107" s="2">
        <f t="shared" si="92"/>
        <v>0</v>
      </c>
      <c r="CZ107" s="2">
        <f t="shared" si="93"/>
        <v>0</v>
      </c>
      <c r="DA107" s="2"/>
      <c r="DB107" s="2"/>
      <c r="DC107" s="2" t="s">
        <v>6</v>
      </c>
      <c r="DD107" s="2" t="s">
        <v>6</v>
      </c>
      <c r="DE107" s="2" t="s">
        <v>6</v>
      </c>
      <c r="DF107" s="2" t="s">
        <v>6</v>
      </c>
      <c r="DG107" s="2" t="s">
        <v>6</v>
      </c>
      <c r="DH107" s="2" t="s">
        <v>6</v>
      </c>
      <c r="DI107" s="2" t="s">
        <v>6</v>
      </c>
      <c r="DJ107" s="2" t="s">
        <v>6</v>
      </c>
      <c r="DK107" s="2" t="s">
        <v>6</v>
      </c>
      <c r="DL107" s="2" t="s">
        <v>6</v>
      </c>
      <c r="DM107" s="2" t="s">
        <v>6</v>
      </c>
      <c r="DN107" s="2">
        <v>0</v>
      </c>
      <c r="DO107" s="2">
        <v>0</v>
      </c>
      <c r="DP107" s="2">
        <v>1</v>
      </c>
      <c r="DQ107" s="2">
        <v>1</v>
      </c>
      <c r="DR107" s="2"/>
      <c r="DS107" s="2"/>
      <c r="DT107" s="2"/>
      <c r="DU107" s="2">
        <v>1005</v>
      </c>
      <c r="DV107" s="2" t="s">
        <v>159</v>
      </c>
      <c r="DW107" s="2" t="s">
        <v>159</v>
      </c>
      <c r="DX107" s="2">
        <v>1</v>
      </c>
      <c r="DY107" s="2"/>
      <c r="DZ107" s="2"/>
      <c r="EA107" s="2"/>
      <c r="EB107" s="2"/>
      <c r="EC107" s="2"/>
      <c r="ED107" s="2"/>
      <c r="EE107" s="2">
        <v>16510518</v>
      </c>
      <c r="EF107" s="2">
        <v>2</v>
      </c>
      <c r="EG107" s="2" t="s">
        <v>30</v>
      </c>
      <c r="EH107" s="2">
        <v>0</v>
      </c>
      <c r="EI107" s="2" t="s">
        <v>6</v>
      </c>
      <c r="EJ107" s="2">
        <v>1</v>
      </c>
      <c r="EK107" s="2">
        <v>20001</v>
      </c>
      <c r="EL107" s="2" t="s">
        <v>31</v>
      </c>
      <c r="EM107" s="2" t="s">
        <v>32</v>
      </c>
      <c r="EN107" s="2"/>
      <c r="EO107" s="2" t="s">
        <v>6</v>
      </c>
      <c r="EP107" s="2"/>
      <c r="EQ107" s="2">
        <v>0</v>
      </c>
      <c r="ER107" s="2">
        <v>109.09</v>
      </c>
      <c r="ES107" s="2">
        <v>109.09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>
        <v>0</v>
      </c>
      <c r="FR107" s="2">
        <f t="shared" si="94"/>
        <v>0</v>
      </c>
      <c r="FS107" s="2">
        <v>0</v>
      </c>
      <c r="FT107" s="2" t="s">
        <v>34</v>
      </c>
      <c r="FU107" s="2" t="s">
        <v>35</v>
      </c>
      <c r="FV107" s="2"/>
      <c r="FW107" s="2"/>
      <c r="FX107" s="2">
        <v>115.2</v>
      </c>
      <c r="FY107" s="2">
        <v>70.55</v>
      </c>
      <c r="FZ107" s="2"/>
      <c r="GA107" s="2" t="s">
        <v>6</v>
      </c>
      <c r="GB107" s="2"/>
      <c r="GC107" s="2"/>
      <c r="GD107" s="2">
        <v>0</v>
      </c>
      <c r="GE107" s="2"/>
      <c r="GF107" s="2">
        <v>1191713158</v>
      </c>
      <c r="GG107" s="2">
        <v>2</v>
      </c>
      <c r="GH107" s="2">
        <v>1</v>
      </c>
      <c r="GI107" s="2">
        <v>-2</v>
      </c>
      <c r="GJ107" s="2">
        <v>0</v>
      </c>
      <c r="GK107" s="2">
        <f>ROUND(R107*(R12)/100,2)</f>
        <v>0</v>
      </c>
      <c r="GL107" s="2">
        <f t="shared" si="95"/>
        <v>0</v>
      </c>
      <c r="GM107" s="2">
        <f t="shared" si="96"/>
        <v>4614.51</v>
      </c>
      <c r="GN107" s="2">
        <f t="shared" si="97"/>
        <v>4614.51</v>
      </c>
      <c r="GO107" s="2">
        <f t="shared" si="98"/>
        <v>0</v>
      </c>
      <c r="GP107" s="2">
        <f t="shared" si="99"/>
        <v>0</v>
      </c>
      <c r="GQ107" s="2"/>
      <c r="GR107" s="2">
        <v>0</v>
      </c>
      <c r="GS107" s="2">
        <v>3</v>
      </c>
      <c r="GT107" s="2">
        <v>0</v>
      </c>
      <c r="GU107" s="2" t="s">
        <v>6</v>
      </c>
      <c r="GV107" s="2">
        <f t="shared" si="100"/>
        <v>0</v>
      </c>
      <c r="GW107" s="2">
        <v>1</v>
      </c>
      <c r="GX107" s="2">
        <f t="shared" si="101"/>
        <v>0</v>
      </c>
      <c r="GY107" s="2"/>
      <c r="GZ107" s="2"/>
      <c r="HA107" s="2">
        <v>0</v>
      </c>
      <c r="HB107" s="2">
        <v>0</v>
      </c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>
        <v>0</v>
      </c>
      <c r="IL107" s="2"/>
      <c r="IM107" s="2"/>
      <c r="IN107" s="2"/>
      <c r="IO107" s="2"/>
      <c r="IP107" s="2"/>
      <c r="IQ107" s="2"/>
      <c r="IR107" s="2"/>
      <c r="IS107" s="2"/>
      <c r="IT107" s="2"/>
      <c r="IU107" s="2"/>
    </row>
    <row r="108" spans="1:255" x14ac:dyDescent="0.2">
      <c r="A108">
        <v>18</v>
      </c>
      <c r="B108">
        <v>1</v>
      </c>
      <c r="C108">
        <v>216</v>
      </c>
      <c r="E108" t="s">
        <v>167</v>
      </c>
      <c r="F108" t="s">
        <v>168</v>
      </c>
      <c r="G108" t="s">
        <v>698</v>
      </c>
      <c r="H108" t="s">
        <v>159</v>
      </c>
      <c r="I108">
        <f>I104*J108</f>
        <v>42.3</v>
      </c>
      <c r="J108">
        <v>100</v>
      </c>
      <c r="O108">
        <f t="shared" si="68"/>
        <v>31517.08</v>
      </c>
      <c r="P108">
        <f t="shared" si="69"/>
        <v>31517.08</v>
      </c>
      <c r="Q108">
        <f t="shared" si="70"/>
        <v>0</v>
      </c>
      <c r="R108">
        <f t="shared" si="71"/>
        <v>0</v>
      </c>
      <c r="S108">
        <f t="shared" si="72"/>
        <v>0</v>
      </c>
      <c r="T108">
        <f t="shared" si="73"/>
        <v>0</v>
      </c>
      <c r="U108">
        <f t="shared" si="74"/>
        <v>0</v>
      </c>
      <c r="V108">
        <f t="shared" si="75"/>
        <v>0</v>
      </c>
      <c r="W108">
        <f t="shared" si="76"/>
        <v>0</v>
      </c>
      <c r="X108">
        <f t="shared" si="77"/>
        <v>0</v>
      </c>
      <c r="Y108">
        <f t="shared" si="78"/>
        <v>0</v>
      </c>
      <c r="AA108">
        <v>16673407</v>
      </c>
      <c r="AB108">
        <f t="shared" si="79"/>
        <v>109.09</v>
      </c>
      <c r="AC108">
        <f t="shared" si="80"/>
        <v>109.09</v>
      </c>
      <c r="AD108">
        <f t="shared" si="110"/>
        <v>0</v>
      </c>
      <c r="AE108">
        <f t="shared" si="111"/>
        <v>0</v>
      </c>
      <c r="AF108">
        <f t="shared" si="111"/>
        <v>0</v>
      </c>
      <c r="AG108">
        <f t="shared" si="81"/>
        <v>0</v>
      </c>
      <c r="AH108">
        <f t="shared" si="112"/>
        <v>0</v>
      </c>
      <c r="AI108">
        <f t="shared" si="112"/>
        <v>0</v>
      </c>
      <c r="AJ108">
        <f t="shared" si="82"/>
        <v>0</v>
      </c>
      <c r="AK108">
        <v>109.09</v>
      </c>
      <c r="AL108">
        <v>109.09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115</v>
      </c>
      <c r="AU108">
        <v>71</v>
      </c>
      <c r="AV108">
        <v>1</v>
      </c>
      <c r="AW108">
        <v>1</v>
      </c>
      <c r="AZ108">
        <v>6.83</v>
      </c>
      <c r="BA108">
        <v>1</v>
      </c>
      <c r="BB108">
        <v>1</v>
      </c>
      <c r="BC108">
        <v>6.83</v>
      </c>
      <c r="BD108" t="s">
        <v>6</v>
      </c>
      <c r="BE108" t="s">
        <v>6</v>
      </c>
      <c r="BF108" t="s">
        <v>6</v>
      </c>
      <c r="BG108" t="s">
        <v>6</v>
      </c>
      <c r="BH108">
        <v>3</v>
      </c>
      <c r="BI108">
        <v>1</v>
      </c>
      <c r="BJ108" t="s">
        <v>170</v>
      </c>
      <c r="BM108">
        <v>20001</v>
      </c>
      <c r="BN108">
        <v>0</v>
      </c>
      <c r="BO108" t="s">
        <v>6</v>
      </c>
      <c r="BP108">
        <v>0</v>
      </c>
      <c r="BQ108">
        <v>2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128</v>
      </c>
      <c r="CA108">
        <v>83</v>
      </c>
      <c r="CF108">
        <v>0</v>
      </c>
      <c r="CG108">
        <v>0</v>
      </c>
      <c r="CM108">
        <v>0</v>
      </c>
      <c r="CN108" t="s">
        <v>6</v>
      </c>
      <c r="CO108">
        <v>0</v>
      </c>
      <c r="CP108">
        <f t="shared" si="83"/>
        <v>31517.08</v>
      </c>
      <c r="CQ108">
        <f t="shared" si="84"/>
        <v>745.0847</v>
      </c>
      <c r="CR108">
        <f t="shared" si="85"/>
        <v>0</v>
      </c>
      <c r="CS108">
        <f t="shared" si="86"/>
        <v>0</v>
      </c>
      <c r="CT108">
        <f t="shared" si="87"/>
        <v>0</v>
      </c>
      <c r="CU108">
        <f t="shared" si="88"/>
        <v>0</v>
      </c>
      <c r="CV108">
        <f t="shared" si="89"/>
        <v>0</v>
      </c>
      <c r="CW108">
        <f t="shared" si="90"/>
        <v>0</v>
      </c>
      <c r="CX108">
        <f t="shared" si="91"/>
        <v>0</v>
      </c>
      <c r="CY108">
        <f t="shared" si="92"/>
        <v>0</v>
      </c>
      <c r="CZ108">
        <f t="shared" si="93"/>
        <v>0</v>
      </c>
      <c r="DC108" t="s">
        <v>6</v>
      </c>
      <c r="DD108" t="s">
        <v>6</v>
      </c>
      <c r="DE108" t="s">
        <v>6</v>
      </c>
      <c r="DF108" t="s">
        <v>6</v>
      </c>
      <c r="DG108" t="s">
        <v>6</v>
      </c>
      <c r="DH108" t="s">
        <v>6</v>
      </c>
      <c r="DI108" t="s">
        <v>6</v>
      </c>
      <c r="DJ108" t="s">
        <v>6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1005</v>
      </c>
      <c r="DV108" t="s">
        <v>159</v>
      </c>
      <c r="DW108" t="s">
        <v>159</v>
      </c>
      <c r="DX108">
        <v>1</v>
      </c>
      <c r="EE108">
        <v>16510518</v>
      </c>
      <c r="EF108">
        <v>2</v>
      </c>
      <c r="EG108" t="s">
        <v>30</v>
      </c>
      <c r="EH108">
        <v>0</v>
      </c>
      <c r="EI108" t="s">
        <v>6</v>
      </c>
      <c r="EJ108">
        <v>1</v>
      </c>
      <c r="EK108">
        <v>20001</v>
      </c>
      <c r="EL108" t="s">
        <v>31</v>
      </c>
      <c r="EM108" t="s">
        <v>32</v>
      </c>
      <c r="EO108" t="s">
        <v>6</v>
      </c>
      <c r="EQ108">
        <v>0</v>
      </c>
      <c r="ER108">
        <v>109.09</v>
      </c>
      <c r="ES108">
        <v>109.09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94"/>
        <v>0</v>
      </c>
      <c r="FS108">
        <v>0</v>
      </c>
      <c r="FT108" t="s">
        <v>34</v>
      </c>
      <c r="FU108" t="s">
        <v>35</v>
      </c>
      <c r="FX108">
        <v>115.2</v>
      </c>
      <c r="FY108">
        <v>70.55</v>
      </c>
      <c r="GA108" t="s">
        <v>6</v>
      </c>
      <c r="GD108">
        <v>0</v>
      </c>
      <c r="GF108">
        <v>1191713158</v>
      </c>
      <c r="GG108">
        <v>1</v>
      </c>
      <c r="GH108">
        <v>1</v>
      </c>
      <c r="GI108">
        <v>4</v>
      </c>
      <c r="GJ108">
        <v>0</v>
      </c>
      <c r="GK108">
        <f>ROUND(R108*(S12)/100,2)</f>
        <v>0</v>
      </c>
      <c r="GL108">
        <f t="shared" si="95"/>
        <v>0</v>
      </c>
      <c r="GM108">
        <f t="shared" si="96"/>
        <v>31517.08</v>
      </c>
      <c r="GN108">
        <f t="shared" si="97"/>
        <v>31517.08</v>
      </c>
      <c r="GO108">
        <f t="shared" si="98"/>
        <v>0</v>
      </c>
      <c r="GP108">
        <f t="shared" si="99"/>
        <v>0</v>
      </c>
      <c r="GR108">
        <v>0</v>
      </c>
      <c r="GS108">
        <v>3</v>
      </c>
      <c r="GT108">
        <v>0</v>
      </c>
      <c r="GU108" t="s">
        <v>6</v>
      </c>
      <c r="GV108">
        <f t="shared" si="100"/>
        <v>0</v>
      </c>
      <c r="GW108">
        <v>1</v>
      </c>
      <c r="GX108">
        <f t="shared" si="101"/>
        <v>0</v>
      </c>
      <c r="HA108">
        <v>0</v>
      </c>
      <c r="HB108">
        <v>0</v>
      </c>
      <c r="IK108">
        <v>0</v>
      </c>
    </row>
    <row r="109" spans="1:255" x14ac:dyDescent="0.2">
      <c r="A109" s="2">
        <v>18</v>
      </c>
      <c r="B109" s="2">
        <v>1</v>
      </c>
      <c r="C109" s="2">
        <v>203</v>
      </c>
      <c r="D109" s="2"/>
      <c r="E109" s="2" t="s">
        <v>171</v>
      </c>
      <c r="F109" s="2" t="s">
        <v>172</v>
      </c>
      <c r="G109" s="2" t="s">
        <v>173</v>
      </c>
      <c r="H109" s="2" t="s">
        <v>174</v>
      </c>
      <c r="I109" s="2">
        <f>I103*J109</f>
        <v>0.61699999999999999</v>
      </c>
      <c r="J109" s="2">
        <v>1.458628841607565</v>
      </c>
      <c r="K109" s="2"/>
      <c r="L109" s="2"/>
      <c r="M109" s="2"/>
      <c r="N109" s="2"/>
      <c r="O109" s="2">
        <f t="shared" si="68"/>
        <v>7821.58</v>
      </c>
      <c r="P109" s="2">
        <f t="shared" si="69"/>
        <v>7821.58</v>
      </c>
      <c r="Q109" s="2">
        <f t="shared" si="70"/>
        <v>0</v>
      </c>
      <c r="R109" s="2">
        <f t="shared" si="71"/>
        <v>0</v>
      </c>
      <c r="S109" s="2">
        <f t="shared" si="72"/>
        <v>0</v>
      </c>
      <c r="T109" s="2">
        <f t="shared" si="73"/>
        <v>0</v>
      </c>
      <c r="U109" s="2">
        <f t="shared" si="74"/>
        <v>0</v>
      </c>
      <c r="V109" s="2">
        <f t="shared" si="75"/>
        <v>0</v>
      </c>
      <c r="W109" s="2">
        <f t="shared" si="76"/>
        <v>0</v>
      </c>
      <c r="X109" s="2">
        <f t="shared" si="77"/>
        <v>0</v>
      </c>
      <c r="Y109" s="2">
        <f t="shared" si="78"/>
        <v>0</v>
      </c>
      <c r="Z109" s="2"/>
      <c r="AA109" s="2">
        <v>16673393</v>
      </c>
      <c r="AB109" s="2">
        <f t="shared" si="79"/>
        <v>12676.79</v>
      </c>
      <c r="AC109" s="2">
        <f t="shared" si="80"/>
        <v>12676.79</v>
      </c>
      <c r="AD109" s="2">
        <f t="shared" si="110"/>
        <v>0</v>
      </c>
      <c r="AE109" s="2">
        <f t="shared" si="111"/>
        <v>0</v>
      </c>
      <c r="AF109" s="2">
        <f t="shared" si="111"/>
        <v>0</v>
      </c>
      <c r="AG109" s="2">
        <f t="shared" si="81"/>
        <v>0</v>
      </c>
      <c r="AH109" s="2">
        <f t="shared" si="112"/>
        <v>0</v>
      </c>
      <c r="AI109" s="2">
        <f t="shared" si="112"/>
        <v>0</v>
      </c>
      <c r="AJ109" s="2">
        <f t="shared" si="82"/>
        <v>0</v>
      </c>
      <c r="AK109" s="2">
        <v>12676.79</v>
      </c>
      <c r="AL109" s="2">
        <v>12676.79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115</v>
      </c>
      <c r="AU109" s="2">
        <v>71</v>
      </c>
      <c r="AV109" s="2">
        <v>1</v>
      </c>
      <c r="AW109" s="2">
        <v>1</v>
      </c>
      <c r="AX109" s="2"/>
      <c r="AY109" s="2"/>
      <c r="AZ109" s="2">
        <v>1</v>
      </c>
      <c r="BA109" s="2">
        <v>1</v>
      </c>
      <c r="BB109" s="2">
        <v>1</v>
      </c>
      <c r="BC109" s="2">
        <v>1</v>
      </c>
      <c r="BD109" s="2" t="s">
        <v>6</v>
      </c>
      <c r="BE109" s="2" t="s">
        <v>6</v>
      </c>
      <c r="BF109" s="2" t="s">
        <v>6</v>
      </c>
      <c r="BG109" s="2" t="s">
        <v>6</v>
      </c>
      <c r="BH109" s="2">
        <v>3</v>
      </c>
      <c r="BI109" s="2">
        <v>1</v>
      </c>
      <c r="BJ109" s="2" t="s">
        <v>175</v>
      </c>
      <c r="BK109" s="2"/>
      <c r="BL109" s="2"/>
      <c r="BM109" s="2">
        <v>20001</v>
      </c>
      <c r="BN109" s="2">
        <v>0</v>
      </c>
      <c r="BO109" s="2" t="s">
        <v>6</v>
      </c>
      <c r="BP109" s="2">
        <v>0</v>
      </c>
      <c r="BQ109" s="2">
        <v>2</v>
      </c>
      <c r="BR109" s="2">
        <v>0</v>
      </c>
      <c r="BS109" s="2">
        <v>1</v>
      </c>
      <c r="BT109" s="2">
        <v>1</v>
      </c>
      <c r="BU109" s="2">
        <v>1</v>
      </c>
      <c r="BV109" s="2">
        <v>1</v>
      </c>
      <c r="BW109" s="2">
        <v>1</v>
      </c>
      <c r="BX109" s="2">
        <v>1</v>
      </c>
      <c r="BY109" s="2" t="s">
        <v>6</v>
      </c>
      <c r="BZ109" s="2">
        <v>128</v>
      </c>
      <c r="CA109" s="2">
        <v>83</v>
      </c>
      <c r="CB109" s="2"/>
      <c r="CC109" s="2"/>
      <c r="CD109" s="2"/>
      <c r="CE109" s="2"/>
      <c r="CF109" s="2">
        <v>0</v>
      </c>
      <c r="CG109" s="2">
        <v>0</v>
      </c>
      <c r="CH109" s="2"/>
      <c r="CI109" s="2"/>
      <c r="CJ109" s="2"/>
      <c r="CK109" s="2"/>
      <c r="CL109" s="2"/>
      <c r="CM109" s="2">
        <v>0</v>
      </c>
      <c r="CN109" s="2" t="s">
        <v>6</v>
      </c>
      <c r="CO109" s="2">
        <v>0</v>
      </c>
      <c r="CP109" s="2">
        <f t="shared" si="83"/>
        <v>7821.58</v>
      </c>
      <c r="CQ109" s="2">
        <f t="shared" si="84"/>
        <v>12676.79</v>
      </c>
      <c r="CR109" s="2">
        <f t="shared" si="85"/>
        <v>0</v>
      </c>
      <c r="CS109" s="2">
        <f t="shared" si="86"/>
        <v>0</v>
      </c>
      <c r="CT109" s="2">
        <f t="shared" si="87"/>
        <v>0</v>
      </c>
      <c r="CU109" s="2">
        <f t="shared" si="88"/>
        <v>0</v>
      </c>
      <c r="CV109" s="2">
        <f t="shared" si="89"/>
        <v>0</v>
      </c>
      <c r="CW109" s="2">
        <f t="shared" si="90"/>
        <v>0</v>
      </c>
      <c r="CX109" s="2">
        <f t="shared" si="91"/>
        <v>0</v>
      </c>
      <c r="CY109" s="2">
        <f t="shared" si="92"/>
        <v>0</v>
      </c>
      <c r="CZ109" s="2">
        <f t="shared" si="93"/>
        <v>0</v>
      </c>
      <c r="DA109" s="2"/>
      <c r="DB109" s="2"/>
      <c r="DC109" s="2" t="s">
        <v>6</v>
      </c>
      <c r="DD109" s="2" t="s">
        <v>6</v>
      </c>
      <c r="DE109" s="2" t="s">
        <v>6</v>
      </c>
      <c r="DF109" s="2" t="s">
        <v>6</v>
      </c>
      <c r="DG109" s="2" t="s">
        <v>6</v>
      </c>
      <c r="DH109" s="2" t="s">
        <v>6</v>
      </c>
      <c r="DI109" s="2" t="s">
        <v>6</v>
      </c>
      <c r="DJ109" s="2" t="s">
        <v>6</v>
      </c>
      <c r="DK109" s="2" t="s">
        <v>6</v>
      </c>
      <c r="DL109" s="2" t="s">
        <v>6</v>
      </c>
      <c r="DM109" s="2" t="s">
        <v>6</v>
      </c>
      <c r="DN109" s="2">
        <v>0</v>
      </c>
      <c r="DO109" s="2">
        <v>0</v>
      </c>
      <c r="DP109" s="2">
        <v>1</v>
      </c>
      <c r="DQ109" s="2">
        <v>1</v>
      </c>
      <c r="DR109" s="2"/>
      <c r="DS109" s="2"/>
      <c r="DT109" s="2"/>
      <c r="DU109" s="2">
        <v>1009</v>
      </c>
      <c r="DV109" s="2" t="s">
        <v>174</v>
      </c>
      <c r="DW109" s="2" t="s">
        <v>174</v>
      </c>
      <c r="DX109" s="2">
        <v>1000</v>
      </c>
      <c r="DY109" s="2"/>
      <c r="DZ109" s="2"/>
      <c r="EA109" s="2"/>
      <c r="EB109" s="2"/>
      <c r="EC109" s="2"/>
      <c r="ED109" s="2"/>
      <c r="EE109" s="2">
        <v>16510518</v>
      </c>
      <c r="EF109" s="2">
        <v>2</v>
      </c>
      <c r="EG109" s="2" t="s">
        <v>30</v>
      </c>
      <c r="EH109" s="2">
        <v>0</v>
      </c>
      <c r="EI109" s="2" t="s">
        <v>6</v>
      </c>
      <c r="EJ109" s="2">
        <v>1</v>
      </c>
      <c r="EK109" s="2">
        <v>20001</v>
      </c>
      <c r="EL109" s="2" t="s">
        <v>31</v>
      </c>
      <c r="EM109" s="2" t="s">
        <v>32</v>
      </c>
      <c r="EN109" s="2"/>
      <c r="EO109" s="2" t="s">
        <v>6</v>
      </c>
      <c r="EP109" s="2"/>
      <c r="EQ109" s="2">
        <v>0</v>
      </c>
      <c r="ER109" s="2">
        <v>12676.79</v>
      </c>
      <c r="ES109" s="2">
        <v>12676.79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>
        <v>0</v>
      </c>
      <c r="FR109" s="2">
        <f t="shared" si="94"/>
        <v>0</v>
      </c>
      <c r="FS109" s="2">
        <v>0</v>
      </c>
      <c r="FT109" s="2" t="s">
        <v>34</v>
      </c>
      <c r="FU109" s="2" t="s">
        <v>35</v>
      </c>
      <c r="FV109" s="2"/>
      <c r="FW109" s="2"/>
      <c r="FX109" s="2">
        <v>115.2</v>
      </c>
      <c r="FY109" s="2">
        <v>70.55</v>
      </c>
      <c r="FZ109" s="2"/>
      <c r="GA109" s="2" t="s">
        <v>6</v>
      </c>
      <c r="GB109" s="2"/>
      <c r="GC109" s="2"/>
      <c r="GD109" s="2">
        <v>0</v>
      </c>
      <c r="GE109" s="2"/>
      <c r="GF109" s="2">
        <v>681255274</v>
      </c>
      <c r="GG109" s="2">
        <v>2</v>
      </c>
      <c r="GH109" s="2">
        <v>1</v>
      </c>
      <c r="GI109" s="2">
        <v>-2</v>
      </c>
      <c r="GJ109" s="2">
        <v>0</v>
      </c>
      <c r="GK109" s="2">
        <f>ROUND(R109*(R12)/100,2)</f>
        <v>0</v>
      </c>
      <c r="GL109" s="2">
        <f t="shared" si="95"/>
        <v>0</v>
      </c>
      <c r="GM109" s="2">
        <f t="shared" si="96"/>
        <v>7821.58</v>
      </c>
      <c r="GN109" s="2">
        <f t="shared" si="97"/>
        <v>7821.58</v>
      </c>
      <c r="GO109" s="2">
        <f t="shared" si="98"/>
        <v>0</v>
      </c>
      <c r="GP109" s="2">
        <f t="shared" si="99"/>
        <v>0</v>
      </c>
      <c r="GQ109" s="2"/>
      <c r="GR109" s="2">
        <v>0</v>
      </c>
      <c r="GS109" s="2">
        <v>3</v>
      </c>
      <c r="GT109" s="2">
        <v>0</v>
      </c>
      <c r="GU109" s="2" t="s">
        <v>6</v>
      </c>
      <c r="GV109" s="2">
        <f t="shared" si="100"/>
        <v>0</v>
      </c>
      <c r="GW109" s="2">
        <v>1</v>
      </c>
      <c r="GX109" s="2">
        <f t="shared" si="101"/>
        <v>0</v>
      </c>
      <c r="GY109" s="2"/>
      <c r="GZ109" s="2"/>
      <c r="HA109" s="2">
        <v>0</v>
      </c>
      <c r="HB109" s="2">
        <v>0</v>
      </c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>
        <v>0</v>
      </c>
      <c r="IL109" s="2"/>
      <c r="IM109" s="2"/>
      <c r="IN109" s="2"/>
      <c r="IO109" s="2"/>
      <c r="IP109" s="2"/>
      <c r="IQ109" s="2"/>
      <c r="IR109" s="2"/>
      <c r="IS109" s="2"/>
      <c r="IT109" s="2"/>
      <c r="IU109" s="2"/>
    </row>
    <row r="110" spans="1:255" x14ac:dyDescent="0.2">
      <c r="A110">
        <v>18</v>
      </c>
      <c r="B110">
        <v>1</v>
      </c>
      <c r="C110">
        <v>217</v>
      </c>
      <c r="E110" t="s">
        <v>171</v>
      </c>
      <c r="F110" t="s">
        <v>172</v>
      </c>
      <c r="G110" t="s">
        <v>173</v>
      </c>
      <c r="H110" t="s">
        <v>174</v>
      </c>
      <c r="I110">
        <f>I104*J110</f>
        <v>0.61699999999999999</v>
      </c>
      <c r="J110">
        <v>1.458628841607565</v>
      </c>
      <c r="O110">
        <f t="shared" si="68"/>
        <v>53421.39</v>
      </c>
      <c r="P110">
        <f t="shared" si="69"/>
        <v>53421.39</v>
      </c>
      <c r="Q110">
        <f t="shared" si="70"/>
        <v>0</v>
      </c>
      <c r="R110">
        <f t="shared" si="71"/>
        <v>0</v>
      </c>
      <c r="S110">
        <f t="shared" si="72"/>
        <v>0</v>
      </c>
      <c r="T110">
        <f t="shared" si="73"/>
        <v>0</v>
      </c>
      <c r="U110">
        <f t="shared" si="74"/>
        <v>0</v>
      </c>
      <c r="V110">
        <f t="shared" si="75"/>
        <v>0</v>
      </c>
      <c r="W110">
        <f t="shared" si="76"/>
        <v>0</v>
      </c>
      <c r="X110">
        <f t="shared" si="77"/>
        <v>0</v>
      </c>
      <c r="Y110">
        <f t="shared" si="78"/>
        <v>0</v>
      </c>
      <c r="AA110">
        <v>16673407</v>
      </c>
      <c r="AB110">
        <f t="shared" si="79"/>
        <v>12676.79</v>
      </c>
      <c r="AC110">
        <f t="shared" si="80"/>
        <v>12676.79</v>
      </c>
      <c r="AD110">
        <f t="shared" si="110"/>
        <v>0</v>
      </c>
      <c r="AE110">
        <f t="shared" si="111"/>
        <v>0</v>
      </c>
      <c r="AF110">
        <f t="shared" si="111"/>
        <v>0</v>
      </c>
      <c r="AG110">
        <f t="shared" si="81"/>
        <v>0</v>
      </c>
      <c r="AH110">
        <f t="shared" si="112"/>
        <v>0</v>
      </c>
      <c r="AI110">
        <f t="shared" si="112"/>
        <v>0</v>
      </c>
      <c r="AJ110">
        <f t="shared" si="82"/>
        <v>0</v>
      </c>
      <c r="AK110">
        <v>12676.79</v>
      </c>
      <c r="AL110">
        <v>12676.79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115</v>
      </c>
      <c r="AU110">
        <v>71</v>
      </c>
      <c r="AV110">
        <v>1</v>
      </c>
      <c r="AW110">
        <v>1</v>
      </c>
      <c r="AZ110">
        <v>6.83</v>
      </c>
      <c r="BA110">
        <v>1</v>
      </c>
      <c r="BB110">
        <v>1</v>
      </c>
      <c r="BC110">
        <v>6.83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1</v>
      </c>
      <c r="BJ110" t="s">
        <v>175</v>
      </c>
      <c r="BM110">
        <v>20001</v>
      </c>
      <c r="BN110">
        <v>0</v>
      </c>
      <c r="BO110" t="s">
        <v>6</v>
      </c>
      <c r="BP110">
        <v>0</v>
      </c>
      <c r="BQ110">
        <v>2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128</v>
      </c>
      <c r="CA110">
        <v>83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83"/>
        <v>53421.39</v>
      </c>
      <c r="CQ110">
        <f t="shared" si="84"/>
        <v>86582.47570000001</v>
      </c>
      <c r="CR110">
        <f t="shared" si="85"/>
        <v>0</v>
      </c>
      <c r="CS110">
        <f t="shared" si="86"/>
        <v>0</v>
      </c>
      <c r="CT110">
        <f t="shared" si="87"/>
        <v>0</v>
      </c>
      <c r="CU110">
        <f t="shared" si="88"/>
        <v>0</v>
      </c>
      <c r="CV110">
        <f t="shared" si="89"/>
        <v>0</v>
      </c>
      <c r="CW110">
        <f t="shared" si="90"/>
        <v>0</v>
      </c>
      <c r="CX110">
        <f t="shared" si="91"/>
        <v>0</v>
      </c>
      <c r="CY110">
        <f t="shared" si="92"/>
        <v>0</v>
      </c>
      <c r="CZ110">
        <f t="shared" si="93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1009</v>
      </c>
      <c r="DV110" t="s">
        <v>174</v>
      </c>
      <c r="DW110" t="s">
        <v>174</v>
      </c>
      <c r="DX110">
        <v>1000</v>
      </c>
      <c r="EE110">
        <v>16510518</v>
      </c>
      <c r="EF110">
        <v>2</v>
      </c>
      <c r="EG110" t="s">
        <v>30</v>
      </c>
      <c r="EH110">
        <v>0</v>
      </c>
      <c r="EI110" t="s">
        <v>6</v>
      </c>
      <c r="EJ110">
        <v>1</v>
      </c>
      <c r="EK110">
        <v>20001</v>
      </c>
      <c r="EL110" t="s">
        <v>31</v>
      </c>
      <c r="EM110" t="s">
        <v>32</v>
      </c>
      <c r="EO110" t="s">
        <v>6</v>
      </c>
      <c r="EQ110">
        <v>0</v>
      </c>
      <c r="ER110">
        <v>12676.79</v>
      </c>
      <c r="ES110">
        <v>12676.79</v>
      </c>
      <c r="ET110">
        <v>0</v>
      </c>
      <c r="EU110">
        <v>0</v>
      </c>
      <c r="EV110">
        <v>0</v>
      </c>
      <c r="EW110">
        <v>0</v>
      </c>
      <c r="EX110">
        <v>0</v>
      </c>
      <c r="FQ110">
        <v>0</v>
      </c>
      <c r="FR110">
        <f t="shared" si="94"/>
        <v>0</v>
      </c>
      <c r="FS110">
        <v>0</v>
      </c>
      <c r="FT110" t="s">
        <v>34</v>
      </c>
      <c r="FU110" t="s">
        <v>35</v>
      </c>
      <c r="FX110">
        <v>115.2</v>
      </c>
      <c r="FY110">
        <v>70.55</v>
      </c>
      <c r="GA110" t="s">
        <v>6</v>
      </c>
      <c r="GD110">
        <v>0</v>
      </c>
      <c r="GF110">
        <v>681255274</v>
      </c>
      <c r="GG110">
        <v>1</v>
      </c>
      <c r="GH110">
        <v>1</v>
      </c>
      <c r="GI110">
        <v>4</v>
      </c>
      <c r="GJ110">
        <v>0</v>
      </c>
      <c r="GK110">
        <f>ROUND(R110*(S12)/100,2)</f>
        <v>0</v>
      </c>
      <c r="GL110">
        <f t="shared" si="95"/>
        <v>0</v>
      </c>
      <c r="GM110">
        <f t="shared" si="96"/>
        <v>53421.39</v>
      </c>
      <c r="GN110">
        <f t="shared" si="97"/>
        <v>53421.39</v>
      </c>
      <c r="GO110">
        <f t="shared" si="98"/>
        <v>0</v>
      </c>
      <c r="GP110">
        <f t="shared" si="99"/>
        <v>0</v>
      </c>
      <c r="GR110">
        <v>0</v>
      </c>
      <c r="GS110">
        <v>3</v>
      </c>
      <c r="GT110">
        <v>0</v>
      </c>
      <c r="GU110" t="s">
        <v>6</v>
      </c>
      <c r="GV110">
        <f t="shared" si="100"/>
        <v>0</v>
      </c>
      <c r="GW110">
        <v>1</v>
      </c>
      <c r="GX110">
        <f t="shared" si="101"/>
        <v>0</v>
      </c>
      <c r="HA110">
        <v>0</v>
      </c>
      <c r="HB110">
        <v>0</v>
      </c>
      <c r="IK110">
        <v>0</v>
      </c>
    </row>
    <row r="111" spans="1:255" x14ac:dyDescent="0.2">
      <c r="A111" s="2">
        <v>17</v>
      </c>
      <c r="B111" s="2">
        <v>1</v>
      </c>
      <c r="C111" s="2">
        <f>ROW(SmtRes!A225)</f>
        <v>225</v>
      </c>
      <c r="D111" s="2">
        <f>ROW(EtalonRes!A254)</f>
        <v>254</v>
      </c>
      <c r="E111" s="2" t="s">
        <v>176</v>
      </c>
      <c r="F111" s="2" t="s">
        <v>177</v>
      </c>
      <c r="G111" s="2" t="s">
        <v>178</v>
      </c>
      <c r="H111" s="2" t="s">
        <v>179</v>
      </c>
      <c r="I111" s="2">
        <f>ROUND(51.9/10,9)</f>
        <v>5.19</v>
      </c>
      <c r="J111" s="2">
        <v>0</v>
      </c>
      <c r="K111" s="2"/>
      <c r="L111" s="2"/>
      <c r="M111" s="2"/>
      <c r="N111" s="2"/>
      <c r="O111" s="2">
        <f t="shared" si="68"/>
        <v>1668.6</v>
      </c>
      <c r="P111" s="2">
        <f t="shared" si="69"/>
        <v>974.68</v>
      </c>
      <c r="Q111" s="2">
        <f t="shared" si="70"/>
        <v>220</v>
      </c>
      <c r="R111" s="2">
        <f t="shared" si="71"/>
        <v>38.85</v>
      </c>
      <c r="S111" s="2">
        <f t="shared" si="72"/>
        <v>473.92</v>
      </c>
      <c r="T111" s="2">
        <f t="shared" si="73"/>
        <v>0</v>
      </c>
      <c r="U111" s="2">
        <f t="shared" si="74"/>
        <v>47.771873999999997</v>
      </c>
      <c r="V111" s="2">
        <f t="shared" si="75"/>
        <v>3.3475500000000005</v>
      </c>
      <c r="W111" s="2">
        <f t="shared" si="76"/>
        <v>0</v>
      </c>
      <c r="X111" s="2">
        <f t="shared" si="77"/>
        <v>461.49</v>
      </c>
      <c r="Y111" s="2">
        <f t="shared" si="78"/>
        <v>307.66000000000003</v>
      </c>
      <c r="Z111" s="2"/>
      <c r="AA111" s="2">
        <v>16673393</v>
      </c>
      <c r="AB111" s="2">
        <f t="shared" si="79"/>
        <v>321.50459999999998</v>
      </c>
      <c r="AC111" s="2">
        <f t="shared" si="80"/>
        <v>187.8</v>
      </c>
      <c r="AD111" s="2">
        <f>ROUND((((((ET111*1.2)*1.25))-(((EU111*1.2)*1.25)))+AE111),6)</f>
        <v>42.39</v>
      </c>
      <c r="AE111" s="2">
        <f>ROUND((((EU111*1.2)*1.25)),6)</f>
        <v>7.4850000000000003</v>
      </c>
      <c r="AF111" s="2">
        <f>ROUND((((EV111*1.2)*1.15)),6)</f>
        <v>91.314599999999999</v>
      </c>
      <c r="AG111" s="2">
        <f t="shared" si="81"/>
        <v>0</v>
      </c>
      <c r="AH111" s="2">
        <f>(((EW111*1.2)*1.15))</f>
        <v>9.2045999999999992</v>
      </c>
      <c r="AI111" s="2">
        <f>(((EX111*1.2)*1.25))</f>
        <v>0.64500000000000002</v>
      </c>
      <c r="AJ111" s="2">
        <f t="shared" si="82"/>
        <v>0</v>
      </c>
      <c r="AK111" s="2">
        <v>282.23</v>
      </c>
      <c r="AL111" s="2">
        <v>187.8</v>
      </c>
      <c r="AM111" s="2">
        <v>28.26</v>
      </c>
      <c r="AN111" s="2">
        <v>4.99</v>
      </c>
      <c r="AO111" s="2">
        <v>66.17</v>
      </c>
      <c r="AP111" s="2">
        <v>0</v>
      </c>
      <c r="AQ111" s="2">
        <v>6.67</v>
      </c>
      <c r="AR111" s="2">
        <v>0.43</v>
      </c>
      <c r="AS111" s="2">
        <v>0</v>
      </c>
      <c r="AT111" s="2">
        <v>90</v>
      </c>
      <c r="AU111" s="2">
        <v>60</v>
      </c>
      <c r="AV111" s="2">
        <v>1</v>
      </c>
      <c r="AW111" s="2">
        <v>1</v>
      </c>
      <c r="AX111" s="2"/>
      <c r="AY111" s="2"/>
      <c r="AZ111" s="2">
        <v>1</v>
      </c>
      <c r="BA111" s="2">
        <v>1</v>
      </c>
      <c r="BB111" s="2">
        <v>1</v>
      </c>
      <c r="BC111" s="2">
        <v>1</v>
      </c>
      <c r="BD111" s="2" t="s">
        <v>6</v>
      </c>
      <c r="BE111" s="2" t="s">
        <v>6</v>
      </c>
      <c r="BF111" s="2" t="s">
        <v>6</v>
      </c>
      <c r="BG111" s="2" t="s">
        <v>6</v>
      </c>
      <c r="BH111" s="2">
        <v>0</v>
      </c>
      <c r="BI111" s="2">
        <v>1</v>
      </c>
      <c r="BJ111" s="2" t="s">
        <v>180</v>
      </c>
      <c r="BK111" s="2"/>
      <c r="BL111" s="2"/>
      <c r="BM111" s="2">
        <v>26001</v>
      </c>
      <c r="BN111" s="2">
        <v>0</v>
      </c>
      <c r="BO111" s="2" t="s">
        <v>6</v>
      </c>
      <c r="BP111" s="2">
        <v>0</v>
      </c>
      <c r="BQ111" s="2">
        <v>2</v>
      </c>
      <c r="BR111" s="2">
        <v>0</v>
      </c>
      <c r="BS111" s="2">
        <v>1</v>
      </c>
      <c r="BT111" s="2">
        <v>1</v>
      </c>
      <c r="BU111" s="2">
        <v>1</v>
      </c>
      <c r="BV111" s="2">
        <v>1</v>
      </c>
      <c r="BW111" s="2">
        <v>1</v>
      </c>
      <c r="BX111" s="2">
        <v>1</v>
      </c>
      <c r="BY111" s="2" t="s">
        <v>6</v>
      </c>
      <c r="BZ111" s="2">
        <v>100</v>
      </c>
      <c r="CA111" s="2">
        <v>70</v>
      </c>
      <c r="CB111" s="2"/>
      <c r="CC111" s="2"/>
      <c r="CD111" s="2"/>
      <c r="CE111" s="2"/>
      <c r="CF111" s="2">
        <v>0</v>
      </c>
      <c r="CG111" s="2">
        <v>0</v>
      </c>
      <c r="CH111" s="2"/>
      <c r="CI111" s="2"/>
      <c r="CJ111" s="2"/>
      <c r="CK111" s="2"/>
      <c r="CL111" s="2"/>
      <c r="CM111" s="2">
        <v>0</v>
      </c>
      <c r="CN111" s="2" t="s">
        <v>596</v>
      </c>
      <c r="CO111" s="2">
        <v>0</v>
      </c>
      <c r="CP111" s="2">
        <f t="shared" si="83"/>
        <v>1668.6</v>
      </c>
      <c r="CQ111" s="2">
        <f t="shared" si="84"/>
        <v>187.8</v>
      </c>
      <c r="CR111" s="2">
        <f t="shared" si="85"/>
        <v>42.39</v>
      </c>
      <c r="CS111" s="2">
        <f t="shared" si="86"/>
        <v>7.4850000000000003</v>
      </c>
      <c r="CT111" s="2">
        <f t="shared" si="87"/>
        <v>91.314599999999999</v>
      </c>
      <c r="CU111" s="2">
        <f t="shared" si="88"/>
        <v>0</v>
      </c>
      <c r="CV111" s="2">
        <f t="shared" si="89"/>
        <v>9.2045999999999992</v>
      </c>
      <c r="CW111" s="2">
        <f t="shared" si="90"/>
        <v>0.64500000000000002</v>
      </c>
      <c r="CX111" s="2">
        <f t="shared" si="91"/>
        <v>0</v>
      </c>
      <c r="CY111" s="2">
        <f t="shared" si="92"/>
        <v>461.49299999999994</v>
      </c>
      <c r="CZ111" s="2">
        <f t="shared" si="93"/>
        <v>307.66199999999998</v>
      </c>
      <c r="DA111" s="2"/>
      <c r="DB111" s="2"/>
      <c r="DC111" s="2" t="s">
        <v>6</v>
      </c>
      <c r="DD111" s="2" t="s">
        <v>6</v>
      </c>
      <c r="DE111" s="2" t="s">
        <v>117</v>
      </c>
      <c r="DF111" s="2" t="s">
        <v>117</v>
      </c>
      <c r="DG111" s="2" t="s">
        <v>118</v>
      </c>
      <c r="DH111" s="2" t="s">
        <v>6</v>
      </c>
      <c r="DI111" s="2" t="s">
        <v>118</v>
      </c>
      <c r="DJ111" s="2" t="s">
        <v>117</v>
      </c>
      <c r="DK111" s="2" t="s">
        <v>6</v>
      </c>
      <c r="DL111" s="2" t="s">
        <v>6</v>
      </c>
      <c r="DM111" s="2" t="s">
        <v>6</v>
      </c>
      <c r="DN111" s="2">
        <v>0</v>
      </c>
      <c r="DO111" s="2">
        <v>0</v>
      </c>
      <c r="DP111" s="2">
        <v>1</v>
      </c>
      <c r="DQ111" s="2">
        <v>1</v>
      </c>
      <c r="DR111" s="2"/>
      <c r="DS111" s="2"/>
      <c r="DT111" s="2"/>
      <c r="DU111" s="2">
        <v>1005</v>
      </c>
      <c r="DV111" s="2" t="s">
        <v>179</v>
      </c>
      <c r="DW111" s="2" t="s">
        <v>179</v>
      </c>
      <c r="DX111" s="2">
        <v>10</v>
      </c>
      <c r="DY111" s="2"/>
      <c r="DZ111" s="2"/>
      <c r="EA111" s="2"/>
      <c r="EB111" s="2"/>
      <c r="EC111" s="2"/>
      <c r="ED111" s="2"/>
      <c r="EE111" s="2">
        <v>16510527</v>
      </c>
      <c r="EF111" s="2">
        <v>2</v>
      </c>
      <c r="EG111" s="2" t="s">
        <v>30</v>
      </c>
      <c r="EH111" s="2">
        <v>0</v>
      </c>
      <c r="EI111" s="2" t="s">
        <v>6</v>
      </c>
      <c r="EJ111" s="2">
        <v>1</v>
      </c>
      <c r="EK111" s="2">
        <v>26001</v>
      </c>
      <c r="EL111" s="2" t="s">
        <v>181</v>
      </c>
      <c r="EM111" s="2" t="s">
        <v>182</v>
      </c>
      <c r="EN111" s="2"/>
      <c r="EO111" s="2" t="s">
        <v>119</v>
      </c>
      <c r="EP111" s="2"/>
      <c r="EQ111" s="2">
        <v>0</v>
      </c>
      <c r="ER111" s="2">
        <v>282.23</v>
      </c>
      <c r="ES111" s="2">
        <v>187.8</v>
      </c>
      <c r="ET111" s="2">
        <v>28.26</v>
      </c>
      <c r="EU111" s="2">
        <v>4.99</v>
      </c>
      <c r="EV111" s="2">
        <v>66.17</v>
      </c>
      <c r="EW111" s="2">
        <v>6.67</v>
      </c>
      <c r="EX111" s="2">
        <v>0.43</v>
      </c>
      <c r="EY111" s="2">
        <v>0</v>
      </c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>
        <v>0</v>
      </c>
      <c r="FR111" s="2">
        <f t="shared" si="94"/>
        <v>0</v>
      </c>
      <c r="FS111" s="2">
        <v>0</v>
      </c>
      <c r="FT111" s="2" t="s">
        <v>34</v>
      </c>
      <c r="FU111" s="2" t="s">
        <v>35</v>
      </c>
      <c r="FV111" s="2"/>
      <c r="FW111" s="2"/>
      <c r="FX111" s="2">
        <v>90</v>
      </c>
      <c r="FY111" s="2">
        <v>59.5</v>
      </c>
      <c r="FZ111" s="2"/>
      <c r="GA111" s="2" t="s">
        <v>6</v>
      </c>
      <c r="GB111" s="2"/>
      <c r="GC111" s="2"/>
      <c r="GD111" s="2">
        <v>0</v>
      </c>
      <c r="GE111" s="2"/>
      <c r="GF111" s="2">
        <v>74677641</v>
      </c>
      <c r="GG111" s="2">
        <v>2</v>
      </c>
      <c r="GH111" s="2">
        <v>1</v>
      </c>
      <c r="GI111" s="2">
        <v>-2</v>
      </c>
      <c r="GJ111" s="2">
        <v>0</v>
      </c>
      <c r="GK111" s="2">
        <f>ROUND(R111*(R12)/100,2)</f>
        <v>0</v>
      </c>
      <c r="GL111" s="2">
        <f t="shared" si="95"/>
        <v>0</v>
      </c>
      <c r="GM111" s="2">
        <f t="shared" si="96"/>
        <v>2437.75</v>
      </c>
      <c r="GN111" s="2">
        <f t="shared" si="97"/>
        <v>2437.75</v>
      </c>
      <c r="GO111" s="2">
        <f t="shared" si="98"/>
        <v>0</v>
      </c>
      <c r="GP111" s="2">
        <f t="shared" si="99"/>
        <v>0</v>
      </c>
      <c r="GQ111" s="2"/>
      <c r="GR111" s="2">
        <v>0</v>
      </c>
      <c r="GS111" s="2">
        <v>3</v>
      </c>
      <c r="GT111" s="2">
        <v>0</v>
      </c>
      <c r="GU111" s="2" t="s">
        <v>6</v>
      </c>
      <c r="GV111" s="2">
        <f t="shared" si="100"/>
        <v>0</v>
      </c>
      <c r="GW111" s="2">
        <v>1</v>
      </c>
      <c r="GX111" s="2">
        <f t="shared" si="101"/>
        <v>0</v>
      </c>
      <c r="GY111" s="2"/>
      <c r="GZ111" s="2"/>
      <c r="HA111" s="2">
        <v>0</v>
      </c>
      <c r="HB111" s="2">
        <v>0</v>
      </c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>
        <v>0</v>
      </c>
      <c r="IL111" s="2"/>
      <c r="IM111" s="2"/>
      <c r="IN111" s="2"/>
      <c r="IO111" s="2"/>
      <c r="IP111" s="2"/>
      <c r="IQ111" s="2"/>
      <c r="IR111" s="2"/>
      <c r="IS111" s="2"/>
      <c r="IT111" s="2"/>
      <c r="IU111" s="2"/>
    </row>
    <row r="112" spans="1:255" x14ac:dyDescent="0.2">
      <c r="A112">
        <v>17</v>
      </c>
      <c r="B112">
        <v>1</v>
      </c>
      <c r="C112">
        <f>ROW(SmtRes!A232)</f>
        <v>232</v>
      </c>
      <c r="D112">
        <f>ROW(EtalonRes!A262)</f>
        <v>262</v>
      </c>
      <c r="E112" t="s">
        <v>176</v>
      </c>
      <c r="F112" t="s">
        <v>177</v>
      </c>
      <c r="G112" t="s">
        <v>178</v>
      </c>
      <c r="H112" t="s">
        <v>179</v>
      </c>
      <c r="I112">
        <f>ROUND(51.9/10,9)</f>
        <v>5.19</v>
      </c>
      <c r="J112">
        <v>0</v>
      </c>
      <c r="O112">
        <f t="shared" si="68"/>
        <v>11396.6</v>
      </c>
      <c r="P112">
        <f t="shared" si="69"/>
        <v>6657.08</v>
      </c>
      <c r="Q112">
        <f t="shared" si="70"/>
        <v>1502.63</v>
      </c>
      <c r="R112">
        <f t="shared" si="71"/>
        <v>265.33</v>
      </c>
      <c r="S112">
        <f t="shared" si="72"/>
        <v>3236.89</v>
      </c>
      <c r="T112">
        <f t="shared" si="73"/>
        <v>0</v>
      </c>
      <c r="U112">
        <f t="shared" si="74"/>
        <v>47.771873999999997</v>
      </c>
      <c r="V112">
        <f t="shared" si="75"/>
        <v>3.3475500000000005</v>
      </c>
      <c r="W112">
        <f t="shared" si="76"/>
        <v>0</v>
      </c>
      <c r="X112">
        <f t="shared" si="77"/>
        <v>3152</v>
      </c>
      <c r="Y112">
        <f t="shared" si="78"/>
        <v>2101.33</v>
      </c>
      <c r="AA112">
        <v>16673407</v>
      </c>
      <c r="AB112">
        <f t="shared" si="79"/>
        <v>321.50459999999998</v>
      </c>
      <c r="AC112">
        <f t="shared" si="80"/>
        <v>187.8</v>
      </c>
      <c r="AD112">
        <f>ROUND((((((ET112*1.2)*1.25))-(((EU112*1.2)*1.25)))+AE112),6)</f>
        <v>42.39</v>
      </c>
      <c r="AE112">
        <f>ROUND((((EU112*1.2)*1.25)),6)</f>
        <v>7.4850000000000003</v>
      </c>
      <c r="AF112">
        <f>ROUND((((EV112*1.2)*1.15)),6)</f>
        <v>91.314599999999999</v>
      </c>
      <c r="AG112">
        <f t="shared" si="81"/>
        <v>0</v>
      </c>
      <c r="AH112">
        <f>(((EW112*1.2)*1.15))</f>
        <v>9.2045999999999992</v>
      </c>
      <c r="AI112">
        <f>(((EX112*1.2)*1.25))</f>
        <v>0.64500000000000002</v>
      </c>
      <c r="AJ112">
        <f t="shared" si="82"/>
        <v>0</v>
      </c>
      <c r="AK112">
        <v>282.23</v>
      </c>
      <c r="AL112">
        <v>187.8</v>
      </c>
      <c r="AM112">
        <v>28.26</v>
      </c>
      <c r="AN112">
        <v>4.99</v>
      </c>
      <c r="AO112">
        <v>66.17</v>
      </c>
      <c r="AP112">
        <v>0</v>
      </c>
      <c r="AQ112">
        <v>6.67</v>
      </c>
      <c r="AR112">
        <v>0.43</v>
      </c>
      <c r="AS112">
        <v>0</v>
      </c>
      <c r="AT112">
        <v>90</v>
      </c>
      <c r="AU112">
        <v>60</v>
      </c>
      <c r="AV112">
        <v>1</v>
      </c>
      <c r="AW112">
        <v>1</v>
      </c>
      <c r="AZ112">
        <v>6.83</v>
      </c>
      <c r="BA112">
        <v>6.83</v>
      </c>
      <c r="BB112">
        <v>6.83</v>
      </c>
      <c r="BC112">
        <v>6.83</v>
      </c>
      <c r="BD112" t="s">
        <v>6</v>
      </c>
      <c r="BE112" t="s">
        <v>6</v>
      </c>
      <c r="BF112" t="s">
        <v>6</v>
      </c>
      <c r="BG112" t="s">
        <v>6</v>
      </c>
      <c r="BH112">
        <v>0</v>
      </c>
      <c r="BI112">
        <v>1</v>
      </c>
      <c r="BJ112" t="s">
        <v>180</v>
      </c>
      <c r="BM112">
        <v>26001</v>
      </c>
      <c r="BN112">
        <v>0</v>
      </c>
      <c r="BO112" t="s">
        <v>6</v>
      </c>
      <c r="BP112">
        <v>0</v>
      </c>
      <c r="BQ112">
        <v>2</v>
      </c>
      <c r="BR112">
        <v>0</v>
      </c>
      <c r="BS112">
        <v>6.83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100</v>
      </c>
      <c r="CA112">
        <v>70</v>
      </c>
      <c r="CF112">
        <v>0</v>
      </c>
      <c r="CG112">
        <v>0</v>
      </c>
      <c r="CM112">
        <v>0</v>
      </c>
      <c r="CN112" t="s">
        <v>596</v>
      </c>
      <c r="CO112">
        <v>0</v>
      </c>
      <c r="CP112">
        <f t="shared" si="83"/>
        <v>11396.6</v>
      </c>
      <c r="CQ112">
        <f t="shared" si="84"/>
        <v>1282.674</v>
      </c>
      <c r="CR112">
        <f t="shared" si="85"/>
        <v>289.52370000000002</v>
      </c>
      <c r="CS112">
        <f t="shared" si="86"/>
        <v>51.122550000000004</v>
      </c>
      <c r="CT112">
        <f t="shared" si="87"/>
        <v>623.678718</v>
      </c>
      <c r="CU112">
        <f t="shared" si="88"/>
        <v>0</v>
      </c>
      <c r="CV112">
        <f t="shared" si="89"/>
        <v>9.2045999999999992</v>
      </c>
      <c r="CW112">
        <f t="shared" si="90"/>
        <v>0.64500000000000002</v>
      </c>
      <c r="CX112">
        <f t="shared" si="91"/>
        <v>0</v>
      </c>
      <c r="CY112">
        <f t="shared" si="92"/>
        <v>3151.998</v>
      </c>
      <c r="CZ112">
        <f t="shared" si="93"/>
        <v>2101.3319999999999</v>
      </c>
      <c r="DC112" t="s">
        <v>6</v>
      </c>
      <c r="DD112" t="s">
        <v>6</v>
      </c>
      <c r="DE112" t="s">
        <v>117</v>
      </c>
      <c r="DF112" t="s">
        <v>117</v>
      </c>
      <c r="DG112" t="s">
        <v>118</v>
      </c>
      <c r="DH112" t="s">
        <v>6</v>
      </c>
      <c r="DI112" t="s">
        <v>118</v>
      </c>
      <c r="DJ112" t="s">
        <v>117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1005</v>
      </c>
      <c r="DV112" t="s">
        <v>179</v>
      </c>
      <c r="DW112" t="s">
        <v>179</v>
      </c>
      <c r="DX112">
        <v>10</v>
      </c>
      <c r="EE112">
        <v>16510527</v>
      </c>
      <c r="EF112">
        <v>2</v>
      </c>
      <c r="EG112" t="s">
        <v>30</v>
      </c>
      <c r="EH112">
        <v>0</v>
      </c>
      <c r="EI112" t="s">
        <v>6</v>
      </c>
      <c r="EJ112">
        <v>1</v>
      </c>
      <c r="EK112">
        <v>26001</v>
      </c>
      <c r="EL112" t="s">
        <v>181</v>
      </c>
      <c r="EM112" t="s">
        <v>182</v>
      </c>
      <c r="EO112" t="s">
        <v>119</v>
      </c>
      <c r="EQ112">
        <v>0</v>
      </c>
      <c r="ER112">
        <v>282.23</v>
      </c>
      <c r="ES112">
        <v>187.8</v>
      </c>
      <c r="ET112">
        <v>28.26</v>
      </c>
      <c r="EU112">
        <v>4.99</v>
      </c>
      <c r="EV112">
        <v>66.17</v>
      </c>
      <c r="EW112">
        <v>6.67</v>
      </c>
      <c r="EX112">
        <v>0.43</v>
      </c>
      <c r="EY112">
        <v>0</v>
      </c>
      <c r="FQ112">
        <v>0</v>
      </c>
      <c r="FR112">
        <f t="shared" si="94"/>
        <v>0</v>
      </c>
      <c r="FS112">
        <v>0</v>
      </c>
      <c r="FT112" t="s">
        <v>34</v>
      </c>
      <c r="FU112" t="s">
        <v>35</v>
      </c>
      <c r="FX112">
        <v>90</v>
      </c>
      <c r="FY112">
        <v>59.5</v>
      </c>
      <c r="GA112" t="s">
        <v>6</v>
      </c>
      <c r="GD112">
        <v>0</v>
      </c>
      <c r="GF112">
        <v>74677641</v>
      </c>
      <c r="GG112">
        <v>1</v>
      </c>
      <c r="GH112">
        <v>1</v>
      </c>
      <c r="GI112">
        <v>4</v>
      </c>
      <c r="GJ112">
        <v>0</v>
      </c>
      <c r="GK112">
        <f>ROUND(R112*(S12)/100,2)</f>
        <v>0</v>
      </c>
      <c r="GL112">
        <f t="shared" si="95"/>
        <v>0</v>
      </c>
      <c r="GM112">
        <f t="shared" si="96"/>
        <v>16649.93</v>
      </c>
      <c r="GN112">
        <f t="shared" si="97"/>
        <v>16649.93</v>
      </c>
      <c r="GO112">
        <f t="shared" si="98"/>
        <v>0</v>
      </c>
      <c r="GP112">
        <f t="shared" si="99"/>
        <v>0</v>
      </c>
      <c r="GR112">
        <v>0</v>
      </c>
      <c r="GS112">
        <v>3</v>
      </c>
      <c r="GT112">
        <v>0</v>
      </c>
      <c r="GU112" t="s">
        <v>6</v>
      </c>
      <c r="GV112">
        <f t="shared" si="100"/>
        <v>0</v>
      </c>
      <c r="GW112">
        <v>1</v>
      </c>
      <c r="GX112">
        <f t="shared" si="101"/>
        <v>0</v>
      </c>
      <c r="HA112">
        <v>0</v>
      </c>
      <c r="HB112">
        <v>0</v>
      </c>
      <c r="IK112">
        <v>0</v>
      </c>
    </row>
    <row r="113" spans="1:255" x14ac:dyDescent="0.2">
      <c r="A113" s="2">
        <v>18</v>
      </c>
      <c r="B113" s="2">
        <v>1</v>
      </c>
      <c r="C113" s="2">
        <v>223</v>
      </c>
      <c r="D113" s="2"/>
      <c r="E113" s="2" t="s">
        <v>183</v>
      </c>
      <c r="F113" s="2" t="s">
        <v>184</v>
      </c>
      <c r="G113" s="2" t="s">
        <v>185</v>
      </c>
      <c r="H113" s="2" t="s">
        <v>159</v>
      </c>
      <c r="I113" s="2">
        <f>I111*J113</f>
        <v>51.899999999999991</v>
      </c>
      <c r="J113" s="2">
        <v>9.9999999999999982</v>
      </c>
      <c r="K113" s="2"/>
      <c r="L113" s="2"/>
      <c r="M113" s="2"/>
      <c r="N113" s="2"/>
      <c r="O113" s="2">
        <f t="shared" si="68"/>
        <v>16014.26</v>
      </c>
      <c r="P113" s="2">
        <f t="shared" si="69"/>
        <v>16014.26</v>
      </c>
      <c r="Q113" s="2">
        <f t="shared" si="70"/>
        <v>0</v>
      </c>
      <c r="R113" s="2">
        <f t="shared" si="71"/>
        <v>0</v>
      </c>
      <c r="S113" s="2">
        <f t="shared" si="72"/>
        <v>0</v>
      </c>
      <c r="T113" s="2">
        <f t="shared" si="73"/>
        <v>0</v>
      </c>
      <c r="U113" s="2">
        <f t="shared" si="74"/>
        <v>0</v>
      </c>
      <c r="V113" s="2">
        <f t="shared" si="75"/>
        <v>0</v>
      </c>
      <c r="W113" s="2">
        <f t="shared" si="76"/>
        <v>0</v>
      </c>
      <c r="X113" s="2">
        <f t="shared" si="77"/>
        <v>0</v>
      </c>
      <c r="Y113" s="2">
        <f t="shared" si="78"/>
        <v>0</v>
      </c>
      <c r="Z113" s="2"/>
      <c r="AA113" s="2">
        <v>16673393</v>
      </c>
      <c r="AB113" s="2">
        <f t="shared" si="79"/>
        <v>308.56</v>
      </c>
      <c r="AC113" s="2">
        <f t="shared" si="80"/>
        <v>308.56</v>
      </c>
      <c r="AD113" s="2">
        <f>ROUND((((ET113)-(EU113))+AE113),6)</f>
        <v>0</v>
      </c>
      <c r="AE113" s="2">
        <f>ROUND((EU113),6)</f>
        <v>0</v>
      </c>
      <c r="AF113" s="2">
        <f>ROUND((EV113),6)</f>
        <v>0</v>
      </c>
      <c r="AG113" s="2">
        <f t="shared" si="81"/>
        <v>0</v>
      </c>
      <c r="AH113" s="2">
        <f>(EW113)</f>
        <v>0</v>
      </c>
      <c r="AI113" s="2">
        <f>(EX113)</f>
        <v>0</v>
      </c>
      <c r="AJ113" s="2">
        <f t="shared" si="82"/>
        <v>0</v>
      </c>
      <c r="AK113" s="2">
        <v>308.56</v>
      </c>
      <c r="AL113" s="2">
        <v>308.56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90</v>
      </c>
      <c r="AU113" s="2">
        <v>60</v>
      </c>
      <c r="AV113" s="2">
        <v>1</v>
      </c>
      <c r="AW113" s="2">
        <v>1</v>
      </c>
      <c r="AX113" s="2"/>
      <c r="AY113" s="2"/>
      <c r="AZ113" s="2">
        <v>1</v>
      </c>
      <c r="BA113" s="2">
        <v>1</v>
      </c>
      <c r="BB113" s="2">
        <v>1</v>
      </c>
      <c r="BC113" s="2">
        <v>1</v>
      </c>
      <c r="BD113" s="2" t="s">
        <v>6</v>
      </c>
      <c r="BE113" s="2" t="s">
        <v>6</v>
      </c>
      <c r="BF113" s="2" t="s">
        <v>6</v>
      </c>
      <c r="BG113" s="2" t="s">
        <v>6</v>
      </c>
      <c r="BH113" s="2">
        <v>3</v>
      </c>
      <c r="BI113" s="2">
        <v>1</v>
      </c>
      <c r="BJ113" s="2" t="s">
        <v>186</v>
      </c>
      <c r="BK113" s="2"/>
      <c r="BL113" s="2"/>
      <c r="BM113" s="2">
        <v>26001</v>
      </c>
      <c r="BN113" s="2">
        <v>0</v>
      </c>
      <c r="BO113" s="2" t="s">
        <v>6</v>
      </c>
      <c r="BP113" s="2">
        <v>0</v>
      </c>
      <c r="BQ113" s="2">
        <v>2</v>
      </c>
      <c r="BR113" s="2">
        <v>0</v>
      </c>
      <c r="BS113" s="2">
        <v>1</v>
      </c>
      <c r="BT113" s="2">
        <v>1</v>
      </c>
      <c r="BU113" s="2">
        <v>1</v>
      </c>
      <c r="BV113" s="2">
        <v>1</v>
      </c>
      <c r="BW113" s="2">
        <v>1</v>
      </c>
      <c r="BX113" s="2">
        <v>1</v>
      </c>
      <c r="BY113" s="2" t="s">
        <v>6</v>
      </c>
      <c r="BZ113" s="2">
        <v>100</v>
      </c>
      <c r="CA113" s="2">
        <v>70</v>
      </c>
      <c r="CB113" s="2"/>
      <c r="CC113" s="2"/>
      <c r="CD113" s="2"/>
      <c r="CE113" s="2"/>
      <c r="CF113" s="2">
        <v>0</v>
      </c>
      <c r="CG113" s="2">
        <v>0</v>
      </c>
      <c r="CH113" s="2"/>
      <c r="CI113" s="2"/>
      <c r="CJ113" s="2"/>
      <c r="CK113" s="2"/>
      <c r="CL113" s="2"/>
      <c r="CM113" s="2">
        <v>0</v>
      </c>
      <c r="CN113" s="2" t="s">
        <v>6</v>
      </c>
      <c r="CO113" s="2">
        <v>0</v>
      </c>
      <c r="CP113" s="2">
        <f t="shared" si="83"/>
        <v>16014.26</v>
      </c>
      <c r="CQ113" s="2">
        <f t="shared" si="84"/>
        <v>308.56</v>
      </c>
      <c r="CR113" s="2">
        <f t="shared" si="85"/>
        <v>0</v>
      </c>
      <c r="CS113" s="2">
        <f t="shared" si="86"/>
        <v>0</v>
      </c>
      <c r="CT113" s="2">
        <f t="shared" si="87"/>
        <v>0</v>
      </c>
      <c r="CU113" s="2">
        <f t="shared" si="88"/>
        <v>0</v>
      </c>
      <c r="CV113" s="2">
        <f t="shared" si="89"/>
        <v>0</v>
      </c>
      <c r="CW113" s="2">
        <f t="shared" si="90"/>
        <v>0</v>
      </c>
      <c r="CX113" s="2">
        <f t="shared" si="91"/>
        <v>0</v>
      </c>
      <c r="CY113" s="2">
        <f t="shared" si="92"/>
        <v>0</v>
      </c>
      <c r="CZ113" s="2">
        <f t="shared" si="93"/>
        <v>0</v>
      </c>
      <c r="DA113" s="2"/>
      <c r="DB113" s="2"/>
      <c r="DC113" s="2" t="s">
        <v>6</v>
      </c>
      <c r="DD113" s="2" t="s">
        <v>6</v>
      </c>
      <c r="DE113" s="2" t="s">
        <v>6</v>
      </c>
      <c r="DF113" s="2" t="s">
        <v>6</v>
      </c>
      <c r="DG113" s="2" t="s">
        <v>6</v>
      </c>
      <c r="DH113" s="2" t="s">
        <v>6</v>
      </c>
      <c r="DI113" s="2" t="s">
        <v>6</v>
      </c>
      <c r="DJ113" s="2" t="s">
        <v>6</v>
      </c>
      <c r="DK113" s="2" t="s">
        <v>6</v>
      </c>
      <c r="DL113" s="2" t="s">
        <v>6</v>
      </c>
      <c r="DM113" s="2" t="s">
        <v>6</v>
      </c>
      <c r="DN113" s="2">
        <v>0</v>
      </c>
      <c r="DO113" s="2">
        <v>0</v>
      </c>
      <c r="DP113" s="2">
        <v>1</v>
      </c>
      <c r="DQ113" s="2">
        <v>1</v>
      </c>
      <c r="DR113" s="2"/>
      <c r="DS113" s="2"/>
      <c r="DT113" s="2"/>
      <c r="DU113" s="2">
        <v>1005</v>
      </c>
      <c r="DV113" s="2" t="s">
        <v>159</v>
      </c>
      <c r="DW113" s="2" t="s">
        <v>159</v>
      </c>
      <c r="DX113" s="2">
        <v>1</v>
      </c>
      <c r="DY113" s="2"/>
      <c r="DZ113" s="2"/>
      <c r="EA113" s="2"/>
      <c r="EB113" s="2"/>
      <c r="EC113" s="2"/>
      <c r="ED113" s="2"/>
      <c r="EE113" s="2">
        <v>16510527</v>
      </c>
      <c r="EF113" s="2">
        <v>2</v>
      </c>
      <c r="EG113" s="2" t="s">
        <v>30</v>
      </c>
      <c r="EH113" s="2">
        <v>0</v>
      </c>
      <c r="EI113" s="2" t="s">
        <v>6</v>
      </c>
      <c r="EJ113" s="2">
        <v>1</v>
      </c>
      <c r="EK113" s="2">
        <v>26001</v>
      </c>
      <c r="EL113" s="2" t="s">
        <v>181</v>
      </c>
      <c r="EM113" s="2" t="s">
        <v>182</v>
      </c>
      <c r="EN113" s="2"/>
      <c r="EO113" s="2" t="s">
        <v>6</v>
      </c>
      <c r="EP113" s="2"/>
      <c r="EQ113" s="2">
        <v>0</v>
      </c>
      <c r="ER113" s="2">
        <v>308.56</v>
      </c>
      <c r="ES113" s="2">
        <v>308.56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>
        <v>0</v>
      </c>
      <c r="FR113" s="2">
        <f t="shared" si="94"/>
        <v>0</v>
      </c>
      <c r="FS113" s="2">
        <v>0</v>
      </c>
      <c r="FT113" s="2" t="s">
        <v>34</v>
      </c>
      <c r="FU113" s="2" t="s">
        <v>35</v>
      </c>
      <c r="FV113" s="2"/>
      <c r="FW113" s="2"/>
      <c r="FX113" s="2">
        <v>90</v>
      </c>
      <c r="FY113" s="2">
        <v>59.5</v>
      </c>
      <c r="FZ113" s="2"/>
      <c r="GA113" s="2" t="s">
        <v>6</v>
      </c>
      <c r="GB113" s="2"/>
      <c r="GC113" s="2"/>
      <c r="GD113" s="2">
        <v>0</v>
      </c>
      <c r="GE113" s="2"/>
      <c r="GF113" s="2">
        <v>-1496867302</v>
      </c>
      <c r="GG113" s="2">
        <v>2</v>
      </c>
      <c r="GH113" s="2">
        <v>1</v>
      </c>
      <c r="GI113" s="2">
        <v>-2</v>
      </c>
      <c r="GJ113" s="2">
        <v>0</v>
      </c>
      <c r="GK113" s="2">
        <f>ROUND(R113*(R12)/100,2)</f>
        <v>0</v>
      </c>
      <c r="GL113" s="2">
        <f t="shared" si="95"/>
        <v>0</v>
      </c>
      <c r="GM113" s="2">
        <f t="shared" si="96"/>
        <v>16014.26</v>
      </c>
      <c r="GN113" s="2">
        <f t="shared" si="97"/>
        <v>16014.26</v>
      </c>
      <c r="GO113" s="2">
        <f t="shared" si="98"/>
        <v>0</v>
      </c>
      <c r="GP113" s="2">
        <f t="shared" si="99"/>
        <v>0</v>
      </c>
      <c r="GQ113" s="2"/>
      <c r="GR113" s="2">
        <v>0</v>
      </c>
      <c r="GS113" s="2">
        <v>3</v>
      </c>
      <c r="GT113" s="2">
        <v>0</v>
      </c>
      <c r="GU113" s="2" t="s">
        <v>6</v>
      </c>
      <c r="GV113" s="2">
        <f t="shared" si="100"/>
        <v>0</v>
      </c>
      <c r="GW113" s="2">
        <v>1</v>
      </c>
      <c r="GX113" s="2">
        <f t="shared" si="101"/>
        <v>0</v>
      </c>
      <c r="GY113" s="2"/>
      <c r="GZ113" s="2"/>
      <c r="HA113" s="2">
        <v>0</v>
      </c>
      <c r="HB113" s="2">
        <v>0</v>
      </c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>
        <v>0</v>
      </c>
      <c r="IL113" s="2"/>
      <c r="IM113" s="2"/>
      <c r="IN113" s="2"/>
      <c r="IO113" s="2"/>
      <c r="IP113" s="2"/>
      <c r="IQ113" s="2"/>
      <c r="IR113" s="2"/>
      <c r="IS113" s="2"/>
      <c r="IT113" s="2"/>
      <c r="IU113" s="2"/>
    </row>
    <row r="114" spans="1:255" x14ac:dyDescent="0.2">
      <c r="A114">
        <v>18</v>
      </c>
      <c r="B114">
        <v>1</v>
      </c>
      <c r="C114">
        <v>230</v>
      </c>
      <c r="E114" t="s">
        <v>183</v>
      </c>
      <c r="F114" t="s">
        <v>184</v>
      </c>
      <c r="G114" t="s">
        <v>185</v>
      </c>
      <c r="H114" t="s">
        <v>159</v>
      </c>
      <c r="I114">
        <f>I112*J114</f>
        <v>51.899999999999991</v>
      </c>
      <c r="J114">
        <v>9.9999999999999982</v>
      </c>
      <c r="O114">
        <f t="shared" si="68"/>
        <v>109377.42</v>
      </c>
      <c r="P114">
        <f t="shared" si="69"/>
        <v>109377.42</v>
      </c>
      <c r="Q114">
        <f t="shared" si="70"/>
        <v>0</v>
      </c>
      <c r="R114">
        <f t="shared" si="71"/>
        <v>0</v>
      </c>
      <c r="S114">
        <f t="shared" si="72"/>
        <v>0</v>
      </c>
      <c r="T114">
        <f t="shared" si="73"/>
        <v>0</v>
      </c>
      <c r="U114">
        <f t="shared" si="74"/>
        <v>0</v>
      </c>
      <c r="V114">
        <f t="shared" si="75"/>
        <v>0</v>
      </c>
      <c r="W114">
        <f t="shared" si="76"/>
        <v>0</v>
      </c>
      <c r="X114">
        <f t="shared" si="77"/>
        <v>0</v>
      </c>
      <c r="Y114">
        <f t="shared" si="78"/>
        <v>0</v>
      </c>
      <c r="AA114">
        <v>16673407</v>
      </c>
      <c r="AB114">
        <f t="shared" si="79"/>
        <v>308.56</v>
      </c>
      <c r="AC114">
        <f t="shared" si="80"/>
        <v>308.56</v>
      </c>
      <c r="AD114">
        <f>ROUND((((ET114)-(EU114))+AE114),6)</f>
        <v>0</v>
      </c>
      <c r="AE114">
        <f>ROUND((EU114),6)</f>
        <v>0</v>
      </c>
      <c r="AF114">
        <f>ROUND((EV114),6)</f>
        <v>0</v>
      </c>
      <c r="AG114">
        <f t="shared" si="81"/>
        <v>0</v>
      </c>
      <c r="AH114">
        <f>(EW114)</f>
        <v>0</v>
      </c>
      <c r="AI114">
        <f>(EX114)</f>
        <v>0</v>
      </c>
      <c r="AJ114">
        <f t="shared" si="82"/>
        <v>0</v>
      </c>
      <c r="AK114">
        <v>308.56</v>
      </c>
      <c r="AL114">
        <v>308.56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90</v>
      </c>
      <c r="AU114">
        <v>60</v>
      </c>
      <c r="AV114">
        <v>1</v>
      </c>
      <c r="AW114">
        <v>1</v>
      </c>
      <c r="AZ114">
        <v>6.83</v>
      </c>
      <c r="BA114">
        <v>1</v>
      </c>
      <c r="BB114">
        <v>1</v>
      </c>
      <c r="BC114">
        <v>6.83</v>
      </c>
      <c r="BD114" t="s">
        <v>6</v>
      </c>
      <c r="BE114" t="s">
        <v>6</v>
      </c>
      <c r="BF114" t="s">
        <v>6</v>
      </c>
      <c r="BG114" t="s">
        <v>6</v>
      </c>
      <c r="BH114">
        <v>3</v>
      </c>
      <c r="BI114">
        <v>1</v>
      </c>
      <c r="BJ114" t="s">
        <v>186</v>
      </c>
      <c r="BM114">
        <v>26001</v>
      </c>
      <c r="BN114">
        <v>0</v>
      </c>
      <c r="BO114" t="s">
        <v>6</v>
      </c>
      <c r="BP114">
        <v>0</v>
      </c>
      <c r="BQ114">
        <v>2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100</v>
      </c>
      <c r="CA114">
        <v>70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83"/>
        <v>109377.42</v>
      </c>
      <c r="CQ114">
        <f t="shared" si="84"/>
        <v>2107.4648000000002</v>
      </c>
      <c r="CR114">
        <f t="shared" si="85"/>
        <v>0</v>
      </c>
      <c r="CS114">
        <f t="shared" si="86"/>
        <v>0</v>
      </c>
      <c r="CT114">
        <f t="shared" si="87"/>
        <v>0</v>
      </c>
      <c r="CU114">
        <f t="shared" si="88"/>
        <v>0</v>
      </c>
      <c r="CV114">
        <f t="shared" si="89"/>
        <v>0</v>
      </c>
      <c r="CW114">
        <f t="shared" si="90"/>
        <v>0</v>
      </c>
      <c r="CX114">
        <f t="shared" si="91"/>
        <v>0</v>
      </c>
      <c r="CY114">
        <f t="shared" si="92"/>
        <v>0</v>
      </c>
      <c r="CZ114">
        <f t="shared" si="93"/>
        <v>0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1005</v>
      </c>
      <c r="DV114" t="s">
        <v>159</v>
      </c>
      <c r="DW114" t="s">
        <v>159</v>
      </c>
      <c r="DX114">
        <v>1</v>
      </c>
      <c r="EE114">
        <v>16510527</v>
      </c>
      <c r="EF114">
        <v>2</v>
      </c>
      <c r="EG114" t="s">
        <v>30</v>
      </c>
      <c r="EH114">
        <v>0</v>
      </c>
      <c r="EI114" t="s">
        <v>6</v>
      </c>
      <c r="EJ114">
        <v>1</v>
      </c>
      <c r="EK114">
        <v>26001</v>
      </c>
      <c r="EL114" t="s">
        <v>181</v>
      </c>
      <c r="EM114" t="s">
        <v>182</v>
      </c>
      <c r="EO114" t="s">
        <v>6</v>
      </c>
      <c r="EQ114">
        <v>0</v>
      </c>
      <c r="ER114">
        <v>308.56</v>
      </c>
      <c r="ES114">
        <v>308.56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94"/>
        <v>0</v>
      </c>
      <c r="FS114">
        <v>0</v>
      </c>
      <c r="FT114" t="s">
        <v>34</v>
      </c>
      <c r="FU114" t="s">
        <v>35</v>
      </c>
      <c r="FX114">
        <v>90</v>
      </c>
      <c r="FY114">
        <v>59.5</v>
      </c>
      <c r="GA114" t="s">
        <v>6</v>
      </c>
      <c r="GD114">
        <v>0</v>
      </c>
      <c r="GF114">
        <v>-1496867302</v>
      </c>
      <c r="GG114">
        <v>1</v>
      </c>
      <c r="GH114">
        <v>1</v>
      </c>
      <c r="GI114">
        <v>4</v>
      </c>
      <c r="GJ114">
        <v>0</v>
      </c>
      <c r="GK114">
        <f>ROUND(R114*(S12)/100,2)</f>
        <v>0</v>
      </c>
      <c r="GL114">
        <f t="shared" si="95"/>
        <v>0</v>
      </c>
      <c r="GM114">
        <f t="shared" si="96"/>
        <v>109377.42</v>
      </c>
      <c r="GN114">
        <f t="shared" si="97"/>
        <v>109377.42</v>
      </c>
      <c r="GO114">
        <f t="shared" si="98"/>
        <v>0</v>
      </c>
      <c r="GP114">
        <f t="shared" si="99"/>
        <v>0</v>
      </c>
      <c r="GR114">
        <v>0</v>
      </c>
      <c r="GS114">
        <v>3</v>
      </c>
      <c r="GT114">
        <v>0</v>
      </c>
      <c r="GU114" t="s">
        <v>6</v>
      </c>
      <c r="GV114">
        <f t="shared" si="100"/>
        <v>0</v>
      </c>
      <c r="GW114">
        <v>1</v>
      </c>
      <c r="GX114">
        <f t="shared" si="101"/>
        <v>0</v>
      </c>
      <c r="HA114">
        <v>0</v>
      </c>
      <c r="HB114">
        <v>0</v>
      </c>
      <c r="IK114">
        <v>0</v>
      </c>
    </row>
    <row r="115" spans="1:255" x14ac:dyDescent="0.2">
      <c r="A115" s="2">
        <v>17</v>
      </c>
      <c r="B115" s="2">
        <v>1</v>
      </c>
      <c r="C115" s="2">
        <f>ROW(SmtRes!A242)</f>
        <v>242</v>
      </c>
      <c r="D115" s="2">
        <f>ROW(EtalonRes!A271)</f>
        <v>271</v>
      </c>
      <c r="E115" s="2" t="s">
        <v>187</v>
      </c>
      <c r="F115" s="2" t="s">
        <v>188</v>
      </c>
      <c r="G115" s="2" t="s">
        <v>189</v>
      </c>
      <c r="H115" s="2" t="s">
        <v>49</v>
      </c>
      <c r="I115" s="2">
        <f>ROUND(160.2/100,9)</f>
        <v>1.6020000000000001</v>
      </c>
      <c r="J115" s="2">
        <v>0</v>
      </c>
      <c r="K115" s="2"/>
      <c r="L115" s="2"/>
      <c r="M115" s="2"/>
      <c r="N115" s="2"/>
      <c r="O115" s="2">
        <f t="shared" si="68"/>
        <v>11675.36</v>
      </c>
      <c r="P115" s="2">
        <f t="shared" si="69"/>
        <v>9060.4500000000007</v>
      </c>
      <c r="Q115" s="2">
        <f t="shared" si="70"/>
        <v>335.98</v>
      </c>
      <c r="R115" s="2">
        <f t="shared" si="71"/>
        <v>8.6999999999999993</v>
      </c>
      <c r="S115" s="2">
        <f t="shared" si="72"/>
        <v>2278.9299999999998</v>
      </c>
      <c r="T115" s="2">
        <f t="shared" si="73"/>
        <v>0</v>
      </c>
      <c r="U115" s="2">
        <f t="shared" si="74"/>
        <v>257.21639909999999</v>
      </c>
      <c r="V115" s="2">
        <f t="shared" si="75"/>
        <v>0.86508000000000007</v>
      </c>
      <c r="W115" s="2">
        <f t="shared" si="76"/>
        <v>0</v>
      </c>
      <c r="X115" s="2">
        <f t="shared" si="77"/>
        <v>2058.87</v>
      </c>
      <c r="Y115" s="2">
        <f t="shared" si="78"/>
        <v>1372.58</v>
      </c>
      <c r="Z115" s="2"/>
      <c r="AA115" s="2">
        <v>16673393</v>
      </c>
      <c r="AB115" s="2">
        <f t="shared" si="79"/>
        <v>7287.9907499999999</v>
      </c>
      <c r="AC115" s="2">
        <f>ROUND(((ES115*2.25)),6)</f>
        <v>5655.7124999999996</v>
      </c>
      <c r="AD115" s="2">
        <f>ROUND((((((ET115*1.2*2.25)*1.25))-(((EU115*1.2*2.25)*1.25)))+AE115),6)</f>
        <v>209.7225</v>
      </c>
      <c r="AE115" s="2">
        <f>ROUND((((EU115*1.2*2.25)*1.25)),6)</f>
        <v>5.4337499999999999</v>
      </c>
      <c r="AF115" s="2">
        <f>ROUND((((EV115*1.2*2.25)*1.15)),6)</f>
        <v>1422.55575</v>
      </c>
      <c r="AG115" s="2">
        <f t="shared" si="81"/>
        <v>0</v>
      </c>
      <c r="AH115" s="2">
        <f>(((EW115*1.2*2.25)*1.15))</f>
        <v>160.55954999999997</v>
      </c>
      <c r="AI115" s="2">
        <f>(((EX115*1.2*2.25)*1.25))</f>
        <v>0.54</v>
      </c>
      <c r="AJ115" s="2">
        <f t="shared" si="82"/>
        <v>0</v>
      </c>
      <c r="AK115" s="2">
        <v>3033.94</v>
      </c>
      <c r="AL115" s="2">
        <v>2513.65</v>
      </c>
      <c r="AM115" s="2">
        <v>62.14</v>
      </c>
      <c r="AN115" s="2">
        <v>1.61</v>
      </c>
      <c r="AO115" s="2">
        <v>458.15</v>
      </c>
      <c r="AP115" s="2">
        <v>0</v>
      </c>
      <c r="AQ115" s="2">
        <v>51.71</v>
      </c>
      <c r="AR115" s="2">
        <v>0.16</v>
      </c>
      <c r="AS115" s="2">
        <v>0</v>
      </c>
      <c r="AT115" s="2">
        <v>90</v>
      </c>
      <c r="AU115" s="2">
        <v>60</v>
      </c>
      <c r="AV115" s="2">
        <v>1</v>
      </c>
      <c r="AW115" s="2">
        <v>1</v>
      </c>
      <c r="AX115" s="2"/>
      <c r="AY115" s="2"/>
      <c r="AZ115" s="2">
        <v>1</v>
      </c>
      <c r="BA115" s="2">
        <v>1</v>
      </c>
      <c r="BB115" s="2">
        <v>1</v>
      </c>
      <c r="BC115" s="2">
        <v>1</v>
      </c>
      <c r="BD115" s="2" t="s">
        <v>6</v>
      </c>
      <c r="BE115" s="2" t="s">
        <v>6</v>
      </c>
      <c r="BF115" s="2" t="s">
        <v>6</v>
      </c>
      <c r="BG115" s="2" t="s">
        <v>6</v>
      </c>
      <c r="BH115" s="2">
        <v>0</v>
      </c>
      <c r="BI115" s="2">
        <v>1</v>
      </c>
      <c r="BJ115" s="2" t="s">
        <v>190</v>
      </c>
      <c r="BK115" s="2"/>
      <c r="BL115" s="2"/>
      <c r="BM115" s="2">
        <v>26001</v>
      </c>
      <c r="BN115" s="2">
        <v>0</v>
      </c>
      <c r="BO115" s="2" t="s">
        <v>6</v>
      </c>
      <c r="BP115" s="2">
        <v>0</v>
      </c>
      <c r="BQ115" s="2">
        <v>2</v>
      </c>
      <c r="BR115" s="2">
        <v>0</v>
      </c>
      <c r="BS115" s="2">
        <v>1</v>
      </c>
      <c r="BT115" s="2">
        <v>1</v>
      </c>
      <c r="BU115" s="2">
        <v>1</v>
      </c>
      <c r="BV115" s="2">
        <v>1</v>
      </c>
      <c r="BW115" s="2">
        <v>1</v>
      </c>
      <c r="BX115" s="2">
        <v>1</v>
      </c>
      <c r="BY115" s="2" t="s">
        <v>6</v>
      </c>
      <c r="BZ115" s="2">
        <v>100</v>
      </c>
      <c r="CA115" s="2">
        <v>70</v>
      </c>
      <c r="CB115" s="2"/>
      <c r="CC115" s="2"/>
      <c r="CD115" s="2"/>
      <c r="CE115" s="2"/>
      <c r="CF115" s="2">
        <v>0</v>
      </c>
      <c r="CG115" s="2">
        <v>0</v>
      </c>
      <c r="CH115" s="2"/>
      <c r="CI115" s="2"/>
      <c r="CJ115" s="2"/>
      <c r="CK115" s="2"/>
      <c r="CL115" s="2"/>
      <c r="CM115" s="2">
        <v>0</v>
      </c>
      <c r="CN115" s="2" t="s">
        <v>596</v>
      </c>
      <c r="CO115" s="2">
        <v>0</v>
      </c>
      <c r="CP115" s="2">
        <f t="shared" si="83"/>
        <v>11675.36</v>
      </c>
      <c r="CQ115" s="2">
        <f t="shared" si="84"/>
        <v>5655.7124999999996</v>
      </c>
      <c r="CR115" s="2">
        <f t="shared" si="85"/>
        <v>209.7225</v>
      </c>
      <c r="CS115" s="2">
        <f t="shared" si="86"/>
        <v>5.4337499999999999</v>
      </c>
      <c r="CT115" s="2">
        <f t="shared" si="87"/>
        <v>1422.55575</v>
      </c>
      <c r="CU115" s="2">
        <f t="shared" si="88"/>
        <v>0</v>
      </c>
      <c r="CV115" s="2">
        <f t="shared" si="89"/>
        <v>160.55954999999997</v>
      </c>
      <c r="CW115" s="2">
        <f t="shared" si="90"/>
        <v>0.54</v>
      </c>
      <c r="CX115" s="2">
        <f t="shared" si="91"/>
        <v>0</v>
      </c>
      <c r="CY115" s="2">
        <f t="shared" si="92"/>
        <v>2058.8669999999997</v>
      </c>
      <c r="CZ115" s="2">
        <f t="shared" si="93"/>
        <v>1372.578</v>
      </c>
      <c r="DA115" s="2"/>
      <c r="DB115" s="2"/>
      <c r="DC115" s="2" t="s">
        <v>6</v>
      </c>
      <c r="DD115" s="2" t="s">
        <v>191</v>
      </c>
      <c r="DE115" s="2" t="s">
        <v>192</v>
      </c>
      <c r="DF115" s="2" t="s">
        <v>192</v>
      </c>
      <c r="DG115" s="2" t="s">
        <v>193</v>
      </c>
      <c r="DH115" s="2" t="s">
        <v>6</v>
      </c>
      <c r="DI115" s="2" t="s">
        <v>193</v>
      </c>
      <c r="DJ115" s="2" t="s">
        <v>192</v>
      </c>
      <c r="DK115" s="2" t="s">
        <v>6</v>
      </c>
      <c r="DL115" s="2" t="s">
        <v>6</v>
      </c>
      <c r="DM115" s="2" t="s">
        <v>6</v>
      </c>
      <c r="DN115" s="2">
        <v>0</v>
      </c>
      <c r="DO115" s="2">
        <v>0</v>
      </c>
      <c r="DP115" s="2">
        <v>1</v>
      </c>
      <c r="DQ115" s="2">
        <v>1</v>
      </c>
      <c r="DR115" s="2"/>
      <c r="DS115" s="2"/>
      <c r="DT115" s="2"/>
      <c r="DU115" s="2">
        <v>1005</v>
      </c>
      <c r="DV115" s="2" t="s">
        <v>49</v>
      </c>
      <c r="DW115" s="2" t="s">
        <v>49</v>
      </c>
      <c r="DX115" s="2">
        <v>100</v>
      </c>
      <c r="DY115" s="2"/>
      <c r="DZ115" s="2"/>
      <c r="EA115" s="2"/>
      <c r="EB115" s="2"/>
      <c r="EC115" s="2"/>
      <c r="ED115" s="2"/>
      <c r="EE115" s="2">
        <v>16510527</v>
      </c>
      <c r="EF115" s="2">
        <v>2</v>
      </c>
      <c r="EG115" s="2" t="s">
        <v>30</v>
      </c>
      <c r="EH115" s="2">
        <v>0</v>
      </c>
      <c r="EI115" s="2" t="s">
        <v>6</v>
      </c>
      <c r="EJ115" s="2">
        <v>1</v>
      </c>
      <c r="EK115" s="2">
        <v>26001</v>
      </c>
      <c r="EL115" s="2" t="s">
        <v>181</v>
      </c>
      <c r="EM115" s="2" t="s">
        <v>182</v>
      </c>
      <c r="EN115" s="2"/>
      <c r="EO115" s="2" t="s">
        <v>119</v>
      </c>
      <c r="EP115" s="2"/>
      <c r="EQ115" s="2">
        <v>0</v>
      </c>
      <c r="ER115" s="2">
        <v>3033.94</v>
      </c>
      <c r="ES115" s="2">
        <v>2513.65</v>
      </c>
      <c r="ET115" s="2">
        <v>62.14</v>
      </c>
      <c r="EU115" s="2">
        <v>1.61</v>
      </c>
      <c r="EV115" s="2">
        <v>458.15</v>
      </c>
      <c r="EW115" s="2">
        <v>51.71</v>
      </c>
      <c r="EX115" s="2">
        <v>0.16</v>
      </c>
      <c r="EY115" s="2">
        <v>0</v>
      </c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>
        <v>0</v>
      </c>
      <c r="FR115" s="2">
        <f t="shared" si="94"/>
        <v>0</v>
      </c>
      <c r="FS115" s="2">
        <v>0</v>
      </c>
      <c r="FT115" s="2" t="s">
        <v>34</v>
      </c>
      <c r="FU115" s="2" t="s">
        <v>35</v>
      </c>
      <c r="FV115" s="2"/>
      <c r="FW115" s="2"/>
      <c r="FX115" s="2">
        <v>90</v>
      </c>
      <c r="FY115" s="2">
        <v>59.5</v>
      </c>
      <c r="FZ115" s="2"/>
      <c r="GA115" s="2" t="s">
        <v>6</v>
      </c>
      <c r="GB115" s="2"/>
      <c r="GC115" s="2"/>
      <c r="GD115" s="2">
        <v>0</v>
      </c>
      <c r="GE115" s="2"/>
      <c r="GF115" s="2">
        <v>461406197</v>
      </c>
      <c r="GG115" s="2">
        <v>2</v>
      </c>
      <c r="GH115" s="2">
        <v>1</v>
      </c>
      <c r="GI115" s="2">
        <v>-2</v>
      </c>
      <c r="GJ115" s="2">
        <v>0</v>
      </c>
      <c r="GK115" s="2">
        <f>ROUND(R115*(R12)/100,2)</f>
        <v>0</v>
      </c>
      <c r="GL115" s="2">
        <f t="shared" si="95"/>
        <v>0</v>
      </c>
      <c r="GM115" s="2">
        <f t="shared" si="96"/>
        <v>15106.81</v>
      </c>
      <c r="GN115" s="2">
        <f t="shared" si="97"/>
        <v>15106.81</v>
      </c>
      <c r="GO115" s="2">
        <f t="shared" si="98"/>
        <v>0</v>
      </c>
      <c r="GP115" s="2">
        <f t="shared" si="99"/>
        <v>0</v>
      </c>
      <c r="GQ115" s="2"/>
      <c r="GR115" s="2">
        <v>0</v>
      </c>
      <c r="GS115" s="2">
        <v>3</v>
      </c>
      <c r="GT115" s="2">
        <v>0</v>
      </c>
      <c r="GU115" s="2" t="s">
        <v>6</v>
      </c>
      <c r="GV115" s="2">
        <f t="shared" si="100"/>
        <v>0</v>
      </c>
      <c r="GW115" s="2">
        <v>1</v>
      </c>
      <c r="GX115" s="2">
        <f t="shared" si="101"/>
        <v>0</v>
      </c>
      <c r="GY115" s="2"/>
      <c r="GZ115" s="2"/>
      <c r="HA115" s="2">
        <v>0</v>
      </c>
      <c r="HB115" s="2">
        <v>0</v>
      </c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>
        <v>0</v>
      </c>
      <c r="IL115" s="2"/>
      <c r="IM115" s="2"/>
      <c r="IN115" s="2"/>
      <c r="IO115" s="2"/>
      <c r="IP115" s="2"/>
      <c r="IQ115" s="2"/>
      <c r="IR115" s="2"/>
      <c r="IS115" s="2"/>
      <c r="IT115" s="2"/>
      <c r="IU115" s="2"/>
    </row>
    <row r="116" spans="1:255" x14ac:dyDescent="0.2">
      <c r="A116">
        <v>17</v>
      </c>
      <c r="B116">
        <v>1</v>
      </c>
      <c r="C116">
        <f>ROW(SmtRes!A252)</f>
        <v>252</v>
      </c>
      <c r="D116">
        <f>ROW(EtalonRes!A280)</f>
        <v>280</v>
      </c>
      <c r="E116" t="s">
        <v>187</v>
      </c>
      <c r="F116" t="s">
        <v>188</v>
      </c>
      <c r="G116" t="s">
        <v>189</v>
      </c>
      <c r="H116" t="s">
        <v>49</v>
      </c>
      <c r="I116">
        <f>ROUND(160.2/100,9)</f>
        <v>1.6020000000000001</v>
      </c>
      <c r="J116">
        <v>0</v>
      </c>
      <c r="O116">
        <f t="shared" si="68"/>
        <v>79742.710000000006</v>
      </c>
      <c r="P116">
        <f t="shared" si="69"/>
        <v>61882.879999999997</v>
      </c>
      <c r="Q116">
        <f t="shared" si="70"/>
        <v>2294.71</v>
      </c>
      <c r="R116">
        <f t="shared" si="71"/>
        <v>59.45</v>
      </c>
      <c r="S116">
        <f t="shared" si="72"/>
        <v>15565.12</v>
      </c>
      <c r="T116">
        <f t="shared" si="73"/>
        <v>0</v>
      </c>
      <c r="U116">
        <f t="shared" si="74"/>
        <v>257.21639909999999</v>
      </c>
      <c r="V116">
        <f t="shared" si="75"/>
        <v>0.86508000000000007</v>
      </c>
      <c r="W116">
        <f t="shared" si="76"/>
        <v>0</v>
      </c>
      <c r="X116">
        <f t="shared" si="77"/>
        <v>14062.11</v>
      </c>
      <c r="Y116">
        <f t="shared" si="78"/>
        <v>9374.74</v>
      </c>
      <c r="AA116">
        <v>16673407</v>
      </c>
      <c r="AB116">
        <f t="shared" si="79"/>
        <v>7287.9907499999999</v>
      </c>
      <c r="AC116">
        <f>ROUND(((ES116*2.25)),6)</f>
        <v>5655.7124999999996</v>
      </c>
      <c r="AD116">
        <f>ROUND((((((ET116*1.2*2.25)*1.25))-(((EU116*1.2*2.25)*1.25)))+AE116),6)</f>
        <v>209.7225</v>
      </c>
      <c r="AE116">
        <f>ROUND((((EU116*1.2*2.25)*1.25)),6)</f>
        <v>5.4337499999999999</v>
      </c>
      <c r="AF116">
        <f>ROUND((((EV116*1.2*2.25)*1.15)),6)</f>
        <v>1422.55575</v>
      </c>
      <c r="AG116">
        <f t="shared" si="81"/>
        <v>0</v>
      </c>
      <c r="AH116">
        <f>(((EW116*1.2*2.25)*1.15))</f>
        <v>160.55954999999997</v>
      </c>
      <c r="AI116">
        <f>(((EX116*1.2*2.25)*1.25))</f>
        <v>0.54</v>
      </c>
      <c r="AJ116">
        <f t="shared" si="82"/>
        <v>0</v>
      </c>
      <c r="AK116">
        <v>3033.94</v>
      </c>
      <c r="AL116">
        <v>2513.65</v>
      </c>
      <c r="AM116">
        <v>62.14</v>
      </c>
      <c r="AN116">
        <v>1.61</v>
      </c>
      <c r="AO116">
        <v>458.15</v>
      </c>
      <c r="AP116">
        <v>0</v>
      </c>
      <c r="AQ116">
        <v>51.71</v>
      </c>
      <c r="AR116">
        <v>0.16</v>
      </c>
      <c r="AS116">
        <v>0</v>
      </c>
      <c r="AT116">
        <v>90</v>
      </c>
      <c r="AU116">
        <v>60</v>
      </c>
      <c r="AV116">
        <v>1</v>
      </c>
      <c r="AW116">
        <v>1</v>
      </c>
      <c r="AZ116">
        <v>6.83</v>
      </c>
      <c r="BA116">
        <v>6.83</v>
      </c>
      <c r="BB116">
        <v>6.83</v>
      </c>
      <c r="BC116">
        <v>6.83</v>
      </c>
      <c r="BD116" t="s">
        <v>6</v>
      </c>
      <c r="BE116" t="s">
        <v>6</v>
      </c>
      <c r="BF116" t="s">
        <v>6</v>
      </c>
      <c r="BG116" t="s">
        <v>6</v>
      </c>
      <c r="BH116">
        <v>0</v>
      </c>
      <c r="BI116">
        <v>1</v>
      </c>
      <c r="BJ116" t="s">
        <v>190</v>
      </c>
      <c r="BM116">
        <v>26001</v>
      </c>
      <c r="BN116">
        <v>0</v>
      </c>
      <c r="BO116" t="s">
        <v>6</v>
      </c>
      <c r="BP116">
        <v>0</v>
      </c>
      <c r="BQ116">
        <v>2</v>
      </c>
      <c r="BR116">
        <v>0</v>
      </c>
      <c r="BS116">
        <v>6.83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100</v>
      </c>
      <c r="CA116">
        <v>70</v>
      </c>
      <c r="CF116">
        <v>0</v>
      </c>
      <c r="CG116">
        <v>0</v>
      </c>
      <c r="CM116">
        <v>0</v>
      </c>
      <c r="CN116" t="s">
        <v>596</v>
      </c>
      <c r="CO116">
        <v>0</v>
      </c>
      <c r="CP116">
        <f t="shared" si="83"/>
        <v>79742.709999999992</v>
      </c>
      <c r="CQ116">
        <f t="shared" si="84"/>
        <v>38628.516374999999</v>
      </c>
      <c r="CR116">
        <f t="shared" si="85"/>
        <v>1432.404675</v>
      </c>
      <c r="CS116">
        <f t="shared" si="86"/>
        <v>37.112512500000001</v>
      </c>
      <c r="CT116">
        <f t="shared" si="87"/>
        <v>9716.0557724999999</v>
      </c>
      <c r="CU116">
        <f t="shared" si="88"/>
        <v>0</v>
      </c>
      <c r="CV116">
        <f t="shared" si="89"/>
        <v>160.55954999999997</v>
      </c>
      <c r="CW116">
        <f t="shared" si="90"/>
        <v>0.54</v>
      </c>
      <c r="CX116">
        <f t="shared" si="91"/>
        <v>0</v>
      </c>
      <c r="CY116">
        <f t="shared" si="92"/>
        <v>14062.113000000001</v>
      </c>
      <c r="CZ116">
        <f t="shared" si="93"/>
        <v>9374.7420000000002</v>
      </c>
      <c r="DC116" t="s">
        <v>6</v>
      </c>
      <c r="DD116" t="s">
        <v>191</v>
      </c>
      <c r="DE116" t="s">
        <v>192</v>
      </c>
      <c r="DF116" t="s">
        <v>192</v>
      </c>
      <c r="DG116" t="s">
        <v>193</v>
      </c>
      <c r="DH116" t="s">
        <v>6</v>
      </c>
      <c r="DI116" t="s">
        <v>193</v>
      </c>
      <c r="DJ116" t="s">
        <v>192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1005</v>
      </c>
      <c r="DV116" t="s">
        <v>49</v>
      </c>
      <c r="DW116" t="s">
        <v>49</v>
      </c>
      <c r="DX116">
        <v>100</v>
      </c>
      <c r="EE116">
        <v>16510527</v>
      </c>
      <c r="EF116">
        <v>2</v>
      </c>
      <c r="EG116" t="s">
        <v>30</v>
      </c>
      <c r="EH116">
        <v>0</v>
      </c>
      <c r="EI116" t="s">
        <v>6</v>
      </c>
      <c r="EJ116">
        <v>1</v>
      </c>
      <c r="EK116">
        <v>26001</v>
      </c>
      <c r="EL116" t="s">
        <v>181</v>
      </c>
      <c r="EM116" t="s">
        <v>182</v>
      </c>
      <c r="EO116" t="s">
        <v>119</v>
      </c>
      <c r="EQ116">
        <v>0</v>
      </c>
      <c r="ER116">
        <v>3033.94</v>
      </c>
      <c r="ES116">
        <v>2513.65</v>
      </c>
      <c r="ET116">
        <v>62.14</v>
      </c>
      <c r="EU116">
        <v>1.61</v>
      </c>
      <c r="EV116">
        <v>458.15</v>
      </c>
      <c r="EW116">
        <v>51.71</v>
      </c>
      <c r="EX116">
        <v>0.16</v>
      </c>
      <c r="EY116">
        <v>0</v>
      </c>
      <c r="FQ116">
        <v>0</v>
      </c>
      <c r="FR116">
        <f t="shared" si="94"/>
        <v>0</v>
      </c>
      <c r="FS116">
        <v>0</v>
      </c>
      <c r="FT116" t="s">
        <v>34</v>
      </c>
      <c r="FU116" t="s">
        <v>35</v>
      </c>
      <c r="FX116">
        <v>90</v>
      </c>
      <c r="FY116">
        <v>59.5</v>
      </c>
      <c r="GA116" t="s">
        <v>6</v>
      </c>
      <c r="GD116">
        <v>0</v>
      </c>
      <c r="GF116">
        <v>461406197</v>
      </c>
      <c r="GG116">
        <v>1</v>
      </c>
      <c r="GH116">
        <v>1</v>
      </c>
      <c r="GI116">
        <v>4</v>
      </c>
      <c r="GJ116">
        <v>0</v>
      </c>
      <c r="GK116">
        <f>ROUND(R116*(S12)/100,2)</f>
        <v>0</v>
      </c>
      <c r="GL116">
        <f t="shared" si="95"/>
        <v>0</v>
      </c>
      <c r="GM116">
        <f t="shared" si="96"/>
        <v>103179.56</v>
      </c>
      <c r="GN116">
        <f t="shared" si="97"/>
        <v>103179.56</v>
      </c>
      <c r="GO116">
        <f t="shared" si="98"/>
        <v>0</v>
      </c>
      <c r="GP116">
        <f t="shared" si="99"/>
        <v>0</v>
      </c>
      <c r="GR116">
        <v>0</v>
      </c>
      <c r="GS116">
        <v>3</v>
      </c>
      <c r="GT116">
        <v>0</v>
      </c>
      <c r="GU116" t="s">
        <v>6</v>
      </c>
      <c r="GV116">
        <f t="shared" si="100"/>
        <v>0</v>
      </c>
      <c r="GW116">
        <v>1</v>
      </c>
      <c r="GX116">
        <f t="shared" si="101"/>
        <v>0</v>
      </c>
      <c r="HA116">
        <v>0</v>
      </c>
      <c r="HB116">
        <v>0</v>
      </c>
      <c r="IK116">
        <v>0</v>
      </c>
    </row>
    <row r="117" spans="1:255" x14ac:dyDescent="0.2">
      <c r="A117" s="2">
        <v>18</v>
      </c>
      <c r="B117" s="2">
        <v>1</v>
      </c>
      <c r="C117" s="2">
        <v>240</v>
      </c>
      <c r="D117" s="2"/>
      <c r="E117" s="2" t="s">
        <v>194</v>
      </c>
      <c r="F117" s="2" t="s">
        <v>195</v>
      </c>
      <c r="G117" s="2" t="s">
        <v>196</v>
      </c>
      <c r="H117" s="2" t="s">
        <v>174</v>
      </c>
      <c r="I117" s="2">
        <f>I115*J117</f>
        <v>4.3254000000000001</v>
      </c>
      <c r="J117" s="2">
        <v>2.6999999999999997</v>
      </c>
      <c r="K117" s="2"/>
      <c r="L117" s="2"/>
      <c r="M117" s="2"/>
      <c r="N117" s="2"/>
      <c r="O117" s="2">
        <f t="shared" si="68"/>
        <v>0</v>
      </c>
      <c r="P117" s="2">
        <f t="shared" si="69"/>
        <v>0</v>
      </c>
      <c r="Q117" s="2">
        <f t="shared" si="70"/>
        <v>0</v>
      </c>
      <c r="R117" s="2">
        <f t="shared" si="71"/>
        <v>0</v>
      </c>
      <c r="S117" s="2">
        <f t="shared" si="72"/>
        <v>0</v>
      </c>
      <c r="T117" s="2">
        <f t="shared" si="73"/>
        <v>0</v>
      </c>
      <c r="U117" s="2">
        <f t="shared" si="74"/>
        <v>0</v>
      </c>
      <c r="V117" s="2">
        <f t="shared" si="75"/>
        <v>0</v>
      </c>
      <c r="W117" s="2">
        <f t="shared" si="76"/>
        <v>0</v>
      </c>
      <c r="X117" s="2">
        <f t="shared" si="77"/>
        <v>0</v>
      </c>
      <c r="Y117" s="2">
        <f t="shared" si="78"/>
        <v>0</v>
      </c>
      <c r="Z117" s="2"/>
      <c r="AA117" s="2">
        <v>16673393</v>
      </c>
      <c r="AB117" s="2">
        <f t="shared" si="79"/>
        <v>0</v>
      </c>
      <c r="AC117" s="2">
        <f>ROUND((ES117),6)</f>
        <v>0</v>
      </c>
      <c r="AD117" s="2">
        <f>ROUND((((ET117)-(EU117))+AE117),6)</f>
        <v>0</v>
      </c>
      <c r="AE117" s="2">
        <f t="shared" ref="AE117:AF120" si="113">ROUND((EU117),6)</f>
        <v>0</v>
      </c>
      <c r="AF117" s="2">
        <f t="shared" si="113"/>
        <v>0</v>
      </c>
      <c r="AG117" s="2">
        <f t="shared" si="81"/>
        <v>0</v>
      </c>
      <c r="AH117" s="2">
        <f t="shared" ref="AH117:AI120" si="114">(EW117)</f>
        <v>0</v>
      </c>
      <c r="AI117" s="2">
        <f t="shared" si="114"/>
        <v>0</v>
      </c>
      <c r="AJ117" s="2">
        <f t="shared" si="82"/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90</v>
      </c>
      <c r="AU117" s="2">
        <v>60</v>
      </c>
      <c r="AV117" s="2">
        <v>1</v>
      </c>
      <c r="AW117" s="2">
        <v>1</v>
      </c>
      <c r="AX117" s="2"/>
      <c r="AY117" s="2"/>
      <c r="AZ117" s="2">
        <v>1</v>
      </c>
      <c r="BA117" s="2">
        <v>1</v>
      </c>
      <c r="BB117" s="2">
        <v>1</v>
      </c>
      <c r="BC117" s="2">
        <v>1</v>
      </c>
      <c r="BD117" s="2" t="s">
        <v>6</v>
      </c>
      <c r="BE117" s="2" t="s">
        <v>6</v>
      </c>
      <c r="BF117" s="2" t="s">
        <v>6</v>
      </c>
      <c r="BG117" s="2" t="s">
        <v>6</v>
      </c>
      <c r="BH117" s="2">
        <v>3</v>
      </c>
      <c r="BI117" s="2">
        <v>1</v>
      </c>
      <c r="BJ117" s="2" t="s">
        <v>6</v>
      </c>
      <c r="BK117" s="2"/>
      <c r="BL117" s="2"/>
      <c r="BM117" s="2">
        <v>26001</v>
      </c>
      <c r="BN117" s="2">
        <v>0</v>
      </c>
      <c r="BO117" s="2" t="s">
        <v>6</v>
      </c>
      <c r="BP117" s="2">
        <v>0</v>
      </c>
      <c r="BQ117" s="2">
        <v>2</v>
      </c>
      <c r="BR117" s="2">
        <v>0</v>
      </c>
      <c r="BS117" s="2">
        <v>1</v>
      </c>
      <c r="BT117" s="2">
        <v>1</v>
      </c>
      <c r="BU117" s="2">
        <v>1</v>
      </c>
      <c r="BV117" s="2">
        <v>1</v>
      </c>
      <c r="BW117" s="2">
        <v>1</v>
      </c>
      <c r="BX117" s="2">
        <v>1</v>
      </c>
      <c r="BY117" s="2" t="s">
        <v>6</v>
      </c>
      <c r="BZ117" s="2">
        <v>100</v>
      </c>
      <c r="CA117" s="2">
        <v>70</v>
      </c>
      <c r="CB117" s="2"/>
      <c r="CC117" s="2"/>
      <c r="CD117" s="2"/>
      <c r="CE117" s="2"/>
      <c r="CF117" s="2">
        <v>0</v>
      </c>
      <c r="CG117" s="2">
        <v>0</v>
      </c>
      <c r="CH117" s="2"/>
      <c r="CI117" s="2"/>
      <c r="CJ117" s="2"/>
      <c r="CK117" s="2"/>
      <c r="CL117" s="2"/>
      <c r="CM117" s="2">
        <v>0</v>
      </c>
      <c r="CN117" s="2" t="s">
        <v>197</v>
      </c>
      <c r="CO117" s="2">
        <v>0</v>
      </c>
      <c r="CP117" s="2">
        <f t="shared" si="83"/>
        <v>0</v>
      </c>
      <c r="CQ117" s="2">
        <f t="shared" si="84"/>
        <v>0</v>
      </c>
      <c r="CR117" s="2">
        <f t="shared" si="85"/>
        <v>0</v>
      </c>
      <c r="CS117" s="2">
        <f t="shared" si="86"/>
        <v>0</v>
      </c>
      <c r="CT117" s="2">
        <f t="shared" si="87"/>
        <v>0</v>
      </c>
      <c r="CU117" s="2">
        <f t="shared" si="88"/>
        <v>0</v>
      </c>
      <c r="CV117" s="2">
        <f t="shared" si="89"/>
        <v>0</v>
      </c>
      <c r="CW117" s="2">
        <f t="shared" si="90"/>
        <v>0</v>
      </c>
      <c r="CX117" s="2">
        <f t="shared" si="91"/>
        <v>0</v>
      </c>
      <c r="CY117" s="2">
        <f t="shared" si="92"/>
        <v>0</v>
      </c>
      <c r="CZ117" s="2">
        <f t="shared" si="93"/>
        <v>0</v>
      </c>
      <c r="DA117" s="2"/>
      <c r="DB117" s="2"/>
      <c r="DC117" s="2" t="s">
        <v>6</v>
      </c>
      <c r="DD117" s="2" t="s">
        <v>6</v>
      </c>
      <c r="DE117" s="2" t="s">
        <v>6</v>
      </c>
      <c r="DF117" s="2" t="s">
        <v>6</v>
      </c>
      <c r="DG117" s="2" t="s">
        <v>6</v>
      </c>
      <c r="DH117" s="2" t="s">
        <v>6</v>
      </c>
      <c r="DI117" s="2" t="s">
        <v>6</v>
      </c>
      <c r="DJ117" s="2" t="s">
        <v>6</v>
      </c>
      <c r="DK117" s="2" t="s">
        <v>6</v>
      </c>
      <c r="DL117" s="2" t="s">
        <v>6</v>
      </c>
      <c r="DM117" s="2" t="s">
        <v>6</v>
      </c>
      <c r="DN117" s="2">
        <v>0</v>
      </c>
      <c r="DO117" s="2">
        <v>0</v>
      </c>
      <c r="DP117" s="2">
        <v>1</v>
      </c>
      <c r="DQ117" s="2">
        <v>1</v>
      </c>
      <c r="DR117" s="2"/>
      <c r="DS117" s="2"/>
      <c r="DT117" s="2"/>
      <c r="DU117" s="2">
        <v>1009</v>
      </c>
      <c r="DV117" s="2" t="s">
        <v>174</v>
      </c>
      <c r="DW117" s="2" t="s">
        <v>174</v>
      </c>
      <c r="DX117" s="2">
        <v>1000</v>
      </c>
      <c r="DY117" s="2"/>
      <c r="DZ117" s="2"/>
      <c r="EA117" s="2"/>
      <c r="EB117" s="2"/>
      <c r="EC117" s="2"/>
      <c r="ED117" s="2"/>
      <c r="EE117" s="2">
        <v>16510527</v>
      </c>
      <c r="EF117" s="2">
        <v>2</v>
      </c>
      <c r="EG117" s="2" t="s">
        <v>30</v>
      </c>
      <c r="EH117" s="2">
        <v>0</v>
      </c>
      <c r="EI117" s="2" t="s">
        <v>6</v>
      </c>
      <c r="EJ117" s="2">
        <v>1</v>
      </c>
      <c r="EK117" s="2">
        <v>26001</v>
      </c>
      <c r="EL117" s="2" t="s">
        <v>181</v>
      </c>
      <c r="EM117" s="2" t="s">
        <v>182</v>
      </c>
      <c r="EN117" s="2"/>
      <c r="EO117" s="2" t="s">
        <v>198</v>
      </c>
      <c r="EP117" s="2"/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>
        <v>0</v>
      </c>
      <c r="FR117" s="2">
        <f t="shared" si="94"/>
        <v>0</v>
      </c>
      <c r="FS117" s="2">
        <v>0</v>
      </c>
      <c r="FT117" s="2" t="s">
        <v>34</v>
      </c>
      <c r="FU117" s="2" t="s">
        <v>35</v>
      </c>
      <c r="FV117" s="2"/>
      <c r="FW117" s="2"/>
      <c r="FX117" s="2">
        <v>90</v>
      </c>
      <c r="FY117" s="2">
        <v>59.5</v>
      </c>
      <c r="FZ117" s="2"/>
      <c r="GA117" s="2" t="s">
        <v>6</v>
      </c>
      <c r="GB117" s="2"/>
      <c r="GC117" s="2"/>
      <c r="GD117" s="2">
        <v>0</v>
      </c>
      <c r="GE117" s="2"/>
      <c r="GF117" s="2">
        <v>-1231576956</v>
      </c>
      <c r="GG117" s="2">
        <v>2</v>
      </c>
      <c r="GH117" s="2">
        <v>1</v>
      </c>
      <c r="GI117" s="2">
        <v>-2</v>
      </c>
      <c r="GJ117" s="2">
        <v>0</v>
      </c>
      <c r="GK117" s="2">
        <f>ROUND(R117*(R12)/100,2)</f>
        <v>0</v>
      </c>
      <c r="GL117" s="2">
        <f t="shared" si="95"/>
        <v>0</v>
      </c>
      <c r="GM117" s="2">
        <f t="shared" si="96"/>
        <v>0</v>
      </c>
      <c r="GN117" s="2">
        <f t="shared" si="97"/>
        <v>0</v>
      </c>
      <c r="GO117" s="2">
        <f t="shared" si="98"/>
        <v>0</v>
      </c>
      <c r="GP117" s="2">
        <f t="shared" si="99"/>
        <v>0</v>
      </c>
      <c r="GQ117" s="2"/>
      <c r="GR117" s="2">
        <v>0</v>
      </c>
      <c r="GS117" s="2">
        <v>3</v>
      </c>
      <c r="GT117" s="2">
        <v>0</v>
      </c>
      <c r="GU117" s="2" t="s">
        <v>6</v>
      </c>
      <c r="GV117" s="2">
        <f t="shared" si="100"/>
        <v>0</v>
      </c>
      <c r="GW117" s="2">
        <v>1</v>
      </c>
      <c r="GX117" s="2">
        <f t="shared" si="101"/>
        <v>0</v>
      </c>
      <c r="GY117" s="2"/>
      <c r="GZ117" s="2"/>
      <c r="HA117" s="2">
        <v>0</v>
      </c>
      <c r="HB117" s="2">
        <v>0</v>
      </c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>
        <v>0</v>
      </c>
      <c r="IL117" s="2"/>
      <c r="IM117" s="2"/>
      <c r="IN117" s="2"/>
      <c r="IO117" s="2"/>
      <c r="IP117" s="2"/>
      <c r="IQ117" s="2"/>
      <c r="IR117" s="2"/>
      <c r="IS117" s="2"/>
      <c r="IT117" s="2"/>
      <c r="IU117" s="2"/>
    </row>
    <row r="118" spans="1:255" x14ac:dyDescent="0.2">
      <c r="A118">
        <v>18</v>
      </c>
      <c r="B118">
        <v>1</v>
      </c>
      <c r="C118">
        <v>250</v>
      </c>
      <c r="E118" t="s">
        <v>194</v>
      </c>
      <c r="F118" t="s">
        <v>195</v>
      </c>
      <c r="G118" t="s">
        <v>196</v>
      </c>
      <c r="H118" t="s">
        <v>174</v>
      </c>
      <c r="I118">
        <f>I116*J118</f>
        <v>4.3254000000000001</v>
      </c>
      <c r="J118">
        <v>2.6999999999999997</v>
      </c>
      <c r="O118">
        <f t="shared" si="68"/>
        <v>0</v>
      </c>
      <c r="P118">
        <f t="shared" si="69"/>
        <v>0</v>
      </c>
      <c r="Q118">
        <f t="shared" si="70"/>
        <v>0</v>
      </c>
      <c r="R118">
        <f t="shared" si="71"/>
        <v>0</v>
      </c>
      <c r="S118">
        <f t="shared" si="72"/>
        <v>0</v>
      </c>
      <c r="T118">
        <f t="shared" si="73"/>
        <v>0</v>
      </c>
      <c r="U118">
        <f t="shared" si="74"/>
        <v>0</v>
      </c>
      <c r="V118">
        <f t="shared" si="75"/>
        <v>0</v>
      </c>
      <c r="W118">
        <f t="shared" si="76"/>
        <v>0</v>
      </c>
      <c r="X118">
        <f t="shared" si="77"/>
        <v>0</v>
      </c>
      <c r="Y118">
        <f t="shared" si="78"/>
        <v>0</v>
      </c>
      <c r="AA118">
        <v>16673407</v>
      </c>
      <c r="AB118">
        <f t="shared" si="79"/>
        <v>0</v>
      </c>
      <c r="AC118">
        <f>ROUND((ES118),6)</f>
        <v>0</v>
      </c>
      <c r="AD118">
        <f>ROUND((((ET118)-(EU118))+AE118),6)</f>
        <v>0</v>
      </c>
      <c r="AE118">
        <f t="shared" si="113"/>
        <v>0</v>
      </c>
      <c r="AF118">
        <f t="shared" si="113"/>
        <v>0</v>
      </c>
      <c r="AG118">
        <f t="shared" si="81"/>
        <v>0</v>
      </c>
      <c r="AH118">
        <f t="shared" si="114"/>
        <v>0</v>
      </c>
      <c r="AI118">
        <f t="shared" si="114"/>
        <v>0</v>
      </c>
      <c r="AJ118">
        <f t="shared" si="82"/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90</v>
      </c>
      <c r="AU118">
        <v>60</v>
      </c>
      <c r="AV118">
        <v>1</v>
      </c>
      <c r="AW118">
        <v>1</v>
      </c>
      <c r="AZ118">
        <v>6.83</v>
      </c>
      <c r="BA118">
        <v>1</v>
      </c>
      <c r="BB118">
        <v>1</v>
      </c>
      <c r="BC118">
        <v>6.83</v>
      </c>
      <c r="BD118" t="s">
        <v>6</v>
      </c>
      <c r="BE118" t="s">
        <v>6</v>
      </c>
      <c r="BF118" t="s">
        <v>6</v>
      </c>
      <c r="BG118" t="s">
        <v>6</v>
      </c>
      <c r="BH118">
        <v>3</v>
      </c>
      <c r="BI118">
        <v>1</v>
      </c>
      <c r="BJ118" t="s">
        <v>6</v>
      </c>
      <c r="BM118">
        <v>26001</v>
      </c>
      <c r="BN118">
        <v>0</v>
      </c>
      <c r="BO118" t="s">
        <v>6</v>
      </c>
      <c r="BP118">
        <v>0</v>
      </c>
      <c r="BQ118">
        <v>2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100</v>
      </c>
      <c r="CA118">
        <v>70</v>
      </c>
      <c r="CF118">
        <v>0</v>
      </c>
      <c r="CG118">
        <v>0</v>
      </c>
      <c r="CM118">
        <v>0</v>
      </c>
      <c r="CN118" t="s">
        <v>197</v>
      </c>
      <c r="CO118">
        <v>0</v>
      </c>
      <c r="CP118">
        <f t="shared" si="83"/>
        <v>0</v>
      </c>
      <c r="CQ118">
        <f t="shared" si="84"/>
        <v>0</v>
      </c>
      <c r="CR118">
        <f t="shared" si="85"/>
        <v>0</v>
      </c>
      <c r="CS118">
        <f t="shared" si="86"/>
        <v>0</v>
      </c>
      <c r="CT118">
        <f t="shared" si="87"/>
        <v>0</v>
      </c>
      <c r="CU118">
        <f t="shared" si="88"/>
        <v>0</v>
      </c>
      <c r="CV118">
        <f t="shared" si="89"/>
        <v>0</v>
      </c>
      <c r="CW118">
        <f t="shared" si="90"/>
        <v>0</v>
      </c>
      <c r="CX118">
        <f t="shared" si="91"/>
        <v>0</v>
      </c>
      <c r="CY118">
        <f t="shared" si="92"/>
        <v>0</v>
      </c>
      <c r="CZ118">
        <f t="shared" si="93"/>
        <v>0</v>
      </c>
      <c r="DC118" t="s">
        <v>6</v>
      </c>
      <c r="DD118" t="s">
        <v>6</v>
      </c>
      <c r="DE118" t="s">
        <v>6</v>
      </c>
      <c r="DF118" t="s">
        <v>6</v>
      </c>
      <c r="DG118" t="s">
        <v>6</v>
      </c>
      <c r="DH118" t="s">
        <v>6</v>
      </c>
      <c r="DI118" t="s">
        <v>6</v>
      </c>
      <c r="DJ118" t="s">
        <v>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1009</v>
      </c>
      <c r="DV118" t="s">
        <v>174</v>
      </c>
      <c r="DW118" t="s">
        <v>174</v>
      </c>
      <c r="DX118">
        <v>1000</v>
      </c>
      <c r="EE118">
        <v>16510527</v>
      </c>
      <c r="EF118">
        <v>2</v>
      </c>
      <c r="EG118" t="s">
        <v>30</v>
      </c>
      <c r="EH118">
        <v>0</v>
      </c>
      <c r="EI118" t="s">
        <v>6</v>
      </c>
      <c r="EJ118">
        <v>1</v>
      </c>
      <c r="EK118">
        <v>26001</v>
      </c>
      <c r="EL118" t="s">
        <v>181</v>
      </c>
      <c r="EM118" t="s">
        <v>182</v>
      </c>
      <c r="EO118" t="s">
        <v>198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94"/>
        <v>0</v>
      </c>
      <c r="FS118">
        <v>0</v>
      </c>
      <c r="FT118" t="s">
        <v>34</v>
      </c>
      <c r="FU118" t="s">
        <v>35</v>
      </c>
      <c r="FX118">
        <v>90</v>
      </c>
      <c r="FY118">
        <v>59.5</v>
      </c>
      <c r="GA118" t="s">
        <v>6</v>
      </c>
      <c r="GD118">
        <v>0</v>
      </c>
      <c r="GF118">
        <v>-1231576956</v>
      </c>
      <c r="GG118">
        <v>1</v>
      </c>
      <c r="GH118">
        <v>1</v>
      </c>
      <c r="GI118">
        <v>4</v>
      </c>
      <c r="GJ118">
        <v>0</v>
      </c>
      <c r="GK118">
        <f>ROUND(R118*(S12)/100,2)</f>
        <v>0</v>
      </c>
      <c r="GL118">
        <f t="shared" si="95"/>
        <v>0</v>
      </c>
      <c r="GM118">
        <f t="shared" si="96"/>
        <v>0</v>
      </c>
      <c r="GN118">
        <f t="shared" si="97"/>
        <v>0</v>
      </c>
      <c r="GO118">
        <f t="shared" si="98"/>
        <v>0</v>
      </c>
      <c r="GP118">
        <f t="shared" si="99"/>
        <v>0</v>
      </c>
      <c r="GR118">
        <v>0</v>
      </c>
      <c r="GS118">
        <v>3</v>
      </c>
      <c r="GT118">
        <v>0</v>
      </c>
      <c r="GU118" t="s">
        <v>6</v>
      </c>
      <c r="GV118">
        <f t="shared" si="100"/>
        <v>0</v>
      </c>
      <c r="GW118">
        <v>1</v>
      </c>
      <c r="GX118">
        <f t="shared" si="101"/>
        <v>0</v>
      </c>
      <c r="HA118">
        <v>0</v>
      </c>
      <c r="HB118">
        <v>0</v>
      </c>
      <c r="IK118">
        <v>0</v>
      </c>
    </row>
    <row r="119" spans="1:255" x14ac:dyDescent="0.2">
      <c r="A119" s="2">
        <v>18</v>
      </c>
      <c r="B119" s="2">
        <v>1</v>
      </c>
      <c r="C119" s="2">
        <v>241</v>
      </c>
      <c r="D119" s="2"/>
      <c r="E119" s="2" t="s">
        <v>199</v>
      </c>
      <c r="F119" s="2" t="s">
        <v>200</v>
      </c>
      <c r="G119" s="2" t="s">
        <v>201</v>
      </c>
      <c r="H119" s="2" t="s">
        <v>202</v>
      </c>
      <c r="I119" s="2">
        <f>I115*J119</f>
        <v>4325.3999999999996</v>
      </c>
      <c r="J119" s="2">
        <v>2699.9999999999995</v>
      </c>
      <c r="K119" s="2"/>
      <c r="L119" s="2"/>
      <c r="M119" s="2"/>
      <c r="N119" s="2"/>
      <c r="O119" s="2">
        <f t="shared" si="68"/>
        <v>48530.99</v>
      </c>
      <c r="P119" s="2">
        <f t="shared" si="69"/>
        <v>48530.99</v>
      </c>
      <c r="Q119" s="2">
        <f t="shared" si="70"/>
        <v>0</v>
      </c>
      <c r="R119" s="2">
        <f t="shared" si="71"/>
        <v>0</v>
      </c>
      <c r="S119" s="2">
        <f t="shared" si="72"/>
        <v>0</v>
      </c>
      <c r="T119" s="2">
        <f t="shared" si="73"/>
        <v>0</v>
      </c>
      <c r="U119" s="2">
        <f t="shared" si="74"/>
        <v>0</v>
      </c>
      <c r="V119" s="2">
        <f t="shared" si="75"/>
        <v>0</v>
      </c>
      <c r="W119" s="2">
        <f t="shared" si="76"/>
        <v>0</v>
      </c>
      <c r="X119" s="2">
        <f t="shared" si="77"/>
        <v>0</v>
      </c>
      <c r="Y119" s="2">
        <f t="shared" si="78"/>
        <v>0</v>
      </c>
      <c r="Z119" s="2"/>
      <c r="AA119" s="2">
        <v>16673393</v>
      </c>
      <c r="AB119" s="2">
        <f t="shared" si="79"/>
        <v>11.22</v>
      </c>
      <c r="AC119" s="2">
        <f>ROUND((ES119),6)</f>
        <v>11.22</v>
      </c>
      <c r="AD119" s="2">
        <f>ROUND((((ET119)-(EU119))+AE119),6)</f>
        <v>0</v>
      </c>
      <c r="AE119" s="2">
        <f t="shared" si="113"/>
        <v>0</v>
      </c>
      <c r="AF119" s="2">
        <f t="shared" si="113"/>
        <v>0</v>
      </c>
      <c r="AG119" s="2">
        <f t="shared" si="81"/>
        <v>0</v>
      </c>
      <c r="AH119" s="2">
        <f t="shared" si="114"/>
        <v>0</v>
      </c>
      <c r="AI119" s="2">
        <f t="shared" si="114"/>
        <v>0</v>
      </c>
      <c r="AJ119" s="2">
        <f t="shared" si="82"/>
        <v>0</v>
      </c>
      <c r="AK119" s="2">
        <v>11.22</v>
      </c>
      <c r="AL119" s="2">
        <v>11.22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90</v>
      </c>
      <c r="AU119" s="2">
        <v>60</v>
      </c>
      <c r="AV119" s="2">
        <v>1</v>
      </c>
      <c r="AW119" s="2">
        <v>1</v>
      </c>
      <c r="AX119" s="2"/>
      <c r="AY119" s="2"/>
      <c r="AZ119" s="2">
        <v>1</v>
      </c>
      <c r="BA119" s="2">
        <v>1</v>
      </c>
      <c r="BB119" s="2">
        <v>1</v>
      </c>
      <c r="BC119" s="2">
        <v>1</v>
      </c>
      <c r="BD119" s="2" t="s">
        <v>6</v>
      </c>
      <c r="BE119" s="2" t="s">
        <v>6</v>
      </c>
      <c r="BF119" s="2" t="s">
        <v>6</v>
      </c>
      <c r="BG119" s="2" t="s">
        <v>6</v>
      </c>
      <c r="BH119" s="2">
        <v>3</v>
      </c>
      <c r="BI119" s="2">
        <v>1</v>
      </c>
      <c r="BJ119" s="2" t="s">
        <v>203</v>
      </c>
      <c r="BK119" s="2"/>
      <c r="BL119" s="2"/>
      <c r="BM119" s="2">
        <v>26001</v>
      </c>
      <c r="BN119" s="2">
        <v>0</v>
      </c>
      <c r="BO119" s="2" t="s">
        <v>6</v>
      </c>
      <c r="BP119" s="2">
        <v>0</v>
      </c>
      <c r="BQ119" s="2">
        <v>2</v>
      </c>
      <c r="BR119" s="2">
        <v>0</v>
      </c>
      <c r="BS119" s="2">
        <v>1</v>
      </c>
      <c r="BT119" s="2">
        <v>1</v>
      </c>
      <c r="BU119" s="2">
        <v>1</v>
      </c>
      <c r="BV119" s="2">
        <v>1</v>
      </c>
      <c r="BW119" s="2">
        <v>1</v>
      </c>
      <c r="BX119" s="2">
        <v>1</v>
      </c>
      <c r="BY119" s="2" t="s">
        <v>6</v>
      </c>
      <c r="BZ119" s="2">
        <v>100</v>
      </c>
      <c r="CA119" s="2">
        <v>70</v>
      </c>
      <c r="CB119" s="2"/>
      <c r="CC119" s="2"/>
      <c r="CD119" s="2"/>
      <c r="CE119" s="2"/>
      <c r="CF119" s="2">
        <v>0</v>
      </c>
      <c r="CG119" s="2">
        <v>0</v>
      </c>
      <c r="CH119" s="2"/>
      <c r="CI119" s="2"/>
      <c r="CJ119" s="2"/>
      <c r="CK119" s="2"/>
      <c r="CL119" s="2"/>
      <c r="CM119" s="2">
        <v>0</v>
      </c>
      <c r="CN119" s="2" t="s">
        <v>6</v>
      </c>
      <c r="CO119" s="2">
        <v>0</v>
      </c>
      <c r="CP119" s="2">
        <f t="shared" si="83"/>
        <v>48530.99</v>
      </c>
      <c r="CQ119" s="2">
        <f t="shared" si="84"/>
        <v>11.22</v>
      </c>
      <c r="CR119" s="2">
        <f t="shared" si="85"/>
        <v>0</v>
      </c>
      <c r="CS119" s="2">
        <f t="shared" si="86"/>
        <v>0</v>
      </c>
      <c r="CT119" s="2">
        <f t="shared" si="87"/>
        <v>0</v>
      </c>
      <c r="CU119" s="2">
        <f t="shared" si="88"/>
        <v>0</v>
      </c>
      <c r="CV119" s="2">
        <f t="shared" si="89"/>
        <v>0</v>
      </c>
      <c r="CW119" s="2">
        <f t="shared" si="90"/>
        <v>0</v>
      </c>
      <c r="CX119" s="2">
        <f t="shared" si="91"/>
        <v>0</v>
      </c>
      <c r="CY119" s="2">
        <f t="shared" si="92"/>
        <v>0</v>
      </c>
      <c r="CZ119" s="2">
        <f t="shared" si="93"/>
        <v>0</v>
      </c>
      <c r="DA119" s="2"/>
      <c r="DB119" s="2"/>
      <c r="DC119" s="2" t="s">
        <v>6</v>
      </c>
      <c r="DD119" s="2" t="s">
        <v>6</v>
      </c>
      <c r="DE119" s="2" t="s">
        <v>6</v>
      </c>
      <c r="DF119" s="2" t="s">
        <v>6</v>
      </c>
      <c r="DG119" s="2" t="s">
        <v>6</v>
      </c>
      <c r="DH119" s="2" t="s">
        <v>6</v>
      </c>
      <c r="DI119" s="2" t="s">
        <v>6</v>
      </c>
      <c r="DJ119" s="2" t="s">
        <v>6</v>
      </c>
      <c r="DK119" s="2" t="s">
        <v>6</v>
      </c>
      <c r="DL119" s="2" t="s">
        <v>6</v>
      </c>
      <c r="DM119" s="2" t="s">
        <v>6</v>
      </c>
      <c r="DN119" s="2">
        <v>0</v>
      </c>
      <c r="DO119" s="2">
        <v>0</v>
      </c>
      <c r="DP119" s="2">
        <v>1</v>
      </c>
      <c r="DQ119" s="2">
        <v>1</v>
      </c>
      <c r="DR119" s="2"/>
      <c r="DS119" s="2"/>
      <c r="DT119" s="2"/>
      <c r="DU119" s="2">
        <v>1009</v>
      </c>
      <c r="DV119" s="2" t="s">
        <v>202</v>
      </c>
      <c r="DW119" s="2" t="s">
        <v>202</v>
      </c>
      <c r="DX119" s="2">
        <v>1</v>
      </c>
      <c r="DY119" s="2"/>
      <c r="DZ119" s="2"/>
      <c r="EA119" s="2"/>
      <c r="EB119" s="2"/>
      <c r="EC119" s="2"/>
      <c r="ED119" s="2"/>
      <c r="EE119" s="2">
        <v>16510527</v>
      </c>
      <c r="EF119" s="2">
        <v>2</v>
      </c>
      <c r="EG119" s="2" t="s">
        <v>30</v>
      </c>
      <c r="EH119" s="2">
        <v>0</v>
      </c>
      <c r="EI119" s="2" t="s">
        <v>6</v>
      </c>
      <c r="EJ119" s="2">
        <v>1</v>
      </c>
      <c r="EK119" s="2">
        <v>26001</v>
      </c>
      <c r="EL119" s="2" t="s">
        <v>181</v>
      </c>
      <c r="EM119" s="2" t="s">
        <v>182</v>
      </c>
      <c r="EN119" s="2"/>
      <c r="EO119" s="2" t="s">
        <v>6</v>
      </c>
      <c r="EP119" s="2"/>
      <c r="EQ119" s="2">
        <v>0</v>
      </c>
      <c r="ER119" s="2">
        <v>11.22</v>
      </c>
      <c r="ES119" s="2">
        <v>11.22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>
        <v>0</v>
      </c>
      <c r="FR119" s="2">
        <f t="shared" si="94"/>
        <v>0</v>
      </c>
      <c r="FS119" s="2">
        <v>0</v>
      </c>
      <c r="FT119" s="2" t="s">
        <v>34</v>
      </c>
      <c r="FU119" s="2" t="s">
        <v>35</v>
      </c>
      <c r="FV119" s="2"/>
      <c r="FW119" s="2"/>
      <c r="FX119" s="2">
        <v>90</v>
      </c>
      <c r="FY119" s="2">
        <v>59.5</v>
      </c>
      <c r="FZ119" s="2"/>
      <c r="GA119" s="2" t="s">
        <v>6</v>
      </c>
      <c r="GB119" s="2"/>
      <c r="GC119" s="2"/>
      <c r="GD119" s="2">
        <v>0</v>
      </c>
      <c r="GE119" s="2"/>
      <c r="GF119" s="2">
        <v>1042012327</v>
      </c>
      <c r="GG119" s="2">
        <v>2</v>
      </c>
      <c r="GH119" s="2">
        <v>1</v>
      </c>
      <c r="GI119" s="2">
        <v>-2</v>
      </c>
      <c r="GJ119" s="2">
        <v>0</v>
      </c>
      <c r="GK119" s="2">
        <f>ROUND(R119*(R12)/100,2)</f>
        <v>0</v>
      </c>
      <c r="GL119" s="2">
        <f t="shared" si="95"/>
        <v>0</v>
      </c>
      <c r="GM119" s="2">
        <f t="shared" si="96"/>
        <v>48530.99</v>
      </c>
      <c r="GN119" s="2">
        <f t="shared" si="97"/>
        <v>48530.99</v>
      </c>
      <c r="GO119" s="2">
        <f t="shared" si="98"/>
        <v>0</v>
      </c>
      <c r="GP119" s="2">
        <f t="shared" si="99"/>
        <v>0</v>
      </c>
      <c r="GQ119" s="2"/>
      <c r="GR119" s="2">
        <v>0</v>
      </c>
      <c r="GS119" s="2">
        <v>3</v>
      </c>
      <c r="GT119" s="2">
        <v>0</v>
      </c>
      <c r="GU119" s="2" t="s">
        <v>6</v>
      </c>
      <c r="GV119" s="2">
        <f t="shared" si="100"/>
        <v>0</v>
      </c>
      <c r="GW119" s="2">
        <v>1</v>
      </c>
      <c r="GX119" s="2">
        <f t="shared" si="101"/>
        <v>0</v>
      </c>
      <c r="GY119" s="2"/>
      <c r="GZ119" s="2"/>
      <c r="HA119" s="2">
        <v>0</v>
      </c>
      <c r="HB119" s="2">
        <v>0</v>
      </c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>
        <v>0</v>
      </c>
      <c r="IL119" s="2"/>
      <c r="IM119" s="2"/>
      <c r="IN119" s="2"/>
      <c r="IO119" s="2"/>
      <c r="IP119" s="2"/>
      <c r="IQ119" s="2"/>
      <c r="IR119" s="2"/>
      <c r="IS119" s="2"/>
      <c r="IT119" s="2"/>
      <c r="IU119" s="2"/>
    </row>
    <row r="120" spans="1:255" x14ac:dyDescent="0.2">
      <c r="A120">
        <v>18</v>
      </c>
      <c r="B120">
        <v>1</v>
      </c>
      <c r="C120">
        <v>251</v>
      </c>
      <c r="E120" t="s">
        <v>199</v>
      </c>
      <c r="F120" t="s">
        <v>200</v>
      </c>
      <c r="G120" t="s">
        <v>201</v>
      </c>
      <c r="H120" t="s">
        <v>202</v>
      </c>
      <c r="I120">
        <f>I116*J120</f>
        <v>4325.3999999999996</v>
      </c>
      <c r="J120">
        <v>2699.9999999999995</v>
      </c>
      <c r="O120">
        <f t="shared" si="68"/>
        <v>331466.65000000002</v>
      </c>
      <c r="P120">
        <f t="shared" si="69"/>
        <v>331466.65000000002</v>
      </c>
      <c r="Q120">
        <f t="shared" si="70"/>
        <v>0</v>
      </c>
      <c r="R120">
        <f t="shared" si="71"/>
        <v>0</v>
      </c>
      <c r="S120">
        <f t="shared" si="72"/>
        <v>0</v>
      </c>
      <c r="T120">
        <f t="shared" si="73"/>
        <v>0</v>
      </c>
      <c r="U120">
        <f t="shared" si="74"/>
        <v>0</v>
      </c>
      <c r="V120">
        <f t="shared" si="75"/>
        <v>0</v>
      </c>
      <c r="W120">
        <f t="shared" si="76"/>
        <v>0</v>
      </c>
      <c r="X120">
        <f t="shared" si="77"/>
        <v>0</v>
      </c>
      <c r="Y120">
        <f t="shared" si="78"/>
        <v>0</v>
      </c>
      <c r="AA120">
        <v>16673407</v>
      </c>
      <c r="AB120">
        <f t="shared" si="79"/>
        <v>11.22</v>
      </c>
      <c r="AC120">
        <f>ROUND((ES120),6)</f>
        <v>11.22</v>
      </c>
      <c r="AD120">
        <f>ROUND((((ET120)-(EU120))+AE120),6)</f>
        <v>0</v>
      </c>
      <c r="AE120">
        <f t="shared" si="113"/>
        <v>0</v>
      </c>
      <c r="AF120">
        <f t="shared" si="113"/>
        <v>0</v>
      </c>
      <c r="AG120">
        <f t="shared" si="81"/>
        <v>0</v>
      </c>
      <c r="AH120">
        <f t="shared" si="114"/>
        <v>0</v>
      </c>
      <c r="AI120">
        <f t="shared" si="114"/>
        <v>0</v>
      </c>
      <c r="AJ120">
        <f t="shared" si="82"/>
        <v>0</v>
      </c>
      <c r="AK120">
        <v>11.22</v>
      </c>
      <c r="AL120">
        <v>11.22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90</v>
      </c>
      <c r="AU120">
        <v>60</v>
      </c>
      <c r="AV120">
        <v>1</v>
      </c>
      <c r="AW120">
        <v>1</v>
      </c>
      <c r="AZ120">
        <v>6.83</v>
      </c>
      <c r="BA120">
        <v>1</v>
      </c>
      <c r="BB120">
        <v>1</v>
      </c>
      <c r="BC120">
        <v>6.83</v>
      </c>
      <c r="BD120" t="s">
        <v>6</v>
      </c>
      <c r="BE120" t="s">
        <v>6</v>
      </c>
      <c r="BF120" t="s">
        <v>6</v>
      </c>
      <c r="BG120" t="s">
        <v>6</v>
      </c>
      <c r="BH120">
        <v>3</v>
      </c>
      <c r="BI120">
        <v>1</v>
      </c>
      <c r="BJ120" t="s">
        <v>203</v>
      </c>
      <c r="BM120">
        <v>26001</v>
      </c>
      <c r="BN120">
        <v>0</v>
      </c>
      <c r="BO120" t="s">
        <v>6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100</v>
      </c>
      <c r="CA120">
        <v>70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83"/>
        <v>331466.65000000002</v>
      </c>
      <c r="CQ120">
        <f t="shared" si="84"/>
        <v>76.632600000000011</v>
      </c>
      <c r="CR120">
        <f t="shared" si="85"/>
        <v>0</v>
      </c>
      <c r="CS120">
        <f t="shared" si="86"/>
        <v>0</v>
      </c>
      <c r="CT120">
        <f t="shared" si="87"/>
        <v>0</v>
      </c>
      <c r="CU120">
        <f t="shared" si="88"/>
        <v>0</v>
      </c>
      <c r="CV120">
        <f t="shared" si="89"/>
        <v>0</v>
      </c>
      <c r="CW120">
        <f t="shared" si="90"/>
        <v>0</v>
      </c>
      <c r="CX120">
        <f t="shared" si="91"/>
        <v>0</v>
      </c>
      <c r="CY120">
        <f t="shared" si="92"/>
        <v>0</v>
      </c>
      <c r="CZ120">
        <f t="shared" si="93"/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1009</v>
      </c>
      <c r="DV120" t="s">
        <v>202</v>
      </c>
      <c r="DW120" t="s">
        <v>202</v>
      </c>
      <c r="DX120">
        <v>1</v>
      </c>
      <c r="EE120">
        <v>16510527</v>
      </c>
      <c r="EF120">
        <v>2</v>
      </c>
      <c r="EG120" t="s">
        <v>30</v>
      </c>
      <c r="EH120">
        <v>0</v>
      </c>
      <c r="EI120" t="s">
        <v>6</v>
      </c>
      <c r="EJ120">
        <v>1</v>
      </c>
      <c r="EK120">
        <v>26001</v>
      </c>
      <c r="EL120" t="s">
        <v>181</v>
      </c>
      <c r="EM120" t="s">
        <v>182</v>
      </c>
      <c r="EO120" t="s">
        <v>6</v>
      </c>
      <c r="EQ120">
        <v>0</v>
      </c>
      <c r="ER120">
        <v>11.22</v>
      </c>
      <c r="ES120">
        <v>11.22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94"/>
        <v>0</v>
      </c>
      <c r="FS120">
        <v>0</v>
      </c>
      <c r="FT120" t="s">
        <v>34</v>
      </c>
      <c r="FU120" t="s">
        <v>35</v>
      </c>
      <c r="FX120">
        <v>90</v>
      </c>
      <c r="FY120">
        <v>59.5</v>
      </c>
      <c r="GA120" t="s">
        <v>6</v>
      </c>
      <c r="GD120">
        <v>0</v>
      </c>
      <c r="GF120">
        <v>1042012327</v>
      </c>
      <c r="GG120">
        <v>1</v>
      </c>
      <c r="GH120">
        <v>1</v>
      </c>
      <c r="GI120">
        <v>4</v>
      </c>
      <c r="GJ120">
        <v>0</v>
      </c>
      <c r="GK120">
        <f>ROUND(R120*(S12)/100,2)</f>
        <v>0</v>
      </c>
      <c r="GL120">
        <f t="shared" si="95"/>
        <v>0</v>
      </c>
      <c r="GM120">
        <f t="shared" si="96"/>
        <v>331466.65000000002</v>
      </c>
      <c r="GN120">
        <f t="shared" si="97"/>
        <v>331466.65000000002</v>
      </c>
      <c r="GO120">
        <f t="shared" si="98"/>
        <v>0</v>
      </c>
      <c r="GP120">
        <f t="shared" si="99"/>
        <v>0</v>
      </c>
      <c r="GR120">
        <v>0</v>
      </c>
      <c r="GS120">
        <v>3</v>
      </c>
      <c r="GT120">
        <v>0</v>
      </c>
      <c r="GU120" t="s">
        <v>6</v>
      </c>
      <c r="GV120">
        <f t="shared" si="100"/>
        <v>0</v>
      </c>
      <c r="GW120">
        <v>1</v>
      </c>
      <c r="GX120">
        <f t="shared" si="101"/>
        <v>0</v>
      </c>
      <c r="HA120">
        <v>0</v>
      </c>
      <c r="HB120">
        <v>0</v>
      </c>
      <c r="IK120">
        <v>0</v>
      </c>
    </row>
    <row r="122" spans="1:255" x14ac:dyDescent="0.2">
      <c r="A122" s="3">
        <v>51</v>
      </c>
      <c r="B122" s="3">
        <f>B71</f>
        <v>1</v>
      </c>
      <c r="C122" s="3">
        <f>A71</f>
        <v>4</v>
      </c>
      <c r="D122" s="3">
        <f>ROW(A71)</f>
        <v>71</v>
      </c>
      <c r="E122" s="3"/>
      <c r="F122" s="3" t="str">
        <f>IF(F71&lt;&gt;"",F71,"")</f>
        <v>Новый раздел</v>
      </c>
      <c r="G122" s="3" t="str">
        <f>IF(G71&lt;&gt;"",G71,"")</f>
        <v>Раздел : Дымоудаление</v>
      </c>
      <c r="H122" s="3">
        <v>0</v>
      </c>
      <c r="I122" s="3"/>
      <c r="J122" s="3"/>
      <c r="K122" s="3"/>
      <c r="L122" s="3"/>
      <c r="M122" s="3"/>
      <c r="N122" s="3"/>
      <c r="O122" s="3">
        <f t="shared" ref="O122:T122" si="115">ROUND(AB122,2)</f>
        <v>97366.16</v>
      </c>
      <c r="P122" s="3">
        <f t="shared" si="115"/>
        <v>90793.600000000006</v>
      </c>
      <c r="Q122" s="3">
        <f t="shared" si="115"/>
        <v>1672.9</v>
      </c>
      <c r="R122" s="3">
        <f t="shared" si="115"/>
        <v>194.47</v>
      </c>
      <c r="S122" s="3">
        <f t="shared" si="115"/>
        <v>4899.66</v>
      </c>
      <c r="T122" s="3">
        <f t="shared" si="115"/>
        <v>0</v>
      </c>
      <c r="U122" s="3">
        <f>AH122</f>
        <v>534.2796075</v>
      </c>
      <c r="V122" s="3">
        <f>AI122</f>
        <v>16.015049999999999</v>
      </c>
      <c r="W122" s="3">
        <f>ROUND(AJ122,2)</f>
        <v>0</v>
      </c>
      <c r="X122" s="3">
        <f>ROUND(AK122,2)</f>
        <v>4965.51</v>
      </c>
      <c r="Y122" s="3">
        <f>ROUND(AL122,2)</f>
        <v>3251</v>
      </c>
      <c r="Z122" s="3"/>
      <c r="AA122" s="3"/>
      <c r="AB122" s="3">
        <f>ROUND(SUMIF(AA75:AA120,"=16673393",O75:O120),2)</f>
        <v>97366.16</v>
      </c>
      <c r="AC122" s="3">
        <f>ROUND(SUMIF(AA75:AA120,"=16673393",P75:P120),2)</f>
        <v>90793.600000000006</v>
      </c>
      <c r="AD122" s="3">
        <f>ROUND(SUMIF(AA75:AA120,"=16673393",Q75:Q120),2)</f>
        <v>1672.9</v>
      </c>
      <c r="AE122" s="3">
        <f>ROUND(SUMIF(AA75:AA120,"=16673393",R75:R120),2)</f>
        <v>194.47</v>
      </c>
      <c r="AF122" s="3">
        <f>ROUND(SUMIF(AA75:AA120,"=16673393",S75:S120),2)</f>
        <v>4899.66</v>
      </c>
      <c r="AG122" s="3">
        <f>ROUND(SUMIF(AA75:AA120,"=16673393",T75:T120),2)</f>
        <v>0</v>
      </c>
      <c r="AH122" s="3">
        <f>SUMIF(AA75:AA120,"=16673393",U75:U120)</f>
        <v>534.2796075</v>
      </c>
      <c r="AI122" s="3">
        <f>SUMIF(AA75:AA120,"=16673393",V75:V120)</f>
        <v>16.015049999999999</v>
      </c>
      <c r="AJ122" s="3">
        <f>ROUND(SUMIF(AA75:AA120,"=16673393",W75:W120),2)</f>
        <v>0</v>
      </c>
      <c r="AK122" s="3">
        <f>ROUND(SUMIF(AA75:AA120,"=16673393",X75:X120),2)</f>
        <v>4965.51</v>
      </c>
      <c r="AL122" s="3">
        <f>ROUND(SUMIF(AA75:AA120,"=16673393",Y75:Y120),2)</f>
        <v>3251</v>
      </c>
      <c r="AM122" s="3"/>
      <c r="AN122" s="3"/>
      <c r="AO122" s="3">
        <f t="shared" ref="AO122:BC122" si="116">ROUND(BX122,2)</f>
        <v>0</v>
      </c>
      <c r="AP122" s="3">
        <f t="shared" si="116"/>
        <v>0</v>
      </c>
      <c r="AQ122" s="3">
        <f t="shared" si="116"/>
        <v>0</v>
      </c>
      <c r="AR122" s="3">
        <f t="shared" si="116"/>
        <v>105582.67</v>
      </c>
      <c r="AS122" s="3">
        <f t="shared" si="116"/>
        <v>101864.77</v>
      </c>
      <c r="AT122" s="3">
        <f t="shared" si="116"/>
        <v>3717.9</v>
      </c>
      <c r="AU122" s="3">
        <f t="shared" si="116"/>
        <v>0</v>
      </c>
      <c r="AV122" s="3">
        <f t="shared" si="116"/>
        <v>90793.600000000006</v>
      </c>
      <c r="AW122" s="3">
        <f t="shared" si="116"/>
        <v>90793.600000000006</v>
      </c>
      <c r="AX122" s="3">
        <f t="shared" si="116"/>
        <v>0</v>
      </c>
      <c r="AY122" s="3">
        <f t="shared" si="116"/>
        <v>90793.600000000006</v>
      </c>
      <c r="AZ122" s="3">
        <f t="shared" si="116"/>
        <v>0</v>
      </c>
      <c r="BA122" s="3">
        <f t="shared" si="116"/>
        <v>0</v>
      </c>
      <c r="BB122" s="3">
        <f t="shared" si="116"/>
        <v>0</v>
      </c>
      <c r="BC122" s="3">
        <f t="shared" si="116"/>
        <v>0</v>
      </c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>
        <f>ROUND(SUMIF(AA75:AA120,"=16673393",FQ75:FQ120),2)</f>
        <v>0</v>
      </c>
      <c r="BY122" s="3">
        <f>ROUND(SUMIF(AA75:AA120,"=16673393",FR75:FR120),2)</f>
        <v>0</v>
      </c>
      <c r="BZ122" s="3">
        <f>ROUND(SUMIF(AA75:AA120,"=16673393",GL75:GL120),2)</f>
        <v>0</v>
      </c>
      <c r="CA122" s="3">
        <f>ROUND(SUMIF(AA75:AA120,"=16673393",GM75:GM120),2)</f>
        <v>105582.67</v>
      </c>
      <c r="CB122" s="3">
        <f>ROUND(SUMIF(AA75:AA120,"=16673393",GN75:GN120),2)</f>
        <v>101864.77</v>
      </c>
      <c r="CC122" s="3">
        <f>ROUND(SUMIF(AA75:AA120,"=16673393",GO75:GO120),2)</f>
        <v>3717.9</v>
      </c>
      <c r="CD122" s="3">
        <f>ROUND(SUMIF(AA75:AA120,"=16673393",GP75:GP120),2)</f>
        <v>0</v>
      </c>
      <c r="CE122" s="3">
        <f>AC122-BX122</f>
        <v>90793.600000000006</v>
      </c>
      <c r="CF122" s="3">
        <f>AC122-BY122</f>
        <v>90793.600000000006</v>
      </c>
      <c r="CG122" s="3">
        <f>BX122-BZ122</f>
        <v>0</v>
      </c>
      <c r="CH122" s="3">
        <f>AC122-BX122-BY122+BZ122</f>
        <v>90793.600000000006</v>
      </c>
      <c r="CI122" s="3">
        <f>BY122-BZ122</f>
        <v>0</v>
      </c>
      <c r="CJ122" s="3">
        <f>ROUND(SUMIF(AA75:AA120,"=16673393",GX75:GX120),2)</f>
        <v>0</v>
      </c>
      <c r="CK122" s="3">
        <f>ROUND(SUMIF(AA75:AA120,"=16673393",GY75:GY120),2)</f>
        <v>0</v>
      </c>
      <c r="CL122" s="3">
        <f>ROUND(SUMIF(AA75:AA120,"=16673393",GZ75:GZ120),2)</f>
        <v>0</v>
      </c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4">
        <f t="shared" ref="DG122:DL122" si="117">ROUND(DT122,2)</f>
        <v>1818859.66</v>
      </c>
      <c r="DH122" s="4">
        <f t="shared" si="117"/>
        <v>1773969.01</v>
      </c>
      <c r="DI122" s="4">
        <f t="shared" si="117"/>
        <v>11425.9</v>
      </c>
      <c r="DJ122" s="4">
        <f t="shared" si="117"/>
        <v>1328.28</v>
      </c>
      <c r="DK122" s="4">
        <f t="shared" si="117"/>
        <v>33464.75</v>
      </c>
      <c r="DL122" s="4">
        <f t="shared" si="117"/>
        <v>0</v>
      </c>
      <c r="DM122" s="4">
        <f>DZ122</f>
        <v>534.2796075</v>
      </c>
      <c r="DN122" s="4">
        <f>EA122</f>
        <v>16.015049999999999</v>
      </c>
      <c r="DO122" s="4">
        <f>ROUND(EB122,2)</f>
        <v>0</v>
      </c>
      <c r="DP122" s="4">
        <f>ROUND(EC122,2)</f>
        <v>33914.58</v>
      </c>
      <c r="DQ122" s="4">
        <f>ROUND(ED122,2)</f>
        <v>22204.39</v>
      </c>
      <c r="DR122" s="4"/>
      <c r="DS122" s="4"/>
      <c r="DT122" s="4">
        <f>ROUND(SUMIF(AA75:AA120,"=16673407",O75:O120),2)</f>
        <v>1818859.66</v>
      </c>
      <c r="DU122" s="4">
        <f>ROUND(SUMIF(AA75:AA120,"=16673407",P75:P120),2)</f>
        <v>1773969.01</v>
      </c>
      <c r="DV122" s="4">
        <f>ROUND(SUMIF(AA75:AA120,"=16673407",Q75:Q120),2)</f>
        <v>11425.9</v>
      </c>
      <c r="DW122" s="4">
        <f>ROUND(SUMIF(AA75:AA120,"=16673407",R75:R120),2)</f>
        <v>1328.28</v>
      </c>
      <c r="DX122" s="4">
        <f>ROUND(SUMIF(AA75:AA120,"=16673407",S75:S120),2)</f>
        <v>33464.75</v>
      </c>
      <c r="DY122" s="4">
        <f>ROUND(SUMIF(AA75:AA120,"=16673407",T75:T120),2)</f>
        <v>0</v>
      </c>
      <c r="DZ122" s="4">
        <f>SUMIF(AA75:AA120,"=16673407",U75:U120)</f>
        <v>534.2796075</v>
      </c>
      <c r="EA122" s="4">
        <f>SUMIF(AA75:AA120,"=16673407",V75:V120)</f>
        <v>16.015049999999999</v>
      </c>
      <c r="EB122" s="4">
        <f>ROUND(SUMIF(AA75:AA120,"=16673407",W75:W120),2)</f>
        <v>0</v>
      </c>
      <c r="EC122" s="4">
        <f>ROUND(SUMIF(AA75:AA120,"=16673407",X75:X120),2)</f>
        <v>33914.58</v>
      </c>
      <c r="ED122" s="4">
        <f>ROUND(SUMIF(AA75:AA120,"=16673407",Y75:Y120),2)</f>
        <v>22204.39</v>
      </c>
      <c r="EE122" s="4"/>
      <c r="EF122" s="4"/>
      <c r="EG122" s="4">
        <f t="shared" ref="EG122:EU122" si="118">ROUND(FP122,2)</f>
        <v>0</v>
      </c>
      <c r="EH122" s="4">
        <f t="shared" si="118"/>
        <v>0</v>
      </c>
      <c r="EI122" s="4">
        <f t="shared" si="118"/>
        <v>0</v>
      </c>
      <c r="EJ122" s="4">
        <f t="shared" si="118"/>
        <v>1874978.63</v>
      </c>
      <c r="EK122" s="4">
        <f t="shared" si="118"/>
        <v>1627240.54</v>
      </c>
      <c r="EL122" s="4">
        <f t="shared" si="118"/>
        <v>247738.09</v>
      </c>
      <c r="EM122" s="4">
        <f t="shared" si="118"/>
        <v>0</v>
      </c>
      <c r="EN122" s="4">
        <f t="shared" si="118"/>
        <v>1773969.01</v>
      </c>
      <c r="EO122" s="4">
        <f t="shared" si="118"/>
        <v>1773969.01</v>
      </c>
      <c r="EP122" s="4">
        <f t="shared" si="118"/>
        <v>0</v>
      </c>
      <c r="EQ122" s="4">
        <f t="shared" si="118"/>
        <v>1773969.01</v>
      </c>
      <c r="ER122" s="4">
        <f t="shared" si="118"/>
        <v>0</v>
      </c>
      <c r="ES122" s="4">
        <f t="shared" si="118"/>
        <v>0</v>
      </c>
      <c r="ET122" s="4">
        <f t="shared" si="118"/>
        <v>0</v>
      </c>
      <c r="EU122" s="4">
        <f t="shared" si="118"/>
        <v>0</v>
      </c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>
        <f>ROUND(SUMIF(AA75:AA120,"=16673407",FQ75:FQ120),2)</f>
        <v>0</v>
      </c>
      <c r="FQ122" s="4">
        <f>ROUND(SUMIF(AA75:AA120,"=16673407",FR75:FR120),2)</f>
        <v>0</v>
      </c>
      <c r="FR122" s="4">
        <f>ROUND(SUMIF(AA75:AA120,"=16673407",GL75:GL120),2)</f>
        <v>0</v>
      </c>
      <c r="FS122" s="4">
        <f>ROUND(SUMIF(AA75:AA120,"=16673407",GM75:GM120),2)</f>
        <v>1874978.63</v>
      </c>
      <c r="FT122" s="4">
        <f>ROUND(SUMIF(AA75:AA120,"=16673407",GN75:GN120),2)</f>
        <v>1627240.54</v>
      </c>
      <c r="FU122" s="4">
        <f>ROUND(SUMIF(AA75:AA120,"=16673407",GO75:GO120),2)</f>
        <v>247738.09</v>
      </c>
      <c r="FV122" s="4">
        <f>ROUND(SUMIF(AA75:AA120,"=16673407",GP75:GP120),2)</f>
        <v>0</v>
      </c>
      <c r="FW122" s="4">
        <f>DU122-FP122</f>
        <v>1773969.01</v>
      </c>
      <c r="FX122" s="4">
        <f>DU122-FQ122</f>
        <v>1773969.01</v>
      </c>
      <c r="FY122" s="4">
        <f>FP122-FR122</f>
        <v>0</v>
      </c>
      <c r="FZ122" s="4">
        <f>DU122-FP122-FQ122+FR122</f>
        <v>1773969.01</v>
      </c>
      <c r="GA122" s="4">
        <f>FQ122-FR122</f>
        <v>0</v>
      </c>
      <c r="GB122" s="4">
        <f>ROUND(SUMIF(AA75:AA120,"=16673407",GX75:GX120),2)</f>
        <v>0</v>
      </c>
      <c r="GC122" s="4">
        <f>ROUND(SUMIF(AA75:AA120,"=16673407",GY75:GY120),2)</f>
        <v>0</v>
      </c>
      <c r="GD122" s="4">
        <f>ROUND(SUMIF(AA75:AA120,"=16673407",GZ75:GZ120),2)</f>
        <v>0</v>
      </c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>
        <v>0</v>
      </c>
    </row>
    <row r="124" spans="1:255" x14ac:dyDescent="0.2">
      <c r="A124" s="5">
        <v>50</v>
      </c>
      <c r="B124" s="5">
        <v>0</v>
      </c>
      <c r="C124" s="5">
        <v>0</v>
      </c>
      <c r="D124" s="5">
        <v>1</v>
      </c>
      <c r="E124" s="5">
        <v>201</v>
      </c>
      <c r="F124" s="5">
        <f>ROUND(Source!O122,O124)</f>
        <v>97366.16</v>
      </c>
      <c r="G124" s="5" t="s">
        <v>55</v>
      </c>
      <c r="H124" s="5" t="s">
        <v>56</v>
      </c>
      <c r="I124" s="5"/>
      <c r="J124" s="5"/>
      <c r="K124" s="5">
        <v>201</v>
      </c>
      <c r="L124" s="5">
        <v>1</v>
      </c>
      <c r="M124" s="5">
        <v>3</v>
      </c>
      <c r="N124" s="5" t="s">
        <v>6</v>
      </c>
      <c r="O124" s="5">
        <v>2</v>
      </c>
      <c r="P124" s="5">
        <f>ROUND(Source!DG122,O124)</f>
        <v>1818859.66</v>
      </c>
      <c r="Q124" s="5"/>
      <c r="R124" s="5"/>
      <c r="S124" s="5"/>
      <c r="T124" s="5"/>
      <c r="U124" s="5"/>
      <c r="V124" s="5"/>
      <c r="W124" s="5"/>
    </row>
    <row r="125" spans="1:255" x14ac:dyDescent="0.2">
      <c r="A125" s="5">
        <v>50</v>
      </c>
      <c r="B125" s="5">
        <v>0</v>
      </c>
      <c r="C125" s="5">
        <v>0</v>
      </c>
      <c r="D125" s="5">
        <v>1</v>
      </c>
      <c r="E125" s="5">
        <v>202</v>
      </c>
      <c r="F125" s="5">
        <f>ROUND(Source!P122,O125)</f>
        <v>90793.600000000006</v>
      </c>
      <c r="G125" s="5" t="s">
        <v>57</v>
      </c>
      <c r="H125" s="5" t="s">
        <v>58</v>
      </c>
      <c r="I125" s="5"/>
      <c r="J125" s="5"/>
      <c r="K125" s="5">
        <v>202</v>
      </c>
      <c r="L125" s="5">
        <v>2</v>
      </c>
      <c r="M125" s="5">
        <v>3</v>
      </c>
      <c r="N125" s="5" t="s">
        <v>6</v>
      </c>
      <c r="O125" s="5">
        <v>2</v>
      </c>
      <c r="P125" s="5">
        <f>ROUND(Source!DH122,O125)</f>
        <v>1773969.01</v>
      </c>
      <c r="Q125" s="5"/>
      <c r="R125" s="5"/>
      <c r="S125" s="5"/>
      <c r="T125" s="5"/>
      <c r="U125" s="5"/>
      <c r="V125" s="5"/>
      <c r="W125" s="5"/>
    </row>
    <row r="126" spans="1:255" x14ac:dyDescent="0.2">
      <c r="A126" s="5">
        <v>50</v>
      </c>
      <c r="B126" s="5">
        <v>0</v>
      </c>
      <c r="C126" s="5">
        <v>0</v>
      </c>
      <c r="D126" s="5">
        <v>1</v>
      </c>
      <c r="E126" s="5">
        <v>222</v>
      </c>
      <c r="F126" s="5">
        <f>ROUND(Source!AO122,O126)</f>
        <v>0</v>
      </c>
      <c r="G126" s="5" t="s">
        <v>59</v>
      </c>
      <c r="H126" s="5" t="s">
        <v>60</v>
      </c>
      <c r="I126" s="5"/>
      <c r="J126" s="5"/>
      <c r="K126" s="5">
        <v>222</v>
      </c>
      <c r="L126" s="5">
        <v>3</v>
      </c>
      <c r="M126" s="5">
        <v>3</v>
      </c>
      <c r="N126" s="5" t="s">
        <v>6</v>
      </c>
      <c r="O126" s="5">
        <v>2</v>
      </c>
      <c r="P126" s="5">
        <f>ROUND(Source!EG122,O126)</f>
        <v>0</v>
      </c>
      <c r="Q126" s="5"/>
      <c r="R126" s="5"/>
      <c r="S126" s="5"/>
      <c r="T126" s="5"/>
      <c r="U126" s="5"/>
      <c r="V126" s="5"/>
      <c r="W126" s="5"/>
    </row>
    <row r="127" spans="1:255" x14ac:dyDescent="0.2">
      <c r="A127" s="5">
        <v>50</v>
      </c>
      <c r="B127" s="5">
        <v>0</v>
      </c>
      <c r="C127" s="5">
        <v>0</v>
      </c>
      <c r="D127" s="5">
        <v>1</v>
      </c>
      <c r="E127" s="5">
        <v>225</v>
      </c>
      <c r="F127" s="5">
        <f>ROUND(Source!AV122,O127)</f>
        <v>90793.600000000006</v>
      </c>
      <c r="G127" s="5" t="s">
        <v>61</v>
      </c>
      <c r="H127" s="5" t="s">
        <v>62</v>
      </c>
      <c r="I127" s="5"/>
      <c r="J127" s="5"/>
      <c r="K127" s="5">
        <v>225</v>
      </c>
      <c r="L127" s="5">
        <v>4</v>
      </c>
      <c r="M127" s="5">
        <v>3</v>
      </c>
      <c r="N127" s="5" t="s">
        <v>6</v>
      </c>
      <c r="O127" s="5">
        <v>2</v>
      </c>
      <c r="P127" s="5">
        <f>ROUND(Source!EN122,O127)</f>
        <v>1773969.01</v>
      </c>
      <c r="Q127" s="5"/>
      <c r="R127" s="5"/>
      <c r="S127" s="5"/>
      <c r="T127" s="5"/>
      <c r="U127" s="5"/>
      <c r="V127" s="5"/>
      <c r="W127" s="5"/>
    </row>
    <row r="128" spans="1:255" x14ac:dyDescent="0.2">
      <c r="A128" s="5">
        <v>50</v>
      </c>
      <c r="B128" s="5">
        <v>0</v>
      </c>
      <c r="C128" s="5">
        <v>0</v>
      </c>
      <c r="D128" s="5">
        <v>1</v>
      </c>
      <c r="E128" s="5">
        <v>226</v>
      </c>
      <c r="F128" s="5">
        <f>ROUND(Source!AW122,O128)</f>
        <v>90793.600000000006</v>
      </c>
      <c r="G128" s="5" t="s">
        <v>63</v>
      </c>
      <c r="H128" s="5" t="s">
        <v>64</v>
      </c>
      <c r="I128" s="5"/>
      <c r="J128" s="5"/>
      <c r="K128" s="5">
        <v>226</v>
      </c>
      <c r="L128" s="5">
        <v>5</v>
      </c>
      <c r="M128" s="5">
        <v>3</v>
      </c>
      <c r="N128" s="5" t="s">
        <v>6</v>
      </c>
      <c r="O128" s="5">
        <v>2</v>
      </c>
      <c r="P128" s="5">
        <f>ROUND(Source!EO122,O128)</f>
        <v>1773969.01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227</v>
      </c>
      <c r="F129" s="5">
        <f>ROUND(Source!AX122,O129)</f>
        <v>0</v>
      </c>
      <c r="G129" s="5" t="s">
        <v>65</v>
      </c>
      <c r="H129" s="5" t="s">
        <v>66</v>
      </c>
      <c r="I129" s="5"/>
      <c r="J129" s="5"/>
      <c r="K129" s="5">
        <v>227</v>
      </c>
      <c r="L129" s="5">
        <v>6</v>
      </c>
      <c r="M129" s="5">
        <v>3</v>
      </c>
      <c r="N129" s="5" t="s">
        <v>6</v>
      </c>
      <c r="O129" s="5">
        <v>2</v>
      </c>
      <c r="P129" s="5">
        <f>ROUND(Source!EP122,O129)</f>
        <v>0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228</v>
      </c>
      <c r="F130" s="5">
        <f>ROUND(Source!AY122,O130)</f>
        <v>90793.600000000006</v>
      </c>
      <c r="G130" s="5" t="s">
        <v>67</v>
      </c>
      <c r="H130" s="5" t="s">
        <v>68</v>
      </c>
      <c r="I130" s="5"/>
      <c r="J130" s="5"/>
      <c r="K130" s="5">
        <v>228</v>
      </c>
      <c r="L130" s="5">
        <v>7</v>
      </c>
      <c r="M130" s="5">
        <v>3</v>
      </c>
      <c r="N130" s="5" t="s">
        <v>6</v>
      </c>
      <c r="O130" s="5">
        <v>2</v>
      </c>
      <c r="P130" s="5">
        <f>ROUND(Source!EQ122,O130)</f>
        <v>1773969.01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216</v>
      </c>
      <c r="F131" s="5">
        <f>ROUND(Source!AP122,O131)</f>
        <v>0</v>
      </c>
      <c r="G131" s="5" t="s">
        <v>69</v>
      </c>
      <c r="H131" s="5" t="s">
        <v>70</v>
      </c>
      <c r="I131" s="5"/>
      <c r="J131" s="5"/>
      <c r="K131" s="5">
        <v>216</v>
      </c>
      <c r="L131" s="5">
        <v>8</v>
      </c>
      <c r="M131" s="5">
        <v>3</v>
      </c>
      <c r="N131" s="5" t="s">
        <v>6</v>
      </c>
      <c r="O131" s="5">
        <v>2</v>
      </c>
      <c r="P131" s="5">
        <f>ROUND(Source!EH122,O131)</f>
        <v>0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223</v>
      </c>
      <c r="F132" s="5">
        <f>ROUND(Source!AQ122,O132)</f>
        <v>0</v>
      </c>
      <c r="G132" s="5" t="s">
        <v>71</v>
      </c>
      <c r="H132" s="5" t="s">
        <v>72</v>
      </c>
      <c r="I132" s="5"/>
      <c r="J132" s="5"/>
      <c r="K132" s="5">
        <v>223</v>
      </c>
      <c r="L132" s="5">
        <v>9</v>
      </c>
      <c r="M132" s="5">
        <v>3</v>
      </c>
      <c r="N132" s="5" t="s">
        <v>6</v>
      </c>
      <c r="O132" s="5">
        <v>2</v>
      </c>
      <c r="P132" s="5">
        <f>ROUND(Source!EI122,O132)</f>
        <v>0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229</v>
      </c>
      <c r="F133" s="5">
        <f>ROUND(Source!AZ122,O133)</f>
        <v>0</v>
      </c>
      <c r="G133" s="5" t="s">
        <v>73</v>
      </c>
      <c r="H133" s="5" t="s">
        <v>74</v>
      </c>
      <c r="I133" s="5"/>
      <c r="J133" s="5"/>
      <c r="K133" s="5">
        <v>229</v>
      </c>
      <c r="L133" s="5">
        <v>10</v>
      </c>
      <c r="M133" s="5">
        <v>3</v>
      </c>
      <c r="N133" s="5" t="s">
        <v>6</v>
      </c>
      <c r="O133" s="5">
        <v>2</v>
      </c>
      <c r="P133" s="5">
        <f>ROUND(Source!ER122,O133)</f>
        <v>0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203</v>
      </c>
      <c r="F134" s="5">
        <f>ROUND(Source!Q122,O134)</f>
        <v>1672.9</v>
      </c>
      <c r="G134" s="5" t="s">
        <v>75</v>
      </c>
      <c r="H134" s="5" t="s">
        <v>76</v>
      </c>
      <c r="I134" s="5"/>
      <c r="J134" s="5"/>
      <c r="K134" s="5">
        <v>203</v>
      </c>
      <c r="L134" s="5">
        <v>11</v>
      </c>
      <c r="M134" s="5">
        <v>3</v>
      </c>
      <c r="N134" s="5" t="s">
        <v>6</v>
      </c>
      <c r="O134" s="5">
        <v>2</v>
      </c>
      <c r="P134" s="5">
        <f>ROUND(Source!DI122,O134)</f>
        <v>11425.9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231</v>
      </c>
      <c r="F135" s="5">
        <f>ROUND(Source!BB122,O135)</f>
        <v>0</v>
      </c>
      <c r="G135" s="5" t="s">
        <v>77</v>
      </c>
      <c r="H135" s="5" t="s">
        <v>78</v>
      </c>
      <c r="I135" s="5"/>
      <c r="J135" s="5"/>
      <c r="K135" s="5">
        <v>231</v>
      </c>
      <c r="L135" s="5">
        <v>12</v>
      </c>
      <c r="M135" s="5">
        <v>3</v>
      </c>
      <c r="N135" s="5" t="s">
        <v>6</v>
      </c>
      <c r="O135" s="5">
        <v>2</v>
      </c>
      <c r="P135" s="5">
        <f>ROUND(Source!ET122,O135)</f>
        <v>0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204</v>
      </c>
      <c r="F136" s="5">
        <f>ROUND(Source!R122,O136)</f>
        <v>194.47</v>
      </c>
      <c r="G136" s="5" t="s">
        <v>79</v>
      </c>
      <c r="H136" s="5" t="s">
        <v>80</v>
      </c>
      <c r="I136" s="5"/>
      <c r="J136" s="5"/>
      <c r="K136" s="5">
        <v>204</v>
      </c>
      <c r="L136" s="5">
        <v>13</v>
      </c>
      <c r="M136" s="5">
        <v>3</v>
      </c>
      <c r="N136" s="5" t="s">
        <v>6</v>
      </c>
      <c r="O136" s="5">
        <v>2</v>
      </c>
      <c r="P136" s="5">
        <f>ROUND(Source!DJ122,O136)</f>
        <v>1328.28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205</v>
      </c>
      <c r="F137" s="5">
        <f>ROUND(Source!S122,O137)</f>
        <v>4899.66</v>
      </c>
      <c r="G137" s="5" t="s">
        <v>81</v>
      </c>
      <c r="H137" s="5" t="s">
        <v>82</v>
      </c>
      <c r="I137" s="5"/>
      <c r="J137" s="5"/>
      <c r="K137" s="5">
        <v>205</v>
      </c>
      <c r="L137" s="5">
        <v>14</v>
      </c>
      <c r="M137" s="5">
        <v>3</v>
      </c>
      <c r="N137" s="5" t="s">
        <v>6</v>
      </c>
      <c r="O137" s="5">
        <v>2</v>
      </c>
      <c r="P137" s="5">
        <f>ROUND(Source!DK122,O137)</f>
        <v>33464.75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232</v>
      </c>
      <c r="F138" s="5">
        <f>ROUND(Source!BC122,O138)</f>
        <v>0</v>
      </c>
      <c r="G138" s="5" t="s">
        <v>83</v>
      </c>
      <c r="H138" s="5" t="s">
        <v>84</v>
      </c>
      <c r="I138" s="5"/>
      <c r="J138" s="5"/>
      <c r="K138" s="5">
        <v>232</v>
      </c>
      <c r="L138" s="5">
        <v>15</v>
      </c>
      <c r="M138" s="5">
        <v>3</v>
      </c>
      <c r="N138" s="5" t="s">
        <v>6</v>
      </c>
      <c r="O138" s="5">
        <v>2</v>
      </c>
      <c r="P138" s="5">
        <f>ROUND(Source!EU122,O138)</f>
        <v>0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214</v>
      </c>
      <c r="F139" s="5">
        <f>ROUND(Source!AS122,O139)</f>
        <v>101864.77</v>
      </c>
      <c r="G139" s="5" t="s">
        <v>85</v>
      </c>
      <c r="H139" s="5" t="s">
        <v>86</v>
      </c>
      <c r="I139" s="5"/>
      <c r="J139" s="5"/>
      <c r="K139" s="5">
        <v>214</v>
      </c>
      <c r="L139" s="5">
        <v>16</v>
      </c>
      <c r="M139" s="5">
        <v>3</v>
      </c>
      <c r="N139" s="5" t="s">
        <v>6</v>
      </c>
      <c r="O139" s="5">
        <v>2</v>
      </c>
      <c r="P139" s="5">
        <f>ROUND(Source!EK122,O139)</f>
        <v>1627240.54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215</v>
      </c>
      <c r="F140" s="5">
        <f>ROUND(Source!AT122,O140)</f>
        <v>3717.9</v>
      </c>
      <c r="G140" s="5" t="s">
        <v>87</v>
      </c>
      <c r="H140" s="5" t="s">
        <v>88</v>
      </c>
      <c r="I140" s="5"/>
      <c r="J140" s="5"/>
      <c r="K140" s="5">
        <v>215</v>
      </c>
      <c r="L140" s="5">
        <v>17</v>
      </c>
      <c r="M140" s="5">
        <v>3</v>
      </c>
      <c r="N140" s="5" t="s">
        <v>6</v>
      </c>
      <c r="O140" s="5">
        <v>2</v>
      </c>
      <c r="P140" s="5">
        <f>ROUND(Source!EL122,O140)</f>
        <v>247738.09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0</v>
      </c>
      <c r="C141" s="5">
        <v>0</v>
      </c>
      <c r="D141" s="5">
        <v>1</v>
      </c>
      <c r="E141" s="5">
        <v>217</v>
      </c>
      <c r="F141" s="5">
        <f>ROUND(Source!AU122,O141)</f>
        <v>0</v>
      </c>
      <c r="G141" s="5" t="s">
        <v>89</v>
      </c>
      <c r="H141" s="5" t="s">
        <v>90</v>
      </c>
      <c r="I141" s="5"/>
      <c r="J141" s="5"/>
      <c r="K141" s="5">
        <v>217</v>
      </c>
      <c r="L141" s="5">
        <v>18</v>
      </c>
      <c r="M141" s="5">
        <v>3</v>
      </c>
      <c r="N141" s="5" t="s">
        <v>6</v>
      </c>
      <c r="O141" s="5">
        <v>2</v>
      </c>
      <c r="P141" s="5">
        <f>ROUND(Source!EM122,O141)</f>
        <v>0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0</v>
      </c>
      <c r="C142" s="5">
        <v>0</v>
      </c>
      <c r="D142" s="5">
        <v>1</v>
      </c>
      <c r="E142" s="5">
        <v>230</v>
      </c>
      <c r="F142" s="5">
        <f>ROUND(Source!BA122,O142)</f>
        <v>0</v>
      </c>
      <c r="G142" s="5" t="s">
        <v>91</v>
      </c>
      <c r="H142" s="5" t="s">
        <v>92</v>
      </c>
      <c r="I142" s="5"/>
      <c r="J142" s="5"/>
      <c r="K142" s="5">
        <v>230</v>
      </c>
      <c r="L142" s="5">
        <v>19</v>
      </c>
      <c r="M142" s="5">
        <v>3</v>
      </c>
      <c r="N142" s="5" t="s">
        <v>6</v>
      </c>
      <c r="O142" s="5">
        <v>2</v>
      </c>
      <c r="P142" s="5">
        <f>ROUND(Source!ES122,O142)</f>
        <v>0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0</v>
      </c>
      <c r="C143" s="5">
        <v>0</v>
      </c>
      <c r="D143" s="5">
        <v>1</v>
      </c>
      <c r="E143" s="5">
        <v>206</v>
      </c>
      <c r="F143" s="5">
        <f>ROUND(Source!T122,O143)</f>
        <v>0</v>
      </c>
      <c r="G143" s="5" t="s">
        <v>93</v>
      </c>
      <c r="H143" s="5" t="s">
        <v>94</v>
      </c>
      <c r="I143" s="5"/>
      <c r="J143" s="5"/>
      <c r="K143" s="5">
        <v>206</v>
      </c>
      <c r="L143" s="5">
        <v>20</v>
      </c>
      <c r="M143" s="5">
        <v>3</v>
      </c>
      <c r="N143" s="5" t="s">
        <v>6</v>
      </c>
      <c r="O143" s="5">
        <v>2</v>
      </c>
      <c r="P143" s="5">
        <f>ROUND(Source!DL122,O143)</f>
        <v>0</v>
      </c>
      <c r="Q143" s="5"/>
      <c r="R143" s="5"/>
      <c r="S143" s="5"/>
      <c r="T143" s="5"/>
      <c r="U143" s="5"/>
      <c r="V143" s="5"/>
      <c r="W143" s="5"/>
    </row>
    <row r="144" spans="1:23" x14ac:dyDescent="0.2">
      <c r="A144" s="5">
        <v>50</v>
      </c>
      <c r="B144" s="5">
        <v>0</v>
      </c>
      <c r="C144" s="5">
        <v>0</v>
      </c>
      <c r="D144" s="5">
        <v>1</v>
      </c>
      <c r="E144" s="5">
        <v>207</v>
      </c>
      <c r="F144" s="5">
        <f>Source!U122</f>
        <v>534.2796075</v>
      </c>
      <c r="G144" s="5" t="s">
        <v>95</v>
      </c>
      <c r="H144" s="5" t="s">
        <v>96</v>
      </c>
      <c r="I144" s="5"/>
      <c r="J144" s="5"/>
      <c r="K144" s="5">
        <v>207</v>
      </c>
      <c r="L144" s="5">
        <v>21</v>
      </c>
      <c r="M144" s="5">
        <v>3</v>
      </c>
      <c r="N144" s="5" t="s">
        <v>6</v>
      </c>
      <c r="O144" s="5">
        <v>-1</v>
      </c>
      <c r="P144" s="5">
        <f>Source!DM122</f>
        <v>534.2796075</v>
      </c>
      <c r="Q144" s="5"/>
      <c r="R144" s="5"/>
      <c r="S144" s="5"/>
      <c r="T144" s="5"/>
      <c r="U144" s="5"/>
      <c r="V144" s="5"/>
      <c r="W144" s="5"/>
    </row>
    <row r="145" spans="1:255" x14ac:dyDescent="0.2">
      <c r="A145" s="5">
        <v>50</v>
      </c>
      <c r="B145" s="5">
        <v>0</v>
      </c>
      <c r="C145" s="5">
        <v>0</v>
      </c>
      <c r="D145" s="5">
        <v>1</v>
      </c>
      <c r="E145" s="5">
        <v>208</v>
      </c>
      <c r="F145" s="5">
        <f>Source!V122</f>
        <v>16.015049999999999</v>
      </c>
      <c r="G145" s="5" t="s">
        <v>97</v>
      </c>
      <c r="H145" s="5" t="s">
        <v>98</v>
      </c>
      <c r="I145" s="5"/>
      <c r="J145" s="5"/>
      <c r="K145" s="5">
        <v>208</v>
      </c>
      <c r="L145" s="5">
        <v>22</v>
      </c>
      <c r="M145" s="5">
        <v>3</v>
      </c>
      <c r="N145" s="5" t="s">
        <v>6</v>
      </c>
      <c r="O145" s="5">
        <v>-1</v>
      </c>
      <c r="P145" s="5">
        <f>Source!DN122</f>
        <v>16.015049999999999</v>
      </c>
      <c r="Q145" s="5"/>
      <c r="R145" s="5"/>
      <c r="S145" s="5"/>
      <c r="T145" s="5"/>
      <c r="U145" s="5"/>
      <c r="V145" s="5"/>
      <c r="W145" s="5"/>
    </row>
    <row r="146" spans="1:255" x14ac:dyDescent="0.2">
      <c r="A146" s="5">
        <v>50</v>
      </c>
      <c r="B146" s="5">
        <v>0</v>
      </c>
      <c r="C146" s="5">
        <v>0</v>
      </c>
      <c r="D146" s="5">
        <v>1</v>
      </c>
      <c r="E146" s="5">
        <v>209</v>
      </c>
      <c r="F146" s="5">
        <f>ROUND(Source!W122,O146)</f>
        <v>0</v>
      </c>
      <c r="G146" s="5" t="s">
        <v>99</v>
      </c>
      <c r="H146" s="5" t="s">
        <v>100</v>
      </c>
      <c r="I146" s="5"/>
      <c r="J146" s="5"/>
      <c r="K146" s="5">
        <v>209</v>
      </c>
      <c r="L146" s="5">
        <v>23</v>
      </c>
      <c r="M146" s="5">
        <v>3</v>
      </c>
      <c r="N146" s="5" t="s">
        <v>6</v>
      </c>
      <c r="O146" s="5">
        <v>2</v>
      </c>
      <c r="P146" s="5">
        <f>ROUND(Source!DO122,O146)</f>
        <v>0</v>
      </c>
      <c r="Q146" s="5"/>
      <c r="R146" s="5"/>
      <c r="S146" s="5"/>
      <c r="T146" s="5"/>
      <c r="U146" s="5"/>
      <c r="V146" s="5"/>
      <c r="W146" s="5"/>
    </row>
    <row r="147" spans="1:255" x14ac:dyDescent="0.2">
      <c r="A147" s="5">
        <v>50</v>
      </c>
      <c r="B147" s="5">
        <v>0</v>
      </c>
      <c r="C147" s="5">
        <v>0</v>
      </c>
      <c r="D147" s="5">
        <v>1</v>
      </c>
      <c r="E147" s="5">
        <v>210</v>
      </c>
      <c r="F147" s="5">
        <f>ROUND(Source!X122,O147)</f>
        <v>4965.51</v>
      </c>
      <c r="G147" s="5" t="s">
        <v>101</v>
      </c>
      <c r="H147" s="5" t="s">
        <v>102</v>
      </c>
      <c r="I147" s="5"/>
      <c r="J147" s="5"/>
      <c r="K147" s="5">
        <v>210</v>
      </c>
      <c r="L147" s="5">
        <v>24</v>
      </c>
      <c r="M147" s="5">
        <v>3</v>
      </c>
      <c r="N147" s="5" t="s">
        <v>6</v>
      </c>
      <c r="O147" s="5">
        <v>2</v>
      </c>
      <c r="P147" s="5">
        <f>ROUND(Source!DP122,O147)</f>
        <v>33914.58</v>
      </c>
      <c r="Q147" s="5"/>
      <c r="R147" s="5"/>
      <c r="S147" s="5"/>
      <c r="T147" s="5"/>
      <c r="U147" s="5"/>
      <c r="V147" s="5"/>
      <c r="W147" s="5"/>
    </row>
    <row r="148" spans="1:255" x14ac:dyDescent="0.2">
      <c r="A148" s="5">
        <v>50</v>
      </c>
      <c r="B148" s="5">
        <v>0</v>
      </c>
      <c r="C148" s="5">
        <v>0</v>
      </c>
      <c r="D148" s="5">
        <v>1</v>
      </c>
      <c r="E148" s="5">
        <v>211</v>
      </c>
      <c r="F148" s="5">
        <f>ROUND(Source!Y122,O148)</f>
        <v>3251</v>
      </c>
      <c r="G148" s="5" t="s">
        <v>103</v>
      </c>
      <c r="H148" s="5" t="s">
        <v>104</v>
      </c>
      <c r="I148" s="5"/>
      <c r="J148" s="5"/>
      <c r="K148" s="5">
        <v>211</v>
      </c>
      <c r="L148" s="5">
        <v>25</v>
      </c>
      <c r="M148" s="5">
        <v>3</v>
      </c>
      <c r="N148" s="5" t="s">
        <v>6</v>
      </c>
      <c r="O148" s="5">
        <v>2</v>
      </c>
      <c r="P148" s="5">
        <f>ROUND(Source!DQ122,O148)</f>
        <v>22204.39</v>
      </c>
      <c r="Q148" s="5"/>
      <c r="R148" s="5"/>
      <c r="S148" s="5"/>
      <c r="T148" s="5"/>
      <c r="U148" s="5"/>
      <c r="V148" s="5"/>
      <c r="W148" s="5"/>
    </row>
    <row r="149" spans="1:255" x14ac:dyDescent="0.2">
      <c r="A149" s="5">
        <v>50</v>
      </c>
      <c r="B149" s="5">
        <v>0</v>
      </c>
      <c r="C149" s="5">
        <v>0</v>
      </c>
      <c r="D149" s="5">
        <v>1</v>
      </c>
      <c r="E149" s="5">
        <v>0</v>
      </c>
      <c r="F149" s="5">
        <f>ROUND(Source!AR122,O149)</f>
        <v>105582.67</v>
      </c>
      <c r="G149" s="5" t="s">
        <v>105</v>
      </c>
      <c r="H149" s="5" t="s">
        <v>106</v>
      </c>
      <c r="I149" s="5"/>
      <c r="J149" s="5"/>
      <c r="K149" s="5">
        <v>224</v>
      </c>
      <c r="L149" s="5">
        <v>26</v>
      </c>
      <c r="M149" s="5">
        <v>3</v>
      </c>
      <c r="N149" s="5" t="s">
        <v>6</v>
      </c>
      <c r="O149" s="5">
        <v>2</v>
      </c>
      <c r="P149" s="5">
        <f>ROUND(Source!EJ122,O149)</f>
        <v>1874978.63</v>
      </c>
      <c r="Q149" s="5"/>
      <c r="R149" s="5"/>
      <c r="S149" s="5"/>
      <c r="T149" s="5"/>
      <c r="U149" s="5"/>
      <c r="V149" s="5"/>
      <c r="W149" s="5"/>
    </row>
    <row r="150" spans="1:255" x14ac:dyDescent="0.2">
      <c r="A150" s="5">
        <v>50</v>
      </c>
      <c r="B150" s="5">
        <v>1</v>
      </c>
      <c r="C150" s="5">
        <v>0</v>
      </c>
      <c r="D150" s="5">
        <v>2</v>
      </c>
      <c r="E150" s="5">
        <v>0</v>
      </c>
      <c r="F150" s="5">
        <f>ROUND(F149,O150)</f>
        <v>105582.67</v>
      </c>
      <c r="G150" s="5" t="s">
        <v>107</v>
      </c>
      <c r="H150" s="5" t="s">
        <v>105</v>
      </c>
      <c r="I150" s="5"/>
      <c r="J150" s="5"/>
      <c r="K150" s="5">
        <v>212</v>
      </c>
      <c r="L150" s="5">
        <v>27</v>
      </c>
      <c r="M150" s="5">
        <v>0</v>
      </c>
      <c r="N150" s="5" t="s">
        <v>6</v>
      </c>
      <c r="O150" s="5">
        <v>2</v>
      </c>
      <c r="P150" s="5">
        <f>ROUND(P149,O150)</f>
        <v>1874978.63</v>
      </c>
      <c r="Q150" s="5"/>
      <c r="R150" s="5"/>
      <c r="S150" s="5"/>
      <c r="T150" s="5"/>
      <c r="U150" s="5"/>
      <c r="V150" s="5"/>
      <c r="W150" s="5"/>
    </row>
    <row r="151" spans="1:255" x14ac:dyDescent="0.2">
      <c r="A151" s="5">
        <v>50</v>
      </c>
      <c r="B151" s="5">
        <v>1</v>
      </c>
      <c r="C151" s="5">
        <v>0</v>
      </c>
      <c r="D151" s="5">
        <v>2</v>
      </c>
      <c r="E151" s="5">
        <v>0</v>
      </c>
      <c r="F151" s="5">
        <f>ROUND(F150*0.18,O151)</f>
        <v>19004.88</v>
      </c>
      <c r="G151" s="5" t="s">
        <v>108</v>
      </c>
      <c r="H151" s="5" t="s">
        <v>109</v>
      </c>
      <c r="I151" s="5"/>
      <c r="J151" s="5"/>
      <c r="K151" s="5">
        <v>212</v>
      </c>
      <c r="L151" s="5">
        <v>28</v>
      </c>
      <c r="M151" s="5">
        <v>0</v>
      </c>
      <c r="N151" s="5" t="s">
        <v>6</v>
      </c>
      <c r="O151" s="5">
        <v>2</v>
      </c>
      <c r="P151" s="5">
        <f>ROUND(P150*0.18,O151)</f>
        <v>337496.15</v>
      </c>
      <c r="Q151" s="5"/>
      <c r="R151" s="5"/>
      <c r="S151" s="5"/>
      <c r="T151" s="5"/>
      <c r="U151" s="5"/>
      <c r="V151" s="5"/>
      <c r="W151" s="5"/>
    </row>
    <row r="152" spans="1:255" x14ac:dyDescent="0.2">
      <c r="A152" s="5">
        <v>50</v>
      </c>
      <c r="B152" s="5">
        <v>1</v>
      </c>
      <c r="C152" s="5">
        <v>0</v>
      </c>
      <c r="D152" s="5">
        <v>2</v>
      </c>
      <c r="E152" s="5">
        <v>224</v>
      </c>
      <c r="F152" s="5">
        <f>ROUND(F150+F151,O152)</f>
        <v>124587.55</v>
      </c>
      <c r="G152" s="5" t="s">
        <v>110</v>
      </c>
      <c r="H152" s="5" t="s">
        <v>111</v>
      </c>
      <c r="I152" s="5"/>
      <c r="J152" s="5"/>
      <c r="K152" s="5">
        <v>212</v>
      </c>
      <c r="L152" s="5">
        <v>29</v>
      </c>
      <c r="M152" s="5">
        <v>0</v>
      </c>
      <c r="N152" s="5" t="s">
        <v>6</v>
      </c>
      <c r="O152" s="5">
        <v>2</v>
      </c>
      <c r="P152" s="5">
        <f>ROUND(P150+P151,O152)</f>
        <v>2212474.7799999998</v>
      </c>
      <c r="Q152" s="5"/>
      <c r="R152" s="5"/>
      <c r="S152" s="5"/>
      <c r="T152" s="5"/>
      <c r="U152" s="5"/>
      <c r="V152" s="5"/>
      <c r="W152" s="5"/>
    </row>
    <row r="154" spans="1:255" x14ac:dyDescent="0.2">
      <c r="A154" s="1">
        <v>4</v>
      </c>
      <c r="B154" s="1">
        <v>1</v>
      </c>
      <c r="C154" s="1"/>
      <c r="D154" s="1">
        <f>ROW(A175)</f>
        <v>175</v>
      </c>
      <c r="E154" s="1"/>
      <c r="F154" s="1" t="s">
        <v>13</v>
      </c>
      <c r="G154" s="1" t="s">
        <v>204</v>
      </c>
      <c r="H154" s="1" t="s">
        <v>6</v>
      </c>
      <c r="I154" s="1">
        <v>0</v>
      </c>
      <c r="J154" s="1"/>
      <c r="K154" s="1">
        <v>0</v>
      </c>
      <c r="L154" s="1"/>
      <c r="M154" s="1"/>
      <c r="N154" s="1"/>
      <c r="O154" s="1"/>
      <c r="P154" s="1"/>
      <c r="Q154" s="1"/>
      <c r="R154" s="1"/>
      <c r="S154" s="1"/>
      <c r="T154" s="1"/>
      <c r="U154" s="1" t="s">
        <v>6</v>
      </c>
      <c r="V154" s="1">
        <v>0</v>
      </c>
      <c r="W154" s="1"/>
      <c r="X154" s="1"/>
      <c r="Y154" s="1"/>
      <c r="Z154" s="1"/>
      <c r="AA154" s="1"/>
      <c r="AB154" s="1" t="s">
        <v>6</v>
      </c>
      <c r="AC154" s="1" t="s">
        <v>6</v>
      </c>
      <c r="AD154" s="1" t="s">
        <v>6</v>
      </c>
      <c r="AE154" s="1" t="s">
        <v>6</v>
      </c>
      <c r="AF154" s="1" t="s">
        <v>6</v>
      </c>
      <c r="AG154" s="1" t="s">
        <v>6</v>
      </c>
      <c r="AH154" s="1"/>
      <c r="AI154" s="1"/>
      <c r="AJ154" s="1"/>
      <c r="AK154" s="1"/>
      <c r="AL154" s="1"/>
      <c r="AM154" s="1"/>
      <c r="AN154" s="1"/>
      <c r="AO154" s="1"/>
      <c r="AP154" s="1" t="s">
        <v>6</v>
      </c>
      <c r="AQ154" s="1" t="s">
        <v>6</v>
      </c>
      <c r="AR154" s="1" t="s">
        <v>6</v>
      </c>
      <c r="AS154" s="1"/>
      <c r="AT154" s="1"/>
      <c r="AU154" s="1"/>
      <c r="AV154" s="1"/>
      <c r="AW154" s="1"/>
      <c r="AX154" s="1"/>
      <c r="AY154" s="1"/>
      <c r="AZ154" s="1" t="s">
        <v>6</v>
      </c>
      <c r="BA154" s="1"/>
      <c r="BB154" s="1" t="s">
        <v>6</v>
      </c>
      <c r="BC154" s="1" t="s">
        <v>6</v>
      </c>
      <c r="BD154" s="1" t="s">
        <v>6</v>
      </c>
      <c r="BE154" s="1" t="s">
        <v>6</v>
      </c>
      <c r="BF154" s="1" t="s">
        <v>6</v>
      </c>
      <c r="BG154" s="1" t="s">
        <v>6</v>
      </c>
      <c r="BH154" s="1" t="s">
        <v>6</v>
      </c>
      <c r="BI154" s="1" t="s">
        <v>6</v>
      </c>
      <c r="BJ154" s="1" t="s">
        <v>6</v>
      </c>
      <c r="BK154" s="1" t="s">
        <v>6</v>
      </c>
      <c r="BL154" s="1" t="s">
        <v>6</v>
      </c>
      <c r="BM154" s="1" t="s">
        <v>6</v>
      </c>
      <c r="BN154" s="1" t="s">
        <v>6</v>
      </c>
      <c r="BO154" s="1" t="s">
        <v>6</v>
      </c>
      <c r="BP154" s="1" t="s">
        <v>6</v>
      </c>
      <c r="BQ154" s="1"/>
      <c r="BR154" s="1"/>
      <c r="BS154" s="1"/>
      <c r="BT154" s="1"/>
      <c r="BU154" s="1"/>
      <c r="BV154" s="1"/>
      <c r="BW154" s="1"/>
      <c r="BX154" s="1">
        <v>0</v>
      </c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>
        <v>0</v>
      </c>
    </row>
    <row r="156" spans="1:255" x14ac:dyDescent="0.2">
      <c r="A156" s="3">
        <v>52</v>
      </c>
      <c r="B156" s="3">
        <f t="shared" ref="B156:G156" si="119">B175</f>
        <v>1</v>
      </c>
      <c r="C156" s="3">
        <f t="shared" si="119"/>
        <v>4</v>
      </c>
      <c r="D156" s="3">
        <f t="shared" si="119"/>
        <v>154</v>
      </c>
      <c r="E156" s="3">
        <f t="shared" si="119"/>
        <v>0</v>
      </c>
      <c r="F156" s="3" t="str">
        <f t="shared" si="119"/>
        <v>Новый раздел</v>
      </c>
      <c r="G156" s="3" t="str">
        <f t="shared" si="119"/>
        <v>Раздел: ЭОМ</v>
      </c>
      <c r="H156" s="3"/>
      <c r="I156" s="3"/>
      <c r="J156" s="3"/>
      <c r="K156" s="3"/>
      <c r="L156" s="3"/>
      <c r="M156" s="3"/>
      <c r="N156" s="3"/>
      <c r="O156" s="3">
        <f t="shared" ref="O156:AT156" si="120">O175</f>
        <v>5683.05</v>
      </c>
      <c r="P156" s="3">
        <f t="shared" si="120"/>
        <v>5275.89</v>
      </c>
      <c r="Q156" s="3">
        <f t="shared" si="120"/>
        <v>17.91</v>
      </c>
      <c r="R156" s="3">
        <f t="shared" si="120"/>
        <v>2.54</v>
      </c>
      <c r="S156" s="3">
        <f t="shared" si="120"/>
        <v>389.25</v>
      </c>
      <c r="T156" s="3">
        <f t="shared" si="120"/>
        <v>0</v>
      </c>
      <c r="U156" s="3">
        <f t="shared" si="120"/>
        <v>41.9328</v>
      </c>
      <c r="V156" s="3">
        <f t="shared" si="120"/>
        <v>0.20159999999999997</v>
      </c>
      <c r="W156" s="3">
        <f t="shared" si="120"/>
        <v>0</v>
      </c>
      <c r="X156" s="3">
        <f t="shared" si="120"/>
        <v>372.2</v>
      </c>
      <c r="Y156" s="3">
        <f t="shared" si="120"/>
        <v>254.66</v>
      </c>
      <c r="Z156" s="3">
        <f t="shared" si="120"/>
        <v>0</v>
      </c>
      <c r="AA156" s="3">
        <f t="shared" si="120"/>
        <v>0</v>
      </c>
      <c r="AB156" s="3">
        <f t="shared" si="120"/>
        <v>5683.05</v>
      </c>
      <c r="AC156" s="3">
        <f t="shared" si="120"/>
        <v>5275.89</v>
      </c>
      <c r="AD156" s="3">
        <f t="shared" si="120"/>
        <v>17.91</v>
      </c>
      <c r="AE156" s="3">
        <f t="shared" si="120"/>
        <v>2.54</v>
      </c>
      <c r="AF156" s="3">
        <f t="shared" si="120"/>
        <v>389.25</v>
      </c>
      <c r="AG156" s="3">
        <f t="shared" si="120"/>
        <v>0</v>
      </c>
      <c r="AH156" s="3">
        <f t="shared" si="120"/>
        <v>41.9328</v>
      </c>
      <c r="AI156" s="3">
        <f t="shared" si="120"/>
        <v>0.20159999999999997</v>
      </c>
      <c r="AJ156" s="3">
        <f t="shared" si="120"/>
        <v>0</v>
      </c>
      <c r="AK156" s="3">
        <f t="shared" si="120"/>
        <v>372.2</v>
      </c>
      <c r="AL156" s="3">
        <f t="shared" si="120"/>
        <v>254.66</v>
      </c>
      <c r="AM156" s="3">
        <f t="shared" si="120"/>
        <v>0</v>
      </c>
      <c r="AN156" s="3">
        <f t="shared" si="120"/>
        <v>0</v>
      </c>
      <c r="AO156" s="3">
        <f t="shared" si="120"/>
        <v>0</v>
      </c>
      <c r="AP156" s="3">
        <f t="shared" si="120"/>
        <v>0</v>
      </c>
      <c r="AQ156" s="3">
        <f t="shared" si="120"/>
        <v>0</v>
      </c>
      <c r="AR156" s="3">
        <f t="shared" si="120"/>
        <v>6309.91</v>
      </c>
      <c r="AS156" s="3">
        <f t="shared" si="120"/>
        <v>0</v>
      </c>
      <c r="AT156" s="3">
        <f t="shared" si="120"/>
        <v>6309.91</v>
      </c>
      <c r="AU156" s="3">
        <f t="shared" ref="AU156:BZ156" si="121">AU175</f>
        <v>0</v>
      </c>
      <c r="AV156" s="3">
        <f t="shared" si="121"/>
        <v>5275.89</v>
      </c>
      <c r="AW156" s="3">
        <f t="shared" si="121"/>
        <v>5275.89</v>
      </c>
      <c r="AX156" s="3">
        <f t="shared" si="121"/>
        <v>0</v>
      </c>
      <c r="AY156" s="3">
        <f t="shared" si="121"/>
        <v>5275.89</v>
      </c>
      <c r="AZ156" s="3">
        <f t="shared" si="121"/>
        <v>0</v>
      </c>
      <c r="BA156" s="3">
        <f t="shared" si="121"/>
        <v>0</v>
      </c>
      <c r="BB156" s="3">
        <f t="shared" si="121"/>
        <v>0</v>
      </c>
      <c r="BC156" s="3">
        <f t="shared" si="121"/>
        <v>0</v>
      </c>
      <c r="BD156" s="3">
        <f t="shared" si="121"/>
        <v>0</v>
      </c>
      <c r="BE156" s="3">
        <f t="shared" si="121"/>
        <v>0</v>
      </c>
      <c r="BF156" s="3">
        <f t="shared" si="121"/>
        <v>0</v>
      </c>
      <c r="BG156" s="3">
        <f t="shared" si="121"/>
        <v>0</v>
      </c>
      <c r="BH156" s="3">
        <f t="shared" si="121"/>
        <v>0</v>
      </c>
      <c r="BI156" s="3">
        <f t="shared" si="121"/>
        <v>0</v>
      </c>
      <c r="BJ156" s="3">
        <f t="shared" si="121"/>
        <v>0</v>
      </c>
      <c r="BK156" s="3">
        <f t="shared" si="121"/>
        <v>0</v>
      </c>
      <c r="BL156" s="3">
        <f t="shared" si="121"/>
        <v>0</v>
      </c>
      <c r="BM156" s="3">
        <f t="shared" si="121"/>
        <v>0</v>
      </c>
      <c r="BN156" s="3">
        <f t="shared" si="121"/>
        <v>0</v>
      </c>
      <c r="BO156" s="3">
        <f t="shared" si="121"/>
        <v>0</v>
      </c>
      <c r="BP156" s="3">
        <f t="shared" si="121"/>
        <v>0</v>
      </c>
      <c r="BQ156" s="3">
        <f t="shared" si="121"/>
        <v>0</v>
      </c>
      <c r="BR156" s="3">
        <f t="shared" si="121"/>
        <v>0</v>
      </c>
      <c r="BS156" s="3">
        <f t="shared" si="121"/>
        <v>0</v>
      </c>
      <c r="BT156" s="3">
        <f t="shared" si="121"/>
        <v>0</v>
      </c>
      <c r="BU156" s="3">
        <f t="shared" si="121"/>
        <v>0</v>
      </c>
      <c r="BV156" s="3">
        <f t="shared" si="121"/>
        <v>0</v>
      </c>
      <c r="BW156" s="3">
        <f t="shared" si="121"/>
        <v>0</v>
      </c>
      <c r="BX156" s="3">
        <f t="shared" si="121"/>
        <v>0</v>
      </c>
      <c r="BY156" s="3">
        <f t="shared" si="121"/>
        <v>0</v>
      </c>
      <c r="BZ156" s="3">
        <f t="shared" si="121"/>
        <v>0</v>
      </c>
      <c r="CA156" s="3">
        <f t="shared" ref="CA156:DF156" si="122">CA175</f>
        <v>6309.91</v>
      </c>
      <c r="CB156" s="3">
        <f t="shared" si="122"/>
        <v>0</v>
      </c>
      <c r="CC156" s="3">
        <f t="shared" si="122"/>
        <v>6309.91</v>
      </c>
      <c r="CD156" s="3">
        <f t="shared" si="122"/>
        <v>0</v>
      </c>
      <c r="CE156" s="3">
        <f t="shared" si="122"/>
        <v>5275.89</v>
      </c>
      <c r="CF156" s="3">
        <f t="shared" si="122"/>
        <v>5275.89</v>
      </c>
      <c r="CG156" s="3">
        <f t="shared" si="122"/>
        <v>0</v>
      </c>
      <c r="CH156" s="3">
        <f t="shared" si="122"/>
        <v>5275.89</v>
      </c>
      <c r="CI156" s="3">
        <f t="shared" si="122"/>
        <v>0</v>
      </c>
      <c r="CJ156" s="3">
        <f t="shared" si="122"/>
        <v>0</v>
      </c>
      <c r="CK156" s="3">
        <f t="shared" si="122"/>
        <v>0</v>
      </c>
      <c r="CL156" s="3">
        <f t="shared" si="122"/>
        <v>0</v>
      </c>
      <c r="CM156" s="3">
        <f t="shared" si="122"/>
        <v>0</v>
      </c>
      <c r="CN156" s="3">
        <f t="shared" si="122"/>
        <v>0</v>
      </c>
      <c r="CO156" s="3">
        <f t="shared" si="122"/>
        <v>0</v>
      </c>
      <c r="CP156" s="3">
        <f t="shared" si="122"/>
        <v>0</v>
      </c>
      <c r="CQ156" s="3">
        <f t="shared" si="122"/>
        <v>0</v>
      </c>
      <c r="CR156" s="3">
        <f t="shared" si="122"/>
        <v>0</v>
      </c>
      <c r="CS156" s="3">
        <f t="shared" si="122"/>
        <v>0</v>
      </c>
      <c r="CT156" s="3">
        <f t="shared" si="122"/>
        <v>0</v>
      </c>
      <c r="CU156" s="3">
        <f t="shared" si="122"/>
        <v>0</v>
      </c>
      <c r="CV156" s="3">
        <f t="shared" si="122"/>
        <v>0</v>
      </c>
      <c r="CW156" s="3">
        <f t="shared" si="122"/>
        <v>0</v>
      </c>
      <c r="CX156" s="3">
        <f t="shared" si="122"/>
        <v>0</v>
      </c>
      <c r="CY156" s="3">
        <f t="shared" si="122"/>
        <v>0</v>
      </c>
      <c r="CZ156" s="3">
        <f t="shared" si="122"/>
        <v>0</v>
      </c>
      <c r="DA156" s="3">
        <f t="shared" si="122"/>
        <v>0</v>
      </c>
      <c r="DB156" s="3">
        <f t="shared" si="122"/>
        <v>0</v>
      </c>
      <c r="DC156" s="3">
        <f t="shared" si="122"/>
        <v>0</v>
      </c>
      <c r="DD156" s="3">
        <f t="shared" si="122"/>
        <v>0</v>
      </c>
      <c r="DE156" s="3">
        <f t="shared" si="122"/>
        <v>0</v>
      </c>
      <c r="DF156" s="3">
        <f t="shared" si="122"/>
        <v>0</v>
      </c>
      <c r="DG156" s="4">
        <f t="shared" ref="DG156:EL156" si="123">DG175</f>
        <v>38815.199999999997</v>
      </c>
      <c r="DH156" s="4">
        <f t="shared" si="123"/>
        <v>36034.31</v>
      </c>
      <c r="DI156" s="4">
        <f t="shared" si="123"/>
        <v>122.32</v>
      </c>
      <c r="DJ156" s="4">
        <f t="shared" si="123"/>
        <v>17.329999999999998</v>
      </c>
      <c r="DK156" s="4">
        <f t="shared" si="123"/>
        <v>2658.57</v>
      </c>
      <c r="DL156" s="4">
        <f t="shared" si="123"/>
        <v>0</v>
      </c>
      <c r="DM156" s="4">
        <f t="shared" si="123"/>
        <v>41.9328</v>
      </c>
      <c r="DN156" s="4">
        <f t="shared" si="123"/>
        <v>0.20159999999999997</v>
      </c>
      <c r="DO156" s="4">
        <f t="shared" si="123"/>
        <v>0</v>
      </c>
      <c r="DP156" s="4">
        <f t="shared" si="123"/>
        <v>2542.11</v>
      </c>
      <c r="DQ156" s="4">
        <f t="shared" si="123"/>
        <v>1739.34</v>
      </c>
      <c r="DR156" s="4">
        <f t="shared" si="123"/>
        <v>0</v>
      </c>
      <c r="DS156" s="4">
        <f t="shared" si="123"/>
        <v>0</v>
      </c>
      <c r="DT156" s="4">
        <f t="shared" si="123"/>
        <v>38815.199999999997</v>
      </c>
      <c r="DU156" s="4">
        <f t="shared" si="123"/>
        <v>36034.31</v>
      </c>
      <c r="DV156" s="4">
        <f t="shared" si="123"/>
        <v>122.32</v>
      </c>
      <c r="DW156" s="4">
        <f t="shared" si="123"/>
        <v>17.329999999999998</v>
      </c>
      <c r="DX156" s="4">
        <f t="shared" si="123"/>
        <v>2658.57</v>
      </c>
      <c r="DY156" s="4">
        <f t="shared" si="123"/>
        <v>0</v>
      </c>
      <c r="DZ156" s="4">
        <f t="shared" si="123"/>
        <v>41.9328</v>
      </c>
      <c r="EA156" s="4">
        <f t="shared" si="123"/>
        <v>0.20159999999999997</v>
      </c>
      <c r="EB156" s="4">
        <f t="shared" si="123"/>
        <v>0</v>
      </c>
      <c r="EC156" s="4">
        <f t="shared" si="123"/>
        <v>2542.11</v>
      </c>
      <c r="ED156" s="4">
        <f t="shared" si="123"/>
        <v>1739.34</v>
      </c>
      <c r="EE156" s="4">
        <f t="shared" si="123"/>
        <v>0</v>
      </c>
      <c r="EF156" s="4">
        <f t="shared" si="123"/>
        <v>0</v>
      </c>
      <c r="EG156" s="4">
        <f t="shared" si="123"/>
        <v>0</v>
      </c>
      <c r="EH156" s="4">
        <f t="shared" si="123"/>
        <v>0</v>
      </c>
      <c r="EI156" s="4">
        <f t="shared" si="123"/>
        <v>0</v>
      </c>
      <c r="EJ156" s="4">
        <f t="shared" si="123"/>
        <v>43096.65</v>
      </c>
      <c r="EK156" s="4">
        <f t="shared" si="123"/>
        <v>0</v>
      </c>
      <c r="EL156" s="4">
        <f t="shared" si="123"/>
        <v>43096.65</v>
      </c>
      <c r="EM156" s="4">
        <f t="shared" ref="EM156:FR156" si="124">EM175</f>
        <v>0</v>
      </c>
      <c r="EN156" s="4">
        <f t="shared" si="124"/>
        <v>36034.31</v>
      </c>
      <c r="EO156" s="4">
        <f t="shared" si="124"/>
        <v>36034.31</v>
      </c>
      <c r="EP156" s="4">
        <f t="shared" si="124"/>
        <v>0</v>
      </c>
      <c r="EQ156" s="4">
        <f t="shared" si="124"/>
        <v>36034.31</v>
      </c>
      <c r="ER156" s="4">
        <f t="shared" si="124"/>
        <v>0</v>
      </c>
      <c r="ES156" s="4">
        <f t="shared" si="124"/>
        <v>0</v>
      </c>
      <c r="ET156" s="4">
        <f t="shared" si="124"/>
        <v>0</v>
      </c>
      <c r="EU156" s="4">
        <f t="shared" si="124"/>
        <v>0</v>
      </c>
      <c r="EV156" s="4">
        <f t="shared" si="124"/>
        <v>0</v>
      </c>
      <c r="EW156" s="4">
        <f t="shared" si="124"/>
        <v>0</v>
      </c>
      <c r="EX156" s="4">
        <f t="shared" si="124"/>
        <v>0</v>
      </c>
      <c r="EY156" s="4">
        <f t="shared" si="124"/>
        <v>0</v>
      </c>
      <c r="EZ156" s="4">
        <f t="shared" si="124"/>
        <v>0</v>
      </c>
      <c r="FA156" s="4">
        <f t="shared" si="124"/>
        <v>0</v>
      </c>
      <c r="FB156" s="4">
        <f t="shared" si="124"/>
        <v>0</v>
      </c>
      <c r="FC156" s="4">
        <f t="shared" si="124"/>
        <v>0</v>
      </c>
      <c r="FD156" s="4">
        <f t="shared" si="124"/>
        <v>0</v>
      </c>
      <c r="FE156" s="4">
        <f t="shared" si="124"/>
        <v>0</v>
      </c>
      <c r="FF156" s="4">
        <f t="shared" si="124"/>
        <v>0</v>
      </c>
      <c r="FG156" s="4">
        <f t="shared" si="124"/>
        <v>0</v>
      </c>
      <c r="FH156" s="4">
        <f t="shared" si="124"/>
        <v>0</v>
      </c>
      <c r="FI156" s="4">
        <f t="shared" si="124"/>
        <v>0</v>
      </c>
      <c r="FJ156" s="4">
        <f t="shared" si="124"/>
        <v>0</v>
      </c>
      <c r="FK156" s="4">
        <f t="shared" si="124"/>
        <v>0</v>
      </c>
      <c r="FL156" s="4">
        <f t="shared" si="124"/>
        <v>0</v>
      </c>
      <c r="FM156" s="4">
        <f t="shared" si="124"/>
        <v>0</v>
      </c>
      <c r="FN156" s="4">
        <f t="shared" si="124"/>
        <v>0</v>
      </c>
      <c r="FO156" s="4">
        <f t="shared" si="124"/>
        <v>0</v>
      </c>
      <c r="FP156" s="4">
        <f t="shared" si="124"/>
        <v>0</v>
      </c>
      <c r="FQ156" s="4">
        <f t="shared" si="124"/>
        <v>0</v>
      </c>
      <c r="FR156" s="4">
        <f t="shared" si="124"/>
        <v>0</v>
      </c>
      <c r="FS156" s="4">
        <f t="shared" ref="FS156:GX156" si="125">FS175</f>
        <v>43096.65</v>
      </c>
      <c r="FT156" s="4">
        <f t="shared" si="125"/>
        <v>0</v>
      </c>
      <c r="FU156" s="4">
        <f t="shared" si="125"/>
        <v>43096.65</v>
      </c>
      <c r="FV156" s="4">
        <f t="shared" si="125"/>
        <v>0</v>
      </c>
      <c r="FW156" s="4">
        <f t="shared" si="125"/>
        <v>36034.31</v>
      </c>
      <c r="FX156" s="4">
        <f t="shared" si="125"/>
        <v>36034.31</v>
      </c>
      <c r="FY156" s="4">
        <f t="shared" si="125"/>
        <v>0</v>
      </c>
      <c r="FZ156" s="4">
        <f t="shared" si="125"/>
        <v>36034.31</v>
      </c>
      <c r="GA156" s="4">
        <f t="shared" si="125"/>
        <v>0</v>
      </c>
      <c r="GB156" s="4">
        <f t="shared" si="125"/>
        <v>0</v>
      </c>
      <c r="GC156" s="4">
        <f t="shared" si="125"/>
        <v>0</v>
      </c>
      <c r="GD156" s="4">
        <f t="shared" si="125"/>
        <v>0</v>
      </c>
      <c r="GE156" s="4">
        <f t="shared" si="125"/>
        <v>0</v>
      </c>
      <c r="GF156" s="4">
        <f t="shared" si="125"/>
        <v>0</v>
      </c>
      <c r="GG156" s="4">
        <f t="shared" si="125"/>
        <v>0</v>
      </c>
      <c r="GH156" s="4">
        <f t="shared" si="125"/>
        <v>0</v>
      </c>
      <c r="GI156" s="4">
        <f t="shared" si="125"/>
        <v>0</v>
      </c>
      <c r="GJ156" s="4">
        <f t="shared" si="125"/>
        <v>0</v>
      </c>
      <c r="GK156" s="4">
        <f t="shared" si="125"/>
        <v>0</v>
      </c>
      <c r="GL156" s="4">
        <f t="shared" si="125"/>
        <v>0</v>
      </c>
      <c r="GM156" s="4">
        <f t="shared" si="125"/>
        <v>0</v>
      </c>
      <c r="GN156" s="4">
        <f t="shared" si="125"/>
        <v>0</v>
      </c>
      <c r="GO156" s="4">
        <f t="shared" si="125"/>
        <v>0</v>
      </c>
      <c r="GP156" s="4">
        <f t="shared" si="125"/>
        <v>0</v>
      </c>
      <c r="GQ156" s="4">
        <f t="shared" si="125"/>
        <v>0</v>
      </c>
      <c r="GR156" s="4">
        <f t="shared" si="125"/>
        <v>0</v>
      </c>
      <c r="GS156" s="4">
        <f t="shared" si="125"/>
        <v>0</v>
      </c>
      <c r="GT156" s="4">
        <f t="shared" si="125"/>
        <v>0</v>
      </c>
      <c r="GU156" s="4">
        <f t="shared" si="125"/>
        <v>0</v>
      </c>
      <c r="GV156" s="4">
        <f t="shared" si="125"/>
        <v>0</v>
      </c>
      <c r="GW156" s="4">
        <f t="shared" si="125"/>
        <v>0</v>
      </c>
      <c r="GX156" s="4">
        <f t="shared" si="125"/>
        <v>0</v>
      </c>
    </row>
    <row r="158" spans="1:255" x14ac:dyDescent="0.2">
      <c r="A158" s="2">
        <v>17</v>
      </c>
      <c r="B158" s="2">
        <v>1</v>
      </c>
      <c r="C158" s="2">
        <f>ROW(SmtRes!A257)</f>
        <v>257</v>
      </c>
      <c r="D158" s="2">
        <f>ROW(EtalonRes!A283)</f>
        <v>283</v>
      </c>
      <c r="E158" s="2" t="s">
        <v>205</v>
      </c>
      <c r="F158" s="2" t="s">
        <v>206</v>
      </c>
      <c r="G158" s="2" t="s">
        <v>207</v>
      </c>
      <c r="H158" s="2" t="s">
        <v>208</v>
      </c>
      <c r="I158" s="2">
        <f>ROUND(140/100,9)</f>
        <v>1.4</v>
      </c>
      <c r="J158" s="2">
        <v>0</v>
      </c>
      <c r="K158" s="2"/>
      <c r="L158" s="2"/>
      <c r="M158" s="2"/>
      <c r="N158" s="2"/>
      <c r="O158" s="2">
        <f t="shared" ref="O158:O173" si="126">ROUND(CP158,2)</f>
        <v>257.94</v>
      </c>
      <c r="P158" s="2">
        <f t="shared" ref="P158:P173" si="127">ROUND(CQ158*I158,2)</f>
        <v>23.51</v>
      </c>
      <c r="Q158" s="2">
        <f t="shared" ref="Q158:Q173" si="128">ROUND(CR158*I158,2)</f>
        <v>0</v>
      </c>
      <c r="R158" s="2">
        <f t="shared" ref="R158:R173" si="129">ROUND(CS158*I158,2)</f>
        <v>0</v>
      </c>
      <c r="S158" s="2">
        <f t="shared" ref="S158:S173" si="130">ROUND(CT158*I158,2)</f>
        <v>234.43</v>
      </c>
      <c r="T158" s="2">
        <f t="shared" ref="T158:T173" si="131">ROUND(CU158*I158,2)</f>
        <v>0</v>
      </c>
      <c r="U158" s="2">
        <f t="shared" ref="U158:U173" si="132">CV158*I158</f>
        <v>25.535999999999998</v>
      </c>
      <c r="V158" s="2">
        <f t="shared" ref="V158:V173" si="133">CW158*I158</f>
        <v>0</v>
      </c>
      <c r="W158" s="2">
        <f t="shared" ref="W158:W173" si="134">ROUND(CX158*I158,2)</f>
        <v>0</v>
      </c>
      <c r="X158" s="2">
        <f t="shared" ref="X158:X173" si="135">ROUND(CY158,2)</f>
        <v>222.71</v>
      </c>
      <c r="Y158" s="2">
        <f t="shared" ref="Y158:Y173" si="136">ROUND(CZ158,2)</f>
        <v>152.38</v>
      </c>
      <c r="Z158" s="2"/>
      <c r="AA158" s="2">
        <v>16673393</v>
      </c>
      <c r="AB158" s="2">
        <f t="shared" ref="AB158:AB173" si="137">ROUND((AC158+AD158+AF158),6)</f>
        <v>184.238</v>
      </c>
      <c r="AC158" s="2">
        <f t="shared" ref="AC158:AC173" si="138">ROUND((ES158),6)</f>
        <v>16.79</v>
      </c>
      <c r="AD158" s="2">
        <f>ROUND(((((ET158*1.2))-((EU158*1.2)))+AE158),6)</f>
        <v>0</v>
      </c>
      <c r="AE158" s="2">
        <f>ROUND(((EU158*1.2)),6)</f>
        <v>0</v>
      </c>
      <c r="AF158" s="2">
        <f>ROUND(((EV158*1.2)),6)</f>
        <v>167.44800000000001</v>
      </c>
      <c r="AG158" s="2">
        <f t="shared" ref="AG158:AG173" si="139">ROUND((AP158),6)</f>
        <v>0</v>
      </c>
      <c r="AH158" s="2">
        <f>((EW158*1.2))</f>
        <v>18.239999999999998</v>
      </c>
      <c r="AI158" s="2">
        <f>((EX158*1.2))</f>
        <v>0</v>
      </c>
      <c r="AJ158" s="2">
        <f t="shared" ref="AJ158:AJ173" si="140">ROUND((AS158),6)</f>
        <v>0</v>
      </c>
      <c r="AK158" s="2">
        <v>156.33000000000001</v>
      </c>
      <c r="AL158" s="2">
        <v>16.79</v>
      </c>
      <c r="AM158" s="2">
        <v>0</v>
      </c>
      <c r="AN158" s="2">
        <v>0</v>
      </c>
      <c r="AO158" s="2">
        <v>139.54</v>
      </c>
      <c r="AP158" s="2">
        <v>0</v>
      </c>
      <c r="AQ158" s="2">
        <v>15.2</v>
      </c>
      <c r="AR158" s="2">
        <v>0</v>
      </c>
      <c r="AS158" s="2">
        <v>0</v>
      </c>
      <c r="AT158" s="2">
        <v>95</v>
      </c>
      <c r="AU158" s="2">
        <v>65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0</v>
      </c>
      <c r="BI158" s="2">
        <v>2</v>
      </c>
      <c r="BJ158" s="2" t="s">
        <v>209</v>
      </c>
      <c r="BK158" s="2"/>
      <c r="BL158" s="2"/>
      <c r="BM158" s="2">
        <v>108001</v>
      </c>
      <c r="BN158" s="2">
        <v>0</v>
      </c>
      <c r="BO158" s="2" t="s">
        <v>6</v>
      </c>
      <c r="BP158" s="2">
        <v>0</v>
      </c>
      <c r="BQ158" s="2">
        <v>3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95</v>
      </c>
      <c r="CA158" s="2">
        <v>65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146</v>
      </c>
      <c r="CO158" s="2">
        <v>0</v>
      </c>
      <c r="CP158" s="2">
        <f t="shared" ref="CP158:CP173" si="141">(P158+Q158+S158)</f>
        <v>257.94</v>
      </c>
      <c r="CQ158" s="2">
        <f t="shared" ref="CQ158:CQ173" si="142">AC158*BC158</f>
        <v>16.79</v>
      </c>
      <c r="CR158" s="2">
        <f t="shared" ref="CR158:CR173" si="143">AD158*BB158</f>
        <v>0</v>
      </c>
      <c r="CS158" s="2">
        <f t="shared" ref="CS158:CS173" si="144">AE158*BS158</f>
        <v>0</v>
      </c>
      <c r="CT158" s="2">
        <f t="shared" ref="CT158:CT173" si="145">AF158*BA158</f>
        <v>167.44800000000001</v>
      </c>
      <c r="CU158" s="2">
        <f t="shared" ref="CU158:CU173" si="146">AG158</f>
        <v>0</v>
      </c>
      <c r="CV158" s="2">
        <f t="shared" ref="CV158:CV173" si="147">AH158</f>
        <v>18.239999999999998</v>
      </c>
      <c r="CW158" s="2">
        <f t="shared" ref="CW158:CW173" si="148">AI158</f>
        <v>0</v>
      </c>
      <c r="CX158" s="2">
        <f t="shared" ref="CX158:CX173" si="149">AJ158</f>
        <v>0</v>
      </c>
      <c r="CY158" s="2">
        <f t="shared" ref="CY158:CY173" si="150">(((S158+R158)*AT158)/100)</f>
        <v>222.70850000000002</v>
      </c>
      <c r="CZ158" s="2">
        <f t="shared" ref="CZ158:CZ173" si="151">(((S158+R158)*AU158)/100)</f>
        <v>152.37950000000001</v>
      </c>
      <c r="DA158" s="2"/>
      <c r="DB158" s="2"/>
      <c r="DC158" s="2" t="s">
        <v>6</v>
      </c>
      <c r="DD158" s="2" t="s">
        <v>6</v>
      </c>
      <c r="DE158" s="2" t="s">
        <v>147</v>
      </c>
      <c r="DF158" s="2" t="s">
        <v>147</v>
      </c>
      <c r="DG158" s="2" t="s">
        <v>147</v>
      </c>
      <c r="DH158" s="2" t="s">
        <v>6</v>
      </c>
      <c r="DI158" s="2" t="s">
        <v>147</v>
      </c>
      <c r="DJ158" s="2" t="s">
        <v>147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1003</v>
      </c>
      <c r="DV158" s="2" t="s">
        <v>208</v>
      </c>
      <c r="DW158" s="2" t="s">
        <v>208</v>
      </c>
      <c r="DX158" s="2">
        <v>100</v>
      </c>
      <c r="DY158" s="2"/>
      <c r="DZ158" s="2"/>
      <c r="EA158" s="2"/>
      <c r="EB158" s="2"/>
      <c r="EC158" s="2"/>
      <c r="ED158" s="2"/>
      <c r="EE158" s="2">
        <v>16510370</v>
      </c>
      <c r="EF158" s="2">
        <v>3</v>
      </c>
      <c r="EG158" s="2" t="s">
        <v>42</v>
      </c>
      <c r="EH158" s="2">
        <v>0</v>
      </c>
      <c r="EI158" s="2" t="s">
        <v>6</v>
      </c>
      <c r="EJ158" s="2">
        <v>2</v>
      </c>
      <c r="EK158" s="2">
        <v>108001</v>
      </c>
      <c r="EL158" s="2" t="s">
        <v>43</v>
      </c>
      <c r="EM158" s="2" t="s">
        <v>44</v>
      </c>
      <c r="EN158" s="2"/>
      <c r="EO158" s="2" t="s">
        <v>148</v>
      </c>
      <c r="EP158" s="2"/>
      <c r="EQ158" s="2">
        <v>0</v>
      </c>
      <c r="ER158" s="2">
        <v>156.33000000000001</v>
      </c>
      <c r="ES158" s="2">
        <v>16.79</v>
      </c>
      <c r="ET158" s="2">
        <v>0</v>
      </c>
      <c r="EU158" s="2">
        <v>0</v>
      </c>
      <c r="EV158" s="2">
        <v>139.54</v>
      </c>
      <c r="EW158" s="2">
        <v>15.2</v>
      </c>
      <c r="EX158" s="2">
        <v>0</v>
      </c>
      <c r="EY158" s="2">
        <v>0</v>
      </c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ref="FR158:FR173" si="152">ROUND(IF(AND(BH158=3,BI158=3),P158,0),2)</f>
        <v>0</v>
      </c>
      <c r="FS158" s="2">
        <v>0</v>
      </c>
      <c r="FT158" s="2"/>
      <c r="FU158" s="2"/>
      <c r="FV158" s="2"/>
      <c r="FW158" s="2"/>
      <c r="FX158" s="2">
        <v>95</v>
      </c>
      <c r="FY158" s="2">
        <v>65</v>
      </c>
      <c r="FZ158" s="2"/>
      <c r="GA158" s="2" t="s">
        <v>6</v>
      </c>
      <c r="GB158" s="2"/>
      <c r="GC158" s="2"/>
      <c r="GD158" s="2">
        <v>0</v>
      </c>
      <c r="GE158" s="2"/>
      <c r="GF158" s="2">
        <v>-596386547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ref="GL158:GL173" si="153">ROUND(IF(AND(BH158=3,BI158=3,FS158&lt;&gt;0),P158,0),2)</f>
        <v>0</v>
      </c>
      <c r="GM158" s="2">
        <f t="shared" ref="GM158:GM173" si="154">ROUND(O158+X158+Y158+GK158,2)+GX158</f>
        <v>633.03</v>
      </c>
      <c r="GN158" s="2">
        <f t="shared" ref="GN158:GN173" si="155">IF(OR(BI158=0,BI158=1),ROUND(O158+X158+Y158+GK158,2),0)</f>
        <v>0</v>
      </c>
      <c r="GO158" s="2">
        <f t="shared" ref="GO158:GO173" si="156">IF(BI158=2,ROUND(O158+X158+Y158+GK158,2),0)</f>
        <v>633.03</v>
      </c>
      <c r="GP158" s="2">
        <f t="shared" ref="GP158:GP173" si="157">IF(BI158=4,ROUND(O158+X158+Y158+GK158,2)+GX158,0)</f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ref="GV158:GV173" si="158">ROUND(GT158,6)</f>
        <v>0</v>
      </c>
      <c r="GW158" s="2">
        <v>1</v>
      </c>
      <c r="GX158" s="2">
        <f t="shared" ref="GX158:GX173" si="159">ROUND(GV158*GW158*I158,2)</f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17</v>
      </c>
      <c r="B159">
        <v>1</v>
      </c>
      <c r="C159">
        <f>ROW(SmtRes!A262)</f>
        <v>262</v>
      </c>
      <c r="D159">
        <f>ROW(EtalonRes!A286)</f>
        <v>286</v>
      </c>
      <c r="E159" t="s">
        <v>205</v>
      </c>
      <c r="F159" t="s">
        <v>206</v>
      </c>
      <c r="G159" t="s">
        <v>207</v>
      </c>
      <c r="H159" t="s">
        <v>208</v>
      </c>
      <c r="I159">
        <f>ROUND(140/100,9)</f>
        <v>1.4</v>
      </c>
      <c r="J159">
        <v>0</v>
      </c>
      <c r="O159">
        <f t="shared" si="126"/>
        <v>1761.69</v>
      </c>
      <c r="P159">
        <f t="shared" si="127"/>
        <v>160.55000000000001</v>
      </c>
      <c r="Q159">
        <f t="shared" si="128"/>
        <v>0</v>
      </c>
      <c r="R159">
        <f t="shared" si="129"/>
        <v>0</v>
      </c>
      <c r="S159">
        <f t="shared" si="130"/>
        <v>1601.14</v>
      </c>
      <c r="T159">
        <f t="shared" si="131"/>
        <v>0</v>
      </c>
      <c r="U159">
        <f t="shared" si="132"/>
        <v>25.535999999999998</v>
      </c>
      <c r="V159">
        <f t="shared" si="133"/>
        <v>0</v>
      </c>
      <c r="W159">
        <f t="shared" si="134"/>
        <v>0</v>
      </c>
      <c r="X159">
        <f t="shared" si="135"/>
        <v>1521.08</v>
      </c>
      <c r="Y159">
        <f t="shared" si="136"/>
        <v>1040.74</v>
      </c>
      <c r="AA159">
        <v>16673407</v>
      </c>
      <c r="AB159">
        <f t="shared" si="137"/>
        <v>184.238</v>
      </c>
      <c r="AC159">
        <f t="shared" si="138"/>
        <v>16.79</v>
      </c>
      <c r="AD159">
        <f>ROUND(((((ET159*1.2))-((EU159*1.2)))+AE159),6)</f>
        <v>0</v>
      </c>
      <c r="AE159">
        <f>ROUND(((EU159*1.2)),6)</f>
        <v>0</v>
      </c>
      <c r="AF159">
        <f>ROUND(((EV159*1.2)),6)</f>
        <v>167.44800000000001</v>
      </c>
      <c r="AG159">
        <f t="shared" si="139"/>
        <v>0</v>
      </c>
      <c r="AH159">
        <f>((EW159*1.2))</f>
        <v>18.239999999999998</v>
      </c>
      <c r="AI159">
        <f>((EX159*1.2))</f>
        <v>0</v>
      </c>
      <c r="AJ159">
        <f t="shared" si="140"/>
        <v>0</v>
      </c>
      <c r="AK159">
        <v>156.33000000000001</v>
      </c>
      <c r="AL159">
        <v>16.79</v>
      </c>
      <c r="AM159">
        <v>0</v>
      </c>
      <c r="AN159">
        <v>0</v>
      </c>
      <c r="AO159">
        <v>139.54</v>
      </c>
      <c r="AP159">
        <v>0</v>
      </c>
      <c r="AQ159">
        <v>15.2</v>
      </c>
      <c r="AR159">
        <v>0</v>
      </c>
      <c r="AS159">
        <v>0</v>
      </c>
      <c r="AT159">
        <v>95</v>
      </c>
      <c r="AU159">
        <v>65</v>
      </c>
      <c r="AV159">
        <v>1</v>
      </c>
      <c r="AW159">
        <v>1</v>
      </c>
      <c r="AZ159">
        <v>6.83</v>
      </c>
      <c r="BA159">
        <v>6.83</v>
      </c>
      <c r="BB159">
        <v>6.83</v>
      </c>
      <c r="BC159">
        <v>6.83</v>
      </c>
      <c r="BD159" t="s">
        <v>6</v>
      </c>
      <c r="BE159" t="s">
        <v>6</v>
      </c>
      <c r="BF159" t="s">
        <v>6</v>
      </c>
      <c r="BG159" t="s">
        <v>6</v>
      </c>
      <c r="BH159">
        <v>0</v>
      </c>
      <c r="BI159">
        <v>2</v>
      </c>
      <c r="BJ159" t="s">
        <v>209</v>
      </c>
      <c r="BM159">
        <v>108001</v>
      </c>
      <c r="BN159">
        <v>0</v>
      </c>
      <c r="BO159" t="s">
        <v>6</v>
      </c>
      <c r="BP159">
        <v>0</v>
      </c>
      <c r="BQ159">
        <v>3</v>
      </c>
      <c r="BR159">
        <v>0</v>
      </c>
      <c r="BS159">
        <v>6.83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95</v>
      </c>
      <c r="CA159">
        <v>65</v>
      </c>
      <c r="CF159">
        <v>0</v>
      </c>
      <c r="CG159">
        <v>0</v>
      </c>
      <c r="CM159">
        <v>0</v>
      </c>
      <c r="CN159" t="s">
        <v>146</v>
      </c>
      <c r="CO159">
        <v>0</v>
      </c>
      <c r="CP159">
        <f t="shared" si="141"/>
        <v>1761.69</v>
      </c>
      <c r="CQ159">
        <f t="shared" si="142"/>
        <v>114.67569999999999</v>
      </c>
      <c r="CR159">
        <f t="shared" si="143"/>
        <v>0</v>
      </c>
      <c r="CS159">
        <f t="shared" si="144"/>
        <v>0</v>
      </c>
      <c r="CT159">
        <f t="shared" si="145"/>
        <v>1143.66984</v>
      </c>
      <c r="CU159">
        <f t="shared" si="146"/>
        <v>0</v>
      </c>
      <c r="CV159">
        <f t="shared" si="147"/>
        <v>18.239999999999998</v>
      </c>
      <c r="CW159">
        <f t="shared" si="148"/>
        <v>0</v>
      </c>
      <c r="CX159">
        <f t="shared" si="149"/>
        <v>0</v>
      </c>
      <c r="CY159">
        <f t="shared" si="150"/>
        <v>1521.0830000000001</v>
      </c>
      <c r="CZ159">
        <f t="shared" si="151"/>
        <v>1040.741</v>
      </c>
      <c r="DC159" t="s">
        <v>6</v>
      </c>
      <c r="DD159" t="s">
        <v>6</v>
      </c>
      <c r="DE159" t="s">
        <v>147</v>
      </c>
      <c r="DF159" t="s">
        <v>147</v>
      </c>
      <c r="DG159" t="s">
        <v>147</v>
      </c>
      <c r="DH159" t="s">
        <v>6</v>
      </c>
      <c r="DI159" t="s">
        <v>147</v>
      </c>
      <c r="DJ159" t="s">
        <v>147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1003</v>
      </c>
      <c r="DV159" t="s">
        <v>208</v>
      </c>
      <c r="DW159" t="s">
        <v>208</v>
      </c>
      <c r="DX159">
        <v>100</v>
      </c>
      <c r="EE159">
        <v>16510370</v>
      </c>
      <c r="EF159">
        <v>3</v>
      </c>
      <c r="EG159" t="s">
        <v>42</v>
      </c>
      <c r="EH159">
        <v>0</v>
      </c>
      <c r="EI159" t="s">
        <v>6</v>
      </c>
      <c r="EJ159">
        <v>2</v>
      </c>
      <c r="EK159">
        <v>108001</v>
      </c>
      <c r="EL159" t="s">
        <v>43</v>
      </c>
      <c r="EM159" t="s">
        <v>44</v>
      </c>
      <c r="EO159" t="s">
        <v>148</v>
      </c>
      <c r="EQ159">
        <v>0</v>
      </c>
      <c r="ER159">
        <v>156.33000000000001</v>
      </c>
      <c r="ES159">
        <v>16.79</v>
      </c>
      <c r="ET159">
        <v>0</v>
      </c>
      <c r="EU159">
        <v>0</v>
      </c>
      <c r="EV159">
        <v>139.54</v>
      </c>
      <c r="EW159">
        <v>15.2</v>
      </c>
      <c r="EX159">
        <v>0</v>
      </c>
      <c r="EY159">
        <v>0</v>
      </c>
      <c r="FQ159">
        <v>0</v>
      </c>
      <c r="FR159">
        <f t="shared" si="152"/>
        <v>0</v>
      </c>
      <c r="FS159">
        <v>0</v>
      </c>
      <c r="FX159">
        <v>95</v>
      </c>
      <c r="FY159">
        <v>65</v>
      </c>
      <c r="GA159" t="s">
        <v>6</v>
      </c>
      <c r="GD159">
        <v>0</v>
      </c>
      <c r="GF159">
        <v>-596386547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153"/>
        <v>0</v>
      </c>
      <c r="GM159">
        <f t="shared" si="154"/>
        <v>4323.51</v>
      </c>
      <c r="GN159">
        <f t="shared" si="155"/>
        <v>0</v>
      </c>
      <c r="GO159">
        <f t="shared" si="156"/>
        <v>4323.51</v>
      </c>
      <c r="GP159">
        <f t="shared" si="157"/>
        <v>0</v>
      </c>
      <c r="GR159">
        <v>0</v>
      </c>
      <c r="GS159">
        <v>3</v>
      </c>
      <c r="GT159">
        <v>0</v>
      </c>
      <c r="GU159" t="s">
        <v>6</v>
      </c>
      <c r="GV159">
        <f t="shared" si="158"/>
        <v>0</v>
      </c>
      <c r="GW159">
        <v>1</v>
      </c>
      <c r="GX159">
        <f t="shared" si="159"/>
        <v>0</v>
      </c>
      <c r="HA159">
        <v>0</v>
      </c>
      <c r="HB159">
        <v>0</v>
      </c>
      <c r="IK159">
        <v>0</v>
      </c>
    </row>
    <row r="160" spans="1:255" x14ac:dyDescent="0.2">
      <c r="A160" s="2">
        <v>18</v>
      </c>
      <c r="B160" s="2">
        <v>1</v>
      </c>
      <c r="C160" s="2">
        <v>256</v>
      </c>
      <c r="D160" s="2"/>
      <c r="E160" s="2" t="s">
        <v>210</v>
      </c>
      <c r="F160" s="2" t="s">
        <v>211</v>
      </c>
      <c r="G160" s="2" t="s">
        <v>212</v>
      </c>
      <c r="H160" s="2" t="s">
        <v>213</v>
      </c>
      <c r="I160" s="2">
        <f>I158*J160</f>
        <v>14</v>
      </c>
      <c r="J160" s="2">
        <v>10</v>
      </c>
      <c r="K160" s="2"/>
      <c r="L160" s="2"/>
      <c r="M160" s="2"/>
      <c r="N160" s="2"/>
      <c r="O160" s="2">
        <f t="shared" si="126"/>
        <v>303.8</v>
      </c>
      <c r="P160" s="2">
        <f t="shared" si="127"/>
        <v>303.8</v>
      </c>
      <c r="Q160" s="2">
        <f t="shared" si="128"/>
        <v>0</v>
      </c>
      <c r="R160" s="2">
        <f t="shared" si="129"/>
        <v>0</v>
      </c>
      <c r="S160" s="2">
        <f t="shared" si="130"/>
        <v>0</v>
      </c>
      <c r="T160" s="2">
        <f t="shared" si="131"/>
        <v>0</v>
      </c>
      <c r="U160" s="2">
        <f t="shared" si="132"/>
        <v>0</v>
      </c>
      <c r="V160" s="2">
        <f t="shared" si="133"/>
        <v>0</v>
      </c>
      <c r="W160" s="2">
        <f t="shared" si="134"/>
        <v>0</v>
      </c>
      <c r="X160" s="2">
        <f t="shared" si="135"/>
        <v>0</v>
      </c>
      <c r="Y160" s="2">
        <f t="shared" si="136"/>
        <v>0</v>
      </c>
      <c r="Z160" s="2"/>
      <c r="AA160" s="2">
        <v>16673393</v>
      </c>
      <c r="AB160" s="2">
        <f t="shared" si="137"/>
        <v>21.7</v>
      </c>
      <c r="AC160" s="2">
        <f t="shared" si="138"/>
        <v>21.7</v>
      </c>
      <c r="AD160" s="2">
        <f>ROUND((((ET160)-(EU160))+AE160),6)</f>
        <v>0</v>
      </c>
      <c r="AE160" s="2">
        <f t="shared" ref="AE160:AF163" si="160">ROUND((EU160),6)</f>
        <v>0</v>
      </c>
      <c r="AF160" s="2">
        <f t="shared" si="160"/>
        <v>0</v>
      </c>
      <c r="AG160" s="2">
        <f t="shared" si="139"/>
        <v>0</v>
      </c>
      <c r="AH160" s="2">
        <f t="shared" ref="AH160:AI163" si="161">(EW160)</f>
        <v>0</v>
      </c>
      <c r="AI160" s="2">
        <f t="shared" si="161"/>
        <v>0</v>
      </c>
      <c r="AJ160" s="2">
        <f t="shared" si="140"/>
        <v>0</v>
      </c>
      <c r="AK160" s="2">
        <v>21.7</v>
      </c>
      <c r="AL160" s="2">
        <v>21.7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95</v>
      </c>
      <c r="AU160" s="2">
        <v>65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6</v>
      </c>
      <c r="BE160" s="2" t="s">
        <v>6</v>
      </c>
      <c r="BF160" s="2" t="s">
        <v>6</v>
      </c>
      <c r="BG160" s="2" t="s">
        <v>6</v>
      </c>
      <c r="BH160" s="2">
        <v>3</v>
      </c>
      <c r="BI160" s="2">
        <v>2</v>
      </c>
      <c r="BJ160" s="2" t="s">
        <v>214</v>
      </c>
      <c r="BK160" s="2"/>
      <c r="BL160" s="2"/>
      <c r="BM160" s="2">
        <v>108001</v>
      </c>
      <c r="BN160" s="2">
        <v>0</v>
      </c>
      <c r="BO160" s="2" t="s">
        <v>6</v>
      </c>
      <c r="BP160" s="2">
        <v>0</v>
      </c>
      <c r="BQ160" s="2">
        <v>3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6</v>
      </c>
      <c r="BZ160" s="2">
        <v>95</v>
      </c>
      <c r="CA160" s="2">
        <v>65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6</v>
      </c>
      <c r="CO160" s="2">
        <v>0</v>
      </c>
      <c r="CP160" s="2">
        <f t="shared" si="141"/>
        <v>303.8</v>
      </c>
      <c r="CQ160" s="2">
        <f t="shared" si="142"/>
        <v>21.7</v>
      </c>
      <c r="CR160" s="2">
        <f t="shared" si="143"/>
        <v>0</v>
      </c>
      <c r="CS160" s="2">
        <f t="shared" si="144"/>
        <v>0</v>
      </c>
      <c r="CT160" s="2">
        <f t="shared" si="145"/>
        <v>0</v>
      </c>
      <c r="CU160" s="2">
        <f t="shared" si="146"/>
        <v>0</v>
      </c>
      <c r="CV160" s="2">
        <f t="shared" si="147"/>
        <v>0</v>
      </c>
      <c r="CW160" s="2">
        <f t="shared" si="148"/>
        <v>0</v>
      </c>
      <c r="CX160" s="2">
        <f t="shared" si="149"/>
        <v>0</v>
      </c>
      <c r="CY160" s="2">
        <f t="shared" si="150"/>
        <v>0</v>
      </c>
      <c r="CZ160" s="2">
        <f t="shared" si="151"/>
        <v>0</v>
      </c>
      <c r="DA160" s="2"/>
      <c r="DB160" s="2"/>
      <c r="DC160" s="2" t="s">
        <v>6</v>
      </c>
      <c r="DD160" s="2" t="s">
        <v>6</v>
      </c>
      <c r="DE160" s="2" t="s">
        <v>6</v>
      </c>
      <c r="DF160" s="2" t="s">
        <v>6</v>
      </c>
      <c r="DG160" s="2" t="s">
        <v>6</v>
      </c>
      <c r="DH160" s="2" t="s">
        <v>6</v>
      </c>
      <c r="DI160" s="2" t="s">
        <v>6</v>
      </c>
      <c r="DJ160" s="2" t="s">
        <v>6</v>
      </c>
      <c r="DK160" s="2" t="s">
        <v>6</v>
      </c>
      <c r="DL160" s="2" t="s">
        <v>6</v>
      </c>
      <c r="DM160" s="2" t="s">
        <v>6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1003</v>
      </c>
      <c r="DV160" s="2" t="s">
        <v>213</v>
      </c>
      <c r="DW160" s="2" t="s">
        <v>213</v>
      </c>
      <c r="DX160" s="2">
        <v>10</v>
      </c>
      <c r="DY160" s="2"/>
      <c r="DZ160" s="2"/>
      <c r="EA160" s="2"/>
      <c r="EB160" s="2"/>
      <c r="EC160" s="2"/>
      <c r="ED160" s="2"/>
      <c r="EE160" s="2">
        <v>16510370</v>
      </c>
      <c r="EF160" s="2">
        <v>3</v>
      </c>
      <c r="EG160" s="2" t="s">
        <v>42</v>
      </c>
      <c r="EH160" s="2">
        <v>0</v>
      </c>
      <c r="EI160" s="2" t="s">
        <v>6</v>
      </c>
      <c r="EJ160" s="2">
        <v>2</v>
      </c>
      <c r="EK160" s="2">
        <v>108001</v>
      </c>
      <c r="EL160" s="2" t="s">
        <v>43</v>
      </c>
      <c r="EM160" s="2" t="s">
        <v>44</v>
      </c>
      <c r="EN160" s="2"/>
      <c r="EO160" s="2" t="s">
        <v>6</v>
      </c>
      <c r="EP160" s="2"/>
      <c r="EQ160" s="2">
        <v>0</v>
      </c>
      <c r="ER160" s="2">
        <v>21.7</v>
      </c>
      <c r="ES160" s="2">
        <v>21.7</v>
      </c>
      <c r="ET160" s="2">
        <v>0</v>
      </c>
      <c r="EU160" s="2">
        <v>0</v>
      </c>
      <c r="EV160" s="2">
        <v>0</v>
      </c>
      <c r="EW160" s="2">
        <v>0</v>
      </c>
      <c r="EX160" s="2">
        <v>0</v>
      </c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152"/>
        <v>0</v>
      </c>
      <c r="FS160" s="2">
        <v>0</v>
      </c>
      <c r="FT160" s="2"/>
      <c r="FU160" s="2"/>
      <c r="FV160" s="2"/>
      <c r="FW160" s="2"/>
      <c r="FX160" s="2">
        <v>95</v>
      </c>
      <c r="FY160" s="2">
        <v>65</v>
      </c>
      <c r="FZ160" s="2"/>
      <c r="GA160" s="2" t="s">
        <v>6</v>
      </c>
      <c r="GB160" s="2"/>
      <c r="GC160" s="2"/>
      <c r="GD160" s="2">
        <v>0</v>
      </c>
      <c r="GE160" s="2"/>
      <c r="GF160" s="2">
        <v>2086320105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153"/>
        <v>0</v>
      </c>
      <c r="GM160" s="2">
        <f t="shared" si="154"/>
        <v>303.8</v>
      </c>
      <c r="GN160" s="2">
        <f t="shared" si="155"/>
        <v>0</v>
      </c>
      <c r="GO160" s="2">
        <f t="shared" si="156"/>
        <v>303.8</v>
      </c>
      <c r="GP160" s="2">
        <f t="shared" si="157"/>
        <v>0</v>
      </c>
      <c r="GQ160" s="2"/>
      <c r="GR160" s="2">
        <v>0</v>
      </c>
      <c r="GS160" s="2">
        <v>3</v>
      </c>
      <c r="GT160" s="2">
        <v>0</v>
      </c>
      <c r="GU160" s="2" t="s">
        <v>6</v>
      </c>
      <c r="GV160" s="2">
        <f t="shared" si="158"/>
        <v>0</v>
      </c>
      <c r="GW160" s="2">
        <v>1</v>
      </c>
      <c r="GX160" s="2">
        <f t="shared" si="159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18</v>
      </c>
      <c r="B161">
        <v>1</v>
      </c>
      <c r="C161">
        <v>261</v>
      </c>
      <c r="E161" t="s">
        <v>210</v>
      </c>
      <c r="F161" t="s">
        <v>211</v>
      </c>
      <c r="G161" t="s">
        <v>212</v>
      </c>
      <c r="H161" t="s">
        <v>213</v>
      </c>
      <c r="I161">
        <f>I159*J161</f>
        <v>14</v>
      </c>
      <c r="J161">
        <v>10</v>
      </c>
      <c r="O161">
        <f t="shared" si="126"/>
        <v>2074.9499999999998</v>
      </c>
      <c r="P161">
        <f t="shared" si="127"/>
        <v>2074.9499999999998</v>
      </c>
      <c r="Q161">
        <f t="shared" si="128"/>
        <v>0</v>
      </c>
      <c r="R161">
        <f t="shared" si="129"/>
        <v>0</v>
      </c>
      <c r="S161">
        <f t="shared" si="130"/>
        <v>0</v>
      </c>
      <c r="T161">
        <f t="shared" si="131"/>
        <v>0</v>
      </c>
      <c r="U161">
        <f t="shared" si="132"/>
        <v>0</v>
      </c>
      <c r="V161">
        <f t="shared" si="133"/>
        <v>0</v>
      </c>
      <c r="W161">
        <f t="shared" si="134"/>
        <v>0</v>
      </c>
      <c r="X161">
        <f t="shared" si="135"/>
        <v>0</v>
      </c>
      <c r="Y161">
        <f t="shared" si="136"/>
        <v>0</v>
      </c>
      <c r="AA161">
        <v>16673407</v>
      </c>
      <c r="AB161">
        <f t="shared" si="137"/>
        <v>21.7</v>
      </c>
      <c r="AC161">
        <f t="shared" si="138"/>
        <v>21.7</v>
      </c>
      <c r="AD161">
        <f>ROUND((((ET161)-(EU161))+AE161),6)</f>
        <v>0</v>
      </c>
      <c r="AE161">
        <f t="shared" si="160"/>
        <v>0</v>
      </c>
      <c r="AF161">
        <f t="shared" si="160"/>
        <v>0</v>
      </c>
      <c r="AG161">
        <f t="shared" si="139"/>
        <v>0</v>
      </c>
      <c r="AH161">
        <f t="shared" si="161"/>
        <v>0</v>
      </c>
      <c r="AI161">
        <f t="shared" si="161"/>
        <v>0</v>
      </c>
      <c r="AJ161">
        <f t="shared" si="140"/>
        <v>0</v>
      </c>
      <c r="AK161">
        <v>21.7</v>
      </c>
      <c r="AL161">
        <v>21.7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95</v>
      </c>
      <c r="AU161">
        <v>65</v>
      </c>
      <c r="AV161">
        <v>1</v>
      </c>
      <c r="AW161">
        <v>1</v>
      </c>
      <c r="AZ161">
        <v>6.83</v>
      </c>
      <c r="BA161">
        <v>1</v>
      </c>
      <c r="BB161">
        <v>1</v>
      </c>
      <c r="BC161">
        <v>6.83</v>
      </c>
      <c r="BD161" t="s">
        <v>6</v>
      </c>
      <c r="BE161" t="s">
        <v>6</v>
      </c>
      <c r="BF161" t="s">
        <v>6</v>
      </c>
      <c r="BG161" t="s">
        <v>6</v>
      </c>
      <c r="BH161">
        <v>3</v>
      </c>
      <c r="BI161">
        <v>2</v>
      </c>
      <c r="BJ161" t="s">
        <v>214</v>
      </c>
      <c r="BM161">
        <v>108001</v>
      </c>
      <c r="BN161">
        <v>0</v>
      </c>
      <c r="BO161" t="s">
        <v>6</v>
      </c>
      <c r="BP161">
        <v>0</v>
      </c>
      <c r="BQ161">
        <v>3</v>
      </c>
      <c r="BR161">
        <v>0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95</v>
      </c>
      <c r="CA161">
        <v>65</v>
      </c>
      <c r="CF161">
        <v>0</v>
      </c>
      <c r="CG161">
        <v>0</v>
      </c>
      <c r="CM161">
        <v>0</v>
      </c>
      <c r="CN161" t="s">
        <v>6</v>
      </c>
      <c r="CO161">
        <v>0</v>
      </c>
      <c r="CP161">
        <f t="shared" si="141"/>
        <v>2074.9499999999998</v>
      </c>
      <c r="CQ161">
        <f t="shared" si="142"/>
        <v>148.21099999999998</v>
      </c>
      <c r="CR161">
        <f t="shared" si="143"/>
        <v>0</v>
      </c>
      <c r="CS161">
        <f t="shared" si="144"/>
        <v>0</v>
      </c>
      <c r="CT161">
        <f t="shared" si="145"/>
        <v>0</v>
      </c>
      <c r="CU161">
        <f t="shared" si="146"/>
        <v>0</v>
      </c>
      <c r="CV161">
        <f t="shared" si="147"/>
        <v>0</v>
      </c>
      <c r="CW161">
        <f t="shared" si="148"/>
        <v>0</v>
      </c>
      <c r="CX161">
        <f t="shared" si="149"/>
        <v>0</v>
      </c>
      <c r="CY161">
        <f t="shared" si="150"/>
        <v>0</v>
      </c>
      <c r="CZ161">
        <f t="shared" si="151"/>
        <v>0</v>
      </c>
      <c r="DC161" t="s">
        <v>6</v>
      </c>
      <c r="DD161" t="s">
        <v>6</v>
      </c>
      <c r="DE161" t="s">
        <v>6</v>
      </c>
      <c r="DF161" t="s">
        <v>6</v>
      </c>
      <c r="DG161" t="s">
        <v>6</v>
      </c>
      <c r="DH161" t="s">
        <v>6</v>
      </c>
      <c r="DI161" t="s">
        <v>6</v>
      </c>
      <c r="DJ161" t="s">
        <v>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1003</v>
      </c>
      <c r="DV161" t="s">
        <v>213</v>
      </c>
      <c r="DW161" t="s">
        <v>213</v>
      </c>
      <c r="DX161">
        <v>10</v>
      </c>
      <c r="EE161">
        <v>16510370</v>
      </c>
      <c r="EF161">
        <v>3</v>
      </c>
      <c r="EG161" t="s">
        <v>42</v>
      </c>
      <c r="EH161">
        <v>0</v>
      </c>
      <c r="EI161" t="s">
        <v>6</v>
      </c>
      <c r="EJ161">
        <v>2</v>
      </c>
      <c r="EK161">
        <v>108001</v>
      </c>
      <c r="EL161" t="s">
        <v>43</v>
      </c>
      <c r="EM161" t="s">
        <v>44</v>
      </c>
      <c r="EO161" t="s">
        <v>6</v>
      </c>
      <c r="EQ161">
        <v>0</v>
      </c>
      <c r="ER161">
        <v>21.7</v>
      </c>
      <c r="ES161">
        <v>21.7</v>
      </c>
      <c r="ET161">
        <v>0</v>
      </c>
      <c r="EU161">
        <v>0</v>
      </c>
      <c r="EV161">
        <v>0</v>
      </c>
      <c r="EW161">
        <v>0</v>
      </c>
      <c r="EX161">
        <v>0</v>
      </c>
      <c r="FQ161">
        <v>0</v>
      </c>
      <c r="FR161">
        <f t="shared" si="152"/>
        <v>0</v>
      </c>
      <c r="FS161">
        <v>0</v>
      </c>
      <c r="FX161">
        <v>95</v>
      </c>
      <c r="FY161">
        <v>65</v>
      </c>
      <c r="GA161" t="s">
        <v>6</v>
      </c>
      <c r="GD161">
        <v>0</v>
      </c>
      <c r="GF161">
        <v>2086320105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153"/>
        <v>0</v>
      </c>
      <c r="GM161">
        <f t="shared" si="154"/>
        <v>2074.9499999999998</v>
      </c>
      <c r="GN161">
        <f t="shared" si="155"/>
        <v>0</v>
      </c>
      <c r="GO161">
        <f t="shared" si="156"/>
        <v>2074.9499999999998</v>
      </c>
      <c r="GP161">
        <f t="shared" si="157"/>
        <v>0</v>
      </c>
      <c r="GR161">
        <v>0</v>
      </c>
      <c r="GS161">
        <v>3</v>
      </c>
      <c r="GT161">
        <v>0</v>
      </c>
      <c r="GU161" t="s">
        <v>6</v>
      </c>
      <c r="GV161">
        <f t="shared" si="158"/>
        <v>0</v>
      </c>
      <c r="GW161">
        <v>1</v>
      </c>
      <c r="GX161">
        <f t="shared" si="159"/>
        <v>0</v>
      </c>
      <c r="HA161">
        <v>0</v>
      </c>
      <c r="HB161">
        <v>0</v>
      </c>
      <c r="IK161">
        <v>0</v>
      </c>
    </row>
    <row r="162" spans="1:255" x14ac:dyDescent="0.2">
      <c r="A162" s="2">
        <v>18</v>
      </c>
      <c r="B162" s="2">
        <v>1</v>
      </c>
      <c r="C162" s="2">
        <v>255</v>
      </c>
      <c r="D162" s="2"/>
      <c r="E162" s="2" t="s">
        <v>215</v>
      </c>
      <c r="F162" s="2" t="s">
        <v>216</v>
      </c>
      <c r="G162" s="2" t="s">
        <v>217</v>
      </c>
      <c r="H162" s="2" t="s">
        <v>218</v>
      </c>
      <c r="I162" s="2">
        <f>I158*J162</f>
        <v>1.4</v>
      </c>
      <c r="J162" s="2">
        <v>1</v>
      </c>
      <c r="K162" s="2"/>
      <c r="L162" s="2"/>
      <c r="M162" s="2"/>
      <c r="N162" s="2"/>
      <c r="O162" s="2">
        <f t="shared" si="126"/>
        <v>53.2</v>
      </c>
      <c r="P162" s="2">
        <f t="shared" si="127"/>
        <v>53.2</v>
      </c>
      <c r="Q162" s="2">
        <f t="shared" si="128"/>
        <v>0</v>
      </c>
      <c r="R162" s="2">
        <f t="shared" si="129"/>
        <v>0</v>
      </c>
      <c r="S162" s="2">
        <f t="shared" si="130"/>
        <v>0</v>
      </c>
      <c r="T162" s="2">
        <f t="shared" si="131"/>
        <v>0</v>
      </c>
      <c r="U162" s="2">
        <f t="shared" si="132"/>
        <v>0</v>
      </c>
      <c r="V162" s="2">
        <f t="shared" si="133"/>
        <v>0</v>
      </c>
      <c r="W162" s="2">
        <f t="shared" si="134"/>
        <v>0</v>
      </c>
      <c r="X162" s="2">
        <f t="shared" si="135"/>
        <v>0</v>
      </c>
      <c r="Y162" s="2">
        <f t="shared" si="136"/>
        <v>0</v>
      </c>
      <c r="Z162" s="2"/>
      <c r="AA162" s="2">
        <v>16673393</v>
      </c>
      <c r="AB162" s="2">
        <f t="shared" si="137"/>
        <v>38</v>
      </c>
      <c r="AC162" s="2">
        <f t="shared" si="138"/>
        <v>38</v>
      </c>
      <c r="AD162" s="2">
        <f>ROUND((((ET162)-(EU162))+AE162),6)</f>
        <v>0</v>
      </c>
      <c r="AE162" s="2">
        <f t="shared" si="160"/>
        <v>0</v>
      </c>
      <c r="AF162" s="2">
        <f t="shared" si="160"/>
        <v>0</v>
      </c>
      <c r="AG162" s="2">
        <f t="shared" si="139"/>
        <v>0</v>
      </c>
      <c r="AH162" s="2">
        <f t="shared" si="161"/>
        <v>0</v>
      </c>
      <c r="AI162" s="2">
        <f t="shared" si="161"/>
        <v>0</v>
      </c>
      <c r="AJ162" s="2">
        <f t="shared" si="140"/>
        <v>0</v>
      </c>
      <c r="AK162" s="2">
        <v>38</v>
      </c>
      <c r="AL162" s="2">
        <v>38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95</v>
      </c>
      <c r="AU162" s="2">
        <v>65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6</v>
      </c>
      <c r="BE162" s="2" t="s">
        <v>6</v>
      </c>
      <c r="BF162" s="2" t="s">
        <v>6</v>
      </c>
      <c r="BG162" s="2" t="s">
        <v>6</v>
      </c>
      <c r="BH162" s="2">
        <v>3</v>
      </c>
      <c r="BI162" s="2">
        <v>2</v>
      </c>
      <c r="BJ162" s="2" t="s">
        <v>219</v>
      </c>
      <c r="BK162" s="2"/>
      <c r="BL162" s="2"/>
      <c r="BM162" s="2">
        <v>108001</v>
      </c>
      <c r="BN162" s="2">
        <v>0</v>
      </c>
      <c r="BO162" s="2" t="s">
        <v>6</v>
      </c>
      <c r="BP162" s="2">
        <v>0</v>
      </c>
      <c r="BQ162" s="2">
        <v>3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6</v>
      </c>
      <c r="BZ162" s="2">
        <v>95</v>
      </c>
      <c r="CA162" s="2">
        <v>65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6</v>
      </c>
      <c r="CO162" s="2">
        <v>0</v>
      </c>
      <c r="CP162" s="2">
        <f t="shared" si="141"/>
        <v>53.2</v>
      </c>
      <c r="CQ162" s="2">
        <f t="shared" si="142"/>
        <v>38</v>
      </c>
      <c r="CR162" s="2">
        <f t="shared" si="143"/>
        <v>0</v>
      </c>
      <c r="CS162" s="2">
        <f t="shared" si="144"/>
        <v>0</v>
      </c>
      <c r="CT162" s="2">
        <f t="shared" si="145"/>
        <v>0</v>
      </c>
      <c r="CU162" s="2">
        <f t="shared" si="146"/>
        <v>0</v>
      </c>
      <c r="CV162" s="2">
        <f t="shared" si="147"/>
        <v>0</v>
      </c>
      <c r="CW162" s="2">
        <f t="shared" si="148"/>
        <v>0</v>
      </c>
      <c r="CX162" s="2">
        <f t="shared" si="149"/>
        <v>0</v>
      </c>
      <c r="CY162" s="2">
        <f t="shared" si="150"/>
        <v>0</v>
      </c>
      <c r="CZ162" s="2">
        <f t="shared" si="151"/>
        <v>0</v>
      </c>
      <c r="DA162" s="2"/>
      <c r="DB162" s="2"/>
      <c r="DC162" s="2" t="s">
        <v>6</v>
      </c>
      <c r="DD162" s="2" t="s">
        <v>6</v>
      </c>
      <c r="DE162" s="2" t="s">
        <v>6</v>
      </c>
      <c r="DF162" s="2" t="s">
        <v>6</v>
      </c>
      <c r="DG162" s="2" t="s">
        <v>6</v>
      </c>
      <c r="DH162" s="2" t="s">
        <v>6</v>
      </c>
      <c r="DI162" s="2" t="s">
        <v>6</v>
      </c>
      <c r="DJ162" s="2" t="s">
        <v>6</v>
      </c>
      <c r="DK162" s="2" t="s">
        <v>6</v>
      </c>
      <c r="DL162" s="2" t="s">
        <v>6</v>
      </c>
      <c r="DM162" s="2" t="s">
        <v>6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1010</v>
      </c>
      <c r="DV162" s="2" t="s">
        <v>218</v>
      </c>
      <c r="DW162" s="2" t="s">
        <v>218</v>
      </c>
      <c r="DX162" s="2">
        <v>100</v>
      </c>
      <c r="DY162" s="2"/>
      <c r="DZ162" s="2"/>
      <c r="EA162" s="2"/>
      <c r="EB162" s="2"/>
      <c r="EC162" s="2"/>
      <c r="ED162" s="2"/>
      <c r="EE162" s="2">
        <v>16510370</v>
      </c>
      <c r="EF162" s="2">
        <v>3</v>
      </c>
      <c r="EG162" s="2" t="s">
        <v>42</v>
      </c>
      <c r="EH162" s="2">
        <v>0</v>
      </c>
      <c r="EI162" s="2" t="s">
        <v>6</v>
      </c>
      <c r="EJ162" s="2">
        <v>2</v>
      </c>
      <c r="EK162" s="2">
        <v>108001</v>
      </c>
      <c r="EL162" s="2" t="s">
        <v>43</v>
      </c>
      <c r="EM162" s="2" t="s">
        <v>44</v>
      </c>
      <c r="EN162" s="2"/>
      <c r="EO162" s="2" t="s">
        <v>6</v>
      </c>
      <c r="EP162" s="2"/>
      <c r="EQ162" s="2">
        <v>0</v>
      </c>
      <c r="ER162" s="2">
        <v>38</v>
      </c>
      <c r="ES162" s="2">
        <v>38</v>
      </c>
      <c r="ET162" s="2">
        <v>0</v>
      </c>
      <c r="EU162" s="2">
        <v>0</v>
      </c>
      <c r="EV162" s="2">
        <v>0</v>
      </c>
      <c r="EW162" s="2">
        <v>0</v>
      </c>
      <c r="EX162" s="2">
        <v>0</v>
      </c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152"/>
        <v>0</v>
      </c>
      <c r="FS162" s="2">
        <v>0</v>
      </c>
      <c r="FT162" s="2"/>
      <c r="FU162" s="2"/>
      <c r="FV162" s="2"/>
      <c r="FW162" s="2"/>
      <c r="FX162" s="2">
        <v>95</v>
      </c>
      <c r="FY162" s="2">
        <v>65</v>
      </c>
      <c r="FZ162" s="2"/>
      <c r="GA162" s="2" t="s">
        <v>6</v>
      </c>
      <c r="GB162" s="2"/>
      <c r="GC162" s="2"/>
      <c r="GD162" s="2">
        <v>0</v>
      </c>
      <c r="GE162" s="2"/>
      <c r="GF162" s="2">
        <v>-1916087991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153"/>
        <v>0</v>
      </c>
      <c r="GM162" s="2">
        <f t="shared" si="154"/>
        <v>53.2</v>
      </c>
      <c r="GN162" s="2">
        <f t="shared" si="155"/>
        <v>0</v>
      </c>
      <c r="GO162" s="2">
        <f t="shared" si="156"/>
        <v>53.2</v>
      </c>
      <c r="GP162" s="2">
        <f t="shared" si="157"/>
        <v>0</v>
      </c>
      <c r="GQ162" s="2"/>
      <c r="GR162" s="2">
        <v>0</v>
      </c>
      <c r="GS162" s="2">
        <v>3</v>
      </c>
      <c r="GT162" s="2">
        <v>0</v>
      </c>
      <c r="GU162" s="2" t="s">
        <v>6</v>
      </c>
      <c r="GV162" s="2">
        <f t="shared" si="158"/>
        <v>0</v>
      </c>
      <c r="GW162" s="2">
        <v>1</v>
      </c>
      <c r="GX162" s="2">
        <f t="shared" si="159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18</v>
      </c>
      <c r="B163">
        <v>1</v>
      </c>
      <c r="C163">
        <v>260</v>
      </c>
      <c r="E163" t="s">
        <v>215</v>
      </c>
      <c r="F163" t="s">
        <v>216</v>
      </c>
      <c r="G163" t="s">
        <v>217</v>
      </c>
      <c r="H163" t="s">
        <v>218</v>
      </c>
      <c r="I163">
        <f>I159*J163</f>
        <v>1.4</v>
      </c>
      <c r="J163">
        <v>1</v>
      </c>
      <c r="O163">
        <f t="shared" si="126"/>
        <v>363.36</v>
      </c>
      <c r="P163">
        <f t="shared" si="127"/>
        <v>363.36</v>
      </c>
      <c r="Q163">
        <f t="shared" si="128"/>
        <v>0</v>
      </c>
      <c r="R163">
        <f t="shared" si="129"/>
        <v>0</v>
      </c>
      <c r="S163">
        <f t="shared" si="130"/>
        <v>0</v>
      </c>
      <c r="T163">
        <f t="shared" si="131"/>
        <v>0</v>
      </c>
      <c r="U163">
        <f t="shared" si="132"/>
        <v>0</v>
      </c>
      <c r="V163">
        <f t="shared" si="133"/>
        <v>0</v>
      </c>
      <c r="W163">
        <f t="shared" si="134"/>
        <v>0</v>
      </c>
      <c r="X163">
        <f t="shared" si="135"/>
        <v>0</v>
      </c>
      <c r="Y163">
        <f t="shared" si="136"/>
        <v>0</v>
      </c>
      <c r="AA163">
        <v>16673407</v>
      </c>
      <c r="AB163">
        <f t="shared" si="137"/>
        <v>38</v>
      </c>
      <c r="AC163">
        <f t="shared" si="138"/>
        <v>38</v>
      </c>
      <c r="AD163">
        <f>ROUND((((ET163)-(EU163))+AE163),6)</f>
        <v>0</v>
      </c>
      <c r="AE163">
        <f t="shared" si="160"/>
        <v>0</v>
      </c>
      <c r="AF163">
        <f t="shared" si="160"/>
        <v>0</v>
      </c>
      <c r="AG163">
        <f t="shared" si="139"/>
        <v>0</v>
      </c>
      <c r="AH163">
        <f t="shared" si="161"/>
        <v>0</v>
      </c>
      <c r="AI163">
        <f t="shared" si="161"/>
        <v>0</v>
      </c>
      <c r="AJ163">
        <f t="shared" si="140"/>
        <v>0</v>
      </c>
      <c r="AK163">
        <v>38</v>
      </c>
      <c r="AL163">
        <v>38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95</v>
      </c>
      <c r="AU163">
        <v>65</v>
      </c>
      <c r="AV163">
        <v>1</v>
      </c>
      <c r="AW163">
        <v>1</v>
      </c>
      <c r="AZ163">
        <v>6.83</v>
      </c>
      <c r="BA163">
        <v>1</v>
      </c>
      <c r="BB163">
        <v>1</v>
      </c>
      <c r="BC163">
        <v>6.83</v>
      </c>
      <c r="BD163" t="s">
        <v>6</v>
      </c>
      <c r="BE163" t="s">
        <v>6</v>
      </c>
      <c r="BF163" t="s">
        <v>6</v>
      </c>
      <c r="BG163" t="s">
        <v>6</v>
      </c>
      <c r="BH163">
        <v>3</v>
      </c>
      <c r="BI163">
        <v>2</v>
      </c>
      <c r="BJ163" t="s">
        <v>219</v>
      </c>
      <c r="BM163">
        <v>108001</v>
      </c>
      <c r="BN163">
        <v>0</v>
      </c>
      <c r="BO163" t="s">
        <v>6</v>
      </c>
      <c r="BP163">
        <v>0</v>
      </c>
      <c r="BQ163">
        <v>3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95</v>
      </c>
      <c r="CA163">
        <v>65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 t="shared" si="141"/>
        <v>363.36</v>
      </c>
      <c r="CQ163">
        <f t="shared" si="142"/>
        <v>259.54000000000002</v>
      </c>
      <c r="CR163">
        <f t="shared" si="143"/>
        <v>0</v>
      </c>
      <c r="CS163">
        <f t="shared" si="144"/>
        <v>0</v>
      </c>
      <c r="CT163">
        <f t="shared" si="145"/>
        <v>0</v>
      </c>
      <c r="CU163">
        <f t="shared" si="146"/>
        <v>0</v>
      </c>
      <c r="CV163">
        <f t="shared" si="147"/>
        <v>0</v>
      </c>
      <c r="CW163">
        <f t="shared" si="148"/>
        <v>0</v>
      </c>
      <c r="CX163">
        <f t="shared" si="149"/>
        <v>0</v>
      </c>
      <c r="CY163">
        <f t="shared" si="150"/>
        <v>0</v>
      </c>
      <c r="CZ163">
        <f t="shared" si="151"/>
        <v>0</v>
      </c>
      <c r="DC163" t="s">
        <v>6</v>
      </c>
      <c r="DD163" t="s">
        <v>6</v>
      </c>
      <c r="DE163" t="s">
        <v>6</v>
      </c>
      <c r="DF163" t="s">
        <v>6</v>
      </c>
      <c r="DG163" t="s">
        <v>6</v>
      </c>
      <c r="DH163" t="s">
        <v>6</v>
      </c>
      <c r="DI163" t="s">
        <v>6</v>
      </c>
      <c r="DJ163" t="s">
        <v>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1010</v>
      </c>
      <c r="DV163" t="s">
        <v>218</v>
      </c>
      <c r="DW163" t="s">
        <v>218</v>
      </c>
      <c r="DX163">
        <v>100</v>
      </c>
      <c r="EE163">
        <v>16510370</v>
      </c>
      <c r="EF163">
        <v>3</v>
      </c>
      <c r="EG163" t="s">
        <v>42</v>
      </c>
      <c r="EH163">
        <v>0</v>
      </c>
      <c r="EI163" t="s">
        <v>6</v>
      </c>
      <c r="EJ163">
        <v>2</v>
      </c>
      <c r="EK163">
        <v>108001</v>
      </c>
      <c r="EL163" t="s">
        <v>43</v>
      </c>
      <c r="EM163" t="s">
        <v>44</v>
      </c>
      <c r="EO163" t="s">
        <v>6</v>
      </c>
      <c r="EQ163">
        <v>0</v>
      </c>
      <c r="ER163">
        <v>38</v>
      </c>
      <c r="ES163">
        <v>38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152"/>
        <v>0</v>
      </c>
      <c r="FS163">
        <v>0</v>
      </c>
      <c r="FX163">
        <v>95</v>
      </c>
      <c r="FY163">
        <v>65</v>
      </c>
      <c r="GA163" t="s">
        <v>6</v>
      </c>
      <c r="GD163">
        <v>0</v>
      </c>
      <c r="GF163">
        <v>-1916087991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153"/>
        <v>0</v>
      </c>
      <c r="GM163">
        <f t="shared" si="154"/>
        <v>363.36</v>
      </c>
      <c r="GN163">
        <f t="shared" si="155"/>
        <v>0</v>
      </c>
      <c r="GO163">
        <f t="shared" si="156"/>
        <v>363.36</v>
      </c>
      <c r="GP163">
        <f t="shared" si="157"/>
        <v>0</v>
      </c>
      <c r="GR163">
        <v>0</v>
      </c>
      <c r="GS163">
        <v>3</v>
      </c>
      <c r="GT163">
        <v>0</v>
      </c>
      <c r="GU163" t="s">
        <v>6</v>
      </c>
      <c r="GV163">
        <f t="shared" si="158"/>
        <v>0</v>
      </c>
      <c r="GW163">
        <v>1</v>
      </c>
      <c r="GX163">
        <f t="shared" si="159"/>
        <v>0</v>
      </c>
      <c r="HA163">
        <v>0</v>
      </c>
      <c r="HB163">
        <v>0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ROW(SmtRes!A273)</f>
        <v>273</v>
      </c>
      <c r="D164" s="2">
        <f>ROW(EtalonRes!A296)</f>
        <v>296</v>
      </c>
      <c r="E164" s="2" t="s">
        <v>220</v>
      </c>
      <c r="F164" s="2" t="s">
        <v>221</v>
      </c>
      <c r="G164" s="2" t="s">
        <v>222</v>
      </c>
      <c r="H164" s="2" t="s">
        <v>208</v>
      </c>
      <c r="I164" s="2">
        <f>ROUND(140/100,9)</f>
        <v>1.4</v>
      </c>
      <c r="J164" s="2">
        <v>0</v>
      </c>
      <c r="K164" s="2"/>
      <c r="L164" s="2"/>
      <c r="M164" s="2"/>
      <c r="N164" s="2"/>
      <c r="O164" s="2">
        <f t="shared" si="126"/>
        <v>210.4</v>
      </c>
      <c r="P164" s="2">
        <f t="shared" si="127"/>
        <v>51</v>
      </c>
      <c r="Q164" s="2">
        <f t="shared" si="128"/>
        <v>17.91</v>
      </c>
      <c r="R164" s="2">
        <f t="shared" si="129"/>
        <v>2.54</v>
      </c>
      <c r="S164" s="2">
        <f t="shared" si="130"/>
        <v>141.49</v>
      </c>
      <c r="T164" s="2">
        <f t="shared" si="131"/>
        <v>0</v>
      </c>
      <c r="U164" s="2">
        <f t="shared" si="132"/>
        <v>15.0528</v>
      </c>
      <c r="V164" s="2">
        <f t="shared" si="133"/>
        <v>0.20159999999999997</v>
      </c>
      <c r="W164" s="2">
        <f t="shared" si="134"/>
        <v>0</v>
      </c>
      <c r="X164" s="2">
        <f t="shared" si="135"/>
        <v>136.83000000000001</v>
      </c>
      <c r="Y164" s="2">
        <f t="shared" si="136"/>
        <v>93.62</v>
      </c>
      <c r="Z164" s="2"/>
      <c r="AA164" s="2">
        <v>16673393</v>
      </c>
      <c r="AB164" s="2">
        <f t="shared" si="137"/>
        <v>150.286</v>
      </c>
      <c r="AC164" s="2">
        <f t="shared" si="138"/>
        <v>36.43</v>
      </c>
      <c r="AD164" s="2">
        <f>ROUND(((((ET164*1.2))-((EU164*1.2)))+AE164),6)</f>
        <v>12.792</v>
      </c>
      <c r="AE164" s="2">
        <f>ROUND(((EU164*1.2)),6)</f>
        <v>1.8120000000000001</v>
      </c>
      <c r="AF164" s="2">
        <f>ROUND(((EV164*1.2)),6)</f>
        <v>101.06399999999999</v>
      </c>
      <c r="AG164" s="2">
        <f t="shared" si="139"/>
        <v>0</v>
      </c>
      <c r="AH164" s="2">
        <f>((EW164*1.2))</f>
        <v>10.752000000000001</v>
      </c>
      <c r="AI164" s="2">
        <f>((EX164*1.2))</f>
        <v>0.14399999999999999</v>
      </c>
      <c r="AJ164" s="2">
        <f t="shared" si="140"/>
        <v>0</v>
      </c>
      <c r="AK164" s="2">
        <v>131.31</v>
      </c>
      <c r="AL164" s="2">
        <v>36.43</v>
      </c>
      <c r="AM164" s="2">
        <v>10.66</v>
      </c>
      <c r="AN164" s="2">
        <v>1.51</v>
      </c>
      <c r="AO164" s="2">
        <v>84.22</v>
      </c>
      <c r="AP164" s="2">
        <v>0</v>
      </c>
      <c r="AQ164" s="2">
        <v>8.9600000000000009</v>
      </c>
      <c r="AR164" s="2">
        <v>0.12</v>
      </c>
      <c r="AS164" s="2">
        <v>0</v>
      </c>
      <c r="AT164" s="2">
        <v>95</v>
      </c>
      <c r="AU164" s="2">
        <v>65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6</v>
      </c>
      <c r="BE164" s="2" t="s">
        <v>6</v>
      </c>
      <c r="BF164" s="2" t="s">
        <v>6</v>
      </c>
      <c r="BG164" s="2" t="s">
        <v>6</v>
      </c>
      <c r="BH164" s="2">
        <v>0</v>
      </c>
      <c r="BI164" s="2">
        <v>2</v>
      </c>
      <c r="BJ164" s="2" t="s">
        <v>223</v>
      </c>
      <c r="BK164" s="2"/>
      <c r="BL164" s="2"/>
      <c r="BM164" s="2">
        <v>108001</v>
      </c>
      <c r="BN164" s="2">
        <v>0</v>
      </c>
      <c r="BO164" s="2" t="s">
        <v>6</v>
      </c>
      <c r="BP164" s="2">
        <v>0</v>
      </c>
      <c r="BQ164" s="2">
        <v>3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6</v>
      </c>
      <c r="BZ164" s="2">
        <v>95</v>
      </c>
      <c r="CA164" s="2">
        <v>65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146</v>
      </c>
      <c r="CO164" s="2">
        <v>0</v>
      </c>
      <c r="CP164" s="2">
        <f t="shared" si="141"/>
        <v>210.4</v>
      </c>
      <c r="CQ164" s="2">
        <f t="shared" si="142"/>
        <v>36.43</v>
      </c>
      <c r="CR164" s="2">
        <f t="shared" si="143"/>
        <v>12.792</v>
      </c>
      <c r="CS164" s="2">
        <f t="shared" si="144"/>
        <v>1.8120000000000001</v>
      </c>
      <c r="CT164" s="2">
        <f t="shared" si="145"/>
        <v>101.06399999999999</v>
      </c>
      <c r="CU164" s="2">
        <f t="shared" si="146"/>
        <v>0</v>
      </c>
      <c r="CV164" s="2">
        <f t="shared" si="147"/>
        <v>10.752000000000001</v>
      </c>
      <c r="CW164" s="2">
        <f t="shared" si="148"/>
        <v>0.14399999999999999</v>
      </c>
      <c r="CX164" s="2">
        <f t="shared" si="149"/>
        <v>0</v>
      </c>
      <c r="CY164" s="2">
        <f t="shared" si="150"/>
        <v>136.82849999999999</v>
      </c>
      <c r="CZ164" s="2">
        <f t="shared" si="151"/>
        <v>93.619500000000002</v>
      </c>
      <c r="DA164" s="2"/>
      <c r="DB164" s="2"/>
      <c r="DC164" s="2" t="s">
        <v>6</v>
      </c>
      <c r="DD164" s="2" t="s">
        <v>6</v>
      </c>
      <c r="DE164" s="2" t="s">
        <v>147</v>
      </c>
      <c r="DF164" s="2" t="s">
        <v>147</v>
      </c>
      <c r="DG164" s="2" t="s">
        <v>147</v>
      </c>
      <c r="DH164" s="2" t="s">
        <v>6</v>
      </c>
      <c r="DI164" s="2" t="s">
        <v>147</v>
      </c>
      <c r="DJ164" s="2" t="s">
        <v>147</v>
      </c>
      <c r="DK164" s="2" t="s">
        <v>6</v>
      </c>
      <c r="DL164" s="2" t="s">
        <v>6</v>
      </c>
      <c r="DM164" s="2" t="s">
        <v>6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1003</v>
      </c>
      <c r="DV164" s="2" t="s">
        <v>208</v>
      </c>
      <c r="DW164" s="2" t="s">
        <v>208</v>
      </c>
      <c r="DX164" s="2">
        <v>100</v>
      </c>
      <c r="DY164" s="2"/>
      <c r="DZ164" s="2"/>
      <c r="EA164" s="2"/>
      <c r="EB164" s="2"/>
      <c r="EC164" s="2"/>
      <c r="ED164" s="2"/>
      <c r="EE164" s="2">
        <v>16510370</v>
      </c>
      <c r="EF164" s="2">
        <v>3</v>
      </c>
      <c r="EG164" s="2" t="s">
        <v>42</v>
      </c>
      <c r="EH164" s="2">
        <v>0</v>
      </c>
      <c r="EI164" s="2" t="s">
        <v>6</v>
      </c>
      <c r="EJ164" s="2">
        <v>2</v>
      </c>
      <c r="EK164" s="2">
        <v>108001</v>
      </c>
      <c r="EL164" s="2" t="s">
        <v>43</v>
      </c>
      <c r="EM164" s="2" t="s">
        <v>44</v>
      </c>
      <c r="EN164" s="2"/>
      <c r="EO164" s="2" t="s">
        <v>148</v>
      </c>
      <c r="EP164" s="2"/>
      <c r="EQ164" s="2">
        <v>0</v>
      </c>
      <c r="ER164" s="2">
        <v>131.31</v>
      </c>
      <c r="ES164" s="2">
        <v>36.43</v>
      </c>
      <c r="ET164" s="2">
        <v>10.66</v>
      </c>
      <c r="EU164" s="2">
        <v>1.51</v>
      </c>
      <c r="EV164" s="2">
        <v>84.22</v>
      </c>
      <c r="EW164" s="2">
        <v>8.9600000000000009</v>
      </c>
      <c r="EX164" s="2">
        <v>0.12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152"/>
        <v>0</v>
      </c>
      <c r="FS164" s="2">
        <v>0</v>
      </c>
      <c r="FT164" s="2"/>
      <c r="FU164" s="2"/>
      <c r="FV164" s="2"/>
      <c r="FW164" s="2"/>
      <c r="FX164" s="2">
        <v>95</v>
      </c>
      <c r="FY164" s="2">
        <v>65</v>
      </c>
      <c r="FZ164" s="2"/>
      <c r="GA164" s="2" t="s">
        <v>6</v>
      </c>
      <c r="GB164" s="2"/>
      <c r="GC164" s="2"/>
      <c r="GD164" s="2">
        <v>0</v>
      </c>
      <c r="GE164" s="2"/>
      <c r="GF164" s="2">
        <v>2104607410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153"/>
        <v>0</v>
      </c>
      <c r="GM164" s="2">
        <f t="shared" si="154"/>
        <v>440.85</v>
      </c>
      <c r="GN164" s="2">
        <f t="shared" si="155"/>
        <v>0</v>
      </c>
      <c r="GO164" s="2">
        <f t="shared" si="156"/>
        <v>440.85</v>
      </c>
      <c r="GP164" s="2">
        <f t="shared" si="157"/>
        <v>0</v>
      </c>
      <c r="GQ164" s="2"/>
      <c r="GR164" s="2">
        <v>0</v>
      </c>
      <c r="GS164" s="2">
        <v>3</v>
      </c>
      <c r="GT164" s="2">
        <v>0</v>
      </c>
      <c r="GU164" s="2" t="s">
        <v>6</v>
      </c>
      <c r="GV164" s="2">
        <f t="shared" si="158"/>
        <v>0</v>
      </c>
      <c r="GW164" s="2">
        <v>1</v>
      </c>
      <c r="GX164" s="2">
        <f t="shared" si="159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ROW(SmtRes!A284)</f>
        <v>284</v>
      </c>
      <c r="D165">
        <f>ROW(EtalonRes!A306)</f>
        <v>306</v>
      </c>
      <c r="E165" t="s">
        <v>220</v>
      </c>
      <c r="F165" t="s">
        <v>221</v>
      </c>
      <c r="G165" t="s">
        <v>222</v>
      </c>
      <c r="H165" t="s">
        <v>208</v>
      </c>
      <c r="I165">
        <f>ROUND(140/100,9)</f>
        <v>1.4</v>
      </c>
      <c r="J165">
        <v>0</v>
      </c>
      <c r="O165">
        <f t="shared" si="126"/>
        <v>1437.03</v>
      </c>
      <c r="P165">
        <f t="shared" si="127"/>
        <v>348.34</v>
      </c>
      <c r="Q165">
        <f t="shared" si="128"/>
        <v>122.32</v>
      </c>
      <c r="R165">
        <f t="shared" si="129"/>
        <v>17.329999999999998</v>
      </c>
      <c r="S165">
        <f t="shared" si="130"/>
        <v>966.37</v>
      </c>
      <c r="T165">
        <f t="shared" si="131"/>
        <v>0</v>
      </c>
      <c r="U165">
        <f t="shared" si="132"/>
        <v>15.0528</v>
      </c>
      <c r="V165">
        <f t="shared" si="133"/>
        <v>0.20159999999999997</v>
      </c>
      <c r="W165">
        <f t="shared" si="134"/>
        <v>0</v>
      </c>
      <c r="X165">
        <f t="shared" si="135"/>
        <v>934.52</v>
      </c>
      <c r="Y165">
        <f t="shared" si="136"/>
        <v>639.41</v>
      </c>
      <c r="AA165">
        <v>16673407</v>
      </c>
      <c r="AB165">
        <f t="shared" si="137"/>
        <v>150.286</v>
      </c>
      <c r="AC165">
        <f t="shared" si="138"/>
        <v>36.43</v>
      </c>
      <c r="AD165">
        <f>ROUND(((((ET165*1.2))-((EU165*1.2)))+AE165),6)</f>
        <v>12.792</v>
      </c>
      <c r="AE165">
        <f>ROUND(((EU165*1.2)),6)</f>
        <v>1.8120000000000001</v>
      </c>
      <c r="AF165">
        <f>ROUND(((EV165*1.2)),6)</f>
        <v>101.06399999999999</v>
      </c>
      <c r="AG165">
        <f t="shared" si="139"/>
        <v>0</v>
      </c>
      <c r="AH165">
        <f>((EW165*1.2))</f>
        <v>10.752000000000001</v>
      </c>
      <c r="AI165">
        <f>((EX165*1.2))</f>
        <v>0.14399999999999999</v>
      </c>
      <c r="AJ165">
        <f t="shared" si="140"/>
        <v>0</v>
      </c>
      <c r="AK165">
        <v>131.31</v>
      </c>
      <c r="AL165">
        <v>36.43</v>
      </c>
      <c r="AM165">
        <v>10.66</v>
      </c>
      <c r="AN165">
        <v>1.51</v>
      </c>
      <c r="AO165">
        <v>84.22</v>
      </c>
      <c r="AP165">
        <v>0</v>
      </c>
      <c r="AQ165">
        <v>8.9600000000000009</v>
      </c>
      <c r="AR165">
        <v>0.12</v>
      </c>
      <c r="AS165">
        <v>0</v>
      </c>
      <c r="AT165">
        <v>95</v>
      </c>
      <c r="AU165">
        <v>65</v>
      </c>
      <c r="AV165">
        <v>1</v>
      </c>
      <c r="AW165">
        <v>1</v>
      </c>
      <c r="AZ165">
        <v>6.83</v>
      </c>
      <c r="BA165">
        <v>6.83</v>
      </c>
      <c r="BB165">
        <v>6.83</v>
      </c>
      <c r="BC165">
        <v>6.83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2</v>
      </c>
      <c r="BJ165" t="s">
        <v>223</v>
      </c>
      <c r="BM165">
        <v>108001</v>
      </c>
      <c r="BN165">
        <v>0</v>
      </c>
      <c r="BO165" t="s">
        <v>6</v>
      </c>
      <c r="BP165">
        <v>0</v>
      </c>
      <c r="BQ165">
        <v>3</v>
      </c>
      <c r="BR165">
        <v>0</v>
      </c>
      <c r="BS165">
        <v>6.83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95</v>
      </c>
      <c r="CA165">
        <v>65</v>
      </c>
      <c r="CF165">
        <v>0</v>
      </c>
      <c r="CG165">
        <v>0</v>
      </c>
      <c r="CM165">
        <v>0</v>
      </c>
      <c r="CN165" t="s">
        <v>146</v>
      </c>
      <c r="CO165">
        <v>0</v>
      </c>
      <c r="CP165">
        <f t="shared" si="141"/>
        <v>1437.03</v>
      </c>
      <c r="CQ165">
        <f t="shared" si="142"/>
        <v>248.8169</v>
      </c>
      <c r="CR165">
        <f t="shared" si="143"/>
        <v>87.36936</v>
      </c>
      <c r="CS165">
        <f t="shared" si="144"/>
        <v>12.375960000000001</v>
      </c>
      <c r="CT165">
        <f t="shared" si="145"/>
        <v>690.26711999999998</v>
      </c>
      <c r="CU165">
        <f t="shared" si="146"/>
        <v>0</v>
      </c>
      <c r="CV165">
        <f t="shared" si="147"/>
        <v>10.752000000000001</v>
      </c>
      <c r="CW165">
        <f t="shared" si="148"/>
        <v>0.14399999999999999</v>
      </c>
      <c r="CX165">
        <f t="shared" si="149"/>
        <v>0</v>
      </c>
      <c r="CY165">
        <f t="shared" si="150"/>
        <v>934.51499999999999</v>
      </c>
      <c r="CZ165">
        <f t="shared" si="151"/>
        <v>639.40499999999997</v>
      </c>
      <c r="DC165" t="s">
        <v>6</v>
      </c>
      <c r="DD165" t="s">
        <v>6</v>
      </c>
      <c r="DE165" t="s">
        <v>147</v>
      </c>
      <c r="DF165" t="s">
        <v>147</v>
      </c>
      <c r="DG165" t="s">
        <v>147</v>
      </c>
      <c r="DH165" t="s">
        <v>6</v>
      </c>
      <c r="DI165" t="s">
        <v>147</v>
      </c>
      <c r="DJ165" t="s">
        <v>147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1003</v>
      </c>
      <c r="DV165" t="s">
        <v>208</v>
      </c>
      <c r="DW165" t="s">
        <v>208</v>
      </c>
      <c r="DX165">
        <v>100</v>
      </c>
      <c r="EE165">
        <v>16510370</v>
      </c>
      <c r="EF165">
        <v>3</v>
      </c>
      <c r="EG165" t="s">
        <v>42</v>
      </c>
      <c r="EH165">
        <v>0</v>
      </c>
      <c r="EI165" t="s">
        <v>6</v>
      </c>
      <c r="EJ165">
        <v>2</v>
      </c>
      <c r="EK165">
        <v>108001</v>
      </c>
      <c r="EL165" t="s">
        <v>43</v>
      </c>
      <c r="EM165" t="s">
        <v>44</v>
      </c>
      <c r="EO165" t="s">
        <v>148</v>
      </c>
      <c r="EQ165">
        <v>0</v>
      </c>
      <c r="ER165">
        <v>131.31</v>
      </c>
      <c r="ES165">
        <v>36.43</v>
      </c>
      <c r="ET165">
        <v>10.66</v>
      </c>
      <c r="EU165">
        <v>1.51</v>
      </c>
      <c r="EV165">
        <v>84.22</v>
      </c>
      <c r="EW165">
        <v>8.9600000000000009</v>
      </c>
      <c r="EX165">
        <v>0.12</v>
      </c>
      <c r="EY165">
        <v>0</v>
      </c>
      <c r="FQ165">
        <v>0</v>
      </c>
      <c r="FR165">
        <f t="shared" si="152"/>
        <v>0</v>
      </c>
      <c r="FS165">
        <v>0</v>
      </c>
      <c r="FX165">
        <v>95</v>
      </c>
      <c r="FY165">
        <v>65</v>
      </c>
      <c r="GA165" t="s">
        <v>6</v>
      </c>
      <c r="GD165">
        <v>0</v>
      </c>
      <c r="GF165">
        <v>2104607410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153"/>
        <v>0</v>
      </c>
      <c r="GM165">
        <f t="shared" si="154"/>
        <v>3010.96</v>
      </c>
      <c r="GN165">
        <f t="shared" si="155"/>
        <v>0</v>
      </c>
      <c r="GO165">
        <f t="shared" si="156"/>
        <v>3010.96</v>
      </c>
      <c r="GP165">
        <f t="shared" si="157"/>
        <v>0</v>
      </c>
      <c r="GR165">
        <v>0</v>
      </c>
      <c r="GS165">
        <v>3</v>
      </c>
      <c r="GT165">
        <v>0</v>
      </c>
      <c r="GU165" t="s">
        <v>6</v>
      </c>
      <c r="GV165">
        <f t="shared" si="158"/>
        <v>0</v>
      </c>
      <c r="GW165">
        <v>1</v>
      </c>
      <c r="GX165">
        <f t="shared" si="159"/>
        <v>0</v>
      </c>
      <c r="HA165">
        <v>0</v>
      </c>
      <c r="HB165"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272</v>
      </c>
      <c r="D166" s="2"/>
      <c r="E166" s="2" t="s">
        <v>224</v>
      </c>
      <c r="F166" s="2" t="s">
        <v>225</v>
      </c>
      <c r="G166" s="2" t="s">
        <v>226</v>
      </c>
      <c r="H166" s="2" t="s">
        <v>227</v>
      </c>
      <c r="I166" s="2">
        <f>I164*J166</f>
        <v>0.14000000000000001</v>
      </c>
      <c r="J166" s="2">
        <v>0.10000000000000002</v>
      </c>
      <c r="K166" s="2"/>
      <c r="L166" s="2"/>
      <c r="M166" s="2"/>
      <c r="N166" s="2"/>
      <c r="O166" s="2">
        <f t="shared" si="126"/>
        <v>4595.29</v>
      </c>
      <c r="P166" s="2">
        <f t="shared" si="127"/>
        <v>4595.29</v>
      </c>
      <c r="Q166" s="2">
        <f t="shared" si="128"/>
        <v>0</v>
      </c>
      <c r="R166" s="2">
        <f t="shared" si="129"/>
        <v>0</v>
      </c>
      <c r="S166" s="2">
        <f t="shared" si="130"/>
        <v>0</v>
      </c>
      <c r="T166" s="2">
        <f t="shared" si="131"/>
        <v>0</v>
      </c>
      <c r="U166" s="2">
        <f t="shared" si="132"/>
        <v>0</v>
      </c>
      <c r="V166" s="2">
        <f t="shared" si="133"/>
        <v>0</v>
      </c>
      <c r="W166" s="2">
        <f t="shared" si="134"/>
        <v>0</v>
      </c>
      <c r="X166" s="2">
        <f t="shared" si="135"/>
        <v>0</v>
      </c>
      <c r="Y166" s="2">
        <f t="shared" si="136"/>
        <v>0</v>
      </c>
      <c r="Z166" s="2"/>
      <c r="AA166" s="2">
        <v>16673393</v>
      </c>
      <c r="AB166" s="2">
        <f t="shared" si="137"/>
        <v>32823.49</v>
      </c>
      <c r="AC166" s="2">
        <f t="shared" si="138"/>
        <v>32823.49</v>
      </c>
      <c r="AD166" s="2">
        <f>ROUND((((ET166)-(EU166))+AE166),6)</f>
        <v>0</v>
      </c>
      <c r="AE166" s="2">
        <f>ROUND((EU166),6)</f>
        <v>0</v>
      </c>
      <c r="AF166" s="2">
        <f>ROUND((EV166),6)</f>
        <v>0</v>
      </c>
      <c r="AG166" s="2">
        <f t="shared" si="139"/>
        <v>0</v>
      </c>
      <c r="AH166" s="2">
        <f>(EW166)</f>
        <v>0</v>
      </c>
      <c r="AI166" s="2">
        <f>(EX166)</f>
        <v>0</v>
      </c>
      <c r="AJ166" s="2">
        <f t="shared" si="140"/>
        <v>0</v>
      </c>
      <c r="AK166" s="2">
        <v>32823.49</v>
      </c>
      <c r="AL166" s="2">
        <v>32823.49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95</v>
      </c>
      <c r="AU166" s="2">
        <v>65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6</v>
      </c>
      <c r="BE166" s="2" t="s">
        <v>6</v>
      </c>
      <c r="BF166" s="2" t="s">
        <v>6</v>
      </c>
      <c r="BG166" s="2" t="s">
        <v>6</v>
      </c>
      <c r="BH166" s="2">
        <v>3</v>
      </c>
      <c r="BI166" s="2">
        <v>2</v>
      </c>
      <c r="BJ166" s="2" t="s">
        <v>228</v>
      </c>
      <c r="BK166" s="2"/>
      <c r="BL166" s="2"/>
      <c r="BM166" s="2">
        <v>108001</v>
      </c>
      <c r="BN166" s="2">
        <v>0</v>
      </c>
      <c r="BO166" s="2" t="s">
        <v>6</v>
      </c>
      <c r="BP166" s="2">
        <v>0</v>
      </c>
      <c r="BQ166" s="2">
        <v>3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6</v>
      </c>
      <c r="BZ166" s="2">
        <v>95</v>
      </c>
      <c r="CA166" s="2">
        <v>65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6</v>
      </c>
      <c r="CO166" s="2">
        <v>0</v>
      </c>
      <c r="CP166" s="2">
        <f t="shared" si="141"/>
        <v>4595.29</v>
      </c>
      <c r="CQ166" s="2">
        <f t="shared" si="142"/>
        <v>32823.49</v>
      </c>
      <c r="CR166" s="2">
        <f t="shared" si="143"/>
        <v>0</v>
      </c>
      <c r="CS166" s="2">
        <f t="shared" si="144"/>
        <v>0</v>
      </c>
      <c r="CT166" s="2">
        <f t="shared" si="145"/>
        <v>0</v>
      </c>
      <c r="CU166" s="2">
        <f t="shared" si="146"/>
        <v>0</v>
      </c>
      <c r="CV166" s="2">
        <f t="shared" si="147"/>
        <v>0</v>
      </c>
      <c r="CW166" s="2">
        <f t="shared" si="148"/>
        <v>0</v>
      </c>
      <c r="CX166" s="2">
        <f t="shared" si="149"/>
        <v>0</v>
      </c>
      <c r="CY166" s="2">
        <f t="shared" si="150"/>
        <v>0</v>
      </c>
      <c r="CZ166" s="2">
        <f t="shared" si="151"/>
        <v>0</v>
      </c>
      <c r="DA166" s="2"/>
      <c r="DB166" s="2"/>
      <c r="DC166" s="2" t="s">
        <v>6</v>
      </c>
      <c r="DD166" s="2" t="s">
        <v>6</v>
      </c>
      <c r="DE166" s="2" t="s">
        <v>6</v>
      </c>
      <c r="DF166" s="2" t="s">
        <v>6</v>
      </c>
      <c r="DG166" s="2" t="s">
        <v>6</v>
      </c>
      <c r="DH166" s="2" t="s">
        <v>6</v>
      </c>
      <c r="DI166" s="2" t="s">
        <v>6</v>
      </c>
      <c r="DJ166" s="2" t="s">
        <v>6</v>
      </c>
      <c r="DK166" s="2" t="s">
        <v>6</v>
      </c>
      <c r="DL166" s="2" t="s">
        <v>6</v>
      </c>
      <c r="DM166" s="2" t="s">
        <v>6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1013</v>
      </c>
      <c r="DV166" s="2" t="s">
        <v>227</v>
      </c>
      <c r="DW166" s="2" t="s">
        <v>229</v>
      </c>
      <c r="DX166" s="2">
        <v>1</v>
      </c>
      <c r="DY166" s="2"/>
      <c r="DZ166" s="2"/>
      <c r="EA166" s="2"/>
      <c r="EB166" s="2"/>
      <c r="EC166" s="2"/>
      <c r="ED166" s="2"/>
      <c r="EE166" s="2">
        <v>16510370</v>
      </c>
      <c r="EF166" s="2">
        <v>3</v>
      </c>
      <c r="EG166" s="2" t="s">
        <v>42</v>
      </c>
      <c r="EH166" s="2">
        <v>0</v>
      </c>
      <c r="EI166" s="2" t="s">
        <v>6</v>
      </c>
      <c r="EJ166" s="2">
        <v>2</v>
      </c>
      <c r="EK166" s="2">
        <v>108001</v>
      </c>
      <c r="EL166" s="2" t="s">
        <v>43</v>
      </c>
      <c r="EM166" s="2" t="s">
        <v>44</v>
      </c>
      <c r="EN166" s="2"/>
      <c r="EO166" s="2" t="s">
        <v>6</v>
      </c>
      <c r="EP166" s="2"/>
      <c r="EQ166" s="2">
        <v>0</v>
      </c>
      <c r="ER166" s="2">
        <v>32823.49</v>
      </c>
      <c r="ES166" s="2">
        <v>32823.49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152"/>
        <v>0</v>
      </c>
      <c r="FS166" s="2">
        <v>0</v>
      </c>
      <c r="FT166" s="2"/>
      <c r="FU166" s="2"/>
      <c r="FV166" s="2"/>
      <c r="FW166" s="2"/>
      <c r="FX166" s="2">
        <v>95</v>
      </c>
      <c r="FY166" s="2">
        <v>65</v>
      </c>
      <c r="FZ166" s="2"/>
      <c r="GA166" s="2" t="s">
        <v>6</v>
      </c>
      <c r="GB166" s="2"/>
      <c r="GC166" s="2"/>
      <c r="GD166" s="2">
        <v>0</v>
      </c>
      <c r="GE166" s="2"/>
      <c r="GF166" s="2">
        <v>1523038375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153"/>
        <v>0</v>
      </c>
      <c r="GM166" s="2">
        <f t="shared" si="154"/>
        <v>4595.29</v>
      </c>
      <c r="GN166" s="2">
        <f t="shared" si="155"/>
        <v>0</v>
      </c>
      <c r="GO166" s="2">
        <f t="shared" si="156"/>
        <v>4595.29</v>
      </c>
      <c r="GP166" s="2">
        <f t="shared" si="157"/>
        <v>0</v>
      </c>
      <c r="GQ166" s="2"/>
      <c r="GR166" s="2">
        <v>0</v>
      </c>
      <c r="GS166" s="2">
        <v>3</v>
      </c>
      <c r="GT166" s="2">
        <v>0</v>
      </c>
      <c r="GU166" s="2" t="s">
        <v>6</v>
      </c>
      <c r="GV166" s="2">
        <f t="shared" si="158"/>
        <v>0</v>
      </c>
      <c r="GW166" s="2">
        <v>1</v>
      </c>
      <c r="GX166" s="2">
        <f t="shared" si="159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283</v>
      </c>
      <c r="E167" t="s">
        <v>224</v>
      </c>
      <c r="F167" t="s">
        <v>225</v>
      </c>
      <c r="G167" t="s">
        <v>226</v>
      </c>
      <c r="H167" t="s">
        <v>227</v>
      </c>
      <c r="I167">
        <f>I165*J167</f>
        <v>0.14000000000000001</v>
      </c>
      <c r="J167">
        <v>0.10000000000000002</v>
      </c>
      <c r="O167">
        <f t="shared" si="126"/>
        <v>31385.82</v>
      </c>
      <c r="P167">
        <f t="shared" si="127"/>
        <v>31385.82</v>
      </c>
      <c r="Q167">
        <f t="shared" si="128"/>
        <v>0</v>
      </c>
      <c r="R167">
        <f t="shared" si="129"/>
        <v>0</v>
      </c>
      <c r="S167">
        <f t="shared" si="130"/>
        <v>0</v>
      </c>
      <c r="T167">
        <f t="shared" si="131"/>
        <v>0</v>
      </c>
      <c r="U167">
        <f t="shared" si="132"/>
        <v>0</v>
      </c>
      <c r="V167">
        <f t="shared" si="133"/>
        <v>0</v>
      </c>
      <c r="W167">
        <f t="shared" si="134"/>
        <v>0</v>
      </c>
      <c r="X167">
        <f t="shared" si="135"/>
        <v>0</v>
      </c>
      <c r="Y167">
        <f t="shared" si="136"/>
        <v>0</v>
      </c>
      <c r="AA167">
        <v>16673407</v>
      </c>
      <c r="AB167">
        <f t="shared" si="137"/>
        <v>32823.49</v>
      </c>
      <c r="AC167">
        <f t="shared" si="138"/>
        <v>32823.49</v>
      </c>
      <c r="AD167">
        <f>ROUND((((ET167)-(EU167))+AE167),6)</f>
        <v>0</v>
      </c>
      <c r="AE167">
        <f>ROUND((EU167),6)</f>
        <v>0</v>
      </c>
      <c r="AF167">
        <f>ROUND((EV167),6)</f>
        <v>0</v>
      </c>
      <c r="AG167">
        <f t="shared" si="139"/>
        <v>0</v>
      </c>
      <c r="AH167">
        <f>(EW167)</f>
        <v>0</v>
      </c>
      <c r="AI167">
        <f>(EX167)</f>
        <v>0</v>
      </c>
      <c r="AJ167">
        <f t="shared" si="140"/>
        <v>0</v>
      </c>
      <c r="AK167">
        <v>32823.49</v>
      </c>
      <c r="AL167">
        <v>32823.49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6.83</v>
      </c>
      <c r="BA167">
        <v>1</v>
      </c>
      <c r="BB167">
        <v>1</v>
      </c>
      <c r="BC167">
        <v>6.83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2</v>
      </c>
      <c r="BJ167" t="s">
        <v>228</v>
      </c>
      <c r="BM167">
        <v>108001</v>
      </c>
      <c r="BN167">
        <v>0</v>
      </c>
      <c r="BO167" t="s">
        <v>6</v>
      </c>
      <c r="BP167">
        <v>0</v>
      </c>
      <c r="BQ167">
        <v>3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95</v>
      </c>
      <c r="CA167">
        <v>65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141"/>
        <v>31385.82</v>
      </c>
      <c r="CQ167">
        <f t="shared" si="142"/>
        <v>224184.43669999999</v>
      </c>
      <c r="CR167">
        <f t="shared" si="143"/>
        <v>0</v>
      </c>
      <c r="CS167">
        <f t="shared" si="144"/>
        <v>0</v>
      </c>
      <c r="CT167">
        <f t="shared" si="145"/>
        <v>0</v>
      </c>
      <c r="CU167">
        <f t="shared" si="146"/>
        <v>0</v>
      </c>
      <c r="CV167">
        <f t="shared" si="147"/>
        <v>0</v>
      </c>
      <c r="CW167">
        <f t="shared" si="148"/>
        <v>0</v>
      </c>
      <c r="CX167">
        <f t="shared" si="149"/>
        <v>0</v>
      </c>
      <c r="CY167">
        <f t="shared" si="150"/>
        <v>0</v>
      </c>
      <c r="CZ167">
        <f t="shared" si="151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1013</v>
      </c>
      <c r="DV167" t="s">
        <v>227</v>
      </c>
      <c r="DW167" t="s">
        <v>229</v>
      </c>
      <c r="DX167">
        <v>1</v>
      </c>
      <c r="EE167">
        <v>16510370</v>
      </c>
      <c r="EF167">
        <v>3</v>
      </c>
      <c r="EG167" t="s">
        <v>42</v>
      </c>
      <c r="EH167">
        <v>0</v>
      </c>
      <c r="EI167" t="s">
        <v>6</v>
      </c>
      <c r="EJ167">
        <v>2</v>
      </c>
      <c r="EK167">
        <v>108001</v>
      </c>
      <c r="EL167" t="s">
        <v>43</v>
      </c>
      <c r="EM167" t="s">
        <v>44</v>
      </c>
      <c r="EO167" t="s">
        <v>6</v>
      </c>
      <c r="EQ167">
        <v>0</v>
      </c>
      <c r="ER167">
        <v>32823.49</v>
      </c>
      <c r="ES167">
        <v>32823.49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52"/>
        <v>0</v>
      </c>
      <c r="FS167">
        <v>0</v>
      </c>
      <c r="FX167">
        <v>95</v>
      </c>
      <c r="FY167">
        <v>65</v>
      </c>
      <c r="GA167" t="s">
        <v>6</v>
      </c>
      <c r="GD167">
        <v>0</v>
      </c>
      <c r="GF167">
        <v>1523038375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153"/>
        <v>0</v>
      </c>
      <c r="GM167">
        <f t="shared" si="154"/>
        <v>31385.82</v>
      </c>
      <c r="GN167">
        <f t="shared" si="155"/>
        <v>0</v>
      </c>
      <c r="GO167">
        <f t="shared" si="156"/>
        <v>31385.82</v>
      </c>
      <c r="GP167">
        <f t="shared" si="157"/>
        <v>0</v>
      </c>
      <c r="GR167">
        <v>0</v>
      </c>
      <c r="GS167">
        <v>3</v>
      </c>
      <c r="GT167">
        <v>0</v>
      </c>
      <c r="GU167" t="s">
        <v>6</v>
      </c>
      <c r="GV167">
        <f t="shared" si="158"/>
        <v>0</v>
      </c>
      <c r="GW167">
        <v>1</v>
      </c>
      <c r="GX167">
        <f t="shared" si="159"/>
        <v>0</v>
      </c>
      <c r="HA167">
        <v>0</v>
      </c>
      <c r="HB167">
        <v>0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ROW(SmtRes!A289)</f>
        <v>289</v>
      </c>
      <c r="D168" s="2">
        <f>ROW(EtalonRes!A309)</f>
        <v>309</v>
      </c>
      <c r="E168" s="2" t="s">
        <v>230</v>
      </c>
      <c r="F168" s="2" t="s">
        <v>231</v>
      </c>
      <c r="G168" s="2" t="s">
        <v>232</v>
      </c>
      <c r="H168" s="2" t="s">
        <v>26</v>
      </c>
      <c r="I168" s="2">
        <v>1</v>
      </c>
      <c r="J168" s="2">
        <v>0</v>
      </c>
      <c r="K168" s="2"/>
      <c r="L168" s="2"/>
      <c r="M168" s="2"/>
      <c r="N168" s="2"/>
      <c r="O168" s="2">
        <f t="shared" si="126"/>
        <v>13.73</v>
      </c>
      <c r="P168" s="2">
        <f t="shared" si="127"/>
        <v>0.4</v>
      </c>
      <c r="Q168" s="2">
        <f t="shared" si="128"/>
        <v>0</v>
      </c>
      <c r="R168" s="2">
        <f t="shared" si="129"/>
        <v>0</v>
      </c>
      <c r="S168" s="2">
        <f t="shared" si="130"/>
        <v>13.33</v>
      </c>
      <c r="T168" s="2">
        <f t="shared" si="131"/>
        <v>0</v>
      </c>
      <c r="U168" s="2">
        <f t="shared" si="132"/>
        <v>1.3440000000000001</v>
      </c>
      <c r="V168" s="2">
        <f t="shared" si="133"/>
        <v>0</v>
      </c>
      <c r="W168" s="2">
        <f t="shared" si="134"/>
        <v>0</v>
      </c>
      <c r="X168" s="2">
        <f t="shared" si="135"/>
        <v>12.66</v>
      </c>
      <c r="Y168" s="2">
        <f t="shared" si="136"/>
        <v>8.66</v>
      </c>
      <c r="Z168" s="2"/>
      <c r="AA168" s="2">
        <v>16673393</v>
      </c>
      <c r="AB168" s="2">
        <f t="shared" si="137"/>
        <v>13.731999999999999</v>
      </c>
      <c r="AC168" s="2">
        <f t="shared" si="138"/>
        <v>0.4</v>
      </c>
      <c r="AD168" s="2">
        <f>ROUND(((((ET168*1.2))-((EU168*1.2)))+AE168),6)</f>
        <v>0</v>
      </c>
      <c r="AE168" s="2">
        <f>ROUND(((EU168*1.2)),6)</f>
        <v>0</v>
      </c>
      <c r="AF168" s="2">
        <f>ROUND(((EV168*1.2)),6)</f>
        <v>13.332000000000001</v>
      </c>
      <c r="AG168" s="2">
        <f t="shared" si="139"/>
        <v>0</v>
      </c>
      <c r="AH168" s="2">
        <f>((EW168*1.2))</f>
        <v>1.3440000000000001</v>
      </c>
      <c r="AI168" s="2">
        <f>((EX168*1.2))</f>
        <v>0</v>
      </c>
      <c r="AJ168" s="2">
        <f t="shared" si="140"/>
        <v>0</v>
      </c>
      <c r="AK168" s="2">
        <v>11.51</v>
      </c>
      <c r="AL168" s="2">
        <v>0.4</v>
      </c>
      <c r="AM168" s="2">
        <v>0</v>
      </c>
      <c r="AN168" s="2">
        <v>0</v>
      </c>
      <c r="AO168" s="2">
        <v>11.11</v>
      </c>
      <c r="AP168" s="2">
        <v>0</v>
      </c>
      <c r="AQ168" s="2">
        <v>1.1200000000000001</v>
      </c>
      <c r="AR168" s="2">
        <v>0</v>
      </c>
      <c r="AS168" s="2">
        <v>0</v>
      </c>
      <c r="AT168" s="2">
        <v>95</v>
      </c>
      <c r="AU168" s="2">
        <v>65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6</v>
      </c>
      <c r="BE168" s="2" t="s">
        <v>6</v>
      </c>
      <c r="BF168" s="2" t="s">
        <v>6</v>
      </c>
      <c r="BG168" s="2" t="s">
        <v>6</v>
      </c>
      <c r="BH168" s="2">
        <v>0</v>
      </c>
      <c r="BI168" s="2">
        <v>2</v>
      </c>
      <c r="BJ168" s="2" t="s">
        <v>233</v>
      </c>
      <c r="BK168" s="2"/>
      <c r="BL168" s="2"/>
      <c r="BM168" s="2">
        <v>108001</v>
      </c>
      <c r="BN168" s="2">
        <v>0</v>
      </c>
      <c r="BO168" s="2" t="s">
        <v>6</v>
      </c>
      <c r="BP168" s="2">
        <v>0</v>
      </c>
      <c r="BQ168" s="2">
        <v>3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6</v>
      </c>
      <c r="BZ168" s="2">
        <v>95</v>
      </c>
      <c r="CA168" s="2">
        <v>65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146</v>
      </c>
      <c r="CO168" s="2">
        <v>0</v>
      </c>
      <c r="CP168" s="2">
        <f t="shared" si="141"/>
        <v>13.73</v>
      </c>
      <c r="CQ168" s="2">
        <f t="shared" si="142"/>
        <v>0.4</v>
      </c>
      <c r="CR168" s="2">
        <f t="shared" si="143"/>
        <v>0</v>
      </c>
      <c r="CS168" s="2">
        <f t="shared" si="144"/>
        <v>0</v>
      </c>
      <c r="CT168" s="2">
        <f t="shared" si="145"/>
        <v>13.332000000000001</v>
      </c>
      <c r="CU168" s="2">
        <f t="shared" si="146"/>
        <v>0</v>
      </c>
      <c r="CV168" s="2">
        <f t="shared" si="147"/>
        <v>1.3440000000000001</v>
      </c>
      <c r="CW168" s="2">
        <f t="shared" si="148"/>
        <v>0</v>
      </c>
      <c r="CX168" s="2">
        <f t="shared" si="149"/>
        <v>0</v>
      </c>
      <c r="CY168" s="2">
        <f t="shared" si="150"/>
        <v>12.663499999999999</v>
      </c>
      <c r="CZ168" s="2">
        <f t="shared" si="151"/>
        <v>8.6645000000000003</v>
      </c>
      <c r="DA168" s="2"/>
      <c r="DB168" s="2"/>
      <c r="DC168" s="2" t="s">
        <v>6</v>
      </c>
      <c r="DD168" s="2" t="s">
        <v>6</v>
      </c>
      <c r="DE168" s="2" t="s">
        <v>147</v>
      </c>
      <c r="DF168" s="2" t="s">
        <v>147</v>
      </c>
      <c r="DG168" s="2" t="s">
        <v>147</v>
      </c>
      <c r="DH168" s="2" t="s">
        <v>6</v>
      </c>
      <c r="DI168" s="2" t="s">
        <v>147</v>
      </c>
      <c r="DJ168" s="2" t="s">
        <v>147</v>
      </c>
      <c r="DK168" s="2" t="s">
        <v>6</v>
      </c>
      <c r="DL168" s="2" t="s">
        <v>6</v>
      </c>
      <c r="DM168" s="2" t="s">
        <v>6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1013</v>
      </c>
      <c r="DV168" s="2" t="s">
        <v>26</v>
      </c>
      <c r="DW168" s="2" t="s">
        <v>26</v>
      </c>
      <c r="DX168" s="2">
        <v>1</v>
      </c>
      <c r="DY168" s="2"/>
      <c r="DZ168" s="2"/>
      <c r="EA168" s="2"/>
      <c r="EB168" s="2"/>
      <c r="EC168" s="2"/>
      <c r="ED168" s="2"/>
      <c r="EE168" s="2">
        <v>16510370</v>
      </c>
      <c r="EF168" s="2">
        <v>3</v>
      </c>
      <c r="EG168" s="2" t="s">
        <v>42</v>
      </c>
      <c r="EH168" s="2">
        <v>0</v>
      </c>
      <c r="EI168" s="2" t="s">
        <v>6</v>
      </c>
      <c r="EJ168" s="2">
        <v>2</v>
      </c>
      <c r="EK168" s="2">
        <v>108001</v>
      </c>
      <c r="EL168" s="2" t="s">
        <v>43</v>
      </c>
      <c r="EM168" s="2" t="s">
        <v>44</v>
      </c>
      <c r="EN168" s="2"/>
      <c r="EO168" s="2" t="s">
        <v>148</v>
      </c>
      <c r="EP168" s="2"/>
      <c r="EQ168" s="2">
        <v>0</v>
      </c>
      <c r="ER168" s="2">
        <v>11.51</v>
      </c>
      <c r="ES168" s="2">
        <v>0.4</v>
      </c>
      <c r="ET168" s="2">
        <v>0</v>
      </c>
      <c r="EU168" s="2">
        <v>0</v>
      </c>
      <c r="EV168" s="2">
        <v>11.11</v>
      </c>
      <c r="EW168" s="2">
        <v>1.1200000000000001</v>
      </c>
      <c r="EX168" s="2">
        <v>0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152"/>
        <v>0</v>
      </c>
      <c r="FS168" s="2">
        <v>0</v>
      </c>
      <c r="FT168" s="2"/>
      <c r="FU168" s="2"/>
      <c r="FV168" s="2"/>
      <c r="FW168" s="2"/>
      <c r="FX168" s="2">
        <v>95</v>
      </c>
      <c r="FY168" s="2">
        <v>65</v>
      </c>
      <c r="FZ168" s="2"/>
      <c r="GA168" s="2" t="s">
        <v>6</v>
      </c>
      <c r="GB168" s="2"/>
      <c r="GC168" s="2"/>
      <c r="GD168" s="2">
        <v>0</v>
      </c>
      <c r="GE168" s="2"/>
      <c r="GF168" s="2">
        <v>234181014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si="153"/>
        <v>0</v>
      </c>
      <c r="GM168" s="2">
        <f t="shared" si="154"/>
        <v>35.049999999999997</v>
      </c>
      <c r="GN168" s="2">
        <f t="shared" si="155"/>
        <v>0</v>
      </c>
      <c r="GO168" s="2">
        <f t="shared" si="156"/>
        <v>35.049999999999997</v>
      </c>
      <c r="GP168" s="2">
        <f t="shared" si="157"/>
        <v>0</v>
      </c>
      <c r="GQ168" s="2"/>
      <c r="GR168" s="2">
        <v>0</v>
      </c>
      <c r="GS168" s="2">
        <v>3</v>
      </c>
      <c r="GT168" s="2">
        <v>0</v>
      </c>
      <c r="GU168" s="2" t="s">
        <v>6</v>
      </c>
      <c r="GV168" s="2">
        <f t="shared" si="158"/>
        <v>0</v>
      </c>
      <c r="GW168" s="2">
        <v>1</v>
      </c>
      <c r="GX168" s="2">
        <f t="shared" si="159"/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ROW(SmtRes!A294)</f>
        <v>294</v>
      </c>
      <c r="D169">
        <f>ROW(EtalonRes!A312)</f>
        <v>312</v>
      </c>
      <c r="E169" t="s">
        <v>230</v>
      </c>
      <c r="F169" t="s">
        <v>231</v>
      </c>
      <c r="G169" t="s">
        <v>232</v>
      </c>
      <c r="H169" t="s">
        <v>26</v>
      </c>
      <c r="I169">
        <v>1</v>
      </c>
      <c r="J169">
        <v>0</v>
      </c>
      <c r="O169">
        <f t="shared" si="126"/>
        <v>93.79</v>
      </c>
      <c r="P169">
        <f t="shared" si="127"/>
        <v>2.73</v>
      </c>
      <c r="Q169">
        <f t="shared" si="128"/>
        <v>0</v>
      </c>
      <c r="R169">
        <f t="shared" si="129"/>
        <v>0</v>
      </c>
      <c r="S169">
        <f t="shared" si="130"/>
        <v>91.06</v>
      </c>
      <c r="T169">
        <f t="shared" si="131"/>
        <v>0</v>
      </c>
      <c r="U169">
        <f t="shared" si="132"/>
        <v>1.3440000000000001</v>
      </c>
      <c r="V169">
        <f t="shared" si="133"/>
        <v>0</v>
      </c>
      <c r="W169">
        <f t="shared" si="134"/>
        <v>0</v>
      </c>
      <c r="X169">
        <f t="shared" si="135"/>
        <v>86.51</v>
      </c>
      <c r="Y169">
        <f t="shared" si="136"/>
        <v>59.19</v>
      </c>
      <c r="AA169">
        <v>16673407</v>
      </c>
      <c r="AB169">
        <f t="shared" si="137"/>
        <v>13.731999999999999</v>
      </c>
      <c r="AC169">
        <f t="shared" si="138"/>
        <v>0.4</v>
      </c>
      <c r="AD169">
        <f>ROUND(((((ET169*1.2))-((EU169*1.2)))+AE169),6)</f>
        <v>0</v>
      </c>
      <c r="AE169">
        <f>ROUND(((EU169*1.2)),6)</f>
        <v>0</v>
      </c>
      <c r="AF169">
        <f>ROUND(((EV169*1.2)),6)</f>
        <v>13.332000000000001</v>
      </c>
      <c r="AG169">
        <f t="shared" si="139"/>
        <v>0</v>
      </c>
      <c r="AH169">
        <f>((EW169*1.2))</f>
        <v>1.3440000000000001</v>
      </c>
      <c r="AI169">
        <f>((EX169*1.2))</f>
        <v>0</v>
      </c>
      <c r="AJ169">
        <f t="shared" si="140"/>
        <v>0</v>
      </c>
      <c r="AK169">
        <v>11.51</v>
      </c>
      <c r="AL169">
        <v>0.4</v>
      </c>
      <c r="AM169">
        <v>0</v>
      </c>
      <c r="AN169">
        <v>0</v>
      </c>
      <c r="AO169">
        <v>11.11</v>
      </c>
      <c r="AP169">
        <v>0</v>
      </c>
      <c r="AQ169">
        <v>1.1200000000000001</v>
      </c>
      <c r="AR169">
        <v>0</v>
      </c>
      <c r="AS169">
        <v>0</v>
      </c>
      <c r="AT169">
        <v>95</v>
      </c>
      <c r="AU169">
        <v>65</v>
      </c>
      <c r="AV169">
        <v>1</v>
      </c>
      <c r="AW169">
        <v>1</v>
      </c>
      <c r="AZ169">
        <v>6.83</v>
      </c>
      <c r="BA169">
        <v>6.83</v>
      </c>
      <c r="BB169">
        <v>6.83</v>
      </c>
      <c r="BC169">
        <v>6.83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2</v>
      </c>
      <c r="BJ169" t="s">
        <v>233</v>
      </c>
      <c r="BM169">
        <v>108001</v>
      </c>
      <c r="BN169">
        <v>0</v>
      </c>
      <c r="BO169" t="s">
        <v>6</v>
      </c>
      <c r="BP169">
        <v>0</v>
      </c>
      <c r="BQ169">
        <v>3</v>
      </c>
      <c r="BR169">
        <v>0</v>
      </c>
      <c r="BS169">
        <v>6.83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95</v>
      </c>
      <c r="CA169">
        <v>65</v>
      </c>
      <c r="CF169">
        <v>0</v>
      </c>
      <c r="CG169">
        <v>0</v>
      </c>
      <c r="CM169">
        <v>0</v>
      </c>
      <c r="CN169" t="s">
        <v>146</v>
      </c>
      <c r="CO169">
        <v>0</v>
      </c>
      <c r="CP169">
        <f t="shared" si="141"/>
        <v>93.79</v>
      </c>
      <c r="CQ169">
        <f t="shared" si="142"/>
        <v>2.7320000000000002</v>
      </c>
      <c r="CR169">
        <f t="shared" si="143"/>
        <v>0</v>
      </c>
      <c r="CS169">
        <f t="shared" si="144"/>
        <v>0</v>
      </c>
      <c r="CT169">
        <f t="shared" si="145"/>
        <v>91.057560000000009</v>
      </c>
      <c r="CU169">
        <f t="shared" si="146"/>
        <v>0</v>
      </c>
      <c r="CV169">
        <f t="shared" si="147"/>
        <v>1.3440000000000001</v>
      </c>
      <c r="CW169">
        <f t="shared" si="148"/>
        <v>0</v>
      </c>
      <c r="CX169">
        <f t="shared" si="149"/>
        <v>0</v>
      </c>
      <c r="CY169">
        <f t="shared" si="150"/>
        <v>86.507000000000005</v>
      </c>
      <c r="CZ169">
        <f t="shared" si="151"/>
        <v>59.189000000000007</v>
      </c>
      <c r="DC169" t="s">
        <v>6</v>
      </c>
      <c r="DD169" t="s">
        <v>6</v>
      </c>
      <c r="DE169" t="s">
        <v>147</v>
      </c>
      <c r="DF169" t="s">
        <v>147</v>
      </c>
      <c r="DG169" t="s">
        <v>147</v>
      </c>
      <c r="DH169" t="s">
        <v>6</v>
      </c>
      <c r="DI169" t="s">
        <v>147</v>
      </c>
      <c r="DJ169" t="s">
        <v>147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1013</v>
      </c>
      <c r="DV169" t="s">
        <v>26</v>
      </c>
      <c r="DW169" t="s">
        <v>26</v>
      </c>
      <c r="DX169">
        <v>1</v>
      </c>
      <c r="EE169">
        <v>16510370</v>
      </c>
      <c r="EF169">
        <v>3</v>
      </c>
      <c r="EG169" t="s">
        <v>42</v>
      </c>
      <c r="EH169">
        <v>0</v>
      </c>
      <c r="EI169" t="s">
        <v>6</v>
      </c>
      <c r="EJ169">
        <v>2</v>
      </c>
      <c r="EK169">
        <v>108001</v>
      </c>
      <c r="EL169" t="s">
        <v>43</v>
      </c>
      <c r="EM169" t="s">
        <v>44</v>
      </c>
      <c r="EO169" t="s">
        <v>148</v>
      </c>
      <c r="EQ169">
        <v>0</v>
      </c>
      <c r="ER169">
        <v>11.51</v>
      </c>
      <c r="ES169">
        <v>0.4</v>
      </c>
      <c r="ET169">
        <v>0</v>
      </c>
      <c r="EU169">
        <v>0</v>
      </c>
      <c r="EV169">
        <v>11.11</v>
      </c>
      <c r="EW169">
        <v>1.1200000000000001</v>
      </c>
      <c r="EX169">
        <v>0</v>
      </c>
      <c r="EY169">
        <v>0</v>
      </c>
      <c r="FQ169">
        <v>0</v>
      </c>
      <c r="FR169">
        <f t="shared" si="152"/>
        <v>0</v>
      </c>
      <c r="FS169">
        <v>0</v>
      </c>
      <c r="FX169">
        <v>95</v>
      </c>
      <c r="FY169">
        <v>65</v>
      </c>
      <c r="GA169" t="s">
        <v>6</v>
      </c>
      <c r="GD169">
        <v>0</v>
      </c>
      <c r="GF169">
        <v>234181014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153"/>
        <v>0</v>
      </c>
      <c r="GM169">
        <f t="shared" si="154"/>
        <v>239.49</v>
      </c>
      <c r="GN169">
        <f t="shared" si="155"/>
        <v>0</v>
      </c>
      <c r="GO169">
        <f t="shared" si="156"/>
        <v>239.49</v>
      </c>
      <c r="GP169">
        <f t="shared" si="157"/>
        <v>0</v>
      </c>
      <c r="GR169">
        <v>0</v>
      </c>
      <c r="GS169">
        <v>3</v>
      </c>
      <c r="GT169">
        <v>0</v>
      </c>
      <c r="GU169" t="s">
        <v>6</v>
      </c>
      <c r="GV169">
        <f t="shared" si="158"/>
        <v>0</v>
      </c>
      <c r="GW169">
        <v>1</v>
      </c>
      <c r="GX169">
        <f t="shared" si="159"/>
        <v>0</v>
      </c>
      <c r="HA169">
        <v>0</v>
      </c>
      <c r="HB169">
        <v>0</v>
      </c>
      <c r="IK169">
        <v>0</v>
      </c>
    </row>
    <row r="170" spans="1:255" x14ac:dyDescent="0.2">
      <c r="A170" s="2">
        <v>18</v>
      </c>
      <c r="B170" s="2">
        <v>1</v>
      </c>
      <c r="C170" s="2">
        <v>288</v>
      </c>
      <c r="D170" s="2"/>
      <c r="E170" s="2" t="s">
        <v>234</v>
      </c>
      <c r="F170" s="2" t="s">
        <v>235</v>
      </c>
      <c r="G170" s="2" t="s">
        <v>236</v>
      </c>
      <c r="H170" s="2" t="s">
        <v>139</v>
      </c>
      <c r="I170" s="2">
        <f>I168*J170</f>
        <v>1</v>
      </c>
      <c r="J170" s="2">
        <v>1</v>
      </c>
      <c r="K170" s="2"/>
      <c r="L170" s="2"/>
      <c r="M170" s="2"/>
      <c r="N170" s="2"/>
      <c r="O170" s="2">
        <f t="shared" si="126"/>
        <v>238.84</v>
      </c>
      <c r="P170" s="2">
        <f t="shared" si="127"/>
        <v>238.84</v>
      </c>
      <c r="Q170" s="2">
        <f t="shared" si="128"/>
        <v>0</v>
      </c>
      <c r="R170" s="2">
        <f t="shared" si="129"/>
        <v>0</v>
      </c>
      <c r="S170" s="2">
        <f t="shared" si="130"/>
        <v>0</v>
      </c>
      <c r="T170" s="2">
        <f t="shared" si="131"/>
        <v>0</v>
      </c>
      <c r="U170" s="2">
        <f t="shared" si="132"/>
        <v>0</v>
      </c>
      <c r="V170" s="2">
        <f t="shared" si="133"/>
        <v>0</v>
      </c>
      <c r="W170" s="2">
        <f t="shared" si="134"/>
        <v>0</v>
      </c>
      <c r="X170" s="2">
        <f t="shared" si="135"/>
        <v>0</v>
      </c>
      <c r="Y170" s="2">
        <f t="shared" si="136"/>
        <v>0</v>
      </c>
      <c r="Z170" s="2"/>
      <c r="AA170" s="2">
        <v>16673393</v>
      </c>
      <c r="AB170" s="2">
        <f t="shared" si="137"/>
        <v>238.84</v>
      </c>
      <c r="AC170" s="2">
        <f t="shared" si="138"/>
        <v>238.84</v>
      </c>
      <c r="AD170" s="2">
        <f>ROUND((((ET170)-(EU170))+AE170),6)</f>
        <v>0</v>
      </c>
      <c r="AE170" s="2">
        <f t="shared" ref="AE170:AF173" si="162">ROUND((EU170),6)</f>
        <v>0</v>
      </c>
      <c r="AF170" s="2">
        <f t="shared" si="162"/>
        <v>0</v>
      </c>
      <c r="AG170" s="2">
        <f t="shared" si="139"/>
        <v>0</v>
      </c>
      <c r="AH170" s="2">
        <f t="shared" ref="AH170:AI173" si="163">(EW170)</f>
        <v>0</v>
      </c>
      <c r="AI170" s="2">
        <f t="shared" si="163"/>
        <v>0</v>
      </c>
      <c r="AJ170" s="2">
        <f t="shared" si="140"/>
        <v>0</v>
      </c>
      <c r="AK170" s="2">
        <v>238.84</v>
      </c>
      <c r="AL170" s="2">
        <v>238.84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95</v>
      </c>
      <c r="AU170" s="2">
        <v>65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3</v>
      </c>
      <c r="BI170" s="2">
        <v>2</v>
      </c>
      <c r="BJ170" s="2" t="s">
        <v>237</v>
      </c>
      <c r="BK170" s="2"/>
      <c r="BL170" s="2"/>
      <c r="BM170" s="2">
        <v>108001</v>
      </c>
      <c r="BN170" s="2">
        <v>0</v>
      </c>
      <c r="BO170" s="2" t="s">
        <v>6</v>
      </c>
      <c r="BP170" s="2">
        <v>0</v>
      </c>
      <c r="BQ170" s="2">
        <v>3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95</v>
      </c>
      <c r="CA170" s="2">
        <v>65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6</v>
      </c>
      <c r="CO170" s="2">
        <v>0</v>
      </c>
      <c r="CP170" s="2">
        <f t="shared" si="141"/>
        <v>238.84</v>
      </c>
      <c r="CQ170" s="2">
        <f t="shared" si="142"/>
        <v>238.84</v>
      </c>
      <c r="CR170" s="2">
        <f t="shared" si="143"/>
        <v>0</v>
      </c>
      <c r="CS170" s="2">
        <f t="shared" si="144"/>
        <v>0</v>
      </c>
      <c r="CT170" s="2">
        <f t="shared" si="145"/>
        <v>0</v>
      </c>
      <c r="CU170" s="2">
        <f t="shared" si="146"/>
        <v>0</v>
      </c>
      <c r="CV170" s="2">
        <f t="shared" si="147"/>
        <v>0</v>
      </c>
      <c r="CW170" s="2">
        <f t="shared" si="148"/>
        <v>0</v>
      </c>
      <c r="CX170" s="2">
        <f t="shared" si="149"/>
        <v>0</v>
      </c>
      <c r="CY170" s="2">
        <f t="shared" si="150"/>
        <v>0</v>
      </c>
      <c r="CZ170" s="2">
        <f t="shared" si="151"/>
        <v>0</v>
      </c>
      <c r="DA170" s="2"/>
      <c r="DB170" s="2"/>
      <c r="DC170" s="2" t="s">
        <v>6</v>
      </c>
      <c r="DD170" s="2" t="s">
        <v>6</v>
      </c>
      <c r="DE170" s="2" t="s">
        <v>6</v>
      </c>
      <c r="DF170" s="2" t="s">
        <v>6</v>
      </c>
      <c r="DG170" s="2" t="s">
        <v>6</v>
      </c>
      <c r="DH170" s="2" t="s">
        <v>6</v>
      </c>
      <c r="DI170" s="2" t="s">
        <v>6</v>
      </c>
      <c r="DJ170" s="2" t="s">
        <v>6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1010</v>
      </c>
      <c r="DV170" s="2" t="s">
        <v>139</v>
      </c>
      <c r="DW170" s="2" t="s">
        <v>139</v>
      </c>
      <c r="DX170" s="2">
        <v>1</v>
      </c>
      <c r="DY170" s="2"/>
      <c r="DZ170" s="2"/>
      <c r="EA170" s="2"/>
      <c r="EB170" s="2"/>
      <c r="EC170" s="2"/>
      <c r="ED170" s="2"/>
      <c r="EE170" s="2">
        <v>16510370</v>
      </c>
      <c r="EF170" s="2">
        <v>3</v>
      </c>
      <c r="EG170" s="2" t="s">
        <v>42</v>
      </c>
      <c r="EH170" s="2">
        <v>0</v>
      </c>
      <c r="EI170" s="2" t="s">
        <v>6</v>
      </c>
      <c r="EJ170" s="2">
        <v>2</v>
      </c>
      <c r="EK170" s="2">
        <v>108001</v>
      </c>
      <c r="EL170" s="2" t="s">
        <v>43</v>
      </c>
      <c r="EM170" s="2" t="s">
        <v>44</v>
      </c>
      <c r="EN170" s="2"/>
      <c r="EO170" s="2" t="s">
        <v>6</v>
      </c>
      <c r="EP170" s="2"/>
      <c r="EQ170" s="2">
        <v>0</v>
      </c>
      <c r="ER170" s="2">
        <v>238.84</v>
      </c>
      <c r="ES170" s="2">
        <v>238.84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152"/>
        <v>0</v>
      </c>
      <c r="FS170" s="2">
        <v>0</v>
      </c>
      <c r="FT170" s="2"/>
      <c r="FU170" s="2"/>
      <c r="FV170" s="2"/>
      <c r="FW170" s="2"/>
      <c r="FX170" s="2">
        <v>95</v>
      </c>
      <c r="FY170" s="2">
        <v>65</v>
      </c>
      <c r="FZ170" s="2"/>
      <c r="GA170" s="2" t="s">
        <v>6</v>
      </c>
      <c r="GB170" s="2"/>
      <c r="GC170" s="2"/>
      <c r="GD170" s="2">
        <v>0</v>
      </c>
      <c r="GE170" s="2"/>
      <c r="GF170" s="2">
        <v>-2051073991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153"/>
        <v>0</v>
      </c>
      <c r="GM170" s="2">
        <f t="shared" si="154"/>
        <v>238.84</v>
      </c>
      <c r="GN170" s="2">
        <f t="shared" si="155"/>
        <v>0</v>
      </c>
      <c r="GO170" s="2">
        <f t="shared" si="156"/>
        <v>238.84</v>
      </c>
      <c r="GP170" s="2">
        <f t="shared" si="157"/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si="158"/>
        <v>0</v>
      </c>
      <c r="GW170" s="2">
        <v>1</v>
      </c>
      <c r="GX170" s="2">
        <f t="shared" si="159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293</v>
      </c>
      <c r="E171" t="s">
        <v>234</v>
      </c>
      <c r="F171" t="s">
        <v>235</v>
      </c>
      <c r="G171" t="s">
        <v>236</v>
      </c>
      <c r="H171" t="s">
        <v>139</v>
      </c>
      <c r="I171">
        <f>I169*J171</f>
        <v>1</v>
      </c>
      <c r="J171">
        <v>1</v>
      </c>
      <c r="O171">
        <f t="shared" si="126"/>
        <v>1631.28</v>
      </c>
      <c r="P171">
        <f t="shared" si="127"/>
        <v>1631.28</v>
      </c>
      <c r="Q171">
        <f t="shared" si="128"/>
        <v>0</v>
      </c>
      <c r="R171">
        <f t="shared" si="129"/>
        <v>0</v>
      </c>
      <c r="S171">
        <f t="shared" si="130"/>
        <v>0</v>
      </c>
      <c r="T171">
        <f t="shared" si="131"/>
        <v>0</v>
      </c>
      <c r="U171">
        <f t="shared" si="132"/>
        <v>0</v>
      </c>
      <c r="V171">
        <f t="shared" si="133"/>
        <v>0</v>
      </c>
      <c r="W171">
        <f t="shared" si="134"/>
        <v>0</v>
      </c>
      <c r="X171">
        <f t="shared" si="135"/>
        <v>0</v>
      </c>
      <c r="Y171">
        <f t="shared" si="136"/>
        <v>0</v>
      </c>
      <c r="AA171">
        <v>16673407</v>
      </c>
      <c r="AB171">
        <f t="shared" si="137"/>
        <v>238.84</v>
      </c>
      <c r="AC171">
        <f t="shared" si="138"/>
        <v>238.84</v>
      </c>
      <c r="AD171">
        <f>ROUND((((ET171)-(EU171))+AE171),6)</f>
        <v>0</v>
      </c>
      <c r="AE171">
        <f t="shared" si="162"/>
        <v>0</v>
      </c>
      <c r="AF171">
        <f t="shared" si="162"/>
        <v>0</v>
      </c>
      <c r="AG171">
        <f t="shared" si="139"/>
        <v>0</v>
      </c>
      <c r="AH171">
        <f t="shared" si="163"/>
        <v>0</v>
      </c>
      <c r="AI171">
        <f t="shared" si="163"/>
        <v>0</v>
      </c>
      <c r="AJ171">
        <f t="shared" si="140"/>
        <v>0</v>
      </c>
      <c r="AK171">
        <v>238.84</v>
      </c>
      <c r="AL171">
        <v>238.84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95</v>
      </c>
      <c r="AU171">
        <v>65</v>
      </c>
      <c r="AV171">
        <v>1</v>
      </c>
      <c r="AW171">
        <v>1</v>
      </c>
      <c r="AZ171">
        <v>6.83</v>
      </c>
      <c r="BA171">
        <v>1</v>
      </c>
      <c r="BB171">
        <v>1</v>
      </c>
      <c r="BC171">
        <v>6.83</v>
      </c>
      <c r="BD171" t="s">
        <v>6</v>
      </c>
      <c r="BE171" t="s">
        <v>6</v>
      </c>
      <c r="BF171" t="s">
        <v>6</v>
      </c>
      <c r="BG171" t="s">
        <v>6</v>
      </c>
      <c r="BH171">
        <v>3</v>
      </c>
      <c r="BI171">
        <v>2</v>
      </c>
      <c r="BJ171" t="s">
        <v>237</v>
      </c>
      <c r="BM171">
        <v>108001</v>
      </c>
      <c r="BN171">
        <v>0</v>
      </c>
      <c r="BO171" t="s">
        <v>6</v>
      </c>
      <c r="BP171">
        <v>0</v>
      </c>
      <c r="BQ171">
        <v>3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95</v>
      </c>
      <c r="CA171">
        <v>65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141"/>
        <v>1631.28</v>
      </c>
      <c r="CQ171">
        <f t="shared" si="142"/>
        <v>1631.2772</v>
      </c>
      <c r="CR171">
        <f t="shared" si="143"/>
        <v>0</v>
      </c>
      <c r="CS171">
        <f t="shared" si="144"/>
        <v>0</v>
      </c>
      <c r="CT171">
        <f t="shared" si="145"/>
        <v>0</v>
      </c>
      <c r="CU171">
        <f t="shared" si="146"/>
        <v>0</v>
      </c>
      <c r="CV171">
        <f t="shared" si="147"/>
        <v>0</v>
      </c>
      <c r="CW171">
        <f t="shared" si="148"/>
        <v>0</v>
      </c>
      <c r="CX171">
        <f t="shared" si="149"/>
        <v>0</v>
      </c>
      <c r="CY171">
        <f t="shared" si="150"/>
        <v>0</v>
      </c>
      <c r="CZ171">
        <f t="shared" si="151"/>
        <v>0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1010</v>
      </c>
      <c r="DV171" t="s">
        <v>139</v>
      </c>
      <c r="DW171" t="s">
        <v>139</v>
      </c>
      <c r="DX171">
        <v>1</v>
      </c>
      <c r="EE171">
        <v>16510370</v>
      </c>
      <c r="EF171">
        <v>3</v>
      </c>
      <c r="EG171" t="s">
        <v>42</v>
      </c>
      <c r="EH171">
        <v>0</v>
      </c>
      <c r="EI171" t="s">
        <v>6</v>
      </c>
      <c r="EJ171">
        <v>2</v>
      </c>
      <c r="EK171">
        <v>108001</v>
      </c>
      <c r="EL171" t="s">
        <v>43</v>
      </c>
      <c r="EM171" t="s">
        <v>44</v>
      </c>
      <c r="EO171" t="s">
        <v>6</v>
      </c>
      <c r="EQ171">
        <v>0</v>
      </c>
      <c r="ER171">
        <v>238.84</v>
      </c>
      <c r="ES171">
        <v>238.84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152"/>
        <v>0</v>
      </c>
      <c r="FS171">
        <v>0</v>
      </c>
      <c r="FX171">
        <v>95</v>
      </c>
      <c r="FY171">
        <v>65</v>
      </c>
      <c r="GA171" t="s">
        <v>6</v>
      </c>
      <c r="GD171">
        <v>0</v>
      </c>
      <c r="GF171">
        <v>-2051073991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153"/>
        <v>0</v>
      </c>
      <c r="GM171">
        <f t="shared" si="154"/>
        <v>1631.28</v>
      </c>
      <c r="GN171">
        <f t="shared" si="155"/>
        <v>0</v>
      </c>
      <c r="GO171">
        <f t="shared" si="156"/>
        <v>1631.28</v>
      </c>
      <c r="GP171">
        <f t="shared" si="157"/>
        <v>0</v>
      </c>
      <c r="GR171">
        <v>0</v>
      </c>
      <c r="GS171">
        <v>3</v>
      </c>
      <c r="GT171">
        <v>0</v>
      </c>
      <c r="GU171" t="s">
        <v>6</v>
      </c>
      <c r="GV171">
        <f t="shared" si="158"/>
        <v>0</v>
      </c>
      <c r="GW171">
        <v>1</v>
      </c>
      <c r="GX171">
        <f t="shared" si="159"/>
        <v>0</v>
      </c>
      <c r="HA171">
        <v>0</v>
      </c>
      <c r="HB171"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287</v>
      </c>
      <c r="D172" s="2"/>
      <c r="E172" s="2" t="s">
        <v>238</v>
      </c>
      <c r="F172" s="2" t="s">
        <v>239</v>
      </c>
      <c r="G172" s="2" t="s">
        <v>240</v>
      </c>
      <c r="H172" s="2" t="s">
        <v>218</v>
      </c>
      <c r="I172" s="2">
        <f>I168*J172</f>
        <v>0.01</v>
      </c>
      <c r="J172" s="2">
        <v>0.01</v>
      </c>
      <c r="K172" s="2"/>
      <c r="L172" s="2"/>
      <c r="M172" s="2"/>
      <c r="N172" s="2"/>
      <c r="O172" s="2">
        <f t="shared" si="126"/>
        <v>9.85</v>
      </c>
      <c r="P172" s="2">
        <f t="shared" si="127"/>
        <v>9.85</v>
      </c>
      <c r="Q172" s="2">
        <f t="shared" si="128"/>
        <v>0</v>
      </c>
      <c r="R172" s="2">
        <f t="shared" si="129"/>
        <v>0</v>
      </c>
      <c r="S172" s="2">
        <f t="shared" si="130"/>
        <v>0</v>
      </c>
      <c r="T172" s="2">
        <f t="shared" si="131"/>
        <v>0</v>
      </c>
      <c r="U172" s="2">
        <f t="shared" si="132"/>
        <v>0</v>
      </c>
      <c r="V172" s="2">
        <f t="shared" si="133"/>
        <v>0</v>
      </c>
      <c r="W172" s="2">
        <f t="shared" si="134"/>
        <v>0</v>
      </c>
      <c r="X172" s="2">
        <f t="shared" si="135"/>
        <v>0</v>
      </c>
      <c r="Y172" s="2">
        <f t="shared" si="136"/>
        <v>0</v>
      </c>
      <c r="Z172" s="2"/>
      <c r="AA172" s="2">
        <v>16673393</v>
      </c>
      <c r="AB172" s="2">
        <f t="shared" si="137"/>
        <v>985</v>
      </c>
      <c r="AC172" s="2">
        <f t="shared" si="138"/>
        <v>985</v>
      </c>
      <c r="AD172" s="2">
        <f>ROUND((((ET172)-(EU172))+AE172),6)</f>
        <v>0</v>
      </c>
      <c r="AE172" s="2">
        <f t="shared" si="162"/>
        <v>0</v>
      </c>
      <c r="AF172" s="2">
        <f t="shared" si="162"/>
        <v>0</v>
      </c>
      <c r="AG172" s="2">
        <f t="shared" si="139"/>
        <v>0</v>
      </c>
      <c r="AH172" s="2">
        <f t="shared" si="163"/>
        <v>0</v>
      </c>
      <c r="AI172" s="2">
        <f t="shared" si="163"/>
        <v>0</v>
      </c>
      <c r="AJ172" s="2">
        <f t="shared" si="140"/>
        <v>0</v>
      </c>
      <c r="AK172" s="2">
        <v>985</v>
      </c>
      <c r="AL172" s="2">
        <v>985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95</v>
      </c>
      <c r="AU172" s="2">
        <v>65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3</v>
      </c>
      <c r="BI172" s="2">
        <v>2</v>
      </c>
      <c r="BJ172" s="2" t="s">
        <v>241</v>
      </c>
      <c r="BK172" s="2"/>
      <c r="BL172" s="2"/>
      <c r="BM172" s="2">
        <v>108001</v>
      </c>
      <c r="BN172" s="2">
        <v>0</v>
      </c>
      <c r="BO172" s="2" t="s">
        <v>6</v>
      </c>
      <c r="BP172" s="2">
        <v>0</v>
      </c>
      <c r="BQ172" s="2">
        <v>3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95</v>
      </c>
      <c r="CA172" s="2">
        <v>65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141"/>
        <v>9.85</v>
      </c>
      <c r="CQ172" s="2">
        <f t="shared" si="142"/>
        <v>985</v>
      </c>
      <c r="CR172" s="2">
        <f t="shared" si="143"/>
        <v>0</v>
      </c>
      <c r="CS172" s="2">
        <f t="shared" si="144"/>
        <v>0</v>
      </c>
      <c r="CT172" s="2">
        <f t="shared" si="145"/>
        <v>0</v>
      </c>
      <c r="CU172" s="2">
        <f t="shared" si="146"/>
        <v>0</v>
      </c>
      <c r="CV172" s="2">
        <f t="shared" si="147"/>
        <v>0</v>
      </c>
      <c r="CW172" s="2">
        <f t="shared" si="148"/>
        <v>0</v>
      </c>
      <c r="CX172" s="2">
        <f t="shared" si="149"/>
        <v>0</v>
      </c>
      <c r="CY172" s="2">
        <f t="shared" si="150"/>
        <v>0</v>
      </c>
      <c r="CZ172" s="2">
        <f t="shared" si="151"/>
        <v>0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1010</v>
      </c>
      <c r="DV172" s="2" t="s">
        <v>218</v>
      </c>
      <c r="DW172" s="2" t="s">
        <v>218</v>
      </c>
      <c r="DX172" s="2">
        <v>100</v>
      </c>
      <c r="DY172" s="2"/>
      <c r="DZ172" s="2"/>
      <c r="EA172" s="2"/>
      <c r="EB172" s="2"/>
      <c r="EC172" s="2"/>
      <c r="ED172" s="2"/>
      <c r="EE172" s="2">
        <v>16510370</v>
      </c>
      <c r="EF172" s="2">
        <v>3</v>
      </c>
      <c r="EG172" s="2" t="s">
        <v>42</v>
      </c>
      <c r="EH172" s="2">
        <v>0</v>
      </c>
      <c r="EI172" s="2" t="s">
        <v>6</v>
      </c>
      <c r="EJ172" s="2">
        <v>2</v>
      </c>
      <c r="EK172" s="2">
        <v>108001</v>
      </c>
      <c r="EL172" s="2" t="s">
        <v>43</v>
      </c>
      <c r="EM172" s="2" t="s">
        <v>44</v>
      </c>
      <c r="EN172" s="2"/>
      <c r="EO172" s="2" t="s">
        <v>6</v>
      </c>
      <c r="EP172" s="2"/>
      <c r="EQ172" s="2">
        <v>0</v>
      </c>
      <c r="ER172" s="2">
        <v>985</v>
      </c>
      <c r="ES172" s="2">
        <v>985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152"/>
        <v>0</v>
      </c>
      <c r="FS172" s="2">
        <v>0</v>
      </c>
      <c r="FT172" s="2"/>
      <c r="FU172" s="2"/>
      <c r="FV172" s="2"/>
      <c r="FW172" s="2"/>
      <c r="FX172" s="2">
        <v>95</v>
      </c>
      <c r="FY172" s="2">
        <v>65</v>
      </c>
      <c r="FZ172" s="2"/>
      <c r="GA172" s="2" t="s">
        <v>6</v>
      </c>
      <c r="GB172" s="2"/>
      <c r="GC172" s="2"/>
      <c r="GD172" s="2">
        <v>0</v>
      </c>
      <c r="GE172" s="2"/>
      <c r="GF172" s="2">
        <v>-1699486499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153"/>
        <v>0</v>
      </c>
      <c r="GM172" s="2">
        <f t="shared" si="154"/>
        <v>9.85</v>
      </c>
      <c r="GN172" s="2">
        <f t="shared" si="155"/>
        <v>0</v>
      </c>
      <c r="GO172" s="2">
        <f t="shared" si="156"/>
        <v>9.85</v>
      </c>
      <c r="GP172" s="2">
        <f t="shared" si="157"/>
        <v>0</v>
      </c>
      <c r="GQ172" s="2"/>
      <c r="GR172" s="2">
        <v>0</v>
      </c>
      <c r="GS172" s="2">
        <v>3</v>
      </c>
      <c r="GT172" s="2">
        <v>0</v>
      </c>
      <c r="GU172" s="2" t="s">
        <v>6</v>
      </c>
      <c r="GV172" s="2">
        <f t="shared" si="158"/>
        <v>0</v>
      </c>
      <c r="GW172" s="2">
        <v>1</v>
      </c>
      <c r="GX172" s="2">
        <f t="shared" si="159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292</v>
      </c>
      <c r="E173" t="s">
        <v>238</v>
      </c>
      <c r="F173" t="s">
        <v>239</v>
      </c>
      <c r="G173" t="s">
        <v>240</v>
      </c>
      <c r="H173" t="s">
        <v>218</v>
      </c>
      <c r="I173">
        <f>I169*J173</f>
        <v>0.01</v>
      </c>
      <c r="J173">
        <v>0.01</v>
      </c>
      <c r="O173">
        <f t="shared" si="126"/>
        <v>67.28</v>
      </c>
      <c r="P173">
        <f t="shared" si="127"/>
        <v>67.28</v>
      </c>
      <c r="Q173">
        <f t="shared" si="128"/>
        <v>0</v>
      </c>
      <c r="R173">
        <f t="shared" si="129"/>
        <v>0</v>
      </c>
      <c r="S173">
        <f t="shared" si="130"/>
        <v>0</v>
      </c>
      <c r="T173">
        <f t="shared" si="131"/>
        <v>0</v>
      </c>
      <c r="U173">
        <f t="shared" si="132"/>
        <v>0</v>
      </c>
      <c r="V173">
        <f t="shared" si="133"/>
        <v>0</v>
      </c>
      <c r="W173">
        <f t="shared" si="134"/>
        <v>0</v>
      </c>
      <c r="X173">
        <f t="shared" si="135"/>
        <v>0</v>
      </c>
      <c r="Y173">
        <f t="shared" si="136"/>
        <v>0</v>
      </c>
      <c r="AA173">
        <v>16673407</v>
      </c>
      <c r="AB173">
        <f t="shared" si="137"/>
        <v>985</v>
      </c>
      <c r="AC173">
        <f t="shared" si="138"/>
        <v>985</v>
      </c>
      <c r="AD173">
        <f>ROUND((((ET173)-(EU173))+AE173),6)</f>
        <v>0</v>
      </c>
      <c r="AE173">
        <f t="shared" si="162"/>
        <v>0</v>
      </c>
      <c r="AF173">
        <f t="shared" si="162"/>
        <v>0</v>
      </c>
      <c r="AG173">
        <f t="shared" si="139"/>
        <v>0</v>
      </c>
      <c r="AH173">
        <f t="shared" si="163"/>
        <v>0</v>
      </c>
      <c r="AI173">
        <f t="shared" si="163"/>
        <v>0</v>
      </c>
      <c r="AJ173">
        <f t="shared" si="140"/>
        <v>0</v>
      </c>
      <c r="AK173">
        <v>985</v>
      </c>
      <c r="AL173">
        <v>985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95</v>
      </c>
      <c r="AU173">
        <v>65</v>
      </c>
      <c r="AV173">
        <v>1</v>
      </c>
      <c r="AW173">
        <v>1</v>
      </c>
      <c r="AZ173">
        <v>6.83</v>
      </c>
      <c r="BA173">
        <v>1</v>
      </c>
      <c r="BB173">
        <v>1</v>
      </c>
      <c r="BC173">
        <v>6.83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2</v>
      </c>
      <c r="BJ173" t="s">
        <v>241</v>
      </c>
      <c r="BM173">
        <v>108001</v>
      </c>
      <c r="BN173">
        <v>0</v>
      </c>
      <c r="BO173" t="s">
        <v>6</v>
      </c>
      <c r="BP173">
        <v>0</v>
      </c>
      <c r="BQ173">
        <v>3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95</v>
      </c>
      <c r="CA173">
        <v>65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41"/>
        <v>67.28</v>
      </c>
      <c r="CQ173">
        <f t="shared" si="142"/>
        <v>6727.55</v>
      </c>
      <c r="CR173">
        <f t="shared" si="143"/>
        <v>0</v>
      </c>
      <c r="CS173">
        <f t="shared" si="144"/>
        <v>0</v>
      </c>
      <c r="CT173">
        <f t="shared" si="145"/>
        <v>0</v>
      </c>
      <c r="CU173">
        <f t="shared" si="146"/>
        <v>0</v>
      </c>
      <c r="CV173">
        <f t="shared" si="147"/>
        <v>0</v>
      </c>
      <c r="CW173">
        <f t="shared" si="148"/>
        <v>0</v>
      </c>
      <c r="CX173">
        <f t="shared" si="149"/>
        <v>0</v>
      </c>
      <c r="CY173">
        <f t="shared" si="150"/>
        <v>0</v>
      </c>
      <c r="CZ173">
        <f t="shared" si="151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1010</v>
      </c>
      <c r="DV173" t="s">
        <v>218</v>
      </c>
      <c r="DW173" t="s">
        <v>218</v>
      </c>
      <c r="DX173">
        <v>100</v>
      </c>
      <c r="EE173">
        <v>16510370</v>
      </c>
      <c r="EF173">
        <v>3</v>
      </c>
      <c r="EG173" t="s">
        <v>42</v>
      </c>
      <c r="EH173">
        <v>0</v>
      </c>
      <c r="EI173" t="s">
        <v>6</v>
      </c>
      <c r="EJ173">
        <v>2</v>
      </c>
      <c r="EK173">
        <v>108001</v>
      </c>
      <c r="EL173" t="s">
        <v>43</v>
      </c>
      <c r="EM173" t="s">
        <v>44</v>
      </c>
      <c r="EO173" t="s">
        <v>6</v>
      </c>
      <c r="EQ173">
        <v>0</v>
      </c>
      <c r="ER173">
        <v>985</v>
      </c>
      <c r="ES173">
        <v>985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152"/>
        <v>0</v>
      </c>
      <c r="FS173">
        <v>0</v>
      </c>
      <c r="FX173">
        <v>95</v>
      </c>
      <c r="FY173">
        <v>65</v>
      </c>
      <c r="GA173" t="s">
        <v>6</v>
      </c>
      <c r="GD173">
        <v>0</v>
      </c>
      <c r="GF173">
        <v>-1699486499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153"/>
        <v>0</v>
      </c>
      <c r="GM173">
        <f t="shared" si="154"/>
        <v>67.28</v>
      </c>
      <c r="GN173">
        <f t="shared" si="155"/>
        <v>0</v>
      </c>
      <c r="GO173">
        <f t="shared" si="156"/>
        <v>67.28</v>
      </c>
      <c r="GP173">
        <f t="shared" si="157"/>
        <v>0</v>
      </c>
      <c r="GR173">
        <v>0</v>
      </c>
      <c r="GS173">
        <v>3</v>
      </c>
      <c r="GT173">
        <v>0</v>
      </c>
      <c r="GU173" t="s">
        <v>6</v>
      </c>
      <c r="GV173">
        <f t="shared" si="158"/>
        <v>0</v>
      </c>
      <c r="GW173">
        <v>1</v>
      </c>
      <c r="GX173">
        <f t="shared" si="159"/>
        <v>0</v>
      </c>
      <c r="HA173">
        <v>0</v>
      </c>
      <c r="HB173">
        <v>0</v>
      </c>
      <c r="IK173">
        <v>0</v>
      </c>
    </row>
    <row r="175" spans="1:255" x14ac:dyDescent="0.2">
      <c r="A175" s="3">
        <v>51</v>
      </c>
      <c r="B175" s="3">
        <f>B154</f>
        <v>1</v>
      </c>
      <c r="C175" s="3">
        <f>A154</f>
        <v>4</v>
      </c>
      <c r="D175" s="3">
        <f>ROW(A154)</f>
        <v>154</v>
      </c>
      <c r="E175" s="3"/>
      <c r="F175" s="3" t="str">
        <f>IF(F154&lt;&gt;"",F154,"")</f>
        <v>Новый раздел</v>
      </c>
      <c r="G175" s="3" t="str">
        <f>IF(G154&lt;&gt;"",G154,"")</f>
        <v>Раздел: ЭОМ</v>
      </c>
      <c r="H175" s="3">
        <v>0</v>
      </c>
      <c r="I175" s="3"/>
      <c r="J175" s="3"/>
      <c r="K175" s="3"/>
      <c r="L175" s="3"/>
      <c r="M175" s="3"/>
      <c r="N175" s="3"/>
      <c r="O175" s="3">
        <f t="shared" ref="O175:T175" si="164">ROUND(AB175,2)</f>
        <v>5683.05</v>
      </c>
      <c r="P175" s="3">
        <f t="shared" si="164"/>
        <v>5275.89</v>
      </c>
      <c r="Q175" s="3">
        <f t="shared" si="164"/>
        <v>17.91</v>
      </c>
      <c r="R175" s="3">
        <f t="shared" si="164"/>
        <v>2.54</v>
      </c>
      <c r="S175" s="3">
        <f t="shared" si="164"/>
        <v>389.25</v>
      </c>
      <c r="T175" s="3">
        <f t="shared" si="164"/>
        <v>0</v>
      </c>
      <c r="U175" s="3">
        <f>AH175</f>
        <v>41.9328</v>
      </c>
      <c r="V175" s="3">
        <f>AI175</f>
        <v>0.20159999999999997</v>
      </c>
      <c r="W175" s="3">
        <f>ROUND(AJ175,2)</f>
        <v>0</v>
      </c>
      <c r="X175" s="3">
        <f>ROUND(AK175,2)</f>
        <v>372.2</v>
      </c>
      <c r="Y175" s="3">
        <f>ROUND(AL175,2)</f>
        <v>254.66</v>
      </c>
      <c r="Z175" s="3"/>
      <c r="AA175" s="3"/>
      <c r="AB175" s="3">
        <f>ROUND(SUMIF(AA158:AA173,"=16673393",O158:O173),2)</f>
        <v>5683.05</v>
      </c>
      <c r="AC175" s="3">
        <f>ROUND(SUMIF(AA158:AA173,"=16673393",P158:P173),2)</f>
        <v>5275.89</v>
      </c>
      <c r="AD175" s="3">
        <f>ROUND(SUMIF(AA158:AA173,"=16673393",Q158:Q173),2)</f>
        <v>17.91</v>
      </c>
      <c r="AE175" s="3">
        <f>ROUND(SUMIF(AA158:AA173,"=16673393",R158:R173),2)</f>
        <v>2.54</v>
      </c>
      <c r="AF175" s="3">
        <f>ROUND(SUMIF(AA158:AA173,"=16673393",S158:S173),2)</f>
        <v>389.25</v>
      </c>
      <c r="AG175" s="3">
        <f>ROUND(SUMIF(AA158:AA173,"=16673393",T158:T173),2)</f>
        <v>0</v>
      </c>
      <c r="AH175" s="3">
        <f>SUMIF(AA158:AA173,"=16673393",U158:U173)</f>
        <v>41.9328</v>
      </c>
      <c r="AI175" s="3">
        <f>SUMIF(AA158:AA173,"=16673393",V158:V173)</f>
        <v>0.20159999999999997</v>
      </c>
      <c r="AJ175" s="3">
        <f>ROUND(SUMIF(AA158:AA173,"=16673393",W158:W173),2)</f>
        <v>0</v>
      </c>
      <c r="AK175" s="3">
        <f>ROUND(SUMIF(AA158:AA173,"=16673393",X158:X173),2)</f>
        <v>372.2</v>
      </c>
      <c r="AL175" s="3">
        <f>ROUND(SUMIF(AA158:AA173,"=16673393",Y158:Y173),2)</f>
        <v>254.66</v>
      </c>
      <c r="AM175" s="3"/>
      <c r="AN175" s="3"/>
      <c r="AO175" s="3">
        <f t="shared" ref="AO175:BC175" si="165">ROUND(BX175,2)</f>
        <v>0</v>
      </c>
      <c r="AP175" s="3">
        <f t="shared" si="165"/>
        <v>0</v>
      </c>
      <c r="AQ175" s="3">
        <f t="shared" si="165"/>
        <v>0</v>
      </c>
      <c r="AR175" s="3">
        <f t="shared" si="165"/>
        <v>6309.91</v>
      </c>
      <c r="AS175" s="3">
        <f t="shared" si="165"/>
        <v>0</v>
      </c>
      <c r="AT175" s="3">
        <f t="shared" si="165"/>
        <v>6309.91</v>
      </c>
      <c r="AU175" s="3">
        <f t="shared" si="165"/>
        <v>0</v>
      </c>
      <c r="AV175" s="3">
        <f t="shared" si="165"/>
        <v>5275.89</v>
      </c>
      <c r="AW175" s="3">
        <f t="shared" si="165"/>
        <v>5275.89</v>
      </c>
      <c r="AX175" s="3">
        <f t="shared" si="165"/>
        <v>0</v>
      </c>
      <c r="AY175" s="3">
        <f t="shared" si="165"/>
        <v>5275.89</v>
      </c>
      <c r="AZ175" s="3">
        <f t="shared" si="165"/>
        <v>0</v>
      </c>
      <c r="BA175" s="3">
        <f t="shared" si="165"/>
        <v>0</v>
      </c>
      <c r="BB175" s="3">
        <f t="shared" si="165"/>
        <v>0</v>
      </c>
      <c r="BC175" s="3">
        <f t="shared" si="165"/>
        <v>0</v>
      </c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>
        <f>ROUND(SUMIF(AA158:AA173,"=16673393",FQ158:FQ173),2)</f>
        <v>0</v>
      </c>
      <c r="BY175" s="3">
        <f>ROUND(SUMIF(AA158:AA173,"=16673393",FR158:FR173),2)</f>
        <v>0</v>
      </c>
      <c r="BZ175" s="3">
        <f>ROUND(SUMIF(AA158:AA173,"=16673393",GL158:GL173),2)</f>
        <v>0</v>
      </c>
      <c r="CA175" s="3">
        <f>ROUND(SUMIF(AA158:AA173,"=16673393",GM158:GM173),2)</f>
        <v>6309.91</v>
      </c>
      <c r="CB175" s="3">
        <f>ROUND(SUMIF(AA158:AA173,"=16673393",GN158:GN173),2)</f>
        <v>0</v>
      </c>
      <c r="CC175" s="3">
        <f>ROUND(SUMIF(AA158:AA173,"=16673393",GO158:GO173),2)</f>
        <v>6309.91</v>
      </c>
      <c r="CD175" s="3">
        <f>ROUND(SUMIF(AA158:AA173,"=16673393",GP158:GP173),2)</f>
        <v>0</v>
      </c>
      <c r="CE175" s="3">
        <f>AC175-BX175</f>
        <v>5275.89</v>
      </c>
      <c r="CF175" s="3">
        <f>AC175-BY175</f>
        <v>5275.89</v>
      </c>
      <c r="CG175" s="3">
        <f>BX175-BZ175</f>
        <v>0</v>
      </c>
      <c r="CH175" s="3">
        <f>AC175-BX175-BY175+BZ175</f>
        <v>5275.89</v>
      </c>
      <c r="CI175" s="3">
        <f>BY175-BZ175</f>
        <v>0</v>
      </c>
      <c r="CJ175" s="3">
        <f>ROUND(SUMIF(AA158:AA173,"=16673393",GX158:GX173),2)</f>
        <v>0</v>
      </c>
      <c r="CK175" s="3">
        <f>ROUND(SUMIF(AA158:AA173,"=16673393",GY158:GY173),2)</f>
        <v>0</v>
      </c>
      <c r="CL175" s="3">
        <f>ROUND(SUMIF(AA158:AA173,"=16673393",GZ158:GZ173),2)</f>
        <v>0</v>
      </c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4">
        <f t="shared" ref="DG175:DL175" si="166">ROUND(DT175,2)</f>
        <v>38815.199999999997</v>
      </c>
      <c r="DH175" s="4">
        <f t="shared" si="166"/>
        <v>36034.31</v>
      </c>
      <c r="DI175" s="4">
        <f t="shared" si="166"/>
        <v>122.32</v>
      </c>
      <c r="DJ175" s="4">
        <f t="shared" si="166"/>
        <v>17.329999999999998</v>
      </c>
      <c r="DK175" s="4">
        <f t="shared" si="166"/>
        <v>2658.57</v>
      </c>
      <c r="DL175" s="4">
        <f t="shared" si="166"/>
        <v>0</v>
      </c>
      <c r="DM175" s="4">
        <f>DZ175</f>
        <v>41.9328</v>
      </c>
      <c r="DN175" s="4">
        <f>EA175</f>
        <v>0.20159999999999997</v>
      </c>
      <c r="DO175" s="4">
        <f>ROUND(EB175,2)</f>
        <v>0</v>
      </c>
      <c r="DP175" s="4">
        <f>ROUND(EC175,2)</f>
        <v>2542.11</v>
      </c>
      <c r="DQ175" s="4">
        <f>ROUND(ED175,2)</f>
        <v>1739.34</v>
      </c>
      <c r="DR175" s="4"/>
      <c r="DS175" s="4"/>
      <c r="DT175" s="4">
        <f>ROUND(SUMIF(AA158:AA173,"=16673407",O158:O173),2)</f>
        <v>38815.199999999997</v>
      </c>
      <c r="DU175" s="4">
        <f>ROUND(SUMIF(AA158:AA173,"=16673407",P158:P173),2)</f>
        <v>36034.31</v>
      </c>
      <c r="DV175" s="4">
        <f>ROUND(SUMIF(AA158:AA173,"=16673407",Q158:Q173),2)</f>
        <v>122.32</v>
      </c>
      <c r="DW175" s="4">
        <f>ROUND(SUMIF(AA158:AA173,"=16673407",R158:R173),2)</f>
        <v>17.329999999999998</v>
      </c>
      <c r="DX175" s="4">
        <f>ROUND(SUMIF(AA158:AA173,"=16673407",S158:S173),2)</f>
        <v>2658.57</v>
      </c>
      <c r="DY175" s="4">
        <f>ROUND(SUMIF(AA158:AA173,"=16673407",T158:T173),2)</f>
        <v>0</v>
      </c>
      <c r="DZ175" s="4">
        <f>SUMIF(AA158:AA173,"=16673407",U158:U173)</f>
        <v>41.9328</v>
      </c>
      <c r="EA175" s="4">
        <f>SUMIF(AA158:AA173,"=16673407",V158:V173)</f>
        <v>0.20159999999999997</v>
      </c>
      <c r="EB175" s="4">
        <f>ROUND(SUMIF(AA158:AA173,"=16673407",W158:W173),2)</f>
        <v>0</v>
      </c>
      <c r="EC175" s="4">
        <f>ROUND(SUMIF(AA158:AA173,"=16673407",X158:X173),2)</f>
        <v>2542.11</v>
      </c>
      <c r="ED175" s="4">
        <f>ROUND(SUMIF(AA158:AA173,"=16673407",Y158:Y173),2)</f>
        <v>1739.34</v>
      </c>
      <c r="EE175" s="4"/>
      <c r="EF175" s="4"/>
      <c r="EG175" s="4">
        <f t="shared" ref="EG175:EU175" si="167">ROUND(FP175,2)</f>
        <v>0</v>
      </c>
      <c r="EH175" s="4">
        <f t="shared" si="167"/>
        <v>0</v>
      </c>
      <c r="EI175" s="4">
        <f t="shared" si="167"/>
        <v>0</v>
      </c>
      <c r="EJ175" s="4">
        <f t="shared" si="167"/>
        <v>43096.65</v>
      </c>
      <c r="EK175" s="4">
        <f t="shared" si="167"/>
        <v>0</v>
      </c>
      <c r="EL175" s="4">
        <f t="shared" si="167"/>
        <v>43096.65</v>
      </c>
      <c r="EM175" s="4">
        <f t="shared" si="167"/>
        <v>0</v>
      </c>
      <c r="EN175" s="4">
        <f t="shared" si="167"/>
        <v>36034.31</v>
      </c>
      <c r="EO175" s="4">
        <f t="shared" si="167"/>
        <v>36034.31</v>
      </c>
      <c r="EP175" s="4">
        <f t="shared" si="167"/>
        <v>0</v>
      </c>
      <c r="EQ175" s="4">
        <f t="shared" si="167"/>
        <v>36034.31</v>
      </c>
      <c r="ER175" s="4">
        <f t="shared" si="167"/>
        <v>0</v>
      </c>
      <c r="ES175" s="4">
        <f t="shared" si="167"/>
        <v>0</v>
      </c>
      <c r="ET175" s="4">
        <f t="shared" si="167"/>
        <v>0</v>
      </c>
      <c r="EU175" s="4">
        <f t="shared" si="167"/>
        <v>0</v>
      </c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>
        <f>ROUND(SUMIF(AA158:AA173,"=16673407",FQ158:FQ173),2)</f>
        <v>0</v>
      </c>
      <c r="FQ175" s="4">
        <f>ROUND(SUMIF(AA158:AA173,"=16673407",FR158:FR173),2)</f>
        <v>0</v>
      </c>
      <c r="FR175" s="4">
        <f>ROUND(SUMIF(AA158:AA173,"=16673407",GL158:GL173),2)</f>
        <v>0</v>
      </c>
      <c r="FS175" s="4">
        <f>ROUND(SUMIF(AA158:AA173,"=16673407",GM158:GM173),2)</f>
        <v>43096.65</v>
      </c>
      <c r="FT175" s="4">
        <f>ROUND(SUMIF(AA158:AA173,"=16673407",GN158:GN173),2)</f>
        <v>0</v>
      </c>
      <c r="FU175" s="4">
        <f>ROUND(SUMIF(AA158:AA173,"=16673407",GO158:GO173),2)</f>
        <v>43096.65</v>
      </c>
      <c r="FV175" s="4">
        <f>ROUND(SUMIF(AA158:AA173,"=16673407",GP158:GP173),2)</f>
        <v>0</v>
      </c>
      <c r="FW175" s="4">
        <f>DU175-FP175</f>
        <v>36034.31</v>
      </c>
      <c r="FX175" s="4">
        <f>DU175-FQ175</f>
        <v>36034.31</v>
      </c>
      <c r="FY175" s="4">
        <f>FP175-FR175</f>
        <v>0</v>
      </c>
      <c r="FZ175" s="4">
        <f>DU175-FP175-FQ175+FR175</f>
        <v>36034.31</v>
      </c>
      <c r="GA175" s="4">
        <f>FQ175-FR175</f>
        <v>0</v>
      </c>
      <c r="GB175" s="4">
        <f>ROUND(SUMIF(AA158:AA173,"=16673407",GX158:GX173),2)</f>
        <v>0</v>
      </c>
      <c r="GC175" s="4">
        <f>ROUND(SUMIF(AA158:AA173,"=16673407",GY158:GY173),2)</f>
        <v>0</v>
      </c>
      <c r="GD175" s="4">
        <f>ROUND(SUMIF(AA158:AA173,"=16673407",GZ158:GZ173),2)</f>
        <v>0</v>
      </c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>
        <v>0</v>
      </c>
    </row>
    <row r="177" spans="1:23" x14ac:dyDescent="0.2">
      <c r="A177" s="5">
        <v>50</v>
      </c>
      <c r="B177" s="5">
        <v>0</v>
      </c>
      <c r="C177" s="5">
        <v>0</v>
      </c>
      <c r="D177" s="5">
        <v>1</v>
      </c>
      <c r="E177" s="5">
        <v>201</v>
      </c>
      <c r="F177" s="5">
        <f>ROUND(Source!O175,O177)</f>
        <v>5683.05</v>
      </c>
      <c r="G177" s="5" t="s">
        <v>55</v>
      </c>
      <c r="H177" s="5" t="s">
        <v>56</v>
      </c>
      <c r="I177" s="5"/>
      <c r="J177" s="5"/>
      <c r="K177" s="5">
        <v>201</v>
      </c>
      <c r="L177" s="5">
        <v>1</v>
      </c>
      <c r="M177" s="5">
        <v>3</v>
      </c>
      <c r="N177" s="5" t="s">
        <v>6</v>
      </c>
      <c r="O177" s="5">
        <v>2</v>
      </c>
      <c r="P177" s="5">
        <f>ROUND(Source!DG175,O177)</f>
        <v>38815.199999999997</v>
      </c>
      <c r="Q177" s="5"/>
      <c r="R177" s="5"/>
      <c r="S177" s="5"/>
      <c r="T177" s="5"/>
      <c r="U177" s="5"/>
      <c r="V177" s="5"/>
      <c r="W177" s="5"/>
    </row>
    <row r="178" spans="1:23" x14ac:dyDescent="0.2">
      <c r="A178" s="5">
        <v>50</v>
      </c>
      <c r="B178" s="5">
        <v>0</v>
      </c>
      <c r="C178" s="5">
        <v>0</v>
      </c>
      <c r="D178" s="5">
        <v>1</v>
      </c>
      <c r="E178" s="5">
        <v>202</v>
      </c>
      <c r="F178" s="5">
        <f>ROUND(Source!P175,O178)</f>
        <v>5275.89</v>
      </c>
      <c r="G178" s="5" t="s">
        <v>57</v>
      </c>
      <c r="H178" s="5" t="s">
        <v>58</v>
      </c>
      <c r="I178" s="5"/>
      <c r="J178" s="5"/>
      <c r="K178" s="5">
        <v>202</v>
      </c>
      <c r="L178" s="5">
        <v>2</v>
      </c>
      <c r="M178" s="5">
        <v>3</v>
      </c>
      <c r="N178" s="5" t="s">
        <v>6</v>
      </c>
      <c r="O178" s="5">
        <v>2</v>
      </c>
      <c r="P178" s="5">
        <f>ROUND(Source!DH175,O178)</f>
        <v>36034.31</v>
      </c>
      <c r="Q178" s="5"/>
      <c r="R178" s="5"/>
      <c r="S178" s="5"/>
      <c r="T178" s="5"/>
      <c r="U178" s="5"/>
      <c r="V178" s="5"/>
      <c r="W178" s="5"/>
    </row>
    <row r="179" spans="1:23" x14ac:dyDescent="0.2">
      <c r="A179" s="5">
        <v>50</v>
      </c>
      <c r="B179" s="5">
        <v>0</v>
      </c>
      <c r="C179" s="5">
        <v>0</v>
      </c>
      <c r="D179" s="5">
        <v>1</v>
      </c>
      <c r="E179" s="5">
        <v>222</v>
      </c>
      <c r="F179" s="5">
        <f>ROUND(Source!AO175,O179)</f>
        <v>0</v>
      </c>
      <c r="G179" s="5" t="s">
        <v>59</v>
      </c>
      <c r="H179" s="5" t="s">
        <v>60</v>
      </c>
      <c r="I179" s="5"/>
      <c r="J179" s="5"/>
      <c r="K179" s="5">
        <v>222</v>
      </c>
      <c r="L179" s="5">
        <v>3</v>
      </c>
      <c r="M179" s="5">
        <v>3</v>
      </c>
      <c r="N179" s="5" t="s">
        <v>6</v>
      </c>
      <c r="O179" s="5">
        <v>2</v>
      </c>
      <c r="P179" s="5">
        <f>ROUND(Source!EG175,O179)</f>
        <v>0</v>
      </c>
      <c r="Q179" s="5"/>
      <c r="R179" s="5"/>
      <c r="S179" s="5"/>
      <c r="T179" s="5"/>
      <c r="U179" s="5"/>
      <c r="V179" s="5"/>
      <c r="W179" s="5"/>
    </row>
    <row r="180" spans="1:23" x14ac:dyDescent="0.2">
      <c r="A180" s="5">
        <v>50</v>
      </c>
      <c r="B180" s="5">
        <v>0</v>
      </c>
      <c r="C180" s="5">
        <v>0</v>
      </c>
      <c r="D180" s="5">
        <v>1</v>
      </c>
      <c r="E180" s="5">
        <v>225</v>
      </c>
      <c r="F180" s="5">
        <f>ROUND(Source!AV175,O180)</f>
        <v>5275.89</v>
      </c>
      <c r="G180" s="5" t="s">
        <v>61</v>
      </c>
      <c r="H180" s="5" t="s">
        <v>62</v>
      </c>
      <c r="I180" s="5"/>
      <c r="J180" s="5"/>
      <c r="K180" s="5">
        <v>225</v>
      </c>
      <c r="L180" s="5">
        <v>4</v>
      </c>
      <c r="M180" s="5">
        <v>3</v>
      </c>
      <c r="N180" s="5" t="s">
        <v>6</v>
      </c>
      <c r="O180" s="5">
        <v>2</v>
      </c>
      <c r="P180" s="5">
        <f>ROUND(Source!EN175,O180)</f>
        <v>36034.31</v>
      </c>
      <c r="Q180" s="5"/>
      <c r="R180" s="5"/>
      <c r="S180" s="5"/>
      <c r="T180" s="5"/>
      <c r="U180" s="5"/>
      <c r="V180" s="5"/>
      <c r="W180" s="5"/>
    </row>
    <row r="181" spans="1:23" x14ac:dyDescent="0.2">
      <c r="A181" s="5">
        <v>50</v>
      </c>
      <c r="B181" s="5">
        <v>0</v>
      </c>
      <c r="C181" s="5">
        <v>0</v>
      </c>
      <c r="D181" s="5">
        <v>1</v>
      </c>
      <c r="E181" s="5">
        <v>226</v>
      </c>
      <c r="F181" s="5">
        <f>ROUND(Source!AW175,O181)</f>
        <v>5275.89</v>
      </c>
      <c r="G181" s="5" t="s">
        <v>63</v>
      </c>
      <c r="H181" s="5" t="s">
        <v>64</v>
      </c>
      <c r="I181" s="5"/>
      <c r="J181" s="5"/>
      <c r="K181" s="5">
        <v>226</v>
      </c>
      <c r="L181" s="5">
        <v>5</v>
      </c>
      <c r="M181" s="5">
        <v>3</v>
      </c>
      <c r="N181" s="5" t="s">
        <v>6</v>
      </c>
      <c r="O181" s="5">
        <v>2</v>
      </c>
      <c r="P181" s="5">
        <f>ROUND(Source!EO175,O181)</f>
        <v>36034.31</v>
      </c>
      <c r="Q181" s="5"/>
      <c r="R181" s="5"/>
      <c r="S181" s="5"/>
      <c r="T181" s="5"/>
      <c r="U181" s="5"/>
      <c r="V181" s="5"/>
      <c r="W181" s="5"/>
    </row>
    <row r="182" spans="1:23" x14ac:dyDescent="0.2">
      <c r="A182" s="5">
        <v>50</v>
      </c>
      <c r="B182" s="5">
        <v>0</v>
      </c>
      <c r="C182" s="5">
        <v>0</v>
      </c>
      <c r="D182" s="5">
        <v>1</v>
      </c>
      <c r="E182" s="5">
        <v>227</v>
      </c>
      <c r="F182" s="5">
        <f>ROUND(Source!AX175,O182)</f>
        <v>0</v>
      </c>
      <c r="G182" s="5" t="s">
        <v>65</v>
      </c>
      <c r="H182" s="5" t="s">
        <v>66</v>
      </c>
      <c r="I182" s="5"/>
      <c r="J182" s="5"/>
      <c r="K182" s="5">
        <v>227</v>
      </c>
      <c r="L182" s="5">
        <v>6</v>
      </c>
      <c r="M182" s="5">
        <v>3</v>
      </c>
      <c r="N182" s="5" t="s">
        <v>6</v>
      </c>
      <c r="O182" s="5">
        <v>2</v>
      </c>
      <c r="P182" s="5">
        <f>ROUND(Source!EP175,O182)</f>
        <v>0</v>
      </c>
      <c r="Q182" s="5"/>
      <c r="R182" s="5"/>
      <c r="S182" s="5"/>
      <c r="T182" s="5"/>
      <c r="U182" s="5"/>
      <c r="V182" s="5"/>
      <c r="W182" s="5"/>
    </row>
    <row r="183" spans="1:23" x14ac:dyDescent="0.2">
      <c r="A183" s="5">
        <v>50</v>
      </c>
      <c r="B183" s="5">
        <v>0</v>
      </c>
      <c r="C183" s="5">
        <v>0</v>
      </c>
      <c r="D183" s="5">
        <v>1</v>
      </c>
      <c r="E183" s="5">
        <v>228</v>
      </c>
      <c r="F183" s="5">
        <f>ROUND(Source!AY175,O183)</f>
        <v>5275.89</v>
      </c>
      <c r="G183" s="5" t="s">
        <v>67</v>
      </c>
      <c r="H183" s="5" t="s">
        <v>68</v>
      </c>
      <c r="I183" s="5"/>
      <c r="J183" s="5"/>
      <c r="K183" s="5">
        <v>228</v>
      </c>
      <c r="L183" s="5">
        <v>7</v>
      </c>
      <c r="M183" s="5">
        <v>3</v>
      </c>
      <c r="N183" s="5" t="s">
        <v>6</v>
      </c>
      <c r="O183" s="5">
        <v>2</v>
      </c>
      <c r="P183" s="5">
        <f>ROUND(Source!EQ175,O183)</f>
        <v>36034.31</v>
      </c>
      <c r="Q183" s="5"/>
      <c r="R183" s="5"/>
      <c r="S183" s="5"/>
      <c r="T183" s="5"/>
      <c r="U183" s="5"/>
      <c r="V183" s="5"/>
      <c r="W183" s="5"/>
    </row>
    <row r="184" spans="1:23" x14ac:dyDescent="0.2">
      <c r="A184" s="5">
        <v>50</v>
      </c>
      <c r="B184" s="5">
        <v>0</v>
      </c>
      <c r="C184" s="5">
        <v>0</v>
      </c>
      <c r="D184" s="5">
        <v>1</v>
      </c>
      <c r="E184" s="5">
        <v>216</v>
      </c>
      <c r="F184" s="5">
        <f>ROUND(Source!AP175,O184)</f>
        <v>0</v>
      </c>
      <c r="G184" s="5" t="s">
        <v>69</v>
      </c>
      <c r="H184" s="5" t="s">
        <v>70</v>
      </c>
      <c r="I184" s="5"/>
      <c r="J184" s="5"/>
      <c r="K184" s="5">
        <v>216</v>
      </c>
      <c r="L184" s="5">
        <v>8</v>
      </c>
      <c r="M184" s="5">
        <v>3</v>
      </c>
      <c r="N184" s="5" t="s">
        <v>6</v>
      </c>
      <c r="O184" s="5">
        <v>2</v>
      </c>
      <c r="P184" s="5">
        <f>ROUND(Source!EH175,O184)</f>
        <v>0</v>
      </c>
      <c r="Q184" s="5"/>
      <c r="R184" s="5"/>
      <c r="S184" s="5"/>
      <c r="T184" s="5"/>
      <c r="U184" s="5"/>
      <c r="V184" s="5"/>
      <c r="W184" s="5"/>
    </row>
    <row r="185" spans="1:23" x14ac:dyDescent="0.2">
      <c r="A185" s="5">
        <v>50</v>
      </c>
      <c r="B185" s="5">
        <v>0</v>
      </c>
      <c r="C185" s="5">
        <v>0</v>
      </c>
      <c r="D185" s="5">
        <v>1</v>
      </c>
      <c r="E185" s="5">
        <v>223</v>
      </c>
      <c r="F185" s="5">
        <f>ROUND(Source!AQ175,O185)</f>
        <v>0</v>
      </c>
      <c r="G185" s="5" t="s">
        <v>71</v>
      </c>
      <c r="H185" s="5" t="s">
        <v>72</v>
      </c>
      <c r="I185" s="5"/>
      <c r="J185" s="5"/>
      <c r="K185" s="5">
        <v>223</v>
      </c>
      <c r="L185" s="5">
        <v>9</v>
      </c>
      <c r="M185" s="5">
        <v>3</v>
      </c>
      <c r="N185" s="5" t="s">
        <v>6</v>
      </c>
      <c r="O185" s="5">
        <v>2</v>
      </c>
      <c r="P185" s="5">
        <f>ROUND(Source!EI175,O185)</f>
        <v>0</v>
      </c>
      <c r="Q185" s="5"/>
      <c r="R185" s="5"/>
      <c r="S185" s="5"/>
      <c r="T185" s="5"/>
      <c r="U185" s="5"/>
      <c r="V185" s="5"/>
      <c r="W185" s="5"/>
    </row>
    <row r="186" spans="1:23" x14ac:dyDescent="0.2">
      <c r="A186" s="5">
        <v>50</v>
      </c>
      <c r="B186" s="5">
        <v>0</v>
      </c>
      <c r="C186" s="5">
        <v>0</v>
      </c>
      <c r="D186" s="5">
        <v>1</v>
      </c>
      <c r="E186" s="5">
        <v>229</v>
      </c>
      <c r="F186" s="5">
        <f>ROUND(Source!AZ175,O186)</f>
        <v>0</v>
      </c>
      <c r="G186" s="5" t="s">
        <v>73</v>
      </c>
      <c r="H186" s="5" t="s">
        <v>74</v>
      </c>
      <c r="I186" s="5"/>
      <c r="J186" s="5"/>
      <c r="K186" s="5">
        <v>229</v>
      </c>
      <c r="L186" s="5">
        <v>10</v>
      </c>
      <c r="M186" s="5">
        <v>3</v>
      </c>
      <c r="N186" s="5" t="s">
        <v>6</v>
      </c>
      <c r="O186" s="5">
        <v>2</v>
      </c>
      <c r="P186" s="5">
        <f>ROUND(Source!ER175,O186)</f>
        <v>0</v>
      </c>
      <c r="Q186" s="5"/>
      <c r="R186" s="5"/>
      <c r="S186" s="5"/>
      <c r="T186" s="5"/>
      <c r="U186" s="5"/>
      <c r="V186" s="5"/>
      <c r="W186" s="5"/>
    </row>
    <row r="187" spans="1:23" x14ac:dyDescent="0.2">
      <c r="A187" s="5">
        <v>50</v>
      </c>
      <c r="B187" s="5">
        <v>0</v>
      </c>
      <c r="C187" s="5">
        <v>0</v>
      </c>
      <c r="D187" s="5">
        <v>1</v>
      </c>
      <c r="E187" s="5">
        <v>203</v>
      </c>
      <c r="F187" s="5">
        <f>ROUND(Source!Q175,O187)</f>
        <v>17.91</v>
      </c>
      <c r="G187" s="5" t="s">
        <v>75</v>
      </c>
      <c r="H187" s="5" t="s">
        <v>76</v>
      </c>
      <c r="I187" s="5"/>
      <c r="J187" s="5"/>
      <c r="K187" s="5">
        <v>203</v>
      </c>
      <c r="L187" s="5">
        <v>11</v>
      </c>
      <c r="M187" s="5">
        <v>3</v>
      </c>
      <c r="N187" s="5" t="s">
        <v>6</v>
      </c>
      <c r="O187" s="5">
        <v>2</v>
      </c>
      <c r="P187" s="5">
        <f>ROUND(Source!DI175,O187)</f>
        <v>122.32</v>
      </c>
      <c r="Q187" s="5"/>
      <c r="R187" s="5"/>
      <c r="S187" s="5"/>
      <c r="T187" s="5"/>
      <c r="U187" s="5"/>
      <c r="V187" s="5"/>
      <c r="W187" s="5"/>
    </row>
    <row r="188" spans="1:23" x14ac:dyDescent="0.2">
      <c r="A188" s="5">
        <v>50</v>
      </c>
      <c r="B188" s="5">
        <v>0</v>
      </c>
      <c r="C188" s="5">
        <v>0</v>
      </c>
      <c r="D188" s="5">
        <v>1</v>
      </c>
      <c r="E188" s="5">
        <v>231</v>
      </c>
      <c r="F188" s="5">
        <f>ROUND(Source!BB175,O188)</f>
        <v>0</v>
      </c>
      <c r="G188" s="5" t="s">
        <v>77</v>
      </c>
      <c r="H188" s="5" t="s">
        <v>78</v>
      </c>
      <c r="I188" s="5"/>
      <c r="J188" s="5"/>
      <c r="K188" s="5">
        <v>231</v>
      </c>
      <c r="L188" s="5">
        <v>12</v>
      </c>
      <c r="M188" s="5">
        <v>3</v>
      </c>
      <c r="N188" s="5" t="s">
        <v>6</v>
      </c>
      <c r="O188" s="5">
        <v>2</v>
      </c>
      <c r="P188" s="5">
        <f>ROUND(Source!ET175,O188)</f>
        <v>0</v>
      </c>
      <c r="Q188" s="5"/>
      <c r="R188" s="5"/>
      <c r="S188" s="5"/>
      <c r="T188" s="5"/>
      <c r="U188" s="5"/>
      <c r="V188" s="5"/>
      <c r="W188" s="5"/>
    </row>
    <row r="189" spans="1:23" x14ac:dyDescent="0.2">
      <c r="A189" s="5">
        <v>50</v>
      </c>
      <c r="B189" s="5">
        <v>0</v>
      </c>
      <c r="C189" s="5">
        <v>0</v>
      </c>
      <c r="D189" s="5">
        <v>1</v>
      </c>
      <c r="E189" s="5">
        <v>204</v>
      </c>
      <c r="F189" s="5">
        <f>ROUND(Source!R175,O189)</f>
        <v>2.54</v>
      </c>
      <c r="G189" s="5" t="s">
        <v>79</v>
      </c>
      <c r="H189" s="5" t="s">
        <v>80</v>
      </c>
      <c r="I189" s="5"/>
      <c r="J189" s="5"/>
      <c r="K189" s="5">
        <v>204</v>
      </c>
      <c r="L189" s="5">
        <v>13</v>
      </c>
      <c r="M189" s="5">
        <v>3</v>
      </c>
      <c r="N189" s="5" t="s">
        <v>6</v>
      </c>
      <c r="O189" s="5">
        <v>2</v>
      </c>
      <c r="P189" s="5">
        <f>ROUND(Source!DJ175,O189)</f>
        <v>17.329999999999998</v>
      </c>
      <c r="Q189" s="5"/>
      <c r="R189" s="5"/>
      <c r="S189" s="5"/>
      <c r="T189" s="5"/>
      <c r="U189" s="5"/>
      <c r="V189" s="5"/>
      <c r="W189" s="5"/>
    </row>
    <row r="190" spans="1:23" x14ac:dyDescent="0.2">
      <c r="A190" s="5">
        <v>50</v>
      </c>
      <c r="B190" s="5">
        <v>0</v>
      </c>
      <c r="C190" s="5">
        <v>0</v>
      </c>
      <c r="D190" s="5">
        <v>1</v>
      </c>
      <c r="E190" s="5">
        <v>205</v>
      </c>
      <c r="F190" s="5">
        <f>ROUND(Source!S175,O190)</f>
        <v>389.25</v>
      </c>
      <c r="G190" s="5" t="s">
        <v>81</v>
      </c>
      <c r="H190" s="5" t="s">
        <v>82</v>
      </c>
      <c r="I190" s="5"/>
      <c r="J190" s="5"/>
      <c r="K190" s="5">
        <v>205</v>
      </c>
      <c r="L190" s="5">
        <v>14</v>
      </c>
      <c r="M190" s="5">
        <v>3</v>
      </c>
      <c r="N190" s="5" t="s">
        <v>6</v>
      </c>
      <c r="O190" s="5">
        <v>2</v>
      </c>
      <c r="P190" s="5">
        <f>ROUND(Source!DK175,O190)</f>
        <v>2658.57</v>
      </c>
      <c r="Q190" s="5"/>
      <c r="R190" s="5"/>
      <c r="S190" s="5"/>
      <c r="T190" s="5"/>
      <c r="U190" s="5"/>
      <c r="V190" s="5"/>
      <c r="W190" s="5"/>
    </row>
    <row r="191" spans="1:23" x14ac:dyDescent="0.2">
      <c r="A191" s="5">
        <v>50</v>
      </c>
      <c r="B191" s="5">
        <v>0</v>
      </c>
      <c r="C191" s="5">
        <v>0</v>
      </c>
      <c r="D191" s="5">
        <v>1</v>
      </c>
      <c r="E191" s="5">
        <v>232</v>
      </c>
      <c r="F191" s="5">
        <f>ROUND(Source!BC175,O191)</f>
        <v>0</v>
      </c>
      <c r="G191" s="5" t="s">
        <v>83</v>
      </c>
      <c r="H191" s="5" t="s">
        <v>84</v>
      </c>
      <c r="I191" s="5"/>
      <c r="J191" s="5"/>
      <c r="K191" s="5">
        <v>232</v>
      </c>
      <c r="L191" s="5">
        <v>15</v>
      </c>
      <c r="M191" s="5">
        <v>3</v>
      </c>
      <c r="N191" s="5" t="s">
        <v>6</v>
      </c>
      <c r="O191" s="5">
        <v>2</v>
      </c>
      <c r="P191" s="5">
        <f>ROUND(Source!EU175,O191)</f>
        <v>0</v>
      </c>
      <c r="Q191" s="5"/>
      <c r="R191" s="5"/>
      <c r="S191" s="5"/>
      <c r="T191" s="5"/>
      <c r="U191" s="5"/>
      <c r="V191" s="5"/>
      <c r="W191" s="5"/>
    </row>
    <row r="192" spans="1:23" x14ac:dyDescent="0.2">
      <c r="A192" s="5">
        <v>50</v>
      </c>
      <c r="B192" s="5">
        <v>0</v>
      </c>
      <c r="C192" s="5">
        <v>0</v>
      </c>
      <c r="D192" s="5">
        <v>1</v>
      </c>
      <c r="E192" s="5">
        <v>214</v>
      </c>
      <c r="F192" s="5">
        <f>ROUND(Source!AS175,O192)</f>
        <v>0</v>
      </c>
      <c r="G192" s="5" t="s">
        <v>85</v>
      </c>
      <c r="H192" s="5" t="s">
        <v>86</v>
      </c>
      <c r="I192" s="5"/>
      <c r="J192" s="5"/>
      <c r="K192" s="5">
        <v>214</v>
      </c>
      <c r="L192" s="5">
        <v>16</v>
      </c>
      <c r="M192" s="5">
        <v>3</v>
      </c>
      <c r="N192" s="5" t="s">
        <v>6</v>
      </c>
      <c r="O192" s="5">
        <v>2</v>
      </c>
      <c r="P192" s="5">
        <f>ROUND(Source!EK175,O192)</f>
        <v>0</v>
      </c>
      <c r="Q192" s="5"/>
      <c r="R192" s="5"/>
      <c r="S192" s="5"/>
      <c r="T192" s="5"/>
      <c r="U192" s="5"/>
      <c r="V192" s="5"/>
      <c r="W192" s="5"/>
    </row>
    <row r="193" spans="1:88" x14ac:dyDescent="0.2">
      <c r="A193" s="5">
        <v>50</v>
      </c>
      <c r="B193" s="5">
        <v>0</v>
      </c>
      <c r="C193" s="5">
        <v>0</v>
      </c>
      <c r="D193" s="5">
        <v>1</v>
      </c>
      <c r="E193" s="5">
        <v>215</v>
      </c>
      <c r="F193" s="5">
        <f>ROUND(Source!AT175,O193)</f>
        <v>6309.91</v>
      </c>
      <c r="G193" s="5" t="s">
        <v>87</v>
      </c>
      <c r="H193" s="5" t="s">
        <v>88</v>
      </c>
      <c r="I193" s="5"/>
      <c r="J193" s="5"/>
      <c r="K193" s="5">
        <v>215</v>
      </c>
      <c r="L193" s="5">
        <v>17</v>
      </c>
      <c r="M193" s="5">
        <v>3</v>
      </c>
      <c r="N193" s="5" t="s">
        <v>6</v>
      </c>
      <c r="O193" s="5">
        <v>2</v>
      </c>
      <c r="P193" s="5">
        <f>ROUND(Source!EL175,O193)</f>
        <v>43096.65</v>
      </c>
      <c r="Q193" s="5"/>
      <c r="R193" s="5"/>
      <c r="S193" s="5"/>
      <c r="T193" s="5"/>
      <c r="U193" s="5"/>
      <c r="V193" s="5"/>
      <c r="W193" s="5"/>
    </row>
    <row r="194" spans="1:88" x14ac:dyDescent="0.2">
      <c r="A194" s="5">
        <v>50</v>
      </c>
      <c r="B194" s="5">
        <v>0</v>
      </c>
      <c r="C194" s="5">
        <v>0</v>
      </c>
      <c r="D194" s="5">
        <v>1</v>
      </c>
      <c r="E194" s="5">
        <v>217</v>
      </c>
      <c r="F194" s="5">
        <f>ROUND(Source!AU175,O194)</f>
        <v>0</v>
      </c>
      <c r="G194" s="5" t="s">
        <v>89</v>
      </c>
      <c r="H194" s="5" t="s">
        <v>90</v>
      </c>
      <c r="I194" s="5"/>
      <c r="J194" s="5"/>
      <c r="K194" s="5">
        <v>217</v>
      </c>
      <c r="L194" s="5">
        <v>18</v>
      </c>
      <c r="M194" s="5">
        <v>3</v>
      </c>
      <c r="N194" s="5" t="s">
        <v>6</v>
      </c>
      <c r="O194" s="5">
        <v>2</v>
      </c>
      <c r="P194" s="5">
        <f>ROUND(Source!EM175,O194)</f>
        <v>0</v>
      </c>
      <c r="Q194" s="5"/>
      <c r="R194" s="5"/>
      <c r="S194" s="5"/>
      <c r="T194" s="5"/>
      <c r="U194" s="5"/>
      <c r="V194" s="5"/>
      <c r="W194" s="5"/>
    </row>
    <row r="195" spans="1:88" x14ac:dyDescent="0.2">
      <c r="A195" s="5">
        <v>50</v>
      </c>
      <c r="B195" s="5">
        <v>0</v>
      </c>
      <c r="C195" s="5">
        <v>0</v>
      </c>
      <c r="D195" s="5">
        <v>1</v>
      </c>
      <c r="E195" s="5">
        <v>230</v>
      </c>
      <c r="F195" s="5">
        <f>ROUND(Source!BA175,O195)</f>
        <v>0</v>
      </c>
      <c r="G195" s="5" t="s">
        <v>91</v>
      </c>
      <c r="H195" s="5" t="s">
        <v>92</v>
      </c>
      <c r="I195" s="5"/>
      <c r="J195" s="5"/>
      <c r="K195" s="5">
        <v>230</v>
      </c>
      <c r="L195" s="5">
        <v>19</v>
      </c>
      <c r="M195" s="5">
        <v>3</v>
      </c>
      <c r="N195" s="5" t="s">
        <v>6</v>
      </c>
      <c r="O195" s="5">
        <v>2</v>
      </c>
      <c r="P195" s="5">
        <f>ROUND(Source!ES175,O195)</f>
        <v>0</v>
      </c>
      <c r="Q195" s="5"/>
      <c r="R195" s="5"/>
      <c r="S195" s="5"/>
      <c r="T195" s="5"/>
      <c r="U195" s="5"/>
      <c r="V195" s="5"/>
      <c r="W195" s="5"/>
    </row>
    <row r="196" spans="1:88" x14ac:dyDescent="0.2">
      <c r="A196" s="5">
        <v>50</v>
      </c>
      <c r="B196" s="5">
        <v>0</v>
      </c>
      <c r="C196" s="5">
        <v>0</v>
      </c>
      <c r="D196" s="5">
        <v>1</v>
      </c>
      <c r="E196" s="5">
        <v>206</v>
      </c>
      <c r="F196" s="5">
        <f>ROUND(Source!T175,O196)</f>
        <v>0</v>
      </c>
      <c r="G196" s="5" t="s">
        <v>93</v>
      </c>
      <c r="H196" s="5" t="s">
        <v>94</v>
      </c>
      <c r="I196" s="5"/>
      <c r="J196" s="5"/>
      <c r="K196" s="5">
        <v>206</v>
      </c>
      <c r="L196" s="5">
        <v>20</v>
      </c>
      <c r="M196" s="5">
        <v>3</v>
      </c>
      <c r="N196" s="5" t="s">
        <v>6</v>
      </c>
      <c r="O196" s="5">
        <v>2</v>
      </c>
      <c r="P196" s="5">
        <f>ROUND(Source!DL175,O196)</f>
        <v>0</v>
      </c>
      <c r="Q196" s="5"/>
      <c r="R196" s="5"/>
      <c r="S196" s="5"/>
      <c r="T196" s="5"/>
      <c r="U196" s="5"/>
      <c r="V196" s="5"/>
      <c r="W196" s="5"/>
    </row>
    <row r="197" spans="1:88" x14ac:dyDescent="0.2">
      <c r="A197" s="5">
        <v>50</v>
      </c>
      <c r="B197" s="5">
        <v>0</v>
      </c>
      <c r="C197" s="5">
        <v>0</v>
      </c>
      <c r="D197" s="5">
        <v>1</v>
      </c>
      <c r="E197" s="5">
        <v>207</v>
      </c>
      <c r="F197" s="5">
        <f>Source!U175</f>
        <v>41.9328</v>
      </c>
      <c r="G197" s="5" t="s">
        <v>95</v>
      </c>
      <c r="H197" s="5" t="s">
        <v>96</v>
      </c>
      <c r="I197" s="5"/>
      <c r="J197" s="5"/>
      <c r="K197" s="5">
        <v>207</v>
      </c>
      <c r="L197" s="5">
        <v>21</v>
      </c>
      <c r="M197" s="5">
        <v>3</v>
      </c>
      <c r="N197" s="5" t="s">
        <v>6</v>
      </c>
      <c r="O197" s="5">
        <v>-1</v>
      </c>
      <c r="P197" s="5">
        <f>Source!DM175</f>
        <v>41.9328</v>
      </c>
      <c r="Q197" s="5"/>
      <c r="R197" s="5"/>
      <c r="S197" s="5"/>
      <c r="T197" s="5"/>
      <c r="U197" s="5"/>
      <c r="V197" s="5"/>
      <c r="W197" s="5"/>
    </row>
    <row r="198" spans="1:88" x14ac:dyDescent="0.2">
      <c r="A198" s="5">
        <v>50</v>
      </c>
      <c r="B198" s="5">
        <v>0</v>
      </c>
      <c r="C198" s="5">
        <v>0</v>
      </c>
      <c r="D198" s="5">
        <v>1</v>
      </c>
      <c r="E198" s="5">
        <v>208</v>
      </c>
      <c r="F198" s="5">
        <f>Source!V175</f>
        <v>0.20159999999999997</v>
      </c>
      <c r="G198" s="5" t="s">
        <v>97</v>
      </c>
      <c r="H198" s="5" t="s">
        <v>98</v>
      </c>
      <c r="I198" s="5"/>
      <c r="J198" s="5"/>
      <c r="K198" s="5">
        <v>208</v>
      </c>
      <c r="L198" s="5">
        <v>22</v>
      </c>
      <c r="M198" s="5">
        <v>3</v>
      </c>
      <c r="N198" s="5" t="s">
        <v>6</v>
      </c>
      <c r="O198" s="5">
        <v>-1</v>
      </c>
      <c r="P198" s="5">
        <f>Source!DN175</f>
        <v>0.20159999999999997</v>
      </c>
      <c r="Q198" s="5"/>
      <c r="R198" s="5"/>
      <c r="S198" s="5"/>
      <c r="T198" s="5"/>
      <c r="U198" s="5"/>
      <c r="V198" s="5"/>
      <c r="W198" s="5"/>
    </row>
    <row r="199" spans="1:88" x14ac:dyDescent="0.2">
      <c r="A199" s="5">
        <v>50</v>
      </c>
      <c r="B199" s="5">
        <v>0</v>
      </c>
      <c r="C199" s="5">
        <v>0</v>
      </c>
      <c r="D199" s="5">
        <v>1</v>
      </c>
      <c r="E199" s="5">
        <v>209</v>
      </c>
      <c r="F199" s="5">
        <f>ROUND(Source!W175,O199)</f>
        <v>0</v>
      </c>
      <c r="G199" s="5" t="s">
        <v>99</v>
      </c>
      <c r="H199" s="5" t="s">
        <v>100</v>
      </c>
      <c r="I199" s="5"/>
      <c r="J199" s="5"/>
      <c r="K199" s="5">
        <v>209</v>
      </c>
      <c r="L199" s="5">
        <v>23</v>
      </c>
      <c r="M199" s="5">
        <v>3</v>
      </c>
      <c r="N199" s="5" t="s">
        <v>6</v>
      </c>
      <c r="O199" s="5">
        <v>2</v>
      </c>
      <c r="P199" s="5">
        <f>ROUND(Source!DO175,O199)</f>
        <v>0</v>
      </c>
      <c r="Q199" s="5"/>
      <c r="R199" s="5"/>
      <c r="S199" s="5"/>
      <c r="T199" s="5"/>
      <c r="U199" s="5"/>
      <c r="V199" s="5"/>
      <c r="W199" s="5"/>
    </row>
    <row r="200" spans="1:88" x14ac:dyDescent="0.2">
      <c r="A200" s="5">
        <v>50</v>
      </c>
      <c r="B200" s="5">
        <v>0</v>
      </c>
      <c r="C200" s="5">
        <v>0</v>
      </c>
      <c r="D200" s="5">
        <v>1</v>
      </c>
      <c r="E200" s="5">
        <v>210</v>
      </c>
      <c r="F200" s="5">
        <f>ROUND(Source!X175,O200)</f>
        <v>372.2</v>
      </c>
      <c r="G200" s="5" t="s">
        <v>101</v>
      </c>
      <c r="H200" s="5" t="s">
        <v>102</v>
      </c>
      <c r="I200" s="5"/>
      <c r="J200" s="5"/>
      <c r="K200" s="5">
        <v>210</v>
      </c>
      <c r="L200" s="5">
        <v>24</v>
      </c>
      <c r="M200" s="5">
        <v>3</v>
      </c>
      <c r="N200" s="5" t="s">
        <v>6</v>
      </c>
      <c r="O200" s="5">
        <v>2</v>
      </c>
      <c r="P200" s="5">
        <f>ROUND(Source!DP175,O200)</f>
        <v>2542.11</v>
      </c>
      <c r="Q200" s="5"/>
      <c r="R200" s="5"/>
      <c r="S200" s="5"/>
      <c r="T200" s="5"/>
      <c r="U200" s="5"/>
      <c r="V200" s="5"/>
      <c r="W200" s="5"/>
    </row>
    <row r="201" spans="1:88" x14ac:dyDescent="0.2">
      <c r="A201" s="5">
        <v>50</v>
      </c>
      <c r="B201" s="5">
        <v>0</v>
      </c>
      <c r="C201" s="5">
        <v>0</v>
      </c>
      <c r="D201" s="5">
        <v>1</v>
      </c>
      <c r="E201" s="5">
        <v>211</v>
      </c>
      <c r="F201" s="5">
        <f>ROUND(Source!Y175,O201)</f>
        <v>254.66</v>
      </c>
      <c r="G201" s="5" t="s">
        <v>103</v>
      </c>
      <c r="H201" s="5" t="s">
        <v>104</v>
      </c>
      <c r="I201" s="5"/>
      <c r="J201" s="5"/>
      <c r="K201" s="5">
        <v>211</v>
      </c>
      <c r="L201" s="5">
        <v>25</v>
      </c>
      <c r="M201" s="5">
        <v>3</v>
      </c>
      <c r="N201" s="5" t="s">
        <v>6</v>
      </c>
      <c r="O201" s="5">
        <v>2</v>
      </c>
      <c r="P201" s="5">
        <f>ROUND(Source!DQ175,O201)</f>
        <v>1739.34</v>
      </c>
      <c r="Q201" s="5"/>
      <c r="R201" s="5"/>
      <c r="S201" s="5"/>
      <c r="T201" s="5"/>
      <c r="U201" s="5"/>
      <c r="V201" s="5"/>
      <c r="W201" s="5"/>
    </row>
    <row r="202" spans="1:88" x14ac:dyDescent="0.2">
      <c r="A202" s="5">
        <v>50</v>
      </c>
      <c r="B202" s="5">
        <v>0</v>
      </c>
      <c r="C202" s="5">
        <v>0</v>
      </c>
      <c r="D202" s="5">
        <v>1</v>
      </c>
      <c r="E202" s="5">
        <v>0</v>
      </c>
      <c r="F202" s="5">
        <f>ROUND(Source!AR175,O202)</f>
        <v>6309.91</v>
      </c>
      <c r="G202" s="5" t="s">
        <v>105</v>
      </c>
      <c r="H202" s="5" t="s">
        <v>106</v>
      </c>
      <c r="I202" s="5"/>
      <c r="J202" s="5"/>
      <c r="K202" s="5">
        <v>224</v>
      </c>
      <c r="L202" s="5">
        <v>26</v>
      </c>
      <c r="M202" s="5">
        <v>3</v>
      </c>
      <c r="N202" s="5" t="s">
        <v>6</v>
      </c>
      <c r="O202" s="5">
        <v>2</v>
      </c>
      <c r="P202" s="5">
        <f>ROUND(Source!EJ175,O202)</f>
        <v>43096.65</v>
      </c>
      <c r="Q202" s="5"/>
      <c r="R202" s="5"/>
      <c r="S202" s="5"/>
      <c r="T202" s="5"/>
      <c r="U202" s="5"/>
      <c r="V202" s="5"/>
      <c r="W202" s="5"/>
    </row>
    <row r="203" spans="1:88" x14ac:dyDescent="0.2">
      <c r="A203" s="5">
        <v>50</v>
      </c>
      <c r="B203" s="5">
        <v>1</v>
      </c>
      <c r="C203" s="5">
        <v>0</v>
      </c>
      <c r="D203" s="5">
        <v>2</v>
      </c>
      <c r="E203" s="5">
        <v>0</v>
      </c>
      <c r="F203" s="5">
        <f>ROUND(F202,O203)</f>
        <v>6309.91</v>
      </c>
      <c r="G203" s="5" t="s">
        <v>107</v>
      </c>
      <c r="H203" s="5" t="s">
        <v>105</v>
      </c>
      <c r="I203" s="5"/>
      <c r="J203" s="5"/>
      <c r="K203" s="5">
        <v>212</v>
      </c>
      <c r="L203" s="5">
        <v>27</v>
      </c>
      <c r="M203" s="5">
        <v>0</v>
      </c>
      <c r="N203" s="5" t="s">
        <v>6</v>
      </c>
      <c r="O203" s="5">
        <v>2</v>
      </c>
      <c r="P203" s="5">
        <f>ROUND(P202,O203)</f>
        <v>43096.65</v>
      </c>
      <c r="Q203" s="5"/>
      <c r="R203" s="5"/>
      <c r="S203" s="5"/>
      <c r="T203" s="5"/>
      <c r="U203" s="5"/>
      <c r="V203" s="5"/>
      <c r="W203" s="5"/>
    </row>
    <row r="204" spans="1:88" x14ac:dyDescent="0.2">
      <c r="A204" s="5">
        <v>50</v>
      </c>
      <c r="B204" s="5">
        <v>1</v>
      </c>
      <c r="C204" s="5">
        <v>0</v>
      </c>
      <c r="D204" s="5">
        <v>2</v>
      </c>
      <c r="E204" s="5">
        <v>0</v>
      </c>
      <c r="F204" s="5">
        <f>ROUND(F203*0.18,O204)</f>
        <v>1135.78</v>
      </c>
      <c r="G204" s="5" t="s">
        <v>108</v>
      </c>
      <c r="H204" s="5" t="s">
        <v>109</v>
      </c>
      <c r="I204" s="5"/>
      <c r="J204" s="5"/>
      <c r="K204" s="5">
        <v>212</v>
      </c>
      <c r="L204" s="5">
        <v>28</v>
      </c>
      <c r="M204" s="5">
        <v>0</v>
      </c>
      <c r="N204" s="5" t="s">
        <v>6</v>
      </c>
      <c r="O204" s="5">
        <v>2</v>
      </c>
      <c r="P204" s="5">
        <f>ROUND(P203*0.18,O204)</f>
        <v>7757.4</v>
      </c>
      <c r="Q204" s="5"/>
      <c r="R204" s="5"/>
      <c r="S204" s="5"/>
      <c r="T204" s="5"/>
      <c r="U204" s="5"/>
      <c r="V204" s="5"/>
      <c r="W204" s="5"/>
    </row>
    <row r="205" spans="1:88" x14ac:dyDescent="0.2">
      <c r="A205" s="5">
        <v>50</v>
      </c>
      <c r="B205" s="5">
        <v>1</v>
      </c>
      <c r="C205" s="5">
        <v>0</v>
      </c>
      <c r="D205" s="5">
        <v>2</v>
      </c>
      <c r="E205" s="5">
        <v>224</v>
      </c>
      <c r="F205" s="5">
        <f>ROUND(F203+F204,O205)</f>
        <v>7445.69</v>
      </c>
      <c r="G205" s="5" t="s">
        <v>110</v>
      </c>
      <c r="H205" s="5" t="s">
        <v>111</v>
      </c>
      <c r="I205" s="5"/>
      <c r="J205" s="5"/>
      <c r="K205" s="5">
        <v>212</v>
      </c>
      <c r="L205" s="5">
        <v>29</v>
      </c>
      <c r="M205" s="5">
        <v>0</v>
      </c>
      <c r="N205" s="5" t="s">
        <v>6</v>
      </c>
      <c r="O205" s="5">
        <v>2</v>
      </c>
      <c r="P205" s="5">
        <f>ROUND(P203+P204,O205)</f>
        <v>50854.05</v>
      </c>
      <c r="Q205" s="5"/>
      <c r="R205" s="5"/>
      <c r="S205" s="5"/>
      <c r="T205" s="5"/>
      <c r="U205" s="5"/>
      <c r="V205" s="5"/>
      <c r="W205" s="5"/>
    </row>
    <row r="207" spans="1:88" x14ac:dyDescent="0.2">
      <c r="A207" s="1">
        <v>4</v>
      </c>
      <c r="B207" s="1">
        <v>1</v>
      </c>
      <c r="C207" s="1"/>
      <c r="D207" s="1">
        <f>ROW(A236)</f>
        <v>236</v>
      </c>
      <c r="E207" s="1"/>
      <c r="F207" s="1" t="s">
        <v>13</v>
      </c>
      <c r="G207" s="1" t="s">
        <v>242</v>
      </c>
      <c r="H207" s="1" t="s">
        <v>6</v>
      </c>
      <c r="I207" s="1">
        <v>0</v>
      </c>
      <c r="J207" s="1"/>
      <c r="K207" s="1">
        <v>0</v>
      </c>
      <c r="L207" s="1"/>
      <c r="M207" s="1"/>
      <c r="N207" s="1"/>
      <c r="O207" s="1"/>
      <c r="P207" s="1"/>
      <c r="Q207" s="1"/>
      <c r="R207" s="1"/>
      <c r="S207" s="1"/>
      <c r="T207" s="1"/>
      <c r="U207" s="1" t="s">
        <v>6</v>
      </c>
      <c r="V207" s="1">
        <v>0</v>
      </c>
      <c r="W207" s="1"/>
      <c r="X207" s="1"/>
      <c r="Y207" s="1"/>
      <c r="Z207" s="1"/>
      <c r="AA207" s="1"/>
      <c r="AB207" s="1" t="s">
        <v>6</v>
      </c>
      <c r="AC207" s="1" t="s">
        <v>6</v>
      </c>
      <c r="AD207" s="1" t="s">
        <v>6</v>
      </c>
      <c r="AE207" s="1" t="s">
        <v>6</v>
      </c>
      <c r="AF207" s="1" t="s">
        <v>6</v>
      </c>
      <c r="AG207" s="1" t="s">
        <v>6</v>
      </c>
      <c r="AH207" s="1"/>
      <c r="AI207" s="1"/>
      <c r="AJ207" s="1"/>
      <c r="AK207" s="1"/>
      <c r="AL207" s="1"/>
      <c r="AM207" s="1"/>
      <c r="AN207" s="1"/>
      <c r="AO207" s="1"/>
      <c r="AP207" s="1" t="s">
        <v>6</v>
      </c>
      <c r="AQ207" s="1" t="s">
        <v>6</v>
      </c>
      <c r="AR207" s="1" t="s">
        <v>6</v>
      </c>
      <c r="AS207" s="1"/>
      <c r="AT207" s="1"/>
      <c r="AU207" s="1"/>
      <c r="AV207" s="1"/>
      <c r="AW207" s="1"/>
      <c r="AX207" s="1"/>
      <c r="AY207" s="1"/>
      <c r="AZ207" s="1" t="s">
        <v>6</v>
      </c>
      <c r="BA207" s="1"/>
      <c r="BB207" s="1" t="s">
        <v>6</v>
      </c>
      <c r="BC207" s="1" t="s">
        <v>6</v>
      </c>
      <c r="BD207" s="1" t="s">
        <v>6</v>
      </c>
      <c r="BE207" s="1" t="s">
        <v>6</v>
      </c>
      <c r="BF207" s="1" t="s">
        <v>6</v>
      </c>
      <c r="BG207" s="1" t="s">
        <v>6</v>
      </c>
      <c r="BH207" s="1" t="s">
        <v>6</v>
      </c>
      <c r="BI207" s="1" t="s">
        <v>6</v>
      </c>
      <c r="BJ207" s="1" t="s">
        <v>6</v>
      </c>
      <c r="BK207" s="1" t="s">
        <v>6</v>
      </c>
      <c r="BL207" s="1" t="s">
        <v>6</v>
      </c>
      <c r="BM207" s="1" t="s">
        <v>6</v>
      </c>
      <c r="BN207" s="1" t="s">
        <v>6</v>
      </c>
      <c r="BO207" s="1" t="s">
        <v>6</v>
      </c>
      <c r="BP207" s="1" t="s">
        <v>6</v>
      </c>
      <c r="BQ207" s="1"/>
      <c r="BR207" s="1"/>
      <c r="BS207" s="1"/>
      <c r="BT207" s="1"/>
      <c r="BU207" s="1"/>
      <c r="BV207" s="1"/>
      <c r="BW207" s="1"/>
      <c r="BX207" s="1">
        <v>0</v>
      </c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>
        <v>0</v>
      </c>
    </row>
    <row r="209" spans="1:255" x14ac:dyDescent="0.2">
      <c r="A209" s="3">
        <v>52</v>
      </c>
      <c r="B209" s="3">
        <f t="shared" ref="B209:G209" si="168">B236</f>
        <v>1</v>
      </c>
      <c r="C209" s="3">
        <f t="shared" si="168"/>
        <v>4</v>
      </c>
      <c r="D209" s="3">
        <f t="shared" si="168"/>
        <v>207</v>
      </c>
      <c r="E209" s="3">
        <f t="shared" si="168"/>
        <v>0</v>
      </c>
      <c r="F209" s="3" t="str">
        <f t="shared" si="168"/>
        <v>Новый раздел</v>
      </c>
      <c r="G209" s="3" t="str">
        <f t="shared" si="168"/>
        <v>Раздел : Дополнительные работы</v>
      </c>
      <c r="H209" s="3"/>
      <c r="I209" s="3"/>
      <c r="J209" s="3"/>
      <c r="K209" s="3"/>
      <c r="L209" s="3"/>
      <c r="M209" s="3"/>
      <c r="N209" s="3"/>
      <c r="O209" s="3">
        <f t="shared" ref="O209:AT209" si="169">O236</f>
        <v>9840.76</v>
      </c>
      <c r="P209" s="3">
        <f t="shared" si="169"/>
        <v>8192.7000000000007</v>
      </c>
      <c r="Q209" s="3">
        <f t="shared" si="169"/>
        <v>518.66999999999996</v>
      </c>
      <c r="R209" s="3">
        <f t="shared" si="169"/>
        <v>45.63</v>
      </c>
      <c r="S209" s="3">
        <f t="shared" si="169"/>
        <v>1129.3900000000001</v>
      </c>
      <c r="T209" s="3">
        <f t="shared" si="169"/>
        <v>0</v>
      </c>
      <c r="U209" s="3">
        <f t="shared" si="169"/>
        <v>128.12377999999998</v>
      </c>
      <c r="V209" s="3">
        <f t="shared" si="169"/>
        <v>3.4074648000000001</v>
      </c>
      <c r="W209" s="3">
        <f t="shared" si="169"/>
        <v>0</v>
      </c>
      <c r="X209" s="3">
        <f t="shared" si="169"/>
        <v>1058.43</v>
      </c>
      <c r="Y209" s="3">
        <f t="shared" si="169"/>
        <v>747.88</v>
      </c>
      <c r="Z209" s="3">
        <f t="shared" si="169"/>
        <v>0</v>
      </c>
      <c r="AA209" s="3">
        <f t="shared" si="169"/>
        <v>0</v>
      </c>
      <c r="AB209" s="3">
        <f t="shared" si="169"/>
        <v>9840.76</v>
      </c>
      <c r="AC209" s="3">
        <f t="shared" si="169"/>
        <v>8192.7000000000007</v>
      </c>
      <c r="AD209" s="3">
        <f t="shared" si="169"/>
        <v>518.66999999999996</v>
      </c>
      <c r="AE209" s="3">
        <f t="shared" si="169"/>
        <v>45.63</v>
      </c>
      <c r="AF209" s="3">
        <f t="shared" si="169"/>
        <v>1129.3900000000001</v>
      </c>
      <c r="AG209" s="3">
        <f t="shared" si="169"/>
        <v>0</v>
      </c>
      <c r="AH209" s="3">
        <f t="shared" si="169"/>
        <v>128.12377999999998</v>
      </c>
      <c r="AI209" s="3">
        <f t="shared" si="169"/>
        <v>3.4074648000000001</v>
      </c>
      <c r="AJ209" s="3">
        <f t="shared" si="169"/>
        <v>0</v>
      </c>
      <c r="AK209" s="3">
        <f t="shared" si="169"/>
        <v>1058.43</v>
      </c>
      <c r="AL209" s="3">
        <f t="shared" si="169"/>
        <v>747.88</v>
      </c>
      <c r="AM209" s="3">
        <f t="shared" si="169"/>
        <v>0</v>
      </c>
      <c r="AN209" s="3">
        <f t="shared" si="169"/>
        <v>0</v>
      </c>
      <c r="AO209" s="3">
        <f t="shared" si="169"/>
        <v>0</v>
      </c>
      <c r="AP209" s="3">
        <f t="shared" si="169"/>
        <v>0</v>
      </c>
      <c r="AQ209" s="3">
        <f t="shared" si="169"/>
        <v>0</v>
      </c>
      <c r="AR209" s="3">
        <f t="shared" si="169"/>
        <v>11647.07</v>
      </c>
      <c r="AS209" s="3">
        <f t="shared" si="169"/>
        <v>10337.799999999999</v>
      </c>
      <c r="AT209" s="3">
        <f t="shared" si="169"/>
        <v>1309.27</v>
      </c>
      <c r="AU209" s="3">
        <f t="shared" ref="AU209:BZ209" si="170">AU236</f>
        <v>0</v>
      </c>
      <c r="AV209" s="3">
        <f t="shared" si="170"/>
        <v>8192.7000000000007</v>
      </c>
      <c r="AW209" s="3">
        <f t="shared" si="170"/>
        <v>8192.7000000000007</v>
      </c>
      <c r="AX209" s="3">
        <f t="shared" si="170"/>
        <v>0</v>
      </c>
      <c r="AY209" s="3">
        <f t="shared" si="170"/>
        <v>8192.7000000000007</v>
      </c>
      <c r="AZ209" s="3">
        <f t="shared" si="170"/>
        <v>0</v>
      </c>
      <c r="BA209" s="3">
        <f t="shared" si="170"/>
        <v>0</v>
      </c>
      <c r="BB209" s="3">
        <f t="shared" si="170"/>
        <v>0</v>
      </c>
      <c r="BC209" s="3">
        <f t="shared" si="170"/>
        <v>0</v>
      </c>
      <c r="BD209" s="3">
        <f t="shared" si="170"/>
        <v>0</v>
      </c>
      <c r="BE209" s="3">
        <f t="shared" si="170"/>
        <v>0</v>
      </c>
      <c r="BF209" s="3">
        <f t="shared" si="170"/>
        <v>0</v>
      </c>
      <c r="BG209" s="3">
        <f t="shared" si="170"/>
        <v>0</v>
      </c>
      <c r="BH209" s="3">
        <f t="shared" si="170"/>
        <v>0</v>
      </c>
      <c r="BI209" s="3">
        <f t="shared" si="170"/>
        <v>0</v>
      </c>
      <c r="BJ209" s="3">
        <f t="shared" si="170"/>
        <v>0</v>
      </c>
      <c r="BK209" s="3">
        <f t="shared" si="170"/>
        <v>0</v>
      </c>
      <c r="BL209" s="3">
        <f t="shared" si="170"/>
        <v>0</v>
      </c>
      <c r="BM209" s="3">
        <f t="shared" si="170"/>
        <v>0</v>
      </c>
      <c r="BN209" s="3">
        <f t="shared" si="170"/>
        <v>0</v>
      </c>
      <c r="BO209" s="3">
        <f t="shared" si="170"/>
        <v>0</v>
      </c>
      <c r="BP209" s="3">
        <f t="shared" si="170"/>
        <v>0</v>
      </c>
      <c r="BQ209" s="3">
        <f t="shared" si="170"/>
        <v>0</v>
      </c>
      <c r="BR209" s="3">
        <f t="shared" si="170"/>
        <v>0</v>
      </c>
      <c r="BS209" s="3">
        <f t="shared" si="170"/>
        <v>0</v>
      </c>
      <c r="BT209" s="3">
        <f t="shared" si="170"/>
        <v>0</v>
      </c>
      <c r="BU209" s="3">
        <f t="shared" si="170"/>
        <v>0</v>
      </c>
      <c r="BV209" s="3">
        <f t="shared" si="170"/>
        <v>0</v>
      </c>
      <c r="BW209" s="3">
        <f t="shared" si="170"/>
        <v>0</v>
      </c>
      <c r="BX209" s="3">
        <f t="shared" si="170"/>
        <v>0</v>
      </c>
      <c r="BY209" s="3">
        <f t="shared" si="170"/>
        <v>0</v>
      </c>
      <c r="BZ209" s="3">
        <f t="shared" si="170"/>
        <v>0</v>
      </c>
      <c r="CA209" s="3">
        <f t="shared" ref="CA209:DF209" si="171">CA236</f>
        <v>11647.07</v>
      </c>
      <c r="CB209" s="3">
        <f t="shared" si="171"/>
        <v>10337.799999999999</v>
      </c>
      <c r="CC209" s="3">
        <f t="shared" si="171"/>
        <v>1309.27</v>
      </c>
      <c r="CD209" s="3">
        <f t="shared" si="171"/>
        <v>0</v>
      </c>
      <c r="CE209" s="3">
        <f t="shared" si="171"/>
        <v>8192.7000000000007</v>
      </c>
      <c r="CF209" s="3">
        <f t="shared" si="171"/>
        <v>8192.7000000000007</v>
      </c>
      <c r="CG209" s="3">
        <f t="shared" si="171"/>
        <v>0</v>
      </c>
      <c r="CH209" s="3">
        <f t="shared" si="171"/>
        <v>8192.7000000000007</v>
      </c>
      <c r="CI209" s="3">
        <f t="shared" si="171"/>
        <v>0</v>
      </c>
      <c r="CJ209" s="3">
        <f t="shared" si="171"/>
        <v>0</v>
      </c>
      <c r="CK209" s="3">
        <f t="shared" si="171"/>
        <v>0</v>
      </c>
      <c r="CL209" s="3">
        <f t="shared" si="171"/>
        <v>0</v>
      </c>
      <c r="CM209" s="3">
        <f t="shared" si="171"/>
        <v>0</v>
      </c>
      <c r="CN209" s="3">
        <f t="shared" si="171"/>
        <v>0</v>
      </c>
      <c r="CO209" s="3">
        <f t="shared" si="171"/>
        <v>0</v>
      </c>
      <c r="CP209" s="3">
        <f t="shared" si="171"/>
        <v>0</v>
      </c>
      <c r="CQ209" s="3">
        <f t="shared" si="171"/>
        <v>0</v>
      </c>
      <c r="CR209" s="3">
        <f t="shared" si="171"/>
        <v>0</v>
      </c>
      <c r="CS209" s="3">
        <f t="shared" si="171"/>
        <v>0</v>
      </c>
      <c r="CT209" s="3">
        <f t="shared" si="171"/>
        <v>0</v>
      </c>
      <c r="CU209" s="3">
        <f t="shared" si="171"/>
        <v>0</v>
      </c>
      <c r="CV209" s="3">
        <f t="shared" si="171"/>
        <v>0</v>
      </c>
      <c r="CW209" s="3">
        <f t="shared" si="171"/>
        <v>0</v>
      </c>
      <c r="CX209" s="3">
        <f t="shared" si="171"/>
        <v>0</v>
      </c>
      <c r="CY209" s="3">
        <f t="shared" si="171"/>
        <v>0</v>
      </c>
      <c r="CZ209" s="3">
        <f t="shared" si="171"/>
        <v>0</v>
      </c>
      <c r="DA209" s="3">
        <f t="shared" si="171"/>
        <v>0</v>
      </c>
      <c r="DB209" s="3">
        <f t="shared" si="171"/>
        <v>0</v>
      </c>
      <c r="DC209" s="3">
        <f t="shared" si="171"/>
        <v>0</v>
      </c>
      <c r="DD209" s="3">
        <f t="shared" si="171"/>
        <v>0</v>
      </c>
      <c r="DE209" s="3">
        <f t="shared" si="171"/>
        <v>0</v>
      </c>
      <c r="DF209" s="3">
        <f t="shared" si="171"/>
        <v>0</v>
      </c>
      <c r="DG209" s="4">
        <f t="shared" ref="DG209:EL209" si="172">DG236</f>
        <v>67212.320000000007</v>
      </c>
      <c r="DH209" s="4">
        <f t="shared" si="172"/>
        <v>55956.12</v>
      </c>
      <c r="DI209" s="4">
        <f t="shared" si="172"/>
        <v>3542.51</v>
      </c>
      <c r="DJ209" s="4">
        <f t="shared" si="172"/>
        <v>311.64999999999998</v>
      </c>
      <c r="DK209" s="4">
        <f t="shared" si="172"/>
        <v>7713.69</v>
      </c>
      <c r="DL209" s="4">
        <f t="shared" si="172"/>
        <v>0</v>
      </c>
      <c r="DM209" s="4">
        <f t="shared" si="172"/>
        <v>128.12377999999998</v>
      </c>
      <c r="DN209" s="4">
        <f t="shared" si="172"/>
        <v>3.4074648000000001</v>
      </c>
      <c r="DO209" s="4">
        <f t="shared" si="172"/>
        <v>0</v>
      </c>
      <c r="DP209" s="4">
        <f t="shared" si="172"/>
        <v>7229.1</v>
      </c>
      <c r="DQ209" s="4">
        <f t="shared" si="172"/>
        <v>5108.09</v>
      </c>
      <c r="DR209" s="4">
        <f t="shared" si="172"/>
        <v>0</v>
      </c>
      <c r="DS209" s="4">
        <f t="shared" si="172"/>
        <v>0</v>
      </c>
      <c r="DT209" s="4">
        <f t="shared" si="172"/>
        <v>67212.320000000007</v>
      </c>
      <c r="DU209" s="4">
        <f t="shared" si="172"/>
        <v>55956.12</v>
      </c>
      <c r="DV209" s="4">
        <f t="shared" si="172"/>
        <v>3542.51</v>
      </c>
      <c r="DW209" s="4">
        <f t="shared" si="172"/>
        <v>311.64999999999998</v>
      </c>
      <c r="DX209" s="4">
        <f t="shared" si="172"/>
        <v>7713.69</v>
      </c>
      <c r="DY209" s="4">
        <f t="shared" si="172"/>
        <v>0</v>
      </c>
      <c r="DZ209" s="4">
        <f t="shared" si="172"/>
        <v>128.12377999999998</v>
      </c>
      <c r="EA209" s="4">
        <f t="shared" si="172"/>
        <v>3.4074648000000001</v>
      </c>
      <c r="EB209" s="4">
        <f t="shared" si="172"/>
        <v>0</v>
      </c>
      <c r="EC209" s="4">
        <f t="shared" si="172"/>
        <v>7229.1</v>
      </c>
      <c r="ED209" s="4">
        <f t="shared" si="172"/>
        <v>5108.09</v>
      </c>
      <c r="EE209" s="4">
        <f t="shared" si="172"/>
        <v>0</v>
      </c>
      <c r="EF209" s="4">
        <f t="shared" si="172"/>
        <v>0</v>
      </c>
      <c r="EG209" s="4">
        <f t="shared" si="172"/>
        <v>0</v>
      </c>
      <c r="EH209" s="4">
        <f t="shared" si="172"/>
        <v>0</v>
      </c>
      <c r="EI209" s="4">
        <f t="shared" si="172"/>
        <v>0</v>
      </c>
      <c r="EJ209" s="4">
        <f t="shared" si="172"/>
        <v>79549.509999999995</v>
      </c>
      <c r="EK209" s="4">
        <f t="shared" si="172"/>
        <v>70607.34</v>
      </c>
      <c r="EL209" s="4">
        <f t="shared" si="172"/>
        <v>8942.17</v>
      </c>
      <c r="EM209" s="4">
        <f t="shared" ref="EM209:FR209" si="173">EM236</f>
        <v>0</v>
      </c>
      <c r="EN209" s="4">
        <f t="shared" si="173"/>
        <v>55956.12</v>
      </c>
      <c r="EO209" s="4">
        <f t="shared" si="173"/>
        <v>55956.12</v>
      </c>
      <c r="EP209" s="4">
        <f t="shared" si="173"/>
        <v>0</v>
      </c>
      <c r="EQ209" s="4">
        <f t="shared" si="173"/>
        <v>55956.12</v>
      </c>
      <c r="ER209" s="4">
        <f t="shared" si="173"/>
        <v>0</v>
      </c>
      <c r="ES209" s="4">
        <f t="shared" si="173"/>
        <v>0</v>
      </c>
      <c r="ET209" s="4">
        <f t="shared" si="173"/>
        <v>0</v>
      </c>
      <c r="EU209" s="4">
        <f t="shared" si="173"/>
        <v>0</v>
      </c>
      <c r="EV209" s="4">
        <f t="shared" si="173"/>
        <v>0</v>
      </c>
      <c r="EW209" s="4">
        <f t="shared" si="173"/>
        <v>0</v>
      </c>
      <c r="EX209" s="4">
        <f t="shared" si="173"/>
        <v>0</v>
      </c>
      <c r="EY209" s="4">
        <f t="shared" si="173"/>
        <v>0</v>
      </c>
      <c r="EZ209" s="4">
        <f t="shared" si="173"/>
        <v>0</v>
      </c>
      <c r="FA209" s="4">
        <f t="shared" si="173"/>
        <v>0</v>
      </c>
      <c r="FB209" s="4">
        <f t="shared" si="173"/>
        <v>0</v>
      </c>
      <c r="FC209" s="4">
        <f t="shared" si="173"/>
        <v>0</v>
      </c>
      <c r="FD209" s="4">
        <f t="shared" si="173"/>
        <v>0</v>
      </c>
      <c r="FE209" s="4">
        <f t="shared" si="173"/>
        <v>0</v>
      </c>
      <c r="FF209" s="4">
        <f t="shared" si="173"/>
        <v>0</v>
      </c>
      <c r="FG209" s="4">
        <f t="shared" si="173"/>
        <v>0</v>
      </c>
      <c r="FH209" s="4">
        <f t="shared" si="173"/>
        <v>0</v>
      </c>
      <c r="FI209" s="4">
        <f t="shared" si="173"/>
        <v>0</v>
      </c>
      <c r="FJ209" s="4">
        <f t="shared" si="173"/>
        <v>0</v>
      </c>
      <c r="FK209" s="4">
        <f t="shared" si="173"/>
        <v>0</v>
      </c>
      <c r="FL209" s="4">
        <f t="shared" si="173"/>
        <v>0</v>
      </c>
      <c r="FM209" s="4">
        <f t="shared" si="173"/>
        <v>0</v>
      </c>
      <c r="FN209" s="4">
        <f t="shared" si="173"/>
        <v>0</v>
      </c>
      <c r="FO209" s="4">
        <f t="shared" si="173"/>
        <v>0</v>
      </c>
      <c r="FP209" s="4">
        <f t="shared" si="173"/>
        <v>0</v>
      </c>
      <c r="FQ209" s="4">
        <f t="shared" si="173"/>
        <v>0</v>
      </c>
      <c r="FR209" s="4">
        <f t="shared" si="173"/>
        <v>0</v>
      </c>
      <c r="FS209" s="4">
        <f t="shared" ref="FS209:GX209" si="174">FS236</f>
        <v>79549.509999999995</v>
      </c>
      <c r="FT209" s="4">
        <f t="shared" si="174"/>
        <v>70607.34</v>
      </c>
      <c r="FU209" s="4">
        <f t="shared" si="174"/>
        <v>8942.17</v>
      </c>
      <c r="FV209" s="4">
        <f t="shared" si="174"/>
        <v>0</v>
      </c>
      <c r="FW209" s="4">
        <f t="shared" si="174"/>
        <v>55956.12</v>
      </c>
      <c r="FX209" s="4">
        <f t="shared" si="174"/>
        <v>55956.12</v>
      </c>
      <c r="FY209" s="4">
        <f t="shared" si="174"/>
        <v>0</v>
      </c>
      <c r="FZ209" s="4">
        <f t="shared" si="174"/>
        <v>55956.12</v>
      </c>
      <c r="GA209" s="4">
        <f t="shared" si="174"/>
        <v>0</v>
      </c>
      <c r="GB209" s="4">
        <f t="shared" si="174"/>
        <v>0</v>
      </c>
      <c r="GC209" s="4">
        <f t="shared" si="174"/>
        <v>0</v>
      </c>
      <c r="GD209" s="4">
        <f t="shared" si="174"/>
        <v>0</v>
      </c>
      <c r="GE209" s="4">
        <f t="shared" si="174"/>
        <v>0</v>
      </c>
      <c r="GF209" s="4">
        <f t="shared" si="174"/>
        <v>0</v>
      </c>
      <c r="GG209" s="4">
        <f t="shared" si="174"/>
        <v>0</v>
      </c>
      <c r="GH209" s="4">
        <f t="shared" si="174"/>
        <v>0</v>
      </c>
      <c r="GI209" s="4">
        <f t="shared" si="174"/>
        <v>0</v>
      </c>
      <c r="GJ209" s="4">
        <f t="shared" si="174"/>
        <v>0</v>
      </c>
      <c r="GK209" s="4">
        <f t="shared" si="174"/>
        <v>0</v>
      </c>
      <c r="GL209" s="4">
        <f t="shared" si="174"/>
        <v>0</v>
      </c>
      <c r="GM209" s="4">
        <f t="shared" si="174"/>
        <v>0</v>
      </c>
      <c r="GN209" s="4">
        <f t="shared" si="174"/>
        <v>0</v>
      </c>
      <c r="GO209" s="4">
        <f t="shared" si="174"/>
        <v>0</v>
      </c>
      <c r="GP209" s="4">
        <f t="shared" si="174"/>
        <v>0</v>
      </c>
      <c r="GQ209" s="4">
        <f t="shared" si="174"/>
        <v>0</v>
      </c>
      <c r="GR209" s="4">
        <f t="shared" si="174"/>
        <v>0</v>
      </c>
      <c r="GS209" s="4">
        <f t="shared" si="174"/>
        <v>0</v>
      </c>
      <c r="GT209" s="4">
        <f t="shared" si="174"/>
        <v>0</v>
      </c>
      <c r="GU209" s="4">
        <f t="shared" si="174"/>
        <v>0</v>
      </c>
      <c r="GV209" s="4">
        <f t="shared" si="174"/>
        <v>0</v>
      </c>
      <c r="GW209" s="4">
        <f t="shared" si="174"/>
        <v>0</v>
      </c>
      <c r="GX209" s="4">
        <f t="shared" si="174"/>
        <v>0</v>
      </c>
    </row>
    <row r="211" spans="1:255" x14ac:dyDescent="0.2">
      <c r="A211" s="2">
        <v>17</v>
      </c>
      <c r="B211" s="2">
        <v>1</v>
      </c>
      <c r="C211" s="2">
        <f>ROW(SmtRes!A301)</f>
        <v>301</v>
      </c>
      <c r="D211" s="2">
        <f>ROW(EtalonRes!A320)</f>
        <v>320</v>
      </c>
      <c r="E211" s="2" t="s">
        <v>243</v>
      </c>
      <c r="F211" s="2" t="s">
        <v>244</v>
      </c>
      <c r="G211" s="2" t="s">
        <v>245</v>
      </c>
      <c r="H211" s="2" t="s">
        <v>159</v>
      </c>
      <c r="I211" s="2">
        <v>3.78</v>
      </c>
      <c r="J211" s="2">
        <v>0</v>
      </c>
      <c r="K211" s="2"/>
      <c r="L211" s="2"/>
      <c r="M211" s="2"/>
      <c r="N211" s="2"/>
      <c r="O211" s="2">
        <f t="shared" ref="O211:O234" si="175">ROUND(CP211,2)</f>
        <v>89.51</v>
      </c>
      <c r="P211" s="2">
        <f t="shared" ref="P211:P234" si="176">ROUND(CQ211*I211,2)</f>
        <v>0</v>
      </c>
      <c r="Q211" s="2">
        <f t="shared" ref="Q211:Q234" si="177">ROUND(CR211*I211,2)</f>
        <v>22.42</v>
      </c>
      <c r="R211" s="2">
        <f t="shared" ref="R211:R234" si="178">ROUND(CS211*I211,2)</f>
        <v>0.73</v>
      </c>
      <c r="S211" s="2">
        <f t="shared" ref="S211:S234" si="179">ROUND(CT211*I211,2)</f>
        <v>67.09</v>
      </c>
      <c r="T211" s="2">
        <f t="shared" ref="T211:T234" si="180">ROUND(CU211*I211,2)</f>
        <v>0</v>
      </c>
      <c r="U211" s="2">
        <f t="shared" ref="U211:U234" si="181">CV211*I211</f>
        <v>6.5726639999999987</v>
      </c>
      <c r="V211" s="2">
        <f t="shared" ref="V211:V234" si="182">CW211*I211</f>
        <v>6.3503999999999991E-2</v>
      </c>
      <c r="W211" s="2">
        <f t="shared" ref="W211:W234" si="183">ROUND(CX211*I211,2)</f>
        <v>0</v>
      </c>
      <c r="X211" s="2">
        <f t="shared" ref="X211:X234" si="184">ROUND(CY211,2)</f>
        <v>54.93</v>
      </c>
      <c r="Y211" s="2">
        <f t="shared" ref="Y211:Y234" si="185">ROUND(CZ211,2)</f>
        <v>48.83</v>
      </c>
      <c r="Z211" s="2"/>
      <c r="AA211" s="2">
        <v>16673393</v>
      </c>
      <c r="AB211" s="2">
        <f t="shared" ref="AB211:AB234" si="186">ROUND((AC211+AD211+AF211),6)</f>
        <v>23.679600000000001</v>
      </c>
      <c r="AC211" s="2">
        <f>ROUND(((ES211*0)),6)</f>
        <v>0</v>
      </c>
      <c r="AD211" s="2">
        <f>ROUND((((((ET211*0.7)*1.2))-(((EU211*0.7)*1.2)))+AE211),6)</f>
        <v>5.9303999999999997</v>
      </c>
      <c r="AE211" s="2">
        <f>ROUND((((EU211*0.7)*1.2)),6)</f>
        <v>0.19320000000000001</v>
      </c>
      <c r="AF211" s="2">
        <f>ROUND((((EV211*0.7)*1.2)),6)</f>
        <v>17.749199999999998</v>
      </c>
      <c r="AG211" s="2">
        <f t="shared" ref="AG211:AG234" si="187">ROUND((AP211),6)</f>
        <v>0</v>
      </c>
      <c r="AH211" s="2">
        <f>(((EW211*0.7)*1.2))</f>
        <v>1.7387999999999997</v>
      </c>
      <c r="AI211" s="2">
        <f>(((EX211*0.7)*1.2))</f>
        <v>1.6799999999999999E-2</v>
      </c>
      <c r="AJ211" s="2">
        <f t="shared" ref="AJ211:AJ234" si="188">ROUND((AS211),6)</f>
        <v>0</v>
      </c>
      <c r="AK211" s="2">
        <v>88.84</v>
      </c>
      <c r="AL211" s="2">
        <v>60.65</v>
      </c>
      <c r="AM211" s="2">
        <v>7.06</v>
      </c>
      <c r="AN211" s="2">
        <v>0.23</v>
      </c>
      <c r="AO211" s="2">
        <v>21.13</v>
      </c>
      <c r="AP211" s="2">
        <v>0</v>
      </c>
      <c r="AQ211" s="2">
        <v>2.0699999999999998</v>
      </c>
      <c r="AR211" s="2">
        <v>0.02</v>
      </c>
      <c r="AS211" s="2">
        <v>0</v>
      </c>
      <c r="AT211" s="2">
        <v>81</v>
      </c>
      <c r="AU211" s="2">
        <v>72</v>
      </c>
      <c r="AV211" s="2">
        <v>1</v>
      </c>
      <c r="AW211" s="2">
        <v>1</v>
      </c>
      <c r="AX211" s="2"/>
      <c r="AY211" s="2"/>
      <c r="AZ211" s="2">
        <v>1</v>
      </c>
      <c r="BA211" s="2">
        <v>1</v>
      </c>
      <c r="BB211" s="2">
        <v>1</v>
      </c>
      <c r="BC211" s="2">
        <v>1</v>
      </c>
      <c r="BD211" s="2" t="s">
        <v>6</v>
      </c>
      <c r="BE211" s="2" t="s">
        <v>6</v>
      </c>
      <c r="BF211" s="2" t="s">
        <v>6</v>
      </c>
      <c r="BG211" s="2" t="s">
        <v>6</v>
      </c>
      <c r="BH211" s="2">
        <v>0</v>
      </c>
      <c r="BI211" s="2">
        <v>1</v>
      </c>
      <c r="BJ211" s="2" t="s">
        <v>246</v>
      </c>
      <c r="BK211" s="2"/>
      <c r="BL211" s="2"/>
      <c r="BM211" s="2">
        <v>9001</v>
      </c>
      <c r="BN211" s="2">
        <v>0</v>
      </c>
      <c r="BO211" s="2" t="s">
        <v>6</v>
      </c>
      <c r="BP211" s="2">
        <v>0</v>
      </c>
      <c r="BQ211" s="2">
        <v>2</v>
      </c>
      <c r="BR211" s="2">
        <v>0</v>
      </c>
      <c r="BS211" s="2">
        <v>1</v>
      </c>
      <c r="BT211" s="2">
        <v>1</v>
      </c>
      <c r="BU211" s="2">
        <v>1</v>
      </c>
      <c r="BV211" s="2">
        <v>1</v>
      </c>
      <c r="BW211" s="2">
        <v>1</v>
      </c>
      <c r="BX211" s="2">
        <v>1</v>
      </c>
      <c r="BY211" s="2" t="s">
        <v>6</v>
      </c>
      <c r="BZ211" s="2">
        <v>90</v>
      </c>
      <c r="CA211" s="2">
        <v>85</v>
      </c>
      <c r="CB211" s="2"/>
      <c r="CC211" s="2"/>
      <c r="CD211" s="2"/>
      <c r="CE211" s="2"/>
      <c r="CF211" s="2">
        <v>0</v>
      </c>
      <c r="CG211" s="2">
        <v>0</v>
      </c>
      <c r="CH211" s="2"/>
      <c r="CI211" s="2"/>
      <c r="CJ211" s="2"/>
      <c r="CK211" s="2"/>
      <c r="CL211" s="2"/>
      <c r="CM211" s="2">
        <v>0</v>
      </c>
      <c r="CN211" s="2" t="s">
        <v>597</v>
      </c>
      <c r="CO211" s="2">
        <v>0</v>
      </c>
      <c r="CP211" s="2">
        <f t="shared" ref="CP211:CP234" si="189">(P211+Q211+S211)</f>
        <v>89.51</v>
      </c>
      <c r="CQ211" s="2">
        <f t="shared" ref="CQ211:CQ234" si="190">AC211*BC211</f>
        <v>0</v>
      </c>
      <c r="CR211" s="2">
        <f t="shared" ref="CR211:CR234" si="191">AD211*BB211</f>
        <v>5.9303999999999997</v>
      </c>
      <c r="CS211" s="2">
        <f t="shared" ref="CS211:CS234" si="192">AE211*BS211</f>
        <v>0.19320000000000001</v>
      </c>
      <c r="CT211" s="2">
        <f t="shared" ref="CT211:CT234" si="193">AF211*BA211</f>
        <v>17.749199999999998</v>
      </c>
      <c r="CU211" s="2">
        <f t="shared" ref="CU211:CU234" si="194">AG211</f>
        <v>0</v>
      </c>
      <c r="CV211" s="2">
        <f t="shared" ref="CV211:CV234" si="195">AH211</f>
        <v>1.7387999999999997</v>
      </c>
      <c r="CW211" s="2">
        <f t="shared" ref="CW211:CW234" si="196">AI211</f>
        <v>1.6799999999999999E-2</v>
      </c>
      <c r="CX211" s="2">
        <f t="shared" ref="CX211:CX234" si="197">AJ211</f>
        <v>0</v>
      </c>
      <c r="CY211" s="2">
        <f t="shared" ref="CY211:CY234" si="198">(((S211+R211)*AT211)/100)</f>
        <v>54.934200000000011</v>
      </c>
      <c r="CZ211" s="2">
        <f t="shared" ref="CZ211:CZ234" si="199">(((S211+R211)*AU211)/100)</f>
        <v>48.830400000000012</v>
      </c>
      <c r="DA211" s="2"/>
      <c r="DB211" s="2"/>
      <c r="DC211" s="2" t="s">
        <v>6</v>
      </c>
      <c r="DD211" s="2" t="s">
        <v>28</v>
      </c>
      <c r="DE211" s="2" t="s">
        <v>247</v>
      </c>
      <c r="DF211" s="2" t="s">
        <v>247</v>
      </c>
      <c r="DG211" s="2" t="s">
        <v>247</v>
      </c>
      <c r="DH211" s="2" t="s">
        <v>6</v>
      </c>
      <c r="DI211" s="2" t="s">
        <v>247</v>
      </c>
      <c r="DJ211" s="2" t="s">
        <v>247</v>
      </c>
      <c r="DK211" s="2" t="s">
        <v>6</v>
      </c>
      <c r="DL211" s="2" t="s">
        <v>6</v>
      </c>
      <c r="DM211" s="2" t="s">
        <v>6</v>
      </c>
      <c r="DN211" s="2">
        <v>0</v>
      </c>
      <c r="DO211" s="2">
        <v>0</v>
      </c>
      <c r="DP211" s="2">
        <v>1</v>
      </c>
      <c r="DQ211" s="2">
        <v>1</v>
      </c>
      <c r="DR211" s="2"/>
      <c r="DS211" s="2"/>
      <c r="DT211" s="2"/>
      <c r="DU211" s="2">
        <v>1005</v>
      </c>
      <c r="DV211" s="2" t="s">
        <v>159</v>
      </c>
      <c r="DW211" s="2" t="s">
        <v>159</v>
      </c>
      <c r="DX211" s="2">
        <v>1</v>
      </c>
      <c r="DY211" s="2"/>
      <c r="DZ211" s="2"/>
      <c r="EA211" s="2"/>
      <c r="EB211" s="2"/>
      <c r="EC211" s="2"/>
      <c r="ED211" s="2"/>
      <c r="EE211" s="2">
        <v>16510486</v>
      </c>
      <c r="EF211" s="2">
        <v>2</v>
      </c>
      <c r="EG211" s="2" t="s">
        <v>30</v>
      </c>
      <c r="EH211" s="2">
        <v>0</v>
      </c>
      <c r="EI211" s="2" t="s">
        <v>6</v>
      </c>
      <c r="EJ211" s="2">
        <v>1</v>
      </c>
      <c r="EK211" s="2">
        <v>9001</v>
      </c>
      <c r="EL211" s="2" t="s">
        <v>248</v>
      </c>
      <c r="EM211" s="2" t="s">
        <v>249</v>
      </c>
      <c r="EN211" s="2"/>
      <c r="EO211" s="2" t="s">
        <v>250</v>
      </c>
      <c r="EP211" s="2"/>
      <c r="EQ211" s="2">
        <v>0</v>
      </c>
      <c r="ER211" s="2">
        <v>88.84</v>
      </c>
      <c r="ES211" s="2">
        <v>60.65</v>
      </c>
      <c r="ET211" s="2">
        <v>7.06</v>
      </c>
      <c r="EU211" s="2">
        <v>0.23</v>
      </c>
      <c r="EV211" s="2">
        <v>21.13</v>
      </c>
      <c r="EW211" s="2">
        <v>2.0699999999999998</v>
      </c>
      <c r="EX211" s="2">
        <v>0.02</v>
      </c>
      <c r="EY211" s="2">
        <v>0</v>
      </c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>
        <v>0</v>
      </c>
      <c r="FR211" s="2">
        <f t="shared" ref="FR211:FR234" si="200">ROUND(IF(AND(BH211=3,BI211=3),P211,0),2)</f>
        <v>0</v>
      </c>
      <c r="FS211" s="2">
        <v>0</v>
      </c>
      <c r="FT211" s="2" t="s">
        <v>34</v>
      </c>
      <c r="FU211" s="2" t="s">
        <v>35</v>
      </c>
      <c r="FV211" s="2"/>
      <c r="FW211" s="2"/>
      <c r="FX211" s="2">
        <v>81</v>
      </c>
      <c r="FY211" s="2">
        <v>72.25</v>
      </c>
      <c r="FZ211" s="2"/>
      <c r="GA211" s="2" t="s">
        <v>6</v>
      </c>
      <c r="GB211" s="2"/>
      <c r="GC211" s="2"/>
      <c r="GD211" s="2">
        <v>0</v>
      </c>
      <c r="GE211" s="2"/>
      <c r="GF211" s="2">
        <v>-405092768</v>
      </c>
      <c r="GG211" s="2">
        <v>2</v>
      </c>
      <c r="GH211" s="2">
        <v>1</v>
      </c>
      <c r="GI211" s="2">
        <v>-2</v>
      </c>
      <c r="GJ211" s="2">
        <v>0</v>
      </c>
      <c r="GK211" s="2">
        <f>ROUND(R211*(R12)/100,2)</f>
        <v>0</v>
      </c>
      <c r="GL211" s="2">
        <f t="shared" ref="GL211:GL234" si="201">ROUND(IF(AND(BH211=3,BI211=3,FS211&lt;&gt;0),P211,0),2)</f>
        <v>0</v>
      </c>
      <c r="GM211" s="2">
        <f t="shared" ref="GM211:GM234" si="202">ROUND(O211+X211+Y211+GK211,2)+GX211</f>
        <v>193.27</v>
      </c>
      <c r="GN211" s="2">
        <f t="shared" ref="GN211:GN234" si="203">IF(OR(BI211=0,BI211=1),ROUND(O211+X211+Y211+GK211,2),0)</f>
        <v>193.27</v>
      </c>
      <c r="GO211" s="2">
        <f t="shared" ref="GO211:GO234" si="204">IF(BI211=2,ROUND(O211+X211+Y211+GK211,2),0)</f>
        <v>0</v>
      </c>
      <c r="GP211" s="2">
        <f t="shared" ref="GP211:GP234" si="205">IF(BI211=4,ROUND(O211+X211+Y211+GK211,2)+GX211,0)</f>
        <v>0</v>
      </c>
      <c r="GQ211" s="2"/>
      <c r="GR211" s="2">
        <v>0</v>
      </c>
      <c r="GS211" s="2">
        <v>3</v>
      </c>
      <c r="GT211" s="2">
        <v>0</v>
      </c>
      <c r="GU211" s="2" t="s">
        <v>6</v>
      </c>
      <c r="GV211" s="2">
        <f t="shared" ref="GV211:GV234" si="206">ROUND(GT211,6)</f>
        <v>0</v>
      </c>
      <c r="GW211" s="2">
        <v>1</v>
      </c>
      <c r="GX211" s="2">
        <f t="shared" ref="GX211:GX234" si="207">ROUND(GV211*GW211*I211,2)</f>
        <v>0</v>
      </c>
      <c r="GY211" s="2"/>
      <c r="GZ211" s="2"/>
      <c r="HA211" s="2">
        <v>0</v>
      </c>
      <c r="HB211" s="2">
        <v>0</v>
      </c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>
        <v>0</v>
      </c>
      <c r="IL211" s="2"/>
      <c r="IM211" s="2"/>
      <c r="IN211" s="2"/>
      <c r="IO211" s="2"/>
      <c r="IP211" s="2"/>
      <c r="IQ211" s="2"/>
      <c r="IR211" s="2"/>
      <c r="IS211" s="2"/>
      <c r="IT211" s="2"/>
      <c r="IU211" s="2"/>
    </row>
    <row r="212" spans="1:255" x14ac:dyDescent="0.2">
      <c r="A212">
        <v>17</v>
      </c>
      <c r="B212">
        <v>1</v>
      </c>
      <c r="C212">
        <f>ROW(SmtRes!A308)</f>
        <v>308</v>
      </c>
      <c r="D212">
        <f>ROW(EtalonRes!A328)</f>
        <v>328</v>
      </c>
      <c r="E212" t="s">
        <v>243</v>
      </c>
      <c r="F212" t="s">
        <v>244</v>
      </c>
      <c r="G212" t="s">
        <v>245</v>
      </c>
      <c r="H212" t="s">
        <v>159</v>
      </c>
      <c r="I212">
        <v>3.78</v>
      </c>
      <c r="J212">
        <v>0</v>
      </c>
      <c r="O212">
        <f t="shared" si="175"/>
        <v>611.35</v>
      </c>
      <c r="P212">
        <f t="shared" si="176"/>
        <v>0</v>
      </c>
      <c r="Q212">
        <f t="shared" si="177"/>
        <v>153.11000000000001</v>
      </c>
      <c r="R212">
        <f t="shared" si="178"/>
        <v>4.99</v>
      </c>
      <c r="S212">
        <f t="shared" si="179"/>
        <v>458.24</v>
      </c>
      <c r="T212">
        <f t="shared" si="180"/>
        <v>0</v>
      </c>
      <c r="U212">
        <f t="shared" si="181"/>
        <v>6.5726639999999987</v>
      </c>
      <c r="V212">
        <f t="shared" si="182"/>
        <v>6.3503999999999991E-2</v>
      </c>
      <c r="W212">
        <f t="shared" si="183"/>
        <v>0</v>
      </c>
      <c r="X212">
        <f t="shared" si="184"/>
        <v>375.22</v>
      </c>
      <c r="Y212">
        <f t="shared" si="185"/>
        <v>333.53</v>
      </c>
      <c r="AA212">
        <v>16673407</v>
      </c>
      <c r="AB212">
        <f t="shared" si="186"/>
        <v>23.679600000000001</v>
      </c>
      <c r="AC212">
        <f>ROUND(((ES212*0)),6)</f>
        <v>0</v>
      </c>
      <c r="AD212">
        <f>ROUND((((((ET212*0.7)*1.2))-(((EU212*0.7)*1.2)))+AE212),6)</f>
        <v>5.9303999999999997</v>
      </c>
      <c r="AE212">
        <f>ROUND((((EU212*0.7)*1.2)),6)</f>
        <v>0.19320000000000001</v>
      </c>
      <c r="AF212">
        <f>ROUND((((EV212*0.7)*1.2)),6)</f>
        <v>17.749199999999998</v>
      </c>
      <c r="AG212">
        <f t="shared" si="187"/>
        <v>0</v>
      </c>
      <c r="AH212">
        <f>(((EW212*0.7)*1.2))</f>
        <v>1.7387999999999997</v>
      </c>
      <c r="AI212">
        <f>(((EX212*0.7)*1.2))</f>
        <v>1.6799999999999999E-2</v>
      </c>
      <c r="AJ212">
        <f t="shared" si="188"/>
        <v>0</v>
      </c>
      <c r="AK212">
        <v>88.84</v>
      </c>
      <c r="AL212">
        <v>60.65</v>
      </c>
      <c r="AM212">
        <v>7.06</v>
      </c>
      <c r="AN212">
        <v>0.23</v>
      </c>
      <c r="AO212">
        <v>21.13</v>
      </c>
      <c r="AP212">
        <v>0</v>
      </c>
      <c r="AQ212">
        <v>2.0699999999999998</v>
      </c>
      <c r="AR212">
        <v>0.02</v>
      </c>
      <c r="AS212">
        <v>0</v>
      </c>
      <c r="AT212">
        <v>81</v>
      </c>
      <c r="AU212">
        <v>72</v>
      </c>
      <c r="AV212">
        <v>1</v>
      </c>
      <c r="AW212">
        <v>1</v>
      </c>
      <c r="AZ212">
        <v>6.83</v>
      </c>
      <c r="BA212">
        <v>6.83</v>
      </c>
      <c r="BB212">
        <v>6.83</v>
      </c>
      <c r="BC212">
        <v>6.83</v>
      </c>
      <c r="BD212" t="s">
        <v>6</v>
      </c>
      <c r="BE212" t="s">
        <v>6</v>
      </c>
      <c r="BF212" t="s">
        <v>6</v>
      </c>
      <c r="BG212" t="s">
        <v>6</v>
      </c>
      <c r="BH212">
        <v>0</v>
      </c>
      <c r="BI212">
        <v>1</v>
      </c>
      <c r="BJ212" t="s">
        <v>246</v>
      </c>
      <c r="BM212">
        <v>9001</v>
      </c>
      <c r="BN212">
        <v>0</v>
      </c>
      <c r="BO212" t="s">
        <v>6</v>
      </c>
      <c r="BP212">
        <v>0</v>
      </c>
      <c r="BQ212">
        <v>2</v>
      </c>
      <c r="BR212">
        <v>0</v>
      </c>
      <c r="BS212">
        <v>6.83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6</v>
      </c>
      <c r="BZ212">
        <v>90</v>
      </c>
      <c r="CA212">
        <v>85</v>
      </c>
      <c r="CF212">
        <v>0</v>
      </c>
      <c r="CG212">
        <v>0</v>
      </c>
      <c r="CM212">
        <v>0</v>
      </c>
      <c r="CN212" t="s">
        <v>597</v>
      </c>
      <c r="CO212">
        <v>0</v>
      </c>
      <c r="CP212">
        <f t="shared" si="189"/>
        <v>611.35</v>
      </c>
      <c r="CQ212">
        <f t="shared" si="190"/>
        <v>0</v>
      </c>
      <c r="CR212">
        <f t="shared" si="191"/>
        <v>40.504632000000001</v>
      </c>
      <c r="CS212">
        <f t="shared" si="192"/>
        <v>1.3195560000000002</v>
      </c>
      <c r="CT212">
        <f t="shared" si="193"/>
        <v>121.22703599999998</v>
      </c>
      <c r="CU212">
        <f t="shared" si="194"/>
        <v>0</v>
      </c>
      <c r="CV212">
        <f t="shared" si="195"/>
        <v>1.7387999999999997</v>
      </c>
      <c r="CW212">
        <f t="shared" si="196"/>
        <v>1.6799999999999999E-2</v>
      </c>
      <c r="CX212">
        <f t="shared" si="197"/>
        <v>0</v>
      </c>
      <c r="CY212">
        <f t="shared" si="198"/>
        <v>375.21630000000005</v>
      </c>
      <c r="CZ212">
        <f t="shared" si="199"/>
        <v>333.5256</v>
      </c>
      <c r="DC212" t="s">
        <v>6</v>
      </c>
      <c r="DD212" t="s">
        <v>28</v>
      </c>
      <c r="DE212" t="s">
        <v>247</v>
      </c>
      <c r="DF212" t="s">
        <v>247</v>
      </c>
      <c r="DG212" t="s">
        <v>247</v>
      </c>
      <c r="DH212" t="s">
        <v>6</v>
      </c>
      <c r="DI212" t="s">
        <v>247</v>
      </c>
      <c r="DJ212" t="s">
        <v>247</v>
      </c>
      <c r="DK212" t="s">
        <v>6</v>
      </c>
      <c r="DL212" t="s">
        <v>6</v>
      </c>
      <c r="DM212" t="s">
        <v>6</v>
      </c>
      <c r="DN212">
        <v>0</v>
      </c>
      <c r="DO212">
        <v>0</v>
      </c>
      <c r="DP212">
        <v>1</v>
      </c>
      <c r="DQ212">
        <v>1</v>
      </c>
      <c r="DU212">
        <v>1005</v>
      </c>
      <c r="DV212" t="s">
        <v>159</v>
      </c>
      <c r="DW212" t="s">
        <v>159</v>
      </c>
      <c r="DX212">
        <v>1</v>
      </c>
      <c r="EE212">
        <v>16510486</v>
      </c>
      <c r="EF212">
        <v>2</v>
      </c>
      <c r="EG212" t="s">
        <v>30</v>
      </c>
      <c r="EH212">
        <v>0</v>
      </c>
      <c r="EI212" t="s">
        <v>6</v>
      </c>
      <c r="EJ212">
        <v>1</v>
      </c>
      <c r="EK212">
        <v>9001</v>
      </c>
      <c r="EL212" t="s">
        <v>248</v>
      </c>
      <c r="EM212" t="s">
        <v>249</v>
      </c>
      <c r="EO212" t="s">
        <v>250</v>
      </c>
      <c r="EQ212">
        <v>0</v>
      </c>
      <c r="ER212">
        <v>88.84</v>
      </c>
      <c r="ES212">
        <v>60.65</v>
      </c>
      <c r="ET212">
        <v>7.06</v>
      </c>
      <c r="EU212">
        <v>0.23</v>
      </c>
      <c r="EV212">
        <v>21.13</v>
      </c>
      <c r="EW212">
        <v>2.0699999999999998</v>
      </c>
      <c r="EX212">
        <v>0.02</v>
      </c>
      <c r="EY212">
        <v>0</v>
      </c>
      <c r="FQ212">
        <v>0</v>
      </c>
      <c r="FR212">
        <f t="shared" si="200"/>
        <v>0</v>
      </c>
      <c r="FS212">
        <v>0</v>
      </c>
      <c r="FT212" t="s">
        <v>34</v>
      </c>
      <c r="FU212" t="s">
        <v>35</v>
      </c>
      <c r="FX212">
        <v>81</v>
      </c>
      <c r="FY212">
        <v>72.25</v>
      </c>
      <c r="GA212" t="s">
        <v>6</v>
      </c>
      <c r="GD212">
        <v>0</v>
      </c>
      <c r="GF212">
        <v>-405092768</v>
      </c>
      <c r="GG212">
        <v>1</v>
      </c>
      <c r="GH212">
        <v>1</v>
      </c>
      <c r="GI212">
        <v>4</v>
      </c>
      <c r="GJ212">
        <v>0</v>
      </c>
      <c r="GK212">
        <f>ROUND(R212*(S12)/100,2)</f>
        <v>0</v>
      </c>
      <c r="GL212">
        <f t="shared" si="201"/>
        <v>0</v>
      </c>
      <c r="GM212">
        <f t="shared" si="202"/>
        <v>1320.1</v>
      </c>
      <c r="GN212">
        <f t="shared" si="203"/>
        <v>1320.1</v>
      </c>
      <c r="GO212">
        <f t="shared" si="204"/>
        <v>0</v>
      </c>
      <c r="GP212">
        <f t="shared" si="205"/>
        <v>0</v>
      </c>
      <c r="GR212">
        <v>0</v>
      </c>
      <c r="GS212">
        <v>3</v>
      </c>
      <c r="GT212">
        <v>0</v>
      </c>
      <c r="GU212" t="s">
        <v>6</v>
      </c>
      <c r="GV212">
        <f t="shared" si="206"/>
        <v>0</v>
      </c>
      <c r="GW212">
        <v>1</v>
      </c>
      <c r="GX212">
        <f t="shared" si="207"/>
        <v>0</v>
      </c>
      <c r="HA212">
        <v>0</v>
      </c>
      <c r="HB212">
        <v>0</v>
      </c>
      <c r="IK212">
        <v>0</v>
      </c>
    </row>
    <row r="213" spans="1:255" x14ac:dyDescent="0.2">
      <c r="A213" s="2">
        <v>17</v>
      </c>
      <c r="B213" s="2">
        <v>1</v>
      </c>
      <c r="C213" s="2">
        <f>ROW(SmtRes!A317)</f>
        <v>317</v>
      </c>
      <c r="D213" s="2">
        <f>ROW(EtalonRes!A336)</f>
        <v>336</v>
      </c>
      <c r="E213" s="2" t="s">
        <v>251</v>
      </c>
      <c r="F213" s="2" t="s">
        <v>244</v>
      </c>
      <c r="G213" s="2" t="s">
        <v>252</v>
      </c>
      <c r="H213" s="2" t="s">
        <v>159</v>
      </c>
      <c r="I213" s="2">
        <v>3.78</v>
      </c>
      <c r="J213" s="2">
        <v>0</v>
      </c>
      <c r="K213" s="2"/>
      <c r="L213" s="2"/>
      <c r="M213" s="2"/>
      <c r="N213" s="2"/>
      <c r="O213" s="2">
        <f t="shared" si="175"/>
        <v>379.51</v>
      </c>
      <c r="P213" s="2">
        <f t="shared" si="176"/>
        <v>229.26</v>
      </c>
      <c r="Q213" s="2">
        <f t="shared" si="177"/>
        <v>40.03</v>
      </c>
      <c r="R213" s="2">
        <f t="shared" si="178"/>
        <v>1.3</v>
      </c>
      <c r="S213" s="2">
        <f t="shared" si="179"/>
        <v>110.22</v>
      </c>
      <c r="T213" s="2">
        <f t="shared" si="180"/>
        <v>0</v>
      </c>
      <c r="U213" s="2">
        <f t="shared" si="181"/>
        <v>10.797947999999996</v>
      </c>
      <c r="V213" s="2">
        <f t="shared" si="182"/>
        <v>0.11339999999999999</v>
      </c>
      <c r="W213" s="2">
        <f t="shared" si="183"/>
        <v>0</v>
      </c>
      <c r="X213" s="2">
        <f t="shared" si="184"/>
        <v>90.33</v>
      </c>
      <c r="Y213" s="2">
        <f t="shared" si="185"/>
        <v>80.290000000000006</v>
      </c>
      <c r="Z213" s="2"/>
      <c r="AA213" s="2">
        <v>16673393</v>
      </c>
      <c r="AB213" s="2">
        <f t="shared" si="186"/>
        <v>100.3994</v>
      </c>
      <c r="AC213" s="2">
        <f t="shared" ref="AC213:AC230" si="208">ROUND((ES213),6)</f>
        <v>60.65</v>
      </c>
      <c r="AD213" s="2">
        <f>ROUND((((((ET213*1.25)*1.2))-(((EU213*1.25)*1.2)))+AE213),6)</f>
        <v>10.59</v>
      </c>
      <c r="AE213" s="2">
        <f>ROUND((((EU213*1.25)*1.2)),6)</f>
        <v>0.34499999999999997</v>
      </c>
      <c r="AF213" s="2">
        <f>ROUND((((EV213*1.15)*1.2)),6)</f>
        <v>29.159400000000002</v>
      </c>
      <c r="AG213" s="2">
        <f t="shared" si="187"/>
        <v>0</v>
      </c>
      <c r="AH213" s="2">
        <f>(((EW213*1.15)*1.2))</f>
        <v>2.8565999999999994</v>
      </c>
      <c r="AI213" s="2">
        <f>(((EX213*1.25)*1.2))</f>
        <v>0.03</v>
      </c>
      <c r="AJ213" s="2">
        <f t="shared" si="188"/>
        <v>0</v>
      </c>
      <c r="AK213" s="2">
        <v>88.84</v>
      </c>
      <c r="AL213" s="2">
        <v>60.65</v>
      </c>
      <c r="AM213" s="2">
        <v>7.06</v>
      </c>
      <c r="AN213" s="2">
        <v>0.23</v>
      </c>
      <c r="AO213" s="2">
        <v>21.13</v>
      </c>
      <c r="AP213" s="2">
        <v>0</v>
      </c>
      <c r="AQ213" s="2">
        <v>2.0699999999999998</v>
      </c>
      <c r="AR213" s="2">
        <v>0.02</v>
      </c>
      <c r="AS213" s="2">
        <v>0</v>
      </c>
      <c r="AT213" s="2">
        <v>81</v>
      </c>
      <c r="AU213" s="2">
        <v>72</v>
      </c>
      <c r="AV213" s="2">
        <v>1</v>
      </c>
      <c r="AW213" s="2">
        <v>1</v>
      </c>
      <c r="AX213" s="2"/>
      <c r="AY213" s="2"/>
      <c r="AZ213" s="2">
        <v>1</v>
      </c>
      <c r="BA213" s="2">
        <v>1</v>
      </c>
      <c r="BB213" s="2">
        <v>1</v>
      </c>
      <c r="BC213" s="2">
        <v>1</v>
      </c>
      <c r="BD213" s="2" t="s">
        <v>6</v>
      </c>
      <c r="BE213" s="2" t="s">
        <v>6</v>
      </c>
      <c r="BF213" s="2" t="s">
        <v>6</v>
      </c>
      <c r="BG213" s="2" t="s">
        <v>6</v>
      </c>
      <c r="BH213" s="2">
        <v>0</v>
      </c>
      <c r="BI213" s="2">
        <v>1</v>
      </c>
      <c r="BJ213" s="2" t="s">
        <v>246</v>
      </c>
      <c r="BK213" s="2"/>
      <c r="BL213" s="2"/>
      <c r="BM213" s="2">
        <v>9001</v>
      </c>
      <c r="BN213" s="2">
        <v>0</v>
      </c>
      <c r="BO213" s="2" t="s">
        <v>6</v>
      </c>
      <c r="BP213" s="2">
        <v>0</v>
      </c>
      <c r="BQ213" s="2">
        <v>2</v>
      </c>
      <c r="BR213" s="2">
        <v>0</v>
      </c>
      <c r="BS213" s="2">
        <v>1</v>
      </c>
      <c r="BT213" s="2">
        <v>1</v>
      </c>
      <c r="BU213" s="2">
        <v>1</v>
      </c>
      <c r="BV213" s="2">
        <v>1</v>
      </c>
      <c r="BW213" s="2">
        <v>1</v>
      </c>
      <c r="BX213" s="2">
        <v>1</v>
      </c>
      <c r="BY213" s="2" t="s">
        <v>6</v>
      </c>
      <c r="BZ213" s="2">
        <v>90</v>
      </c>
      <c r="CA213" s="2">
        <v>85</v>
      </c>
      <c r="CB213" s="2"/>
      <c r="CC213" s="2"/>
      <c r="CD213" s="2"/>
      <c r="CE213" s="2"/>
      <c r="CF213" s="2">
        <v>0</v>
      </c>
      <c r="CG213" s="2">
        <v>0</v>
      </c>
      <c r="CH213" s="2"/>
      <c r="CI213" s="2"/>
      <c r="CJ213" s="2"/>
      <c r="CK213" s="2"/>
      <c r="CL213" s="2"/>
      <c r="CM213" s="2">
        <v>0</v>
      </c>
      <c r="CN213" s="2" t="s">
        <v>598</v>
      </c>
      <c r="CO213" s="2">
        <v>0</v>
      </c>
      <c r="CP213" s="2">
        <f t="shared" si="189"/>
        <v>379.51</v>
      </c>
      <c r="CQ213" s="2">
        <f t="shared" si="190"/>
        <v>60.65</v>
      </c>
      <c r="CR213" s="2">
        <f t="shared" si="191"/>
        <v>10.59</v>
      </c>
      <c r="CS213" s="2">
        <f t="shared" si="192"/>
        <v>0.34499999999999997</v>
      </c>
      <c r="CT213" s="2">
        <f t="shared" si="193"/>
        <v>29.159400000000002</v>
      </c>
      <c r="CU213" s="2">
        <f t="shared" si="194"/>
        <v>0</v>
      </c>
      <c r="CV213" s="2">
        <f t="shared" si="195"/>
        <v>2.8565999999999994</v>
      </c>
      <c r="CW213" s="2">
        <f t="shared" si="196"/>
        <v>0.03</v>
      </c>
      <c r="CX213" s="2">
        <f t="shared" si="197"/>
        <v>0</v>
      </c>
      <c r="CY213" s="2">
        <f t="shared" si="198"/>
        <v>90.331199999999995</v>
      </c>
      <c r="CZ213" s="2">
        <f t="shared" si="199"/>
        <v>80.294399999999996</v>
      </c>
      <c r="DA213" s="2"/>
      <c r="DB213" s="2"/>
      <c r="DC213" s="2" t="s">
        <v>6</v>
      </c>
      <c r="DD213" s="2" t="s">
        <v>6</v>
      </c>
      <c r="DE213" s="2" t="s">
        <v>253</v>
      </c>
      <c r="DF213" s="2" t="s">
        <v>253</v>
      </c>
      <c r="DG213" s="2" t="s">
        <v>254</v>
      </c>
      <c r="DH213" s="2" t="s">
        <v>6</v>
      </c>
      <c r="DI213" s="2" t="s">
        <v>254</v>
      </c>
      <c r="DJ213" s="2" t="s">
        <v>253</v>
      </c>
      <c r="DK213" s="2" t="s">
        <v>6</v>
      </c>
      <c r="DL213" s="2" t="s">
        <v>6</v>
      </c>
      <c r="DM213" s="2" t="s">
        <v>6</v>
      </c>
      <c r="DN213" s="2">
        <v>0</v>
      </c>
      <c r="DO213" s="2">
        <v>0</v>
      </c>
      <c r="DP213" s="2">
        <v>1</v>
      </c>
      <c r="DQ213" s="2">
        <v>1</v>
      </c>
      <c r="DR213" s="2"/>
      <c r="DS213" s="2"/>
      <c r="DT213" s="2"/>
      <c r="DU213" s="2">
        <v>1005</v>
      </c>
      <c r="DV213" s="2" t="s">
        <v>159</v>
      </c>
      <c r="DW213" s="2" t="s">
        <v>159</v>
      </c>
      <c r="DX213" s="2">
        <v>1</v>
      </c>
      <c r="DY213" s="2"/>
      <c r="DZ213" s="2"/>
      <c r="EA213" s="2"/>
      <c r="EB213" s="2"/>
      <c r="EC213" s="2"/>
      <c r="ED213" s="2"/>
      <c r="EE213" s="2">
        <v>16510486</v>
      </c>
      <c r="EF213" s="2">
        <v>2</v>
      </c>
      <c r="EG213" s="2" t="s">
        <v>30</v>
      </c>
      <c r="EH213" s="2">
        <v>0</v>
      </c>
      <c r="EI213" s="2" t="s">
        <v>6</v>
      </c>
      <c r="EJ213" s="2">
        <v>1</v>
      </c>
      <c r="EK213" s="2">
        <v>9001</v>
      </c>
      <c r="EL213" s="2" t="s">
        <v>248</v>
      </c>
      <c r="EM213" s="2" t="s">
        <v>249</v>
      </c>
      <c r="EN213" s="2"/>
      <c r="EO213" s="2" t="s">
        <v>255</v>
      </c>
      <c r="EP213" s="2"/>
      <c r="EQ213" s="2">
        <v>0</v>
      </c>
      <c r="ER213" s="2">
        <v>88.84</v>
      </c>
      <c r="ES213" s="2">
        <v>60.65</v>
      </c>
      <c r="ET213" s="2">
        <v>7.06</v>
      </c>
      <c r="EU213" s="2">
        <v>0.23</v>
      </c>
      <c r="EV213" s="2">
        <v>21.13</v>
      </c>
      <c r="EW213" s="2">
        <v>2.0699999999999998</v>
      </c>
      <c r="EX213" s="2">
        <v>0.02</v>
      </c>
      <c r="EY213" s="2">
        <v>0</v>
      </c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>
        <v>0</v>
      </c>
      <c r="FR213" s="2">
        <f t="shared" si="200"/>
        <v>0</v>
      </c>
      <c r="FS213" s="2">
        <v>0</v>
      </c>
      <c r="FT213" s="2" t="s">
        <v>34</v>
      </c>
      <c r="FU213" s="2" t="s">
        <v>35</v>
      </c>
      <c r="FV213" s="2"/>
      <c r="FW213" s="2"/>
      <c r="FX213" s="2">
        <v>81</v>
      </c>
      <c r="FY213" s="2">
        <v>72.25</v>
      </c>
      <c r="FZ213" s="2"/>
      <c r="GA213" s="2" t="s">
        <v>6</v>
      </c>
      <c r="GB213" s="2"/>
      <c r="GC213" s="2"/>
      <c r="GD213" s="2">
        <v>0</v>
      </c>
      <c r="GE213" s="2"/>
      <c r="GF213" s="2">
        <v>-1264393363</v>
      </c>
      <c r="GG213" s="2">
        <v>2</v>
      </c>
      <c r="GH213" s="2">
        <v>1</v>
      </c>
      <c r="GI213" s="2">
        <v>-2</v>
      </c>
      <c r="GJ213" s="2">
        <v>0</v>
      </c>
      <c r="GK213" s="2">
        <f>ROUND(R213*(R12)/100,2)</f>
        <v>0</v>
      </c>
      <c r="GL213" s="2">
        <f t="shared" si="201"/>
        <v>0</v>
      </c>
      <c r="GM213" s="2">
        <f t="shared" si="202"/>
        <v>550.13</v>
      </c>
      <c r="GN213" s="2">
        <f t="shared" si="203"/>
        <v>550.13</v>
      </c>
      <c r="GO213" s="2">
        <f t="shared" si="204"/>
        <v>0</v>
      </c>
      <c r="GP213" s="2">
        <f t="shared" si="205"/>
        <v>0</v>
      </c>
      <c r="GQ213" s="2"/>
      <c r="GR213" s="2">
        <v>0</v>
      </c>
      <c r="GS213" s="2">
        <v>3</v>
      </c>
      <c r="GT213" s="2">
        <v>0</v>
      </c>
      <c r="GU213" s="2" t="s">
        <v>6</v>
      </c>
      <c r="GV213" s="2">
        <f t="shared" si="206"/>
        <v>0</v>
      </c>
      <c r="GW213" s="2">
        <v>1</v>
      </c>
      <c r="GX213" s="2">
        <f t="shared" si="207"/>
        <v>0</v>
      </c>
      <c r="GY213" s="2"/>
      <c r="GZ213" s="2"/>
      <c r="HA213" s="2">
        <v>0</v>
      </c>
      <c r="HB213" s="2">
        <v>0</v>
      </c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>
        <v>0</v>
      </c>
      <c r="IL213" s="2"/>
      <c r="IM213" s="2"/>
      <c r="IN213" s="2"/>
      <c r="IO213" s="2"/>
      <c r="IP213" s="2"/>
      <c r="IQ213" s="2"/>
      <c r="IR213" s="2"/>
      <c r="IS213" s="2"/>
      <c r="IT213" s="2"/>
      <c r="IU213" s="2"/>
    </row>
    <row r="214" spans="1:255" x14ac:dyDescent="0.2">
      <c r="A214">
        <v>17</v>
      </c>
      <c r="B214">
        <v>1</v>
      </c>
      <c r="C214">
        <f>ROW(SmtRes!A326)</f>
        <v>326</v>
      </c>
      <c r="D214">
        <f>ROW(EtalonRes!A344)</f>
        <v>344</v>
      </c>
      <c r="E214" t="s">
        <v>251</v>
      </c>
      <c r="F214" t="s">
        <v>244</v>
      </c>
      <c r="G214" t="s">
        <v>252</v>
      </c>
      <c r="H214" t="s">
        <v>159</v>
      </c>
      <c r="I214">
        <v>3.78</v>
      </c>
      <c r="J214">
        <v>0</v>
      </c>
      <c r="O214">
        <f t="shared" si="175"/>
        <v>2592.06</v>
      </c>
      <c r="P214">
        <f t="shared" si="176"/>
        <v>1565.83</v>
      </c>
      <c r="Q214">
        <f t="shared" si="177"/>
        <v>273.41000000000003</v>
      </c>
      <c r="R214">
        <f t="shared" si="178"/>
        <v>8.91</v>
      </c>
      <c r="S214">
        <f t="shared" si="179"/>
        <v>752.82</v>
      </c>
      <c r="T214">
        <f t="shared" si="180"/>
        <v>0</v>
      </c>
      <c r="U214">
        <f t="shared" si="181"/>
        <v>10.797947999999996</v>
      </c>
      <c r="V214">
        <f t="shared" si="182"/>
        <v>0.11339999999999999</v>
      </c>
      <c r="W214">
        <f t="shared" si="183"/>
        <v>0</v>
      </c>
      <c r="X214">
        <f t="shared" si="184"/>
        <v>617</v>
      </c>
      <c r="Y214">
        <f t="shared" si="185"/>
        <v>548.45000000000005</v>
      </c>
      <c r="AA214">
        <v>16673407</v>
      </c>
      <c r="AB214">
        <f t="shared" si="186"/>
        <v>100.3994</v>
      </c>
      <c r="AC214">
        <f t="shared" si="208"/>
        <v>60.65</v>
      </c>
      <c r="AD214">
        <f>ROUND((((((ET214*1.25)*1.2))-(((EU214*1.25)*1.2)))+AE214),6)</f>
        <v>10.59</v>
      </c>
      <c r="AE214">
        <f>ROUND((((EU214*1.25)*1.2)),6)</f>
        <v>0.34499999999999997</v>
      </c>
      <c r="AF214">
        <f>ROUND((((EV214*1.15)*1.2)),6)</f>
        <v>29.159400000000002</v>
      </c>
      <c r="AG214">
        <f t="shared" si="187"/>
        <v>0</v>
      </c>
      <c r="AH214">
        <f>(((EW214*1.15)*1.2))</f>
        <v>2.8565999999999994</v>
      </c>
      <c r="AI214">
        <f>(((EX214*1.25)*1.2))</f>
        <v>0.03</v>
      </c>
      <c r="AJ214">
        <f t="shared" si="188"/>
        <v>0</v>
      </c>
      <c r="AK214">
        <v>88.84</v>
      </c>
      <c r="AL214">
        <v>60.65</v>
      </c>
      <c r="AM214">
        <v>7.06</v>
      </c>
      <c r="AN214">
        <v>0.23</v>
      </c>
      <c r="AO214">
        <v>21.13</v>
      </c>
      <c r="AP214">
        <v>0</v>
      </c>
      <c r="AQ214">
        <v>2.0699999999999998</v>
      </c>
      <c r="AR214">
        <v>0.02</v>
      </c>
      <c r="AS214">
        <v>0</v>
      </c>
      <c r="AT214">
        <v>81</v>
      </c>
      <c r="AU214">
        <v>72</v>
      </c>
      <c r="AV214">
        <v>1</v>
      </c>
      <c r="AW214">
        <v>1</v>
      </c>
      <c r="AZ214">
        <v>6.83</v>
      </c>
      <c r="BA214">
        <v>6.83</v>
      </c>
      <c r="BB214">
        <v>6.83</v>
      </c>
      <c r="BC214">
        <v>6.83</v>
      </c>
      <c r="BD214" t="s">
        <v>6</v>
      </c>
      <c r="BE214" t="s">
        <v>6</v>
      </c>
      <c r="BF214" t="s">
        <v>6</v>
      </c>
      <c r="BG214" t="s">
        <v>6</v>
      </c>
      <c r="BH214">
        <v>0</v>
      </c>
      <c r="BI214">
        <v>1</v>
      </c>
      <c r="BJ214" t="s">
        <v>246</v>
      </c>
      <c r="BM214">
        <v>9001</v>
      </c>
      <c r="BN214">
        <v>0</v>
      </c>
      <c r="BO214" t="s">
        <v>6</v>
      </c>
      <c r="BP214">
        <v>0</v>
      </c>
      <c r="BQ214">
        <v>2</v>
      </c>
      <c r="BR214">
        <v>0</v>
      </c>
      <c r="BS214">
        <v>6.83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6</v>
      </c>
      <c r="BZ214">
        <v>90</v>
      </c>
      <c r="CA214">
        <v>85</v>
      </c>
      <c r="CF214">
        <v>0</v>
      </c>
      <c r="CG214">
        <v>0</v>
      </c>
      <c r="CM214">
        <v>0</v>
      </c>
      <c r="CN214" t="s">
        <v>598</v>
      </c>
      <c r="CO214">
        <v>0</v>
      </c>
      <c r="CP214">
        <f t="shared" si="189"/>
        <v>2592.06</v>
      </c>
      <c r="CQ214">
        <f t="shared" si="190"/>
        <v>414.23950000000002</v>
      </c>
      <c r="CR214">
        <f t="shared" si="191"/>
        <v>72.329700000000003</v>
      </c>
      <c r="CS214">
        <f t="shared" si="192"/>
        <v>2.3563499999999999</v>
      </c>
      <c r="CT214">
        <f t="shared" si="193"/>
        <v>199.15870200000001</v>
      </c>
      <c r="CU214">
        <f t="shared" si="194"/>
        <v>0</v>
      </c>
      <c r="CV214">
        <f t="shared" si="195"/>
        <v>2.8565999999999994</v>
      </c>
      <c r="CW214">
        <f t="shared" si="196"/>
        <v>0.03</v>
      </c>
      <c r="CX214">
        <f t="shared" si="197"/>
        <v>0</v>
      </c>
      <c r="CY214">
        <f t="shared" si="198"/>
        <v>617.00130000000001</v>
      </c>
      <c r="CZ214">
        <f t="shared" si="199"/>
        <v>548.44560000000001</v>
      </c>
      <c r="DC214" t="s">
        <v>6</v>
      </c>
      <c r="DD214" t="s">
        <v>6</v>
      </c>
      <c r="DE214" t="s">
        <v>253</v>
      </c>
      <c r="DF214" t="s">
        <v>253</v>
      </c>
      <c r="DG214" t="s">
        <v>254</v>
      </c>
      <c r="DH214" t="s">
        <v>6</v>
      </c>
      <c r="DI214" t="s">
        <v>254</v>
      </c>
      <c r="DJ214" t="s">
        <v>253</v>
      </c>
      <c r="DK214" t="s">
        <v>6</v>
      </c>
      <c r="DL214" t="s">
        <v>6</v>
      </c>
      <c r="DM214" t="s">
        <v>6</v>
      </c>
      <c r="DN214">
        <v>0</v>
      </c>
      <c r="DO214">
        <v>0</v>
      </c>
      <c r="DP214">
        <v>1</v>
      </c>
      <c r="DQ214">
        <v>1</v>
      </c>
      <c r="DU214">
        <v>1005</v>
      </c>
      <c r="DV214" t="s">
        <v>159</v>
      </c>
      <c r="DW214" t="s">
        <v>159</v>
      </c>
      <c r="DX214">
        <v>1</v>
      </c>
      <c r="EE214">
        <v>16510486</v>
      </c>
      <c r="EF214">
        <v>2</v>
      </c>
      <c r="EG214" t="s">
        <v>30</v>
      </c>
      <c r="EH214">
        <v>0</v>
      </c>
      <c r="EI214" t="s">
        <v>6</v>
      </c>
      <c r="EJ214">
        <v>1</v>
      </c>
      <c r="EK214">
        <v>9001</v>
      </c>
      <c r="EL214" t="s">
        <v>248</v>
      </c>
      <c r="EM214" t="s">
        <v>249</v>
      </c>
      <c r="EO214" t="s">
        <v>255</v>
      </c>
      <c r="EQ214">
        <v>0</v>
      </c>
      <c r="ER214">
        <v>88.84</v>
      </c>
      <c r="ES214">
        <v>60.65</v>
      </c>
      <c r="ET214">
        <v>7.06</v>
      </c>
      <c r="EU214">
        <v>0.23</v>
      </c>
      <c r="EV214">
        <v>21.13</v>
      </c>
      <c r="EW214">
        <v>2.0699999999999998</v>
      </c>
      <c r="EX214">
        <v>0.02</v>
      </c>
      <c r="EY214">
        <v>0</v>
      </c>
      <c r="FQ214">
        <v>0</v>
      </c>
      <c r="FR214">
        <f t="shared" si="200"/>
        <v>0</v>
      </c>
      <c r="FS214">
        <v>0</v>
      </c>
      <c r="FT214" t="s">
        <v>34</v>
      </c>
      <c r="FU214" t="s">
        <v>35</v>
      </c>
      <c r="FX214">
        <v>81</v>
      </c>
      <c r="FY214">
        <v>72.25</v>
      </c>
      <c r="GA214" t="s">
        <v>6</v>
      </c>
      <c r="GD214">
        <v>0</v>
      </c>
      <c r="GF214">
        <v>-1264393363</v>
      </c>
      <c r="GG214">
        <v>1</v>
      </c>
      <c r="GH214">
        <v>1</v>
      </c>
      <c r="GI214">
        <v>4</v>
      </c>
      <c r="GJ214">
        <v>0</v>
      </c>
      <c r="GK214">
        <f>ROUND(R214*(S12)/100,2)</f>
        <v>0</v>
      </c>
      <c r="GL214">
        <f t="shared" si="201"/>
        <v>0</v>
      </c>
      <c r="GM214">
        <f t="shared" si="202"/>
        <v>3757.51</v>
      </c>
      <c r="GN214">
        <f t="shared" si="203"/>
        <v>3757.51</v>
      </c>
      <c r="GO214">
        <f t="shared" si="204"/>
        <v>0</v>
      </c>
      <c r="GP214">
        <f t="shared" si="205"/>
        <v>0</v>
      </c>
      <c r="GR214">
        <v>0</v>
      </c>
      <c r="GS214">
        <v>3</v>
      </c>
      <c r="GT214">
        <v>0</v>
      </c>
      <c r="GU214" t="s">
        <v>6</v>
      </c>
      <c r="GV214">
        <f t="shared" si="206"/>
        <v>0</v>
      </c>
      <c r="GW214">
        <v>1</v>
      </c>
      <c r="GX214">
        <f t="shared" si="207"/>
        <v>0</v>
      </c>
      <c r="HA214">
        <v>0</v>
      </c>
      <c r="HB214">
        <v>0</v>
      </c>
      <c r="IK214">
        <v>0</v>
      </c>
    </row>
    <row r="215" spans="1:255" x14ac:dyDescent="0.2">
      <c r="A215" s="2">
        <v>18</v>
      </c>
      <c r="B215" s="2">
        <v>1</v>
      </c>
      <c r="C215" s="2">
        <v>316</v>
      </c>
      <c r="D215" s="2"/>
      <c r="E215" s="2" t="s">
        <v>256</v>
      </c>
      <c r="F215" s="2" t="s">
        <v>257</v>
      </c>
      <c r="G215" s="2" t="s">
        <v>258</v>
      </c>
      <c r="H215" s="2" t="s">
        <v>139</v>
      </c>
      <c r="I215" s="2">
        <f>I213*J215</f>
        <v>2</v>
      </c>
      <c r="J215" s="2">
        <v>0.52910052910052918</v>
      </c>
      <c r="K215" s="2"/>
      <c r="L215" s="2"/>
      <c r="M215" s="2"/>
      <c r="N215" s="2"/>
      <c r="O215" s="2">
        <f t="shared" si="175"/>
        <v>5280.92</v>
      </c>
      <c r="P215" s="2">
        <f t="shared" si="176"/>
        <v>5280.92</v>
      </c>
      <c r="Q215" s="2">
        <f t="shared" si="177"/>
        <v>0</v>
      </c>
      <c r="R215" s="2">
        <f t="shared" si="178"/>
        <v>0</v>
      </c>
      <c r="S215" s="2">
        <f t="shared" si="179"/>
        <v>0</v>
      </c>
      <c r="T215" s="2">
        <f t="shared" si="180"/>
        <v>0</v>
      </c>
      <c r="U215" s="2">
        <f t="shared" si="181"/>
        <v>0</v>
      </c>
      <c r="V215" s="2">
        <f t="shared" si="182"/>
        <v>0</v>
      </c>
      <c r="W215" s="2">
        <f t="shared" si="183"/>
        <v>0</v>
      </c>
      <c r="X215" s="2">
        <f t="shared" si="184"/>
        <v>0</v>
      </c>
      <c r="Y215" s="2">
        <f t="shared" si="185"/>
        <v>0</v>
      </c>
      <c r="Z215" s="2"/>
      <c r="AA215" s="2">
        <v>16673393</v>
      </c>
      <c r="AB215" s="2">
        <f t="shared" si="186"/>
        <v>2640.46</v>
      </c>
      <c r="AC215" s="2">
        <f t="shared" si="208"/>
        <v>2640.46</v>
      </c>
      <c r="AD215" s="2">
        <f t="shared" ref="AD215:AD222" si="209">ROUND((((ET215)-(EU215))+AE215),6)</f>
        <v>0</v>
      </c>
      <c r="AE215" s="2">
        <f t="shared" ref="AE215:AF222" si="210">ROUND((EU215),6)</f>
        <v>0</v>
      </c>
      <c r="AF215" s="2">
        <f t="shared" si="210"/>
        <v>0</v>
      </c>
      <c r="AG215" s="2">
        <f t="shared" si="187"/>
        <v>0</v>
      </c>
      <c r="AH215" s="2">
        <f t="shared" ref="AH215:AI222" si="211">(EW215)</f>
        <v>0</v>
      </c>
      <c r="AI215" s="2">
        <f t="shared" si="211"/>
        <v>0</v>
      </c>
      <c r="AJ215" s="2">
        <f t="shared" si="188"/>
        <v>0</v>
      </c>
      <c r="AK215" s="2">
        <v>2640.46</v>
      </c>
      <c r="AL215" s="2">
        <v>2640.46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81</v>
      </c>
      <c r="AU215" s="2">
        <v>72</v>
      </c>
      <c r="AV215" s="2">
        <v>1</v>
      </c>
      <c r="AW215" s="2">
        <v>1</v>
      </c>
      <c r="AX215" s="2"/>
      <c r="AY215" s="2"/>
      <c r="AZ215" s="2">
        <v>1</v>
      </c>
      <c r="BA215" s="2">
        <v>1</v>
      </c>
      <c r="BB215" s="2">
        <v>1</v>
      </c>
      <c r="BC215" s="2">
        <v>1</v>
      </c>
      <c r="BD215" s="2" t="s">
        <v>6</v>
      </c>
      <c r="BE215" s="2" t="s">
        <v>6</v>
      </c>
      <c r="BF215" s="2" t="s">
        <v>6</v>
      </c>
      <c r="BG215" s="2" t="s">
        <v>6</v>
      </c>
      <c r="BH215" s="2">
        <v>3</v>
      </c>
      <c r="BI215" s="2">
        <v>1</v>
      </c>
      <c r="BJ215" s="2" t="s">
        <v>259</v>
      </c>
      <c r="BK215" s="2"/>
      <c r="BL215" s="2"/>
      <c r="BM215" s="2">
        <v>9001</v>
      </c>
      <c r="BN215" s="2">
        <v>0</v>
      </c>
      <c r="BO215" s="2" t="s">
        <v>6</v>
      </c>
      <c r="BP215" s="2">
        <v>0</v>
      </c>
      <c r="BQ215" s="2">
        <v>2</v>
      </c>
      <c r="BR215" s="2">
        <v>0</v>
      </c>
      <c r="BS215" s="2">
        <v>1</v>
      </c>
      <c r="BT215" s="2">
        <v>1</v>
      </c>
      <c r="BU215" s="2">
        <v>1</v>
      </c>
      <c r="BV215" s="2">
        <v>1</v>
      </c>
      <c r="BW215" s="2">
        <v>1</v>
      </c>
      <c r="BX215" s="2">
        <v>1</v>
      </c>
      <c r="BY215" s="2" t="s">
        <v>6</v>
      </c>
      <c r="BZ215" s="2">
        <v>90</v>
      </c>
      <c r="CA215" s="2">
        <v>85</v>
      </c>
      <c r="CB215" s="2"/>
      <c r="CC215" s="2"/>
      <c r="CD215" s="2"/>
      <c r="CE215" s="2"/>
      <c r="CF215" s="2">
        <v>0</v>
      </c>
      <c r="CG215" s="2">
        <v>0</v>
      </c>
      <c r="CH215" s="2"/>
      <c r="CI215" s="2"/>
      <c r="CJ215" s="2"/>
      <c r="CK215" s="2"/>
      <c r="CL215" s="2"/>
      <c r="CM215" s="2">
        <v>0</v>
      </c>
      <c r="CN215" s="2" t="s">
        <v>6</v>
      </c>
      <c r="CO215" s="2">
        <v>0</v>
      </c>
      <c r="CP215" s="2">
        <f t="shared" si="189"/>
        <v>5280.92</v>
      </c>
      <c r="CQ215" s="2">
        <f t="shared" si="190"/>
        <v>2640.46</v>
      </c>
      <c r="CR215" s="2">
        <f t="shared" si="191"/>
        <v>0</v>
      </c>
      <c r="CS215" s="2">
        <f t="shared" si="192"/>
        <v>0</v>
      </c>
      <c r="CT215" s="2">
        <f t="shared" si="193"/>
        <v>0</v>
      </c>
      <c r="CU215" s="2">
        <f t="shared" si="194"/>
        <v>0</v>
      </c>
      <c r="CV215" s="2">
        <f t="shared" si="195"/>
        <v>0</v>
      </c>
      <c r="CW215" s="2">
        <f t="shared" si="196"/>
        <v>0</v>
      </c>
      <c r="CX215" s="2">
        <f t="shared" si="197"/>
        <v>0</v>
      </c>
      <c r="CY215" s="2">
        <f t="shared" si="198"/>
        <v>0</v>
      </c>
      <c r="CZ215" s="2">
        <f t="shared" si="199"/>
        <v>0</v>
      </c>
      <c r="DA215" s="2"/>
      <c r="DB215" s="2"/>
      <c r="DC215" s="2" t="s">
        <v>6</v>
      </c>
      <c r="DD215" s="2" t="s">
        <v>6</v>
      </c>
      <c r="DE215" s="2" t="s">
        <v>6</v>
      </c>
      <c r="DF215" s="2" t="s">
        <v>6</v>
      </c>
      <c r="DG215" s="2" t="s">
        <v>6</v>
      </c>
      <c r="DH215" s="2" t="s">
        <v>6</v>
      </c>
      <c r="DI215" s="2" t="s">
        <v>6</v>
      </c>
      <c r="DJ215" s="2" t="s">
        <v>6</v>
      </c>
      <c r="DK215" s="2" t="s">
        <v>6</v>
      </c>
      <c r="DL215" s="2" t="s">
        <v>6</v>
      </c>
      <c r="DM215" s="2" t="s">
        <v>6</v>
      </c>
      <c r="DN215" s="2">
        <v>0</v>
      </c>
      <c r="DO215" s="2">
        <v>0</v>
      </c>
      <c r="DP215" s="2">
        <v>1</v>
      </c>
      <c r="DQ215" s="2">
        <v>1</v>
      </c>
      <c r="DR215" s="2"/>
      <c r="DS215" s="2"/>
      <c r="DT215" s="2"/>
      <c r="DU215" s="2">
        <v>1010</v>
      </c>
      <c r="DV215" s="2" t="s">
        <v>139</v>
      </c>
      <c r="DW215" s="2" t="s">
        <v>139</v>
      </c>
      <c r="DX215" s="2">
        <v>1</v>
      </c>
      <c r="DY215" s="2"/>
      <c r="DZ215" s="2"/>
      <c r="EA215" s="2"/>
      <c r="EB215" s="2"/>
      <c r="EC215" s="2"/>
      <c r="ED215" s="2"/>
      <c r="EE215" s="2">
        <v>16510486</v>
      </c>
      <c r="EF215" s="2">
        <v>2</v>
      </c>
      <c r="EG215" s="2" t="s">
        <v>30</v>
      </c>
      <c r="EH215" s="2">
        <v>0</v>
      </c>
      <c r="EI215" s="2" t="s">
        <v>6</v>
      </c>
      <c r="EJ215" s="2">
        <v>1</v>
      </c>
      <c r="EK215" s="2">
        <v>9001</v>
      </c>
      <c r="EL215" s="2" t="s">
        <v>248</v>
      </c>
      <c r="EM215" s="2" t="s">
        <v>249</v>
      </c>
      <c r="EN215" s="2"/>
      <c r="EO215" s="2" t="s">
        <v>6</v>
      </c>
      <c r="EP215" s="2"/>
      <c r="EQ215" s="2">
        <v>0</v>
      </c>
      <c r="ER215" s="2">
        <v>2640.46</v>
      </c>
      <c r="ES215" s="2">
        <v>2640.46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>
        <v>0</v>
      </c>
      <c r="FR215" s="2">
        <f t="shared" si="200"/>
        <v>0</v>
      </c>
      <c r="FS215" s="2">
        <v>0</v>
      </c>
      <c r="FT215" s="2" t="s">
        <v>34</v>
      </c>
      <c r="FU215" s="2" t="s">
        <v>35</v>
      </c>
      <c r="FV215" s="2"/>
      <c r="FW215" s="2"/>
      <c r="FX215" s="2">
        <v>81</v>
      </c>
      <c r="FY215" s="2">
        <v>72.25</v>
      </c>
      <c r="FZ215" s="2"/>
      <c r="GA215" s="2" t="s">
        <v>6</v>
      </c>
      <c r="GB215" s="2"/>
      <c r="GC215" s="2"/>
      <c r="GD215" s="2">
        <v>0</v>
      </c>
      <c r="GE215" s="2"/>
      <c r="GF215" s="2">
        <v>1908748092</v>
      </c>
      <c r="GG215" s="2">
        <v>2</v>
      </c>
      <c r="GH215" s="2">
        <v>1</v>
      </c>
      <c r="GI215" s="2">
        <v>-2</v>
      </c>
      <c r="GJ215" s="2">
        <v>0</v>
      </c>
      <c r="GK215" s="2">
        <f>ROUND(R215*(R12)/100,2)</f>
        <v>0</v>
      </c>
      <c r="GL215" s="2">
        <f t="shared" si="201"/>
        <v>0</v>
      </c>
      <c r="GM215" s="2">
        <f t="shared" si="202"/>
        <v>5280.92</v>
      </c>
      <c r="GN215" s="2">
        <f t="shared" si="203"/>
        <v>5280.92</v>
      </c>
      <c r="GO215" s="2">
        <f t="shared" si="204"/>
        <v>0</v>
      </c>
      <c r="GP215" s="2">
        <f t="shared" si="205"/>
        <v>0</v>
      </c>
      <c r="GQ215" s="2"/>
      <c r="GR215" s="2">
        <v>0</v>
      </c>
      <c r="GS215" s="2">
        <v>3</v>
      </c>
      <c r="GT215" s="2">
        <v>0</v>
      </c>
      <c r="GU215" s="2" t="s">
        <v>6</v>
      </c>
      <c r="GV215" s="2">
        <f t="shared" si="206"/>
        <v>0</v>
      </c>
      <c r="GW215" s="2">
        <v>1</v>
      </c>
      <c r="GX215" s="2">
        <f t="shared" si="207"/>
        <v>0</v>
      </c>
      <c r="GY215" s="2"/>
      <c r="GZ215" s="2"/>
      <c r="HA215" s="2">
        <v>0</v>
      </c>
      <c r="HB215" s="2">
        <v>0</v>
      </c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>
        <v>0</v>
      </c>
      <c r="IL215" s="2"/>
      <c r="IM215" s="2"/>
      <c r="IN215" s="2"/>
      <c r="IO215" s="2"/>
      <c r="IP215" s="2"/>
      <c r="IQ215" s="2"/>
      <c r="IR215" s="2"/>
      <c r="IS215" s="2"/>
      <c r="IT215" s="2"/>
      <c r="IU215" s="2"/>
    </row>
    <row r="216" spans="1:255" x14ac:dyDescent="0.2">
      <c r="A216">
        <v>18</v>
      </c>
      <c r="B216">
        <v>1</v>
      </c>
      <c r="C216">
        <v>325</v>
      </c>
      <c r="E216" t="s">
        <v>256</v>
      </c>
      <c r="F216" t="s">
        <v>257</v>
      </c>
      <c r="G216" t="s">
        <v>258</v>
      </c>
      <c r="H216" t="s">
        <v>139</v>
      </c>
      <c r="I216">
        <f>I214*J216</f>
        <v>2</v>
      </c>
      <c r="J216">
        <v>0.52910052910052918</v>
      </c>
      <c r="O216">
        <f t="shared" si="175"/>
        <v>36068.68</v>
      </c>
      <c r="P216">
        <f t="shared" si="176"/>
        <v>36068.68</v>
      </c>
      <c r="Q216">
        <f t="shared" si="177"/>
        <v>0</v>
      </c>
      <c r="R216">
        <f t="shared" si="178"/>
        <v>0</v>
      </c>
      <c r="S216">
        <f t="shared" si="179"/>
        <v>0</v>
      </c>
      <c r="T216">
        <f t="shared" si="180"/>
        <v>0</v>
      </c>
      <c r="U216">
        <f t="shared" si="181"/>
        <v>0</v>
      </c>
      <c r="V216">
        <f t="shared" si="182"/>
        <v>0</v>
      </c>
      <c r="W216">
        <f t="shared" si="183"/>
        <v>0</v>
      </c>
      <c r="X216">
        <f t="shared" si="184"/>
        <v>0</v>
      </c>
      <c r="Y216">
        <f t="shared" si="185"/>
        <v>0</v>
      </c>
      <c r="AA216">
        <v>16673407</v>
      </c>
      <c r="AB216">
        <f t="shared" si="186"/>
        <v>2640.46</v>
      </c>
      <c r="AC216">
        <f t="shared" si="208"/>
        <v>2640.46</v>
      </c>
      <c r="AD216">
        <f t="shared" si="209"/>
        <v>0</v>
      </c>
      <c r="AE216">
        <f t="shared" si="210"/>
        <v>0</v>
      </c>
      <c r="AF216">
        <f t="shared" si="210"/>
        <v>0</v>
      </c>
      <c r="AG216">
        <f t="shared" si="187"/>
        <v>0</v>
      </c>
      <c r="AH216">
        <f t="shared" si="211"/>
        <v>0</v>
      </c>
      <c r="AI216">
        <f t="shared" si="211"/>
        <v>0</v>
      </c>
      <c r="AJ216">
        <f t="shared" si="188"/>
        <v>0</v>
      </c>
      <c r="AK216">
        <v>2640.46</v>
      </c>
      <c r="AL216">
        <v>2640.46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81</v>
      </c>
      <c r="AU216">
        <v>72</v>
      </c>
      <c r="AV216">
        <v>1</v>
      </c>
      <c r="AW216">
        <v>1</v>
      </c>
      <c r="AZ216">
        <v>6.83</v>
      </c>
      <c r="BA216">
        <v>1</v>
      </c>
      <c r="BB216">
        <v>1</v>
      </c>
      <c r="BC216">
        <v>6.83</v>
      </c>
      <c r="BD216" t="s">
        <v>6</v>
      </c>
      <c r="BE216" t="s">
        <v>6</v>
      </c>
      <c r="BF216" t="s">
        <v>6</v>
      </c>
      <c r="BG216" t="s">
        <v>6</v>
      </c>
      <c r="BH216">
        <v>3</v>
      </c>
      <c r="BI216">
        <v>1</v>
      </c>
      <c r="BJ216" t="s">
        <v>259</v>
      </c>
      <c r="BM216">
        <v>9001</v>
      </c>
      <c r="BN216">
        <v>0</v>
      </c>
      <c r="BO216" t="s">
        <v>6</v>
      </c>
      <c r="BP216">
        <v>0</v>
      </c>
      <c r="BQ216">
        <v>2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6</v>
      </c>
      <c r="BZ216">
        <v>90</v>
      </c>
      <c r="CA216">
        <v>85</v>
      </c>
      <c r="CF216">
        <v>0</v>
      </c>
      <c r="CG216">
        <v>0</v>
      </c>
      <c r="CM216">
        <v>0</v>
      </c>
      <c r="CN216" t="s">
        <v>6</v>
      </c>
      <c r="CO216">
        <v>0</v>
      </c>
      <c r="CP216">
        <f t="shared" si="189"/>
        <v>36068.68</v>
      </c>
      <c r="CQ216">
        <f t="shared" si="190"/>
        <v>18034.341800000002</v>
      </c>
      <c r="CR216">
        <f t="shared" si="191"/>
        <v>0</v>
      </c>
      <c r="CS216">
        <f t="shared" si="192"/>
        <v>0</v>
      </c>
      <c r="CT216">
        <f t="shared" si="193"/>
        <v>0</v>
      </c>
      <c r="CU216">
        <f t="shared" si="194"/>
        <v>0</v>
      </c>
      <c r="CV216">
        <f t="shared" si="195"/>
        <v>0</v>
      </c>
      <c r="CW216">
        <f t="shared" si="196"/>
        <v>0</v>
      </c>
      <c r="CX216">
        <f t="shared" si="197"/>
        <v>0</v>
      </c>
      <c r="CY216">
        <f t="shared" si="198"/>
        <v>0</v>
      </c>
      <c r="CZ216">
        <f t="shared" si="199"/>
        <v>0</v>
      </c>
      <c r="DC216" t="s">
        <v>6</v>
      </c>
      <c r="DD216" t="s">
        <v>6</v>
      </c>
      <c r="DE216" t="s">
        <v>6</v>
      </c>
      <c r="DF216" t="s">
        <v>6</v>
      </c>
      <c r="DG216" t="s">
        <v>6</v>
      </c>
      <c r="DH216" t="s">
        <v>6</v>
      </c>
      <c r="DI216" t="s">
        <v>6</v>
      </c>
      <c r="DJ216" t="s">
        <v>6</v>
      </c>
      <c r="DK216" t="s">
        <v>6</v>
      </c>
      <c r="DL216" t="s">
        <v>6</v>
      </c>
      <c r="DM216" t="s">
        <v>6</v>
      </c>
      <c r="DN216">
        <v>0</v>
      </c>
      <c r="DO216">
        <v>0</v>
      </c>
      <c r="DP216">
        <v>1</v>
      </c>
      <c r="DQ216">
        <v>1</v>
      </c>
      <c r="DU216">
        <v>1010</v>
      </c>
      <c r="DV216" t="s">
        <v>139</v>
      </c>
      <c r="DW216" t="s">
        <v>139</v>
      </c>
      <c r="DX216">
        <v>1</v>
      </c>
      <c r="EE216">
        <v>16510486</v>
      </c>
      <c r="EF216">
        <v>2</v>
      </c>
      <c r="EG216" t="s">
        <v>30</v>
      </c>
      <c r="EH216">
        <v>0</v>
      </c>
      <c r="EI216" t="s">
        <v>6</v>
      </c>
      <c r="EJ216">
        <v>1</v>
      </c>
      <c r="EK216">
        <v>9001</v>
      </c>
      <c r="EL216" t="s">
        <v>248</v>
      </c>
      <c r="EM216" t="s">
        <v>249</v>
      </c>
      <c r="EO216" t="s">
        <v>6</v>
      </c>
      <c r="EQ216">
        <v>0</v>
      </c>
      <c r="ER216">
        <v>2640.46</v>
      </c>
      <c r="ES216">
        <v>2640.46</v>
      </c>
      <c r="ET216">
        <v>0</v>
      </c>
      <c r="EU216">
        <v>0</v>
      </c>
      <c r="EV216">
        <v>0</v>
      </c>
      <c r="EW216">
        <v>0</v>
      </c>
      <c r="EX216">
        <v>0</v>
      </c>
      <c r="FQ216">
        <v>0</v>
      </c>
      <c r="FR216">
        <f t="shared" si="200"/>
        <v>0</v>
      </c>
      <c r="FS216">
        <v>0</v>
      </c>
      <c r="FT216" t="s">
        <v>34</v>
      </c>
      <c r="FU216" t="s">
        <v>35</v>
      </c>
      <c r="FX216">
        <v>81</v>
      </c>
      <c r="FY216">
        <v>72.25</v>
      </c>
      <c r="GA216" t="s">
        <v>6</v>
      </c>
      <c r="GD216">
        <v>0</v>
      </c>
      <c r="GF216">
        <v>1908748092</v>
      </c>
      <c r="GG216">
        <v>1</v>
      </c>
      <c r="GH216">
        <v>1</v>
      </c>
      <c r="GI216">
        <v>4</v>
      </c>
      <c r="GJ216">
        <v>0</v>
      </c>
      <c r="GK216">
        <f>ROUND(R216*(S12)/100,2)</f>
        <v>0</v>
      </c>
      <c r="GL216">
        <f t="shared" si="201"/>
        <v>0</v>
      </c>
      <c r="GM216">
        <f t="shared" si="202"/>
        <v>36068.68</v>
      </c>
      <c r="GN216">
        <f t="shared" si="203"/>
        <v>36068.68</v>
      </c>
      <c r="GO216">
        <f t="shared" si="204"/>
        <v>0</v>
      </c>
      <c r="GP216">
        <f t="shared" si="205"/>
        <v>0</v>
      </c>
      <c r="GR216">
        <v>0</v>
      </c>
      <c r="GS216">
        <v>3</v>
      </c>
      <c r="GT216">
        <v>0</v>
      </c>
      <c r="GU216" t="s">
        <v>6</v>
      </c>
      <c r="GV216">
        <f t="shared" si="206"/>
        <v>0</v>
      </c>
      <c r="GW216">
        <v>1</v>
      </c>
      <c r="GX216">
        <f t="shared" si="207"/>
        <v>0</v>
      </c>
      <c r="HA216">
        <v>0</v>
      </c>
      <c r="HB216">
        <v>0</v>
      </c>
      <c r="IK216">
        <v>0</v>
      </c>
    </row>
    <row r="217" spans="1:255" x14ac:dyDescent="0.2">
      <c r="A217" s="2">
        <v>18</v>
      </c>
      <c r="B217" s="2">
        <v>1</v>
      </c>
      <c r="C217" s="2">
        <v>313</v>
      </c>
      <c r="D217" s="2"/>
      <c r="E217" s="2" t="s">
        <v>260</v>
      </c>
      <c r="F217" s="2" t="s">
        <v>261</v>
      </c>
      <c r="G217" s="2" t="s">
        <v>262</v>
      </c>
      <c r="H217" s="2" t="s">
        <v>263</v>
      </c>
      <c r="I217" s="2">
        <f>I213*J217</f>
        <v>2</v>
      </c>
      <c r="J217" s="2">
        <v>0.52910052910052918</v>
      </c>
      <c r="K217" s="2"/>
      <c r="L217" s="2"/>
      <c r="M217" s="2"/>
      <c r="N217" s="2"/>
      <c r="O217" s="2">
        <f t="shared" si="175"/>
        <v>189.36</v>
      </c>
      <c r="P217" s="2">
        <f t="shared" si="176"/>
        <v>189.36</v>
      </c>
      <c r="Q217" s="2">
        <f t="shared" si="177"/>
        <v>0</v>
      </c>
      <c r="R217" s="2">
        <f t="shared" si="178"/>
        <v>0</v>
      </c>
      <c r="S217" s="2">
        <f t="shared" si="179"/>
        <v>0</v>
      </c>
      <c r="T217" s="2">
        <f t="shared" si="180"/>
        <v>0</v>
      </c>
      <c r="U217" s="2">
        <f t="shared" si="181"/>
        <v>0</v>
      </c>
      <c r="V217" s="2">
        <f t="shared" si="182"/>
        <v>0</v>
      </c>
      <c r="W217" s="2">
        <f t="shared" si="183"/>
        <v>0</v>
      </c>
      <c r="X217" s="2">
        <f t="shared" si="184"/>
        <v>0</v>
      </c>
      <c r="Y217" s="2">
        <f t="shared" si="185"/>
        <v>0</v>
      </c>
      <c r="Z217" s="2"/>
      <c r="AA217" s="2">
        <v>16673393</v>
      </c>
      <c r="AB217" s="2">
        <f t="shared" si="186"/>
        <v>94.68</v>
      </c>
      <c r="AC217" s="2">
        <f t="shared" si="208"/>
        <v>94.68</v>
      </c>
      <c r="AD217" s="2">
        <f t="shared" si="209"/>
        <v>0</v>
      </c>
      <c r="AE217" s="2">
        <f t="shared" si="210"/>
        <v>0</v>
      </c>
      <c r="AF217" s="2">
        <f t="shared" si="210"/>
        <v>0</v>
      </c>
      <c r="AG217" s="2">
        <f t="shared" si="187"/>
        <v>0</v>
      </c>
      <c r="AH217" s="2">
        <f t="shared" si="211"/>
        <v>0</v>
      </c>
      <c r="AI217" s="2">
        <f t="shared" si="211"/>
        <v>0</v>
      </c>
      <c r="AJ217" s="2">
        <f t="shared" si="188"/>
        <v>0</v>
      </c>
      <c r="AK217" s="2">
        <v>94.68</v>
      </c>
      <c r="AL217" s="2">
        <v>94.68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81</v>
      </c>
      <c r="AU217" s="2">
        <v>72</v>
      </c>
      <c r="AV217" s="2">
        <v>1</v>
      </c>
      <c r="AW217" s="2">
        <v>1</v>
      </c>
      <c r="AX217" s="2"/>
      <c r="AY217" s="2"/>
      <c r="AZ217" s="2">
        <v>1</v>
      </c>
      <c r="BA217" s="2">
        <v>1</v>
      </c>
      <c r="BB217" s="2">
        <v>1</v>
      </c>
      <c r="BC217" s="2">
        <v>1</v>
      </c>
      <c r="BD217" s="2" t="s">
        <v>6</v>
      </c>
      <c r="BE217" s="2" t="s">
        <v>6</v>
      </c>
      <c r="BF217" s="2" t="s">
        <v>6</v>
      </c>
      <c r="BG217" s="2" t="s">
        <v>6</v>
      </c>
      <c r="BH217" s="2">
        <v>3</v>
      </c>
      <c r="BI217" s="2">
        <v>1</v>
      </c>
      <c r="BJ217" s="2" t="s">
        <v>264</v>
      </c>
      <c r="BK217" s="2"/>
      <c r="BL217" s="2"/>
      <c r="BM217" s="2">
        <v>9001</v>
      </c>
      <c r="BN217" s="2">
        <v>0</v>
      </c>
      <c r="BO217" s="2" t="s">
        <v>6</v>
      </c>
      <c r="BP217" s="2">
        <v>0</v>
      </c>
      <c r="BQ217" s="2">
        <v>2</v>
      </c>
      <c r="BR217" s="2">
        <v>0</v>
      </c>
      <c r="BS217" s="2">
        <v>1</v>
      </c>
      <c r="BT217" s="2">
        <v>1</v>
      </c>
      <c r="BU217" s="2">
        <v>1</v>
      </c>
      <c r="BV217" s="2">
        <v>1</v>
      </c>
      <c r="BW217" s="2">
        <v>1</v>
      </c>
      <c r="BX217" s="2">
        <v>1</v>
      </c>
      <c r="BY217" s="2" t="s">
        <v>6</v>
      </c>
      <c r="BZ217" s="2">
        <v>90</v>
      </c>
      <c r="CA217" s="2">
        <v>85</v>
      </c>
      <c r="CB217" s="2"/>
      <c r="CC217" s="2"/>
      <c r="CD217" s="2"/>
      <c r="CE217" s="2"/>
      <c r="CF217" s="2">
        <v>0</v>
      </c>
      <c r="CG217" s="2">
        <v>0</v>
      </c>
      <c r="CH217" s="2"/>
      <c r="CI217" s="2"/>
      <c r="CJ217" s="2"/>
      <c r="CK217" s="2"/>
      <c r="CL217" s="2"/>
      <c r="CM217" s="2">
        <v>0</v>
      </c>
      <c r="CN217" s="2" t="s">
        <v>6</v>
      </c>
      <c r="CO217" s="2">
        <v>0</v>
      </c>
      <c r="CP217" s="2">
        <f t="shared" si="189"/>
        <v>189.36</v>
      </c>
      <c r="CQ217" s="2">
        <f t="shared" si="190"/>
        <v>94.68</v>
      </c>
      <c r="CR217" s="2">
        <f t="shared" si="191"/>
        <v>0</v>
      </c>
      <c r="CS217" s="2">
        <f t="shared" si="192"/>
        <v>0</v>
      </c>
      <c r="CT217" s="2">
        <f t="shared" si="193"/>
        <v>0</v>
      </c>
      <c r="CU217" s="2">
        <f t="shared" si="194"/>
        <v>0</v>
      </c>
      <c r="CV217" s="2">
        <f t="shared" si="195"/>
        <v>0</v>
      </c>
      <c r="CW217" s="2">
        <f t="shared" si="196"/>
        <v>0</v>
      </c>
      <c r="CX217" s="2">
        <f t="shared" si="197"/>
        <v>0</v>
      </c>
      <c r="CY217" s="2">
        <f t="shared" si="198"/>
        <v>0</v>
      </c>
      <c r="CZ217" s="2">
        <f t="shared" si="199"/>
        <v>0</v>
      </c>
      <c r="DA217" s="2"/>
      <c r="DB217" s="2"/>
      <c r="DC217" s="2" t="s">
        <v>6</v>
      </c>
      <c r="DD217" s="2" t="s">
        <v>6</v>
      </c>
      <c r="DE217" s="2" t="s">
        <v>6</v>
      </c>
      <c r="DF217" s="2" t="s">
        <v>6</v>
      </c>
      <c r="DG217" s="2" t="s">
        <v>6</v>
      </c>
      <c r="DH217" s="2" t="s">
        <v>6</v>
      </c>
      <c r="DI217" s="2" t="s">
        <v>6</v>
      </c>
      <c r="DJ217" s="2" t="s">
        <v>6</v>
      </c>
      <c r="DK217" s="2" t="s">
        <v>6</v>
      </c>
      <c r="DL217" s="2" t="s">
        <v>6</v>
      </c>
      <c r="DM217" s="2" t="s">
        <v>6</v>
      </c>
      <c r="DN217" s="2">
        <v>0</v>
      </c>
      <c r="DO217" s="2">
        <v>0</v>
      </c>
      <c r="DP217" s="2">
        <v>1</v>
      </c>
      <c r="DQ217" s="2">
        <v>1</v>
      </c>
      <c r="DR217" s="2"/>
      <c r="DS217" s="2"/>
      <c r="DT217" s="2"/>
      <c r="DU217" s="2">
        <v>1013</v>
      </c>
      <c r="DV217" s="2" t="s">
        <v>263</v>
      </c>
      <c r="DW217" s="2" t="s">
        <v>263</v>
      </c>
      <c r="DX217" s="2">
        <v>1</v>
      </c>
      <c r="DY217" s="2"/>
      <c r="DZ217" s="2"/>
      <c r="EA217" s="2"/>
      <c r="EB217" s="2"/>
      <c r="EC217" s="2"/>
      <c r="ED217" s="2"/>
      <c r="EE217" s="2">
        <v>16510486</v>
      </c>
      <c r="EF217" s="2">
        <v>2</v>
      </c>
      <c r="EG217" s="2" t="s">
        <v>30</v>
      </c>
      <c r="EH217" s="2">
        <v>0</v>
      </c>
      <c r="EI217" s="2" t="s">
        <v>6</v>
      </c>
      <c r="EJ217" s="2">
        <v>1</v>
      </c>
      <c r="EK217" s="2">
        <v>9001</v>
      </c>
      <c r="EL217" s="2" t="s">
        <v>248</v>
      </c>
      <c r="EM217" s="2" t="s">
        <v>249</v>
      </c>
      <c r="EN217" s="2"/>
      <c r="EO217" s="2" t="s">
        <v>6</v>
      </c>
      <c r="EP217" s="2"/>
      <c r="EQ217" s="2">
        <v>0</v>
      </c>
      <c r="ER217" s="2">
        <v>94.68</v>
      </c>
      <c r="ES217" s="2">
        <v>94.68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>
        <v>0</v>
      </c>
      <c r="FR217" s="2">
        <f t="shared" si="200"/>
        <v>0</v>
      </c>
      <c r="FS217" s="2">
        <v>0</v>
      </c>
      <c r="FT217" s="2" t="s">
        <v>34</v>
      </c>
      <c r="FU217" s="2" t="s">
        <v>35</v>
      </c>
      <c r="FV217" s="2"/>
      <c r="FW217" s="2"/>
      <c r="FX217" s="2">
        <v>81</v>
      </c>
      <c r="FY217" s="2">
        <v>72.25</v>
      </c>
      <c r="FZ217" s="2"/>
      <c r="GA217" s="2" t="s">
        <v>6</v>
      </c>
      <c r="GB217" s="2"/>
      <c r="GC217" s="2"/>
      <c r="GD217" s="2">
        <v>0</v>
      </c>
      <c r="GE217" s="2"/>
      <c r="GF217" s="2">
        <v>602577485</v>
      </c>
      <c r="GG217" s="2">
        <v>2</v>
      </c>
      <c r="GH217" s="2">
        <v>1</v>
      </c>
      <c r="GI217" s="2">
        <v>-2</v>
      </c>
      <c r="GJ217" s="2">
        <v>0</v>
      </c>
      <c r="GK217" s="2">
        <f>ROUND(R217*(R12)/100,2)</f>
        <v>0</v>
      </c>
      <c r="GL217" s="2">
        <f t="shared" si="201"/>
        <v>0</v>
      </c>
      <c r="GM217" s="2">
        <f t="shared" si="202"/>
        <v>189.36</v>
      </c>
      <c r="GN217" s="2">
        <f t="shared" si="203"/>
        <v>189.36</v>
      </c>
      <c r="GO217" s="2">
        <f t="shared" si="204"/>
        <v>0</v>
      </c>
      <c r="GP217" s="2">
        <f t="shared" si="205"/>
        <v>0</v>
      </c>
      <c r="GQ217" s="2"/>
      <c r="GR217" s="2">
        <v>0</v>
      </c>
      <c r="GS217" s="2">
        <v>3</v>
      </c>
      <c r="GT217" s="2">
        <v>0</v>
      </c>
      <c r="GU217" s="2" t="s">
        <v>6</v>
      </c>
      <c r="GV217" s="2">
        <f t="shared" si="206"/>
        <v>0</v>
      </c>
      <c r="GW217" s="2">
        <v>1</v>
      </c>
      <c r="GX217" s="2">
        <f t="shared" si="207"/>
        <v>0</v>
      </c>
      <c r="GY217" s="2"/>
      <c r="GZ217" s="2"/>
      <c r="HA217" s="2">
        <v>0</v>
      </c>
      <c r="HB217" s="2">
        <v>0</v>
      </c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>
        <v>0</v>
      </c>
      <c r="IL217" s="2"/>
      <c r="IM217" s="2"/>
      <c r="IN217" s="2"/>
      <c r="IO217" s="2"/>
      <c r="IP217" s="2"/>
      <c r="IQ217" s="2"/>
      <c r="IR217" s="2"/>
      <c r="IS217" s="2"/>
      <c r="IT217" s="2"/>
      <c r="IU217" s="2"/>
    </row>
    <row r="218" spans="1:255" x14ac:dyDescent="0.2">
      <c r="A218">
        <v>18</v>
      </c>
      <c r="B218">
        <v>1</v>
      </c>
      <c r="C218">
        <v>322</v>
      </c>
      <c r="E218" t="s">
        <v>260</v>
      </c>
      <c r="F218" t="s">
        <v>261</v>
      </c>
      <c r="G218" t="s">
        <v>262</v>
      </c>
      <c r="H218" t="s">
        <v>263</v>
      </c>
      <c r="I218">
        <f>I214*J218</f>
        <v>2</v>
      </c>
      <c r="J218">
        <v>0.52910052910052918</v>
      </c>
      <c r="O218">
        <f t="shared" si="175"/>
        <v>1293.33</v>
      </c>
      <c r="P218">
        <f t="shared" si="176"/>
        <v>1293.33</v>
      </c>
      <c r="Q218">
        <f t="shared" si="177"/>
        <v>0</v>
      </c>
      <c r="R218">
        <f t="shared" si="178"/>
        <v>0</v>
      </c>
      <c r="S218">
        <f t="shared" si="179"/>
        <v>0</v>
      </c>
      <c r="T218">
        <f t="shared" si="180"/>
        <v>0</v>
      </c>
      <c r="U218">
        <f t="shared" si="181"/>
        <v>0</v>
      </c>
      <c r="V218">
        <f t="shared" si="182"/>
        <v>0</v>
      </c>
      <c r="W218">
        <f t="shared" si="183"/>
        <v>0</v>
      </c>
      <c r="X218">
        <f t="shared" si="184"/>
        <v>0</v>
      </c>
      <c r="Y218">
        <f t="shared" si="185"/>
        <v>0</v>
      </c>
      <c r="AA218">
        <v>16673407</v>
      </c>
      <c r="AB218">
        <f t="shared" si="186"/>
        <v>94.68</v>
      </c>
      <c r="AC218">
        <f t="shared" si="208"/>
        <v>94.68</v>
      </c>
      <c r="AD218">
        <f t="shared" si="209"/>
        <v>0</v>
      </c>
      <c r="AE218">
        <f t="shared" si="210"/>
        <v>0</v>
      </c>
      <c r="AF218">
        <f t="shared" si="210"/>
        <v>0</v>
      </c>
      <c r="AG218">
        <f t="shared" si="187"/>
        <v>0</v>
      </c>
      <c r="AH218">
        <f t="shared" si="211"/>
        <v>0</v>
      </c>
      <c r="AI218">
        <f t="shared" si="211"/>
        <v>0</v>
      </c>
      <c r="AJ218">
        <f t="shared" si="188"/>
        <v>0</v>
      </c>
      <c r="AK218">
        <v>94.68</v>
      </c>
      <c r="AL218">
        <v>94.68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81</v>
      </c>
      <c r="AU218">
        <v>72</v>
      </c>
      <c r="AV218">
        <v>1</v>
      </c>
      <c r="AW218">
        <v>1</v>
      </c>
      <c r="AZ218">
        <v>6.83</v>
      </c>
      <c r="BA218">
        <v>1</v>
      </c>
      <c r="BB218">
        <v>1</v>
      </c>
      <c r="BC218">
        <v>6.83</v>
      </c>
      <c r="BD218" t="s">
        <v>6</v>
      </c>
      <c r="BE218" t="s">
        <v>6</v>
      </c>
      <c r="BF218" t="s">
        <v>6</v>
      </c>
      <c r="BG218" t="s">
        <v>6</v>
      </c>
      <c r="BH218">
        <v>3</v>
      </c>
      <c r="BI218">
        <v>1</v>
      </c>
      <c r="BJ218" t="s">
        <v>264</v>
      </c>
      <c r="BM218">
        <v>9001</v>
      </c>
      <c r="BN218">
        <v>0</v>
      </c>
      <c r="BO218" t="s">
        <v>6</v>
      </c>
      <c r="BP218">
        <v>0</v>
      </c>
      <c r="BQ218">
        <v>2</v>
      </c>
      <c r="BR218">
        <v>0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6</v>
      </c>
      <c r="BZ218">
        <v>90</v>
      </c>
      <c r="CA218">
        <v>85</v>
      </c>
      <c r="CF218">
        <v>0</v>
      </c>
      <c r="CG218">
        <v>0</v>
      </c>
      <c r="CM218">
        <v>0</v>
      </c>
      <c r="CN218" t="s">
        <v>6</v>
      </c>
      <c r="CO218">
        <v>0</v>
      </c>
      <c r="CP218">
        <f t="shared" si="189"/>
        <v>1293.33</v>
      </c>
      <c r="CQ218">
        <f t="shared" si="190"/>
        <v>646.6644</v>
      </c>
      <c r="CR218">
        <f t="shared" si="191"/>
        <v>0</v>
      </c>
      <c r="CS218">
        <f t="shared" si="192"/>
        <v>0</v>
      </c>
      <c r="CT218">
        <f t="shared" si="193"/>
        <v>0</v>
      </c>
      <c r="CU218">
        <f t="shared" si="194"/>
        <v>0</v>
      </c>
      <c r="CV218">
        <f t="shared" si="195"/>
        <v>0</v>
      </c>
      <c r="CW218">
        <f t="shared" si="196"/>
        <v>0</v>
      </c>
      <c r="CX218">
        <f t="shared" si="197"/>
        <v>0</v>
      </c>
      <c r="CY218">
        <f t="shared" si="198"/>
        <v>0</v>
      </c>
      <c r="CZ218">
        <f t="shared" si="199"/>
        <v>0</v>
      </c>
      <c r="DC218" t="s">
        <v>6</v>
      </c>
      <c r="DD218" t="s">
        <v>6</v>
      </c>
      <c r="DE218" t="s">
        <v>6</v>
      </c>
      <c r="DF218" t="s">
        <v>6</v>
      </c>
      <c r="DG218" t="s">
        <v>6</v>
      </c>
      <c r="DH218" t="s">
        <v>6</v>
      </c>
      <c r="DI218" t="s">
        <v>6</v>
      </c>
      <c r="DJ218" t="s">
        <v>6</v>
      </c>
      <c r="DK218" t="s">
        <v>6</v>
      </c>
      <c r="DL218" t="s">
        <v>6</v>
      </c>
      <c r="DM218" t="s">
        <v>6</v>
      </c>
      <c r="DN218">
        <v>0</v>
      </c>
      <c r="DO218">
        <v>0</v>
      </c>
      <c r="DP218">
        <v>1</v>
      </c>
      <c r="DQ218">
        <v>1</v>
      </c>
      <c r="DU218">
        <v>1013</v>
      </c>
      <c r="DV218" t="s">
        <v>263</v>
      </c>
      <c r="DW218" t="s">
        <v>263</v>
      </c>
      <c r="DX218">
        <v>1</v>
      </c>
      <c r="EE218">
        <v>16510486</v>
      </c>
      <c r="EF218">
        <v>2</v>
      </c>
      <c r="EG218" t="s">
        <v>30</v>
      </c>
      <c r="EH218">
        <v>0</v>
      </c>
      <c r="EI218" t="s">
        <v>6</v>
      </c>
      <c r="EJ218">
        <v>1</v>
      </c>
      <c r="EK218">
        <v>9001</v>
      </c>
      <c r="EL218" t="s">
        <v>248</v>
      </c>
      <c r="EM218" t="s">
        <v>249</v>
      </c>
      <c r="EO218" t="s">
        <v>6</v>
      </c>
      <c r="EQ218">
        <v>0</v>
      </c>
      <c r="ER218">
        <v>94.68</v>
      </c>
      <c r="ES218">
        <v>94.68</v>
      </c>
      <c r="ET218">
        <v>0</v>
      </c>
      <c r="EU218">
        <v>0</v>
      </c>
      <c r="EV218">
        <v>0</v>
      </c>
      <c r="EW218">
        <v>0</v>
      </c>
      <c r="EX218">
        <v>0</v>
      </c>
      <c r="FQ218">
        <v>0</v>
      </c>
      <c r="FR218">
        <f t="shared" si="200"/>
        <v>0</v>
      </c>
      <c r="FS218">
        <v>0</v>
      </c>
      <c r="FT218" t="s">
        <v>34</v>
      </c>
      <c r="FU218" t="s">
        <v>35</v>
      </c>
      <c r="FX218">
        <v>81</v>
      </c>
      <c r="FY218">
        <v>72.25</v>
      </c>
      <c r="GA218" t="s">
        <v>6</v>
      </c>
      <c r="GD218">
        <v>0</v>
      </c>
      <c r="GF218">
        <v>602577485</v>
      </c>
      <c r="GG218">
        <v>1</v>
      </c>
      <c r="GH218">
        <v>1</v>
      </c>
      <c r="GI218">
        <v>4</v>
      </c>
      <c r="GJ218">
        <v>0</v>
      </c>
      <c r="GK218">
        <f>ROUND(R218*(S12)/100,2)</f>
        <v>0</v>
      </c>
      <c r="GL218">
        <f t="shared" si="201"/>
        <v>0</v>
      </c>
      <c r="GM218">
        <f t="shared" si="202"/>
        <v>1293.33</v>
      </c>
      <c r="GN218">
        <f t="shared" si="203"/>
        <v>1293.33</v>
      </c>
      <c r="GO218">
        <f t="shared" si="204"/>
        <v>0</v>
      </c>
      <c r="GP218">
        <f t="shared" si="205"/>
        <v>0</v>
      </c>
      <c r="GR218">
        <v>0</v>
      </c>
      <c r="GS218">
        <v>3</v>
      </c>
      <c r="GT218">
        <v>0</v>
      </c>
      <c r="GU218" t="s">
        <v>6</v>
      </c>
      <c r="GV218">
        <f t="shared" si="206"/>
        <v>0</v>
      </c>
      <c r="GW218">
        <v>1</v>
      </c>
      <c r="GX218">
        <f t="shared" si="207"/>
        <v>0</v>
      </c>
      <c r="HA218">
        <v>0</v>
      </c>
      <c r="HB218">
        <v>0</v>
      </c>
      <c r="IK218">
        <v>0</v>
      </c>
    </row>
    <row r="219" spans="1:255" x14ac:dyDescent="0.2">
      <c r="A219" s="2">
        <v>17</v>
      </c>
      <c r="B219" s="2">
        <v>1</v>
      </c>
      <c r="C219" s="2">
        <f>ROW(SmtRes!A329)</f>
        <v>329</v>
      </c>
      <c r="D219" s="2">
        <f>ROW(EtalonRes!A347)</f>
        <v>347</v>
      </c>
      <c r="E219" s="2" t="s">
        <v>265</v>
      </c>
      <c r="F219" s="2" t="s">
        <v>266</v>
      </c>
      <c r="G219" s="2" t="s">
        <v>267</v>
      </c>
      <c r="H219" s="2" t="s">
        <v>18</v>
      </c>
      <c r="I219" s="2">
        <f>ROUND(22/100,9)</f>
        <v>0.22</v>
      </c>
      <c r="J219" s="2">
        <v>0</v>
      </c>
      <c r="K219" s="2"/>
      <c r="L219" s="2"/>
      <c r="M219" s="2"/>
      <c r="N219" s="2"/>
      <c r="O219" s="2">
        <f t="shared" si="175"/>
        <v>65.77</v>
      </c>
      <c r="P219" s="2">
        <f t="shared" si="176"/>
        <v>0</v>
      </c>
      <c r="Q219" s="2">
        <f t="shared" si="177"/>
        <v>34.03</v>
      </c>
      <c r="R219" s="2">
        <f t="shared" si="178"/>
        <v>0</v>
      </c>
      <c r="S219" s="2">
        <f t="shared" si="179"/>
        <v>31.74</v>
      </c>
      <c r="T219" s="2">
        <f t="shared" si="180"/>
        <v>0</v>
      </c>
      <c r="U219" s="2">
        <f t="shared" si="181"/>
        <v>3.3374000000000001</v>
      </c>
      <c r="V219" s="2">
        <f t="shared" si="182"/>
        <v>0</v>
      </c>
      <c r="W219" s="2">
        <f t="shared" si="183"/>
        <v>0</v>
      </c>
      <c r="X219" s="2">
        <f t="shared" si="184"/>
        <v>31.42</v>
      </c>
      <c r="Y219" s="2">
        <f t="shared" si="185"/>
        <v>19.04</v>
      </c>
      <c r="Z219" s="2"/>
      <c r="AA219" s="2">
        <v>16673393</v>
      </c>
      <c r="AB219" s="2">
        <f t="shared" si="186"/>
        <v>298.95999999999998</v>
      </c>
      <c r="AC219" s="2">
        <f t="shared" si="208"/>
        <v>0</v>
      </c>
      <c r="AD219" s="2">
        <f t="shared" si="209"/>
        <v>154.69</v>
      </c>
      <c r="AE219" s="2">
        <f t="shared" si="210"/>
        <v>0</v>
      </c>
      <c r="AF219" s="2">
        <f t="shared" si="210"/>
        <v>144.27000000000001</v>
      </c>
      <c r="AG219" s="2">
        <f t="shared" si="187"/>
        <v>0</v>
      </c>
      <c r="AH219" s="2">
        <f t="shared" si="211"/>
        <v>15.17</v>
      </c>
      <c r="AI219" s="2">
        <f t="shared" si="211"/>
        <v>0</v>
      </c>
      <c r="AJ219" s="2">
        <f t="shared" si="188"/>
        <v>0</v>
      </c>
      <c r="AK219" s="2">
        <v>298.95999999999998</v>
      </c>
      <c r="AL219" s="2">
        <v>0</v>
      </c>
      <c r="AM219" s="2">
        <v>154.69</v>
      </c>
      <c r="AN219" s="2">
        <v>0</v>
      </c>
      <c r="AO219" s="2">
        <v>144.27000000000001</v>
      </c>
      <c r="AP219" s="2">
        <v>0</v>
      </c>
      <c r="AQ219" s="2">
        <v>15.17</v>
      </c>
      <c r="AR219" s="2">
        <v>0</v>
      </c>
      <c r="AS219" s="2">
        <v>0</v>
      </c>
      <c r="AT219" s="2">
        <v>99</v>
      </c>
      <c r="AU219" s="2">
        <v>60</v>
      </c>
      <c r="AV219" s="2">
        <v>1</v>
      </c>
      <c r="AW219" s="2">
        <v>1</v>
      </c>
      <c r="AX219" s="2"/>
      <c r="AY219" s="2"/>
      <c r="AZ219" s="2">
        <v>1</v>
      </c>
      <c r="BA219" s="2">
        <v>1</v>
      </c>
      <c r="BB219" s="2">
        <v>1</v>
      </c>
      <c r="BC219" s="2">
        <v>1</v>
      </c>
      <c r="BD219" s="2" t="s">
        <v>6</v>
      </c>
      <c r="BE219" s="2" t="s">
        <v>6</v>
      </c>
      <c r="BF219" s="2" t="s">
        <v>6</v>
      </c>
      <c r="BG219" s="2" t="s">
        <v>6</v>
      </c>
      <c r="BH219" s="2">
        <v>0</v>
      </c>
      <c r="BI219" s="2">
        <v>1</v>
      </c>
      <c r="BJ219" s="2" t="s">
        <v>268</v>
      </c>
      <c r="BK219" s="2"/>
      <c r="BL219" s="2"/>
      <c r="BM219" s="2">
        <v>46001</v>
      </c>
      <c r="BN219" s="2">
        <v>0</v>
      </c>
      <c r="BO219" s="2" t="s">
        <v>6</v>
      </c>
      <c r="BP219" s="2">
        <v>0</v>
      </c>
      <c r="BQ219" s="2">
        <v>2</v>
      </c>
      <c r="BR219" s="2">
        <v>0</v>
      </c>
      <c r="BS219" s="2">
        <v>1</v>
      </c>
      <c r="BT219" s="2">
        <v>1</v>
      </c>
      <c r="BU219" s="2">
        <v>1</v>
      </c>
      <c r="BV219" s="2">
        <v>1</v>
      </c>
      <c r="BW219" s="2">
        <v>1</v>
      </c>
      <c r="BX219" s="2">
        <v>1</v>
      </c>
      <c r="BY219" s="2" t="s">
        <v>6</v>
      </c>
      <c r="BZ219" s="2">
        <v>110</v>
      </c>
      <c r="CA219" s="2">
        <v>70</v>
      </c>
      <c r="CB219" s="2"/>
      <c r="CC219" s="2"/>
      <c r="CD219" s="2"/>
      <c r="CE219" s="2"/>
      <c r="CF219" s="2">
        <v>0</v>
      </c>
      <c r="CG219" s="2">
        <v>0</v>
      </c>
      <c r="CH219" s="2"/>
      <c r="CI219" s="2"/>
      <c r="CJ219" s="2"/>
      <c r="CK219" s="2"/>
      <c r="CL219" s="2"/>
      <c r="CM219" s="2">
        <v>0</v>
      </c>
      <c r="CN219" s="2" t="s">
        <v>6</v>
      </c>
      <c r="CO219" s="2">
        <v>0</v>
      </c>
      <c r="CP219" s="2">
        <f t="shared" si="189"/>
        <v>65.77</v>
      </c>
      <c r="CQ219" s="2">
        <f t="shared" si="190"/>
        <v>0</v>
      </c>
      <c r="CR219" s="2">
        <f t="shared" si="191"/>
        <v>154.69</v>
      </c>
      <c r="CS219" s="2">
        <f t="shared" si="192"/>
        <v>0</v>
      </c>
      <c r="CT219" s="2">
        <f t="shared" si="193"/>
        <v>144.27000000000001</v>
      </c>
      <c r="CU219" s="2">
        <f t="shared" si="194"/>
        <v>0</v>
      </c>
      <c r="CV219" s="2">
        <f t="shared" si="195"/>
        <v>15.17</v>
      </c>
      <c r="CW219" s="2">
        <f t="shared" si="196"/>
        <v>0</v>
      </c>
      <c r="CX219" s="2">
        <f t="shared" si="197"/>
        <v>0</v>
      </c>
      <c r="CY219" s="2">
        <f t="shared" si="198"/>
        <v>31.422599999999999</v>
      </c>
      <c r="CZ219" s="2">
        <f t="shared" si="199"/>
        <v>19.043999999999997</v>
      </c>
      <c r="DA219" s="2"/>
      <c r="DB219" s="2"/>
      <c r="DC219" s="2" t="s">
        <v>6</v>
      </c>
      <c r="DD219" s="2" t="s">
        <v>6</v>
      </c>
      <c r="DE219" s="2" t="s">
        <v>6</v>
      </c>
      <c r="DF219" s="2" t="s">
        <v>6</v>
      </c>
      <c r="DG219" s="2" t="s">
        <v>6</v>
      </c>
      <c r="DH219" s="2" t="s">
        <v>6</v>
      </c>
      <c r="DI219" s="2" t="s">
        <v>6</v>
      </c>
      <c r="DJ219" s="2" t="s">
        <v>6</v>
      </c>
      <c r="DK219" s="2" t="s">
        <v>6</v>
      </c>
      <c r="DL219" s="2" t="s">
        <v>6</v>
      </c>
      <c r="DM219" s="2" t="s">
        <v>6</v>
      </c>
      <c r="DN219" s="2">
        <v>0</v>
      </c>
      <c r="DO219" s="2">
        <v>0</v>
      </c>
      <c r="DP219" s="2">
        <v>1</v>
      </c>
      <c r="DQ219" s="2">
        <v>1</v>
      </c>
      <c r="DR219" s="2"/>
      <c r="DS219" s="2"/>
      <c r="DT219" s="2"/>
      <c r="DU219" s="2">
        <v>1013</v>
      </c>
      <c r="DV219" s="2" t="s">
        <v>18</v>
      </c>
      <c r="DW219" s="2" t="s">
        <v>18</v>
      </c>
      <c r="DX219" s="2">
        <v>1</v>
      </c>
      <c r="DY219" s="2"/>
      <c r="DZ219" s="2"/>
      <c r="EA219" s="2"/>
      <c r="EB219" s="2"/>
      <c r="EC219" s="2"/>
      <c r="ED219" s="2"/>
      <c r="EE219" s="2">
        <v>16510555</v>
      </c>
      <c r="EF219" s="2">
        <v>2</v>
      </c>
      <c r="EG219" s="2" t="s">
        <v>30</v>
      </c>
      <c r="EH219" s="2">
        <v>0</v>
      </c>
      <c r="EI219" s="2" t="s">
        <v>6</v>
      </c>
      <c r="EJ219" s="2">
        <v>1</v>
      </c>
      <c r="EK219" s="2">
        <v>46001</v>
      </c>
      <c r="EL219" s="2" t="s">
        <v>269</v>
      </c>
      <c r="EM219" s="2" t="s">
        <v>270</v>
      </c>
      <c r="EN219" s="2"/>
      <c r="EO219" s="2" t="s">
        <v>6</v>
      </c>
      <c r="EP219" s="2"/>
      <c r="EQ219" s="2">
        <v>0</v>
      </c>
      <c r="ER219" s="2">
        <v>298.95999999999998</v>
      </c>
      <c r="ES219" s="2">
        <v>0</v>
      </c>
      <c r="ET219" s="2">
        <v>154.69</v>
      </c>
      <c r="EU219" s="2">
        <v>0</v>
      </c>
      <c r="EV219" s="2">
        <v>144.27000000000001</v>
      </c>
      <c r="EW219" s="2">
        <v>15.17</v>
      </c>
      <c r="EX219" s="2">
        <v>0</v>
      </c>
      <c r="EY219" s="2">
        <v>0</v>
      </c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>
        <v>0</v>
      </c>
      <c r="FR219" s="2">
        <f t="shared" si="200"/>
        <v>0</v>
      </c>
      <c r="FS219" s="2">
        <v>0</v>
      </c>
      <c r="FT219" s="2" t="s">
        <v>34</v>
      </c>
      <c r="FU219" s="2" t="s">
        <v>35</v>
      </c>
      <c r="FV219" s="2"/>
      <c r="FW219" s="2"/>
      <c r="FX219" s="2">
        <v>99</v>
      </c>
      <c r="FY219" s="2">
        <v>59.5</v>
      </c>
      <c r="FZ219" s="2"/>
      <c r="GA219" s="2" t="s">
        <v>6</v>
      </c>
      <c r="GB219" s="2"/>
      <c r="GC219" s="2"/>
      <c r="GD219" s="2">
        <v>0</v>
      </c>
      <c r="GE219" s="2"/>
      <c r="GF219" s="2">
        <v>-384887062</v>
      </c>
      <c r="GG219" s="2">
        <v>2</v>
      </c>
      <c r="GH219" s="2">
        <v>1</v>
      </c>
      <c r="GI219" s="2">
        <v>-2</v>
      </c>
      <c r="GJ219" s="2">
        <v>0</v>
      </c>
      <c r="GK219" s="2">
        <f>ROUND(R219*(R12)/100,2)</f>
        <v>0</v>
      </c>
      <c r="GL219" s="2">
        <f t="shared" si="201"/>
        <v>0</v>
      </c>
      <c r="GM219" s="2">
        <f t="shared" si="202"/>
        <v>116.23</v>
      </c>
      <c r="GN219" s="2">
        <f t="shared" si="203"/>
        <v>116.23</v>
      </c>
      <c r="GO219" s="2">
        <f t="shared" si="204"/>
        <v>0</v>
      </c>
      <c r="GP219" s="2">
        <f t="shared" si="205"/>
        <v>0</v>
      </c>
      <c r="GQ219" s="2"/>
      <c r="GR219" s="2">
        <v>0</v>
      </c>
      <c r="GS219" s="2">
        <v>3</v>
      </c>
      <c r="GT219" s="2">
        <v>0</v>
      </c>
      <c r="GU219" s="2" t="s">
        <v>6</v>
      </c>
      <c r="GV219" s="2">
        <f t="shared" si="206"/>
        <v>0</v>
      </c>
      <c r="GW219" s="2">
        <v>1</v>
      </c>
      <c r="GX219" s="2">
        <f t="shared" si="207"/>
        <v>0</v>
      </c>
      <c r="GY219" s="2"/>
      <c r="GZ219" s="2"/>
      <c r="HA219" s="2">
        <v>0</v>
      </c>
      <c r="HB219" s="2">
        <v>0</v>
      </c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>
        <v>0</v>
      </c>
      <c r="IL219" s="2"/>
      <c r="IM219" s="2"/>
      <c r="IN219" s="2"/>
      <c r="IO219" s="2"/>
      <c r="IP219" s="2"/>
      <c r="IQ219" s="2"/>
      <c r="IR219" s="2"/>
      <c r="IS219" s="2"/>
      <c r="IT219" s="2"/>
      <c r="IU219" s="2"/>
    </row>
    <row r="220" spans="1:255" x14ac:dyDescent="0.2">
      <c r="A220">
        <v>17</v>
      </c>
      <c r="B220">
        <v>1</v>
      </c>
      <c r="C220">
        <f>ROW(SmtRes!A332)</f>
        <v>332</v>
      </c>
      <c r="D220">
        <f>ROW(EtalonRes!A350)</f>
        <v>350</v>
      </c>
      <c r="E220" t="s">
        <v>265</v>
      </c>
      <c r="F220" t="s">
        <v>266</v>
      </c>
      <c r="G220" t="s">
        <v>267</v>
      </c>
      <c r="H220" t="s">
        <v>18</v>
      </c>
      <c r="I220">
        <f>ROUND(22/100,9)</f>
        <v>0.22</v>
      </c>
      <c r="J220">
        <v>0</v>
      </c>
      <c r="O220">
        <f t="shared" si="175"/>
        <v>449.22</v>
      </c>
      <c r="P220">
        <f t="shared" si="176"/>
        <v>0</v>
      </c>
      <c r="Q220">
        <f t="shared" si="177"/>
        <v>232.44</v>
      </c>
      <c r="R220">
        <f t="shared" si="178"/>
        <v>0</v>
      </c>
      <c r="S220">
        <f t="shared" si="179"/>
        <v>216.78</v>
      </c>
      <c r="T220">
        <f t="shared" si="180"/>
        <v>0</v>
      </c>
      <c r="U220">
        <f t="shared" si="181"/>
        <v>3.3374000000000001</v>
      </c>
      <c r="V220">
        <f t="shared" si="182"/>
        <v>0</v>
      </c>
      <c r="W220">
        <f t="shared" si="183"/>
        <v>0</v>
      </c>
      <c r="X220">
        <f t="shared" si="184"/>
        <v>214.61</v>
      </c>
      <c r="Y220">
        <f t="shared" si="185"/>
        <v>130.07</v>
      </c>
      <c r="AA220">
        <v>16673407</v>
      </c>
      <c r="AB220">
        <f t="shared" si="186"/>
        <v>298.95999999999998</v>
      </c>
      <c r="AC220">
        <f t="shared" si="208"/>
        <v>0</v>
      </c>
      <c r="AD220">
        <f t="shared" si="209"/>
        <v>154.69</v>
      </c>
      <c r="AE220">
        <f t="shared" si="210"/>
        <v>0</v>
      </c>
      <c r="AF220">
        <f t="shared" si="210"/>
        <v>144.27000000000001</v>
      </c>
      <c r="AG220">
        <f t="shared" si="187"/>
        <v>0</v>
      </c>
      <c r="AH220">
        <f t="shared" si="211"/>
        <v>15.17</v>
      </c>
      <c r="AI220">
        <f t="shared" si="211"/>
        <v>0</v>
      </c>
      <c r="AJ220">
        <f t="shared" si="188"/>
        <v>0</v>
      </c>
      <c r="AK220">
        <v>298.95999999999998</v>
      </c>
      <c r="AL220">
        <v>0</v>
      </c>
      <c r="AM220">
        <v>154.69</v>
      </c>
      <c r="AN220">
        <v>0</v>
      </c>
      <c r="AO220">
        <v>144.27000000000001</v>
      </c>
      <c r="AP220">
        <v>0</v>
      </c>
      <c r="AQ220">
        <v>15.17</v>
      </c>
      <c r="AR220">
        <v>0</v>
      </c>
      <c r="AS220">
        <v>0</v>
      </c>
      <c r="AT220">
        <v>99</v>
      </c>
      <c r="AU220">
        <v>60</v>
      </c>
      <c r="AV220">
        <v>1</v>
      </c>
      <c r="AW220">
        <v>1</v>
      </c>
      <c r="AZ220">
        <v>6.83</v>
      </c>
      <c r="BA220">
        <v>6.83</v>
      </c>
      <c r="BB220">
        <v>6.83</v>
      </c>
      <c r="BC220">
        <v>6.83</v>
      </c>
      <c r="BD220" t="s">
        <v>6</v>
      </c>
      <c r="BE220" t="s">
        <v>6</v>
      </c>
      <c r="BF220" t="s">
        <v>6</v>
      </c>
      <c r="BG220" t="s">
        <v>6</v>
      </c>
      <c r="BH220">
        <v>0</v>
      </c>
      <c r="BI220">
        <v>1</v>
      </c>
      <c r="BJ220" t="s">
        <v>268</v>
      </c>
      <c r="BM220">
        <v>46001</v>
      </c>
      <c r="BN220">
        <v>0</v>
      </c>
      <c r="BO220" t="s">
        <v>6</v>
      </c>
      <c r="BP220">
        <v>0</v>
      </c>
      <c r="BQ220">
        <v>2</v>
      </c>
      <c r="BR220">
        <v>0</v>
      </c>
      <c r="BS220">
        <v>6.83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6</v>
      </c>
      <c r="BZ220">
        <v>110</v>
      </c>
      <c r="CA220">
        <v>70</v>
      </c>
      <c r="CF220">
        <v>0</v>
      </c>
      <c r="CG220">
        <v>0</v>
      </c>
      <c r="CM220">
        <v>0</v>
      </c>
      <c r="CN220" t="s">
        <v>6</v>
      </c>
      <c r="CO220">
        <v>0</v>
      </c>
      <c r="CP220">
        <f t="shared" si="189"/>
        <v>449.22</v>
      </c>
      <c r="CQ220">
        <f t="shared" si="190"/>
        <v>0</v>
      </c>
      <c r="CR220">
        <f t="shared" si="191"/>
        <v>1056.5327</v>
      </c>
      <c r="CS220">
        <f t="shared" si="192"/>
        <v>0</v>
      </c>
      <c r="CT220">
        <f t="shared" si="193"/>
        <v>985.36410000000012</v>
      </c>
      <c r="CU220">
        <f t="shared" si="194"/>
        <v>0</v>
      </c>
      <c r="CV220">
        <f t="shared" si="195"/>
        <v>15.17</v>
      </c>
      <c r="CW220">
        <f t="shared" si="196"/>
        <v>0</v>
      </c>
      <c r="CX220">
        <f t="shared" si="197"/>
        <v>0</v>
      </c>
      <c r="CY220">
        <f t="shared" si="198"/>
        <v>214.6122</v>
      </c>
      <c r="CZ220">
        <f t="shared" si="199"/>
        <v>130.06799999999998</v>
      </c>
      <c r="DC220" t="s">
        <v>6</v>
      </c>
      <c r="DD220" t="s">
        <v>6</v>
      </c>
      <c r="DE220" t="s">
        <v>6</v>
      </c>
      <c r="DF220" t="s">
        <v>6</v>
      </c>
      <c r="DG220" t="s">
        <v>6</v>
      </c>
      <c r="DH220" t="s">
        <v>6</v>
      </c>
      <c r="DI220" t="s">
        <v>6</v>
      </c>
      <c r="DJ220" t="s">
        <v>6</v>
      </c>
      <c r="DK220" t="s">
        <v>6</v>
      </c>
      <c r="DL220" t="s">
        <v>6</v>
      </c>
      <c r="DM220" t="s">
        <v>6</v>
      </c>
      <c r="DN220">
        <v>0</v>
      </c>
      <c r="DO220">
        <v>0</v>
      </c>
      <c r="DP220">
        <v>1</v>
      </c>
      <c r="DQ220">
        <v>1</v>
      </c>
      <c r="DU220">
        <v>1013</v>
      </c>
      <c r="DV220" t="s">
        <v>18</v>
      </c>
      <c r="DW220" t="s">
        <v>18</v>
      </c>
      <c r="DX220">
        <v>1</v>
      </c>
      <c r="EE220">
        <v>16510555</v>
      </c>
      <c r="EF220">
        <v>2</v>
      </c>
      <c r="EG220" t="s">
        <v>30</v>
      </c>
      <c r="EH220">
        <v>0</v>
      </c>
      <c r="EI220" t="s">
        <v>6</v>
      </c>
      <c r="EJ220">
        <v>1</v>
      </c>
      <c r="EK220">
        <v>46001</v>
      </c>
      <c r="EL220" t="s">
        <v>269</v>
      </c>
      <c r="EM220" t="s">
        <v>270</v>
      </c>
      <c r="EO220" t="s">
        <v>6</v>
      </c>
      <c r="EQ220">
        <v>0</v>
      </c>
      <c r="ER220">
        <v>298.95999999999998</v>
      </c>
      <c r="ES220">
        <v>0</v>
      </c>
      <c r="ET220">
        <v>154.69</v>
      </c>
      <c r="EU220">
        <v>0</v>
      </c>
      <c r="EV220">
        <v>144.27000000000001</v>
      </c>
      <c r="EW220">
        <v>15.17</v>
      </c>
      <c r="EX220">
        <v>0</v>
      </c>
      <c r="EY220">
        <v>0</v>
      </c>
      <c r="FQ220">
        <v>0</v>
      </c>
      <c r="FR220">
        <f t="shared" si="200"/>
        <v>0</v>
      </c>
      <c r="FS220">
        <v>0</v>
      </c>
      <c r="FT220" t="s">
        <v>34</v>
      </c>
      <c r="FU220" t="s">
        <v>35</v>
      </c>
      <c r="FX220">
        <v>99</v>
      </c>
      <c r="FY220">
        <v>59.5</v>
      </c>
      <c r="GA220" t="s">
        <v>6</v>
      </c>
      <c r="GD220">
        <v>0</v>
      </c>
      <c r="GF220">
        <v>-384887062</v>
      </c>
      <c r="GG220">
        <v>1</v>
      </c>
      <c r="GH220">
        <v>1</v>
      </c>
      <c r="GI220">
        <v>4</v>
      </c>
      <c r="GJ220">
        <v>0</v>
      </c>
      <c r="GK220">
        <f>ROUND(R220*(S12)/100,2)</f>
        <v>0</v>
      </c>
      <c r="GL220">
        <f t="shared" si="201"/>
        <v>0</v>
      </c>
      <c r="GM220">
        <f t="shared" si="202"/>
        <v>793.9</v>
      </c>
      <c r="GN220">
        <f t="shared" si="203"/>
        <v>793.9</v>
      </c>
      <c r="GO220">
        <f t="shared" si="204"/>
        <v>0</v>
      </c>
      <c r="GP220">
        <f t="shared" si="205"/>
        <v>0</v>
      </c>
      <c r="GR220">
        <v>0</v>
      </c>
      <c r="GS220">
        <v>3</v>
      </c>
      <c r="GT220">
        <v>0</v>
      </c>
      <c r="GU220" t="s">
        <v>6</v>
      </c>
      <c r="GV220">
        <f t="shared" si="206"/>
        <v>0</v>
      </c>
      <c r="GW220">
        <v>1</v>
      </c>
      <c r="GX220">
        <f t="shared" si="207"/>
        <v>0</v>
      </c>
      <c r="HA220">
        <v>0</v>
      </c>
      <c r="HB220">
        <v>0</v>
      </c>
      <c r="IK220">
        <v>0</v>
      </c>
    </row>
    <row r="221" spans="1:255" x14ac:dyDescent="0.2">
      <c r="A221" s="2">
        <v>17</v>
      </c>
      <c r="B221" s="2">
        <v>1</v>
      </c>
      <c r="C221" s="2">
        <f>ROW(SmtRes!A335)</f>
        <v>335</v>
      </c>
      <c r="D221" s="2">
        <f>ROW(EtalonRes!A353)</f>
        <v>353</v>
      </c>
      <c r="E221" s="2" t="s">
        <v>271</v>
      </c>
      <c r="F221" s="2" t="s">
        <v>272</v>
      </c>
      <c r="G221" s="2" t="s">
        <v>273</v>
      </c>
      <c r="H221" s="2" t="s">
        <v>274</v>
      </c>
      <c r="I221" s="2">
        <v>3</v>
      </c>
      <c r="J221" s="2">
        <v>0</v>
      </c>
      <c r="K221" s="2"/>
      <c r="L221" s="2"/>
      <c r="M221" s="2"/>
      <c r="N221" s="2"/>
      <c r="O221" s="2">
        <f t="shared" si="175"/>
        <v>341.73</v>
      </c>
      <c r="P221" s="2">
        <f t="shared" si="176"/>
        <v>0</v>
      </c>
      <c r="Q221" s="2">
        <f t="shared" si="177"/>
        <v>122.7</v>
      </c>
      <c r="R221" s="2">
        <f t="shared" si="178"/>
        <v>0</v>
      </c>
      <c r="S221" s="2">
        <f t="shared" si="179"/>
        <v>219.03</v>
      </c>
      <c r="T221" s="2">
        <f t="shared" si="180"/>
        <v>0</v>
      </c>
      <c r="U221" s="2">
        <f t="shared" si="181"/>
        <v>24.72</v>
      </c>
      <c r="V221" s="2">
        <f t="shared" si="182"/>
        <v>0</v>
      </c>
      <c r="W221" s="2">
        <f t="shared" si="183"/>
        <v>0</v>
      </c>
      <c r="X221" s="2">
        <f t="shared" si="184"/>
        <v>216.84</v>
      </c>
      <c r="Y221" s="2">
        <f t="shared" si="185"/>
        <v>131.41999999999999</v>
      </c>
      <c r="Z221" s="2"/>
      <c r="AA221" s="2">
        <v>16673393</v>
      </c>
      <c r="AB221" s="2">
        <f t="shared" si="186"/>
        <v>113.91</v>
      </c>
      <c r="AC221" s="2">
        <f t="shared" si="208"/>
        <v>0</v>
      </c>
      <c r="AD221" s="2">
        <f t="shared" si="209"/>
        <v>40.9</v>
      </c>
      <c r="AE221" s="2">
        <f t="shared" si="210"/>
        <v>0</v>
      </c>
      <c r="AF221" s="2">
        <f t="shared" si="210"/>
        <v>73.010000000000005</v>
      </c>
      <c r="AG221" s="2">
        <f t="shared" si="187"/>
        <v>0</v>
      </c>
      <c r="AH221" s="2">
        <f t="shared" si="211"/>
        <v>8.24</v>
      </c>
      <c r="AI221" s="2">
        <f t="shared" si="211"/>
        <v>0</v>
      </c>
      <c r="AJ221" s="2">
        <f t="shared" si="188"/>
        <v>0</v>
      </c>
      <c r="AK221" s="2">
        <v>113.91</v>
      </c>
      <c r="AL221" s="2">
        <v>0</v>
      </c>
      <c r="AM221" s="2">
        <v>40.9</v>
      </c>
      <c r="AN221" s="2">
        <v>0</v>
      </c>
      <c r="AO221" s="2">
        <v>73.010000000000005</v>
      </c>
      <c r="AP221" s="2">
        <v>0</v>
      </c>
      <c r="AQ221" s="2">
        <v>8.24</v>
      </c>
      <c r="AR221" s="2">
        <v>0</v>
      </c>
      <c r="AS221" s="2">
        <v>0</v>
      </c>
      <c r="AT221" s="2">
        <v>99</v>
      </c>
      <c r="AU221" s="2">
        <v>60</v>
      </c>
      <c r="AV221" s="2">
        <v>1</v>
      </c>
      <c r="AW221" s="2">
        <v>1</v>
      </c>
      <c r="AX221" s="2"/>
      <c r="AY221" s="2"/>
      <c r="AZ221" s="2">
        <v>1</v>
      </c>
      <c r="BA221" s="2">
        <v>1</v>
      </c>
      <c r="BB221" s="2">
        <v>1</v>
      </c>
      <c r="BC221" s="2">
        <v>1</v>
      </c>
      <c r="BD221" s="2" t="s">
        <v>6</v>
      </c>
      <c r="BE221" s="2" t="s">
        <v>6</v>
      </c>
      <c r="BF221" s="2" t="s">
        <v>6</v>
      </c>
      <c r="BG221" s="2" t="s">
        <v>6</v>
      </c>
      <c r="BH221" s="2">
        <v>0</v>
      </c>
      <c r="BI221" s="2">
        <v>1</v>
      </c>
      <c r="BJ221" s="2" t="s">
        <v>275</v>
      </c>
      <c r="BK221" s="2"/>
      <c r="BL221" s="2"/>
      <c r="BM221" s="2">
        <v>46001</v>
      </c>
      <c r="BN221" s="2">
        <v>0</v>
      </c>
      <c r="BO221" s="2" t="s">
        <v>6</v>
      </c>
      <c r="BP221" s="2">
        <v>0</v>
      </c>
      <c r="BQ221" s="2">
        <v>2</v>
      </c>
      <c r="BR221" s="2">
        <v>0</v>
      </c>
      <c r="BS221" s="2">
        <v>1</v>
      </c>
      <c r="BT221" s="2">
        <v>1</v>
      </c>
      <c r="BU221" s="2">
        <v>1</v>
      </c>
      <c r="BV221" s="2">
        <v>1</v>
      </c>
      <c r="BW221" s="2">
        <v>1</v>
      </c>
      <c r="BX221" s="2">
        <v>1</v>
      </c>
      <c r="BY221" s="2" t="s">
        <v>6</v>
      </c>
      <c r="BZ221" s="2">
        <v>110</v>
      </c>
      <c r="CA221" s="2">
        <v>70</v>
      </c>
      <c r="CB221" s="2"/>
      <c r="CC221" s="2"/>
      <c r="CD221" s="2"/>
      <c r="CE221" s="2"/>
      <c r="CF221" s="2">
        <v>0</v>
      </c>
      <c r="CG221" s="2">
        <v>0</v>
      </c>
      <c r="CH221" s="2"/>
      <c r="CI221" s="2"/>
      <c r="CJ221" s="2"/>
      <c r="CK221" s="2"/>
      <c r="CL221" s="2"/>
      <c r="CM221" s="2">
        <v>0</v>
      </c>
      <c r="CN221" s="2" t="s">
        <v>6</v>
      </c>
      <c r="CO221" s="2">
        <v>0</v>
      </c>
      <c r="CP221" s="2">
        <f t="shared" si="189"/>
        <v>341.73</v>
      </c>
      <c r="CQ221" s="2">
        <f t="shared" si="190"/>
        <v>0</v>
      </c>
      <c r="CR221" s="2">
        <f t="shared" si="191"/>
        <v>40.9</v>
      </c>
      <c r="CS221" s="2">
        <f t="shared" si="192"/>
        <v>0</v>
      </c>
      <c r="CT221" s="2">
        <f t="shared" si="193"/>
        <v>73.010000000000005</v>
      </c>
      <c r="CU221" s="2">
        <f t="shared" si="194"/>
        <v>0</v>
      </c>
      <c r="CV221" s="2">
        <f t="shared" si="195"/>
        <v>8.24</v>
      </c>
      <c r="CW221" s="2">
        <f t="shared" si="196"/>
        <v>0</v>
      </c>
      <c r="CX221" s="2">
        <f t="shared" si="197"/>
        <v>0</v>
      </c>
      <c r="CY221" s="2">
        <f t="shared" si="198"/>
        <v>216.83970000000002</v>
      </c>
      <c r="CZ221" s="2">
        <f t="shared" si="199"/>
        <v>131.41800000000001</v>
      </c>
      <c r="DA221" s="2"/>
      <c r="DB221" s="2"/>
      <c r="DC221" s="2" t="s">
        <v>6</v>
      </c>
      <c r="DD221" s="2" t="s">
        <v>6</v>
      </c>
      <c r="DE221" s="2" t="s">
        <v>6</v>
      </c>
      <c r="DF221" s="2" t="s">
        <v>6</v>
      </c>
      <c r="DG221" s="2" t="s">
        <v>6</v>
      </c>
      <c r="DH221" s="2" t="s">
        <v>6</v>
      </c>
      <c r="DI221" s="2" t="s">
        <v>6</v>
      </c>
      <c r="DJ221" s="2" t="s">
        <v>6</v>
      </c>
      <c r="DK221" s="2" t="s">
        <v>6</v>
      </c>
      <c r="DL221" s="2" t="s">
        <v>6</v>
      </c>
      <c r="DM221" s="2" t="s">
        <v>6</v>
      </c>
      <c r="DN221" s="2">
        <v>0</v>
      </c>
      <c r="DO221" s="2">
        <v>0</v>
      </c>
      <c r="DP221" s="2">
        <v>1</v>
      </c>
      <c r="DQ221" s="2">
        <v>1</v>
      </c>
      <c r="DR221" s="2"/>
      <c r="DS221" s="2"/>
      <c r="DT221" s="2"/>
      <c r="DU221" s="2">
        <v>1007</v>
      </c>
      <c r="DV221" s="2" t="s">
        <v>274</v>
      </c>
      <c r="DW221" s="2" t="s">
        <v>274</v>
      </c>
      <c r="DX221" s="2">
        <v>1</v>
      </c>
      <c r="DY221" s="2"/>
      <c r="DZ221" s="2"/>
      <c r="EA221" s="2"/>
      <c r="EB221" s="2"/>
      <c r="EC221" s="2"/>
      <c r="ED221" s="2"/>
      <c r="EE221" s="2">
        <v>16510555</v>
      </c>
      <c r="EF221" s="2">
        <v>2</v>
      </c>
      <c r="EG221" s="2" t="s">
        <v>30</v>
      </c>
      <c r="EH221" s="2">
        <v>0</v>
      </c>
      <c r="EI221" s="2" t="s">
        <v>6</v>
      </c>
      <c r="EJ221" s="2">
        <v>1</v>
      </c>
      <c r="EK221" s="2">
        <v>46001</v>
      </c>
      <c r="EL221" s="2" t="s">
        <v>269</v>
      </c>
      <c r="EM221" s="2" t="s">
        <v>270</v>
      </c>
      <c r="EN221" s="2"/>
      <c r="EO221" s="2" t="s">
        <v>6</v>
      </c>
      <c r="EP221" s="2"/>
      <c r="EQ221" s="2">
        <v>0</v>
      </c>
      <c r="ER221" s="2">
        <v>113.91</v>
      </c>
      <c r="ES221" s="2">
        <v>0</v>
      </c>
      <c r="ET221" s="2">
        <v>40.9</v>
      </c>
      <c r="EU221" s="2">
        <v>0</v>
      </c>
      <c r="EV221" s="2">
        <v>73.010000000000005</v>
      </c>
      <c r="EW221" s="2">
        <v>8.24</v>
      </c>
      <c r="EX221" s="2">
        <v>0</v>
      </c>
      <c r="EY221" s="2">
        <v>0</v>
      </c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>
        <v>0</v>
      </c>
      <c r="FR221" s="2">
        <f t="shared" si="200"/>
        <v>0</v>
      </c>
      <c r="FS221" s="2">
        <v>0</v>
      </c>
      <c r="FT221" s="2" t="s">
        <v>34</v>
      </c>
      <c r="FU221" s="2" t="s">
        <v>35</v>
      </c>
      <c r="FV221" s="2"/>
      <c r="FW221" s="2"/>
      <c r="FX221" s="2">
        <v>99</v>
      </c>
      <c r="FY221" s="2">
        <v>59.5</v>
      </c>
      <c r="FZ221" s="2"/>
      <c r="GA221" s="2" t="s">
        <v>6</v>
      </c>
      <c r="GB221" s="2"/>
      <c r="GC221" s="2"/>
      <c r="GD221" s="2">
        <v>0</v>
      </c>
      <c r="GE221" s="2"/>
      <c r="GF221" s="2">
        <v>1582154589</v>
      </c>
      <c r="GG221" s="2">
        <v>2</v>
      </c>
      <c r="GH221" s="2">
        <v>1</v>
      </c>
      <c r="GI221" s="2">
        <v>-2</v>
      </c>
      <c r="GJ221" s="2">
        <v>0</v>
      </c>
      <c r="GK221" s="2">
        <f>ROUND(R221*(R12)/100,2)</f>
        <v>0</v>
      </c>
      <c r="GL221" s="2">
        <f t="shared" si="201"/>
        <v>0</v>
      </c>
      <c r="GM221" s="2">
        <f t="shared" si="202"/>
        <v>689.99</v>
      </c>
      <c r="GN221" s="2">
        <f t="shared" si="203"/>
        <v>689.99</v>
      </c>
      <c r="GO221" s="2">
        <f t="shared" si="204"/>
        <v>0</v>
      </c>
      <c r="GP221" s="2">
        <f t="shared" si="205"/>
        <v>0</v>
      </c>
      <c r="GQ221" s="2"/>
      <c r="GR221" s="2">
        <v>0</v>
      </c>
      <c r="GS221" s="2">
        <v>3</v>
      </c>
      <c r="GT221" s="2">
        <v>0</v>
      </c>
      <c r="GU221" s="2" t="s">
        <v>6</v>
      </c>
      <c r="GV221" s="2">
        <f t="shared" si="206"/>
        <v>0</v>
      </c>
      <c r="GW221" s="2">
        <v>1</v>
      </c>
      <c r="GX221" s="2">
        <f t="shared" si="207"/>
        <v>0</v>
      </c>
      <c r="GY221" s="2"/>
      <c r="GZ221" s="2"/>
      <c r="HA221" s="2">
        <v>0</v>
      </c>
      <c r="HB221" s="2">
        <v>0</v>
      </c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>
        <v>0</v>
      </c>
      <c r="IL221" s="2"/>
      <c r="IM221" s="2"/>
      <c r="IN221" s="2"/>
      <c r="IO221" s="2"/>
      <c r="IP221" s="2"/>
      <c r="IQ221" s="2"/>
      <c r="IR221" s="2"/>
      <c r="IS221" s="2"/>
      <c r="IT221" s="2"/>
      <c r="IU221" s="2"/>
    </row>
    <row r="222" spans="1:255" x14ac:dyDescent="0.2">
      <c r="A222">
        <v>17</v>
      </c>
      <c r="B222">
        <v>1</v>
      </c>
      <c r="C222">
        <f>ROW(SmtRes!A338)</f>
        <v>338</v>
      </c>
      <c r="D222">
        <f>ROW(EtalonRes!A356)</f>
        <v>356</v>
      </c>
      <c r="E222" t="s">
        <v>271</v>
      </c>
      <c r="F222" t="s">
        <v>272</v>
      </c>
      <c r="G222" t="s">
        <v>273</v>
      </c>
      <c r="H222" t="s">
        <v>274</v>
      </c>
      <c r="I222">
        <v>3</v>
      </c>
      <c r="J222">
        <v>0</v>
      </c>
      <c r="O222">
        <f t="shared" si="175"/>
        <v>2334.0100000000002</v>
      </c>
      <c r="P222">
        <f t="shared" si="176"/>
        <v>0</v>
      </c>
      <c r="Q222">
        <f t="shared" si="177"/>
        <v>838.04</v>
      </c>
      <c r="R222">
        <f t="shared" si="178"/>
        <v>0</v>
      </c>
      <c r="S222">
        <f t="shared" si="179"/>
        <v>1495.97</v>
      </c>
      <c r="T222">
        <f t="shared" si="180"/>
        <v>0</v>
      </c>
      <c r="U222">
        <f t="shared" si="181"/>
        <v>24.72</v>
      </c>
      <c r="V222">
        <f t="shared" si="182"/>
        <v>0</v>
      </c>
      <c r="W222">
        <f t="shared" si="183"/>
        <v>0</v>
      </c>
      <c r="X222">
        <f t="shared" si="184"/>
        <v>1481.01</v>
      </c>
      <c r="Y222">
        <f t="shared" si="185"/>
        <v>897.58</v>
      </c>
      <c r="AA222">
        <v>16673407</v>
      </c>
      <c r="AB222">
        <f t="shared" si="186"/>
        <v>113.91</v>
      </c>
      <c r="AC222">
        <f t="shared" si="208"/>
        <v>0</v>
      </c>
      <c r="AD222">
        <f t="shared" si="209"/>
        <v>40.9</v>
      </c>
      <c r="AE222">
        <f t="shared" si="210"/>
        <v>0</v>
      </c>
      <c r="AF222">
        <f t="shared" si="210"/>
        <v>73.010000000000005</v>
      </c>
      <c r="AG222">
        <f t="shared" si="187"/>
        <v>0</v>
      </c>
      <c r="AH222">
        <f t="shared" si="211"/>
        <v>8.24</v>
      </c>
      <c r="AI222">
        <f t="shared" si="211"/>
        <v>0</v>
      </c>
      <c r="AJ222">
        <f t="shared" si="188"/>
        <v>0</v>
      </c>
      <c r="AK222">
        <v>113.91</v>
      </c>
      <c r="AL222">
        <v>0</v>
      </c>
      <c r="AM222">
        <v>40.9</v>
      </c>
      <c r="AN222">
        <v>0</v>
      </c>
      <c r="AO222">
        <v>73.010000000000005</v>
      </c>
      <c r="AP222">
        <v>0</v>
      </c>
      <c r="AQ222">
        <v>8.24</v>
      </c>
      <c r="AR222">
        <v>0</v>
      </c>
      <c r="AS222">
        <v>0</v>
      </c>
      <c r="AT222">
        <v>99</v>
      </c>
      <c r="AU222">
        <v>60</v>
      </c>
      <c r="AV222">
        <v>1</v>
      </c>
      <c r="AW222">
        <v>1</v>
      </c>
      <c r="AZ222">
        <v>6.83</v>
      </c>
      <c r="BA222">
        <v>6.83</v>
      </c>
      <c r="BB222">
        <v>6.83</v>
      </c>
      <c r="BC222">
        <v>6.83</v>
      </c>
      <c r="BD222" t="s">
        <v>6</v>
      </c>
      <c r="BE222" t="s">
        <v>6</v>
      </c>
      <c r="BF222" t="s">
        <v>6</v>
      </c>
      <c r="BG222" t="s">
        <v>6</v>
      </c>
      <c r="BH222">
        <v>0</v>
      </c>
      <c r="BI222">
        <v>1</v>
      </c>
      <c r="BJ222" t="s">
        <v>275</v>
      </c>
      <c r="BM222">
        <v>46001</v>
      </c>
      <c r="BN222">
        <v>0</v>
      </c>
      <c r="BO222" t="s">
        <v>6</v>
      </c>
      <c r="BP222">
        <v>0</v>
      </c>
      <c r="BQ222">
        <v>2</v>
      </c>
      <c r="BR222">
        <v>0</v>
      </c>
      <c r="BS222">
        <v>6.83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6</v>
      </c>
      <c r="BZ222">
        <v>110</v>
      </c>
      <c r="CA222">
        <v>70</v>
      </c>
      <c r="CF222">
        <v>0</v>
      </c>
      <c r="CG222">
        <v>0</v>
      </c>
      <c r="CM222">
        <v>0</v>
      </c>
      <c r="CN222" t="s">
        <v>6</v>
      </c>
      <c r="CO222">
        <v>0</v>
      </c>
      <c r="CP222">
        <f t="shared" si="189"/>
        <v>2334.0100000000002</v>
      </c>
      <c r="CQ222">
        <f t="shared" si="190"/>
        <v>0</v>
      </c>
      <c r="CR222">
        <f t="shared" si="191"/>
        <v>279.34699999999998</v>
      </c>
      <c r="CS222">
        <f t="shared" si="192"/>
        <v>0</v>
      </c>
      <c r="CT222">
        <f t="shared" si="193"/>
        <v>498.65830000000005</v>
      </c>
      <c r="CU222">
        <f t="shared" si="194"/>
        <v>0</v>
      </c>
      <c r="CV222">
        <f t="shared" si="195"/>
        <v>8.24</v>
      </c>
      <c r="CW222">
        <f t="shared" si="196"/>
        <v>0</v>
      </c>
      <c r="CX222">
        <f t="shared" si="197"/>
        <v>0</v>
      </c>
      <c r="CY222">
        <f t="shared" si="198"/>
        <v>1481.0102999999999</v>
      </c>
      <c r="CZ222">
        <f t="shared" si="199"/>
        <v>897.58199999999999</v>
      </c>
      <c r="DC222" t="s">
        <v>6</v>
      </c>
      <c r="DD222" t="s">
        <v>6</v>
      </c>
      <c r="DE222" t="s">
        <v>6</v>
      </c>
      <c r="DF222" t="s">
        <v>6</v>
      </c>
      <c r="DG222" t="s">
        <v>6</v>
      </c>
      <c r="DH222" t="s">
        <v>6</v>
      </c>
      <c r="DI222" t="s">
        <v>6</v>
      </c>
      <c r="DJ222" t="s">
        <v>6</v>
      </c>
      <c r="DK222" t="s">
        <v>6</v>
      </c>
      <c r="DL222" t="s">
        <v>6</v>
      </c>
      <c r="DM222" t="s">
        <v>6</v>
      </c>
      <c r="DN222">
        <v>0</v>
      </c>
      <c r="DO222">
        <v>0</v>
      </c>
      <c r="DP222">
        <v>1</v>
      </c>
      <c r="DQ222">
        <v>1</v>
      </c>
      <c r="DU222">
        <v>1007</v>
      </c>
      <c r="DV222" t="s">
        <v>274</v>
      </c>
      <c r="DW222" t="s">
        <v>274</v>
      </c>
      <c r="DX222">
        <v>1</v>
      </c>
      <c r="EE222">
        <v>16510555</v>
      </c>
      <c r="EF222">
        <v>2</v>
      </c>
      <c r="EG222" t="s">
        <v>30</v>
      </c>
      <c r="EH222">
        <v>0</v>
      </c>
      <c r="EI222" t="s">
        <v>6</v>
      </c>
      <c r="EJ222">
        <v>1</v>
      </c>
      <c r="EK222">
        <v>46001</v>
      </c>
      <c r="EL222" t="s">
        <v>269</v>
      </c>
      <c r="EM222" t="s">
        <v>270</v>
      </c>
      <c r="EO222" t="s">
        <v>6</v>
      </c>
      <c r="EQ222">
        <v>0</v>
      </c>
      <c r="ER222">
        <v>113.91</v>
      </c>
      <c r="ES222">
        <v>0</v>
      </c>
      <c r="ET222">
        <v>40.9</v>
      </c>
      <c r="EU222">
        <v>0</v>
      </c>
      <c r="EV222">
        <v>73.010000000000005</v>
      </c>
      <c r="EW222">
        <v>8.24</v>
      </c>
      <c r="EX222">
        <v>0</v>
      </c>
      <c r="EY222">
        <v>0</v>
      </c>
      <c r="FQ222">
        <v>0</v>
      </c>
      <c r="FR222">
        <f t="shared" si="200"/>
        <v>0</v>
      </c>
      <c r="FS222">
        <v>0</v>
      </c>
      <c r="FT222" t="s">
        <v>34</v>
      </c>
      <c r="FU222" t="s">
        <v>35</v>
      </c>
      <c r="FX222">
        <v>99</v>
      </c>
      <c r="FY222">
        <v>59.5</v>
      </c>
      <c r="GA222" t="s">
        <v>6</v>
      </c>
      <c r="GD222">
        <v>0</v>
      </c>
      <c r="GF222">
        <v>1582154589</v>
      </c>
      <c r="GG222">
        <v>1</v>
      </c>
      <c r="GH222">
        <v>1</v>
      </c>
      <c r="GI222">
        <v>4</v>
      </c>
      <c r="GJ222">
        <v>0</v>
      </c>
      <c r="GK222">
        <f>ROUND(R222*(S12)/100,2)</f>
        <v>0</v>
      </c>
      <c r="GL222">
        <f t="shared" si="201"/>
        <v>0</v>
      </c>
      <c r="GM222">
        <f t="shared" si="202"/>
        <v>4712.6000000000004</v>
      </c>
      <c r="GN222">
        <f t="shared" si="203"/>
        <v>4712.6000000000004</v>
      </c>
      <c r="GO222">
        <f t="shared" si="204"/>
        <v>0</v>
      </c>
      <c r="GP222">
        <f t="shared" si="205"/>
        <v>0</v>
      </c>
      <c r="GR222">
        <v>0</v>
      </c>
      <c r="GS222">
        <v>3</v>
      </c>
      <c r="GT222">
        <v>0</v>
      </c>
      <c r="GU222" t="s">
        <v>6</v>
      </c>
      <c r="GV222">
        <f t="shared" si="206"/>
        <v>0</v>
      </c>
      <c r="GW222">
        <v>1</v>
      </c>
      <c r="GX222">
        <f t="shared" si="207"/>
        <v>0</v>
      </c>
      <c r="HA222">
        <v>0</v>
      </c>
      <c r="HB222">
        <v>0</v>
      </c>
      <c r="IK222">
        <v>0</v>
      </c>
    </row>
    <row r="223" spans="1:255" x14ac:dyDescent="0.2">
      <c r="A223" s="2">
        <v>17</v>
      </c>
      <c r="B223" s="2">
        <v>1</v>
      </c>
      <c r="C223" s="2">
        <f>ROW(SmtRes!A346)</f>
        <v>346</v>
      </c>
      <c r="D223" s="2">
        <f>ROW(EtalonRes!A363)</f>
        <v>363</v>
      </c>
      <c r="E223" s="2" t="s">
        <v>276</v>
      </c>
      <c r="F223" s="2" t="s">
        <v>277</v>
      </c>
      <c r="G223" s="2" t="s">
        <v>278</v>
      </c>
      <c r="H223" s="2" t="s">
        <v>274</v>
      </c>
      <c r="I223" s="2">
        <v>3</v>
      </c>
      <c r="J223" s="2">
        <v>0</v>
      </c>
      <c r="K223" s="2"/>
      <c r="L223" s="2"/>
      <c r="M223" s="2"/>
      <c r="N223" s="2"/>
      <c r="O223" s="2">
        <f t="shared" si="175"/>
        <v>740.94</v>
      </c>
      <c r="P223" s="2">
        <f t="shared" si="176"/>
        <v>380.61</v>
      </c>
      <c r="Q223" s="2">
        <f t="shared" si="177"/>
        <v>155.52000000000001</v>
      </c>
      <c r="R223" s="2">
        <f t="shared" si="178"/>
        <v>24.3</v>
      </c>
      <c r="S223" s="2">
        <f t="shared" si="179"/>
        <v>204.81</v>
      </c>
      <c r="T223" s="2">
        <f t="shared" si="180"/>
        <v>0</v>
      </c>
      <c r="U223" s="2">
        <f t="shared" si="181"/>
        <v>23.432399999999994</v>
      </c>
      <c r="V223" s="2">
        <f t="shared" si="182"/>
        <v>1.7999999999999998</v>
      </c>
      <c r="W223" s="2">
        <f t="shared" si="183"/>
        <v>0</v>
      </c>
      <c r="X223" s="2">
        <f t="shared" si="184"/>
        <v>252.02</v>
      </c>
      <c r="Y223" s="2">
        <f t="shared" si="185"/>
        <v>155.79</v>
      </c>
      <c r="Z223" s="2"/>
      <c r="AA223" s="2">
        <v>16673393</v>
      </c>
      <c r="AB223" s="2">
        <f t="shared" si="186"/>
        <v>246.9786</v>
      </c>
      <c r="AC223" s="2">
        <f t="shared" si="208"/>
        <v>126.87</v>
      </c>
      <c r="AD223" s="2">
        <f>ROUND((((((ET223*1.25)*1.2))-(((EU223*1.25)*1.2)))+AE223),6)</f>
        <v>51.84</v>
      </c>
      <c r="AE223" s="2">
        <f>ROUND((((EU223*1.25)*1.2)),6)</f>
        <v>8.1</v>
      </c>
      <c r="AF223" s="2">
        <f>ROUND((((EV223*1.15)*1.2)),6)</f>
        <v>68.268600000000006</v>
      </c>
      <c r="AG223" s="2">
        <f t="shared" si="187"/>
        <v>0</v>
      </c>
      <c r="AH223" s="2">
        <f>(((EW223*1.15)*1.2))</f>
        <v>7.8107999999999986</v>
      </c>
      <c r="AI223" s="2">
        <f>(((EX223*1.25)*1.2))</f>
        <v>0.6</v>
      </c>
      <c r="AJ223" s="2">
        <f t="shared" si="188"/>
        <v>0</v>
      </c>
      <c r="AK223" s="2">
        <v>210.9</v>
      </c>
      <c r="AL223" s="2">
        <v>126.87</v>
      </c>
      <c r="AM223" s="2">
        <v>34.56</v>
      </c>
      <c r="AN223" s="2">
        <v>5.4</v>
      </c>
      <c r="AO223" s="2">
        <v>49.47</v>
      </c>
      <c r="AP223" s="2">
        <v>0</v>
      </c>
      <c r="AQ223" s="2">
        <v>5.66</v>
      </c>
      <c r="AR223" s="2">
        <v>0.4</v>
      </c>
      <c r="AS223" s="2">
        <v>0</v>
      </c>
      <c r="AT223" s="2">
        <v>110</v>
      </c>
      <c r="AU223" s="2">
        <v>68</v>
      </c>
      <c r="AV223" s="2">
        <v>1</v>
      </c>
      <c r="AW223" s="2">
        <v>1</v>
      </c>
      <c r="AX223" s="2"/>
      <c r="AY223" s="2"/>
      <c r="AZ223" s="2">
        <v>1</v>
      </c>
      <c r="BA223" s="2">
        <v>1</v>
      </c>
      <c r="BB223" s="2">
        <v>1</v>
      </c>
      <c r="BC223" s="2">
        <v>1</v>
      </c>
      <c r="BD223" s="2" t="s">
        <v>6</v>
      </c>
      <c r="BE223" s="2" t="s">
        <v>6</v>
      </c>
      <c r="BF223" s="2" t="s">
        <v>6</v>
      </c>
      <c r="BG223" s="2" t="s">
        <v>6</v>
      </c>
      <c r="BH223" s="2">
        <v>0</v>
      </c>
      <c r="BI223" s="2">
        <v>1</v>
      </c>
      <c r="BJ223" s="2" t="s">
        <v>279</v>
      </c>
      <c r="BK223" s="2"/>
      <c r="BL223" s="2"/>
      <c r="BM223" s="2">
        <v>8001</v>
      </c>
      <c r="BN223" s="2">
        <v>0</v>
      </c>
      <c r="BO223" s="2" t="s">
        <v>6</v>
      </c>
      <c r="BP223" s="2">
        <v>0</v>
      </c>
      <c r="BQ223" s="2">
        <v>2</v>
      </c>
      <c r="BR223" s="2">
        <v>0</v>
      </c>
      <c r="BS223" s="2">
        <v>1</v>
      </c>
      <c r="BT223" s="2">
        <v>1</v>
      </c>
      <c r="BU223" s="2">
        <v>1</v>
      </c>
      <c r="BV223" s="2">
        <v>1</v>
      </c>
      <c r="BW223" s="2">
        <v>1</v>
      </c>
      <c r="BX223" s="2">
        <v>1</v>
      </c>
      <c r="BY223" s="2" t="s">
        <v>6</v>
      </c>
      <c r="BZ223" s="2">
        <v>122</v>
      </c>
      <c r="CA223" s="2">
        <v>80</v>
      </c>
      <c r="CB223" s="2"/>
      <c r="CC223" s="2"/>
      <c r="CD223" s="2"/>
      <c r="CE223" s="2"/>
      <c r="CF223" s="2">
        <v>0</v>
      </c>
      <c r="CG223" s="2">
        <v>0</v>
      </c>
      <c r="CH223" s="2"/>
      <c r="CI223" s="2"/>
      <c r="CJ223" s="2"/>
      <c r="CK223" s="2"/>
      <c r="CL223" s="2"/>
      <c r="CM223" s="2">
        <v>0</v>
      </c>
      <c r="CN223" s="2" t="s">
        <v>598</v>
      </c>
      <c r="CO223" s="2">
        <v>0</v>
      </c>
      <c r="CP223" s="2">
        <f t="shared" si="189"/>
        <v>740.94</v>
      </c>
      <c r="CQ223" s="2">
        <f t="shared" si="190"/>
        <v>126.87</v>
      </c>
      <c r="CR223" s="2">
        <f t="shared" si="191"/>
        <v>51.84</v>
      </c>
      <c r="CS223" s="2">
        <f t="shared" si="192"/>
        <v>8.1</v>
      </c>
      <c r="CT223" s="2">
        <f t="shared" si="193"/>
        <v>68.268600000000006</v>
      </c>
      <c r="CU223" s="2">
        <f t="shared" si="194"/>
        <v>0</v>
      </c>
      <c r="CV223" s="2">
        <f t="shared" si="195"/>
        <v>7.8107999999999986</v>
      </c>
      <c r="CW223" s="2">
        <f t="shared" si="196"/>
        <v>0.6</v>
      </c>
      <c r="CX223" s="2">
        <f t="shared" si="197"/>
        <v>0</v>
      </c>
      <c r="CY223" s="2">
        <f t="shared" si="198"/>
        <v>252.02100000000002</v>
      </c>
      <c r="CZ223" s="2">
        <f t="shared" si="199"/>
        <v>155.79480000000001</v>
      </c>
      <c r="DA223" s="2"/>
      <c r="DB223" s="2"/>
      <c r="DC223" s="2" t="s">
        <v>6</v>
      </c>
      <c r="DD223" s="2" t="s">
        <v>6</v>
      </c>
      <c r="DE223" s="2" t="s">
        <v>253</v>
      </c>
      <c r="DF223" s="2" t="s">
        <v>253</v>
      </c>
      <c r="DG223" s="2" t="s">
        <v>254</v>
      </c>
      <c r="DH223" s="2" t="s">
        <v>6</v>
      </c>
      <c r="DI223" s="2" t="s">
        <v>254</v>
      </c>
      <c r="DJ223" s="2" t="s">
        <v>253</v>
      </c>
      <c r="DK223" s="2" t="s">
        <v>6</v>
      </c>
      <c r="DL223" s="2" t="s">
        <v>6</v>
      </c>
      <c r="DM223" s="2" t="s">
        <v>6</v>
      </c>
      <c r="DN223" s="2">
        <v>0</v>
      </c>
      <c r="DO223" s="2">
        <v>0</v>
      </c>
      <c r="DP223" s="2">
        <v>1</v>
      </c>
      <c r="DQ223" s="2">
        <v>1</v>
      </c>
      <c r="DR223" s="2"/>
      <c r="DS223" s="2"/>
      <c r="DT223" s="2"/>
      <c r="DU223" s="2">
        <v>1007</v>
      </c>
      <c r="DV223" s="2" t="s">
        <v>274</v>
      </c>
      <c r="DW223" s="2" t="s">
        <v>274</v>
      </c>
      <c r="DX223" s="2">
        <v>1</v>
      </c>
      <c r="DY223" s="2"/>
      <c r="DZ223" s="2"/>
      <c r="EA223" s="2"/>
      <c r="EB223" s="2"/>
      <c r="EC223" s="2"/>
      <c r="ED223" s="2"/>
      <c r="EE223" s="2">
        <v>16510485</v>
      </c>
      <c r="EF223" s="2">
        <v>2</v>
      </c>
      <c r="EG223" s="2" t="s">
        <v>30</v>
      </c>
      <c r="EH223" s="2">
        <v>0</v>
      </c>
      <c r="EI223" s="2" t="s">
        <v>6</v>
      </c>
      <c r="EJ223" s="2">
        <v>1</v>
      </c>
      <c r="EK223" s="2">
        <v>8001</v>
      </c>
      <c r="EL223" s="2" t="s">
        <v>280</v>
      </c>
      <c r="EM223" s="2" t="s">
        <v>281</v>
      </c>
      <c r="EN223" s="2"/>
      <c r="EO223" s="2" t="s">
        <v>255</v>
      </c>
      <c r="EP223" s="2"/>
      <c r="EQ223" s="2">
        <v>0</v>
      </c>
      <c r="ER223" s="2">
        <v>210.9</v>
      </c>
      <c r="ES223" s="2">
        <v>126.87</v>
      </c>
      <c r="ET223" s="2">
        <v>34.56</v>
      </c>
      <c r="EU223" s="2">
        <v>5.4</v>
      </c>
      <c r="EV223" s="2">
        <v>49.47</v>
      </c>
      <c r="EW223" s="2">
        <v>5.66</v>
      </c>
      <c r="EX223" s="2">
        <v>0.4</v>
      </c>
      <c r="EY223" s="2">
        <v>0</v>
      </c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>
        <v>0</v>
      </c>
      <c r="FR223" s="2">
        <f t="shared" si="200"/>
        <v>0</v>
      </c>
      <c r="FS223" s="2">
        <v>0</v>
      </c>
      <c r="FT223" s="2" t="s">
        <v>34</v>
      </c>
      <c r="FU223" s="2" t="s">
        <v>35</v>
      </c>
      <c r="FV223" s="2"/>
      <c r="FW223" s="2"/>
      <c r="FX223" s="2">
        <v>109.8</v>
      </c>
      <c r="FY223" s="2">
        <v>68</v>
      </c>
      <c r="FZ223" s="2"/>
      <c r="GA223" s="2" t="s">
        <v>6</v>
      </c>
      <c r="GB223" s="2"/>
      <c r="GC223" s="2"/>
      <c r="GD223" s="2">
        <v>0</v>
      </c>
      <c r="GE223" s="2"/>
      <c r="GF223" s="2">
        <v>881246254</v>
      </c>
      <c r="GG223" s="2">
        <v>2</v>
      </c>
      <c r="GH223" s="2">
        <v>1</v>
      </c>
      <c r="GI223" s="2">
        <v>-2</v>
      </c>
      <c r="GJ223" s="2">
        <v>0</v>
      </c>
      <c r="GK223" s="2">
        <f>ROUND(R223*(R12)/100,2)</f>
        <v>0</v>
      </c>
      <c r="GL223" s="2">
        <f t="shared" si="201"/>
        <v>0</v>
      </c>
      <c r="GM223" s="2">
        <f t="shared" si="202"/>
        <v>1148.75</v>
      </c>
      <c r="GN223" s="2">
        <f t="shared" si="203"/>
        <v>1148.75</v>
      </c>
      <c r="GO223" s="2">
        <f t="shared" si="204"/>
        <v>0</v>
      </c>
      <c r="GP223" s="2">
        <f t="shared" si="205"/>
        <v>0</v>
      </c>
      <c r="GQ223" s="2"/>
      <c r="GR223" s="2">
        <v>0</v>
      </c>
      <c r="GS223" s="2">
        <v>3</v>
      </c>
      <c r="GT223" s="2">
        <v>0</v>
      </c>
      <c r="GU223" s="2" t="s">
        <v>6</v>
      </c>
      <c r="GV223" s="2">
        <f t="shared" si="206"/>
        <v>0</v>
      </c>
      <c r="GW223" s="2">
        <v>1</v>
      </c>
      <c r="GX223" s="2">
        <f t="shared" si="207"/>
        <v>0</v>
      </c>
      <c r="GY223" s="2"/>
      <c r="GZ223" s="2"/>
      <c r="HA223" s="2">
        <v>0</v>
      </c>
      <c r="HB223" s="2">
        <v>0</v>
      </c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>
        <v>0</v>
      </c>
      <c r="IL223" s="2"/>
      <c r="IM223" s="2"/>
      <c r="IN223" s="2"/>
      <c r="IO223" s="2"/>
      <c r="IP223" s="2"/>
      <c r="IQ223" s="2"/>
      <c r="IR223" s="2"/>
      <c r="IS223" s="2"/>
      <c r="IT223" s="2"/>
      <c r="IU223" s="2"/>
    </row>
    <row r="224" spans="1:255" x14ac:dyDescent="0.2">
      <c r="A224">
        <v>17</v>
      </c>
      <c r="B224">
        <v>1</v>
      </c>
      <c r="C224">
        <f>ROW(SmtRes!A354)</f>
        <v>354</v>
      </c>
      <c r="D224">
        <f>ROW(EtalonRes!A370)</f>
        <v>370</v>
      </c>
      <c r="E224" t="s">
        <v>276</v>
      </c>
      <c r="F224" t="s">
        <v>277</v>
      </c>
      <c r="G224" t="s">
        <v>278</v>
      </c>
      <c r="H224" t="s">
        <v>274</v>
      </c>
      <c r="I224">
        <v>3</v>
      </c>
      <c r="J224">
        <v>0</v>
      </c>
      <c r="O224">
        <f t="shared" si="175"/>
        <v>5060.59</v>
      </c>
      <c r="P224">
        <f t="shared" si="176"/>
        <v>2599.5700000000002</v>
      </c>
      <c r="Q224">
        <f t="shared" si="177"/>
        <v>1062.2</v>
      </c>
      <c r="R224">
        <f t="shared" si="178"/>
        <v>165.97</v>
      </c>
      <c r="S224">
        <f t="shared" si="179"/>
        <v>1398.82</v>
      </c>
      <c r="T224">
        <f t="shared" si="180"/>
        <v>0</v>
      </c>
      <c r="U224">
        <f t="shared" si="181"/>
        <v>23.432399999999994</v>
      </c>
      <c r="V224">
        <f t="shared" si="182"/>
        <v>1.7999999999999998</v>
      </c>
      <c r="W224">
        <f t="shared" si="183"/>
        <v>0</v>
      </c>
      <c r="X224">
        <f t="shared" si="184"/>
        <v>1721.27</v>
      </c>
      <c r="Y224">
        <f t="shared" si="185"/>
        <v>1064.06</v>
      </c>
      <c r="AA224">
        <v>16673407</v>
      </c>
      <c r="AB224">
        <f t="shared" si="186"/>
        <v>246.9786</v>
      </c>
      <c r="AC224">
        <f t="shared" si="208"/>
        <v>126.87</v>
      </c>
      <c r="AD224">
        <f>ROUND((((((ET224*1.25)*1.2))-(((EU224*1.25)*1.2)))+AE224),6)</f>
        <v>51.84</v>
      </c>
      <c r="AE224">
        <f>ROUND((((EU224*1.25)*1.2)),6)</f>
        <v>8.1</v>
      </c>
      <c r="AF224">
        <f>ROUND((((EV224*1.15)*1.2)),6)</f>
        <v>68.268600000000006</v>
      </c>
      <c r="AG224">
        <f t="shared" si="187"/>
        <v>0</v>
      </c>
      <c r="AH224">
        <f>(((EW224*1.15)*1.2))</f>
        <v>7.8107999999999986</v>
      </c>
      <c r="AI224">
        <f>(((EX224*1.25)*1.2))</f>
        <v>0.6</v>
      </c>
      <c r="AJ224">
        <f t="shared" si="188"/>
        <v>0</v>
      </c>
      <c r="AK224">
        <v>210.9</v>
      </c>
      <c r="AL224">
        <v>126.87</v>
      </c>
      <c r="AM224">
        <v>34.56</v>
      </c>
      <c r="AN224">
        <v>5.4</v>
      </c>
      <c r="AO224">
        <v>49.47</v>
      </c>
      <c r="AP224">
        <v>0</v>
      </c>
      <c r="AQ224">
        <v>5.66</v>
      </c>
      <c r="AR224">
        <v>0.4</v>
      </c>
      <c r="AS224">
        <v>0</v>
      </c>
      <c r="AT224">
        <v>110</v>
      </c>
      <c r="AU224">
        <v>68</v>
      </c>
      <c r="AV224">
        <v>1</v>
      </c>
      <c r="AW224">
        <v>1</v>
      </c>
      <c r="AZ224">
        <v>6.83</v>
      </c>
      <c r="BA224">
        <v>6.83</v>
      </c>
      <c r="BB224">
        <v>6.83</v>
      </c>
      <c r="BC224">
        <v>6.83</v>
      </c>
      <c r="BD224" t="s">
        <v>6</v>
      </c>
      <c r="BE224" t="s">
        <v>6</v>
      </c>
      <c r="BF224" t="s">
        <v>6</v>
      </c>
      <c r="BG224" t="s">
        <v>6</v>
      </c>
      <c r="BH224">
        <v>0</v>
      </c>
      <c r="BI224">
        <v>1</v>
      </c>
      <c r="BJ224" t="s">
        <v>279</v>
      </c>
      <c r="BM224">
        <v>8001</v>
      </c>
      <c r="BN224">
        <v>0</v>
      </c>
      <c r="BO224" t="s">
        <v>6</v>
      </c>
      <c r="BP224">
        <v>0</v>
      </c>
      <c r="BQ224">
        <v>2</v>
      </c>
      <c r="BR224">
        <v>0</v>
      </c>
      <c r="BS224">
        <v>6.83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6</v>
      </c>
      <c r="BZ224">
        <v>122</v>
      </c>
      <c r="CA224">
        <v>80</v>
      </c>
      <c r="CF224">
        <v>0</v>
      </c>
      <c r="CG224">
        <v>0</v>
      </c>
      <c r="CM224">
        <v>0</v>
      </c>
      <c r="CN224" t="s">
        <v>598</v>
      </c>
      <c r="CO224">
        <v>0</v>
      </c>
      <c r="CP224">
        <f t="shared" si="189"/>
        <v>5060.59</v>
      </c>
      <c r="CQ224">
        <f t="shared" si="190"/>
        <v>866.52210000000002</v>
      </c>
      <c r="CR224">
        <f t="shared" si="191"/>
        <v>354.06720000000001</v>
      </c>
      <c r="CS224">
        <f t="shared" si="192"/>
        <v>55.323</v>
      </c>
      <c r="CT224">
        <f t="shared" si="193"/>
        <v>466.27453800000006</v>
      </c>
      <c r="CU224">
        <f t="shared" si="194"/>
        <v>0</v>
      </c>
      <c r="CV224">
        <f t="shared" si="195"/>
        <v>7.8107999999999986</v>
      </c>
      <c r="CW224">
        <f t="shared" si="196"/>
        <v>0.6</v>
      </c>
      <c r="CX224">
        <f t="shared" si="197"/>
        <v>0</v>
      </c>
      <c r="CY224">
        <f t="shared" si="198"/>
        <v>1721.269</v>
      </c>
      <c r="CZ224">
        <f t="shared" si="199"/>
        <v>1064.0572</v>
      </c>
      <c r="DC224" t="s">
        <v>6</v>
      </c>
      <c r="DD224" t="s">
        <v>6</v>
      </c>
      <c r="DE224" t="s">
        <v>253</v>
      </c>
      <c r="DF224" t="s">
        <v>253</v>
      </c>
      <c r="DG224" t="s">
        <v>254</v>
      </c>
      <c r="DH224" t="s">
        <v>6</v>
      </c>
      <c r="DI224" t="s">
        <v>254</v>
      </c>
      <c r="DJ224" t="s">
        <v>253</v>
      </c>
      <c r="DK224" t="s">
        <v>6</v>
      </c>
      <c r="DL224" t="s">
        <v>6</v>
      </c>
      <c r="DM224" t="s">
        <v>6</v>
      </c>
      <c r="DN224">
        <v>0</v>
      </c>
      <c r="DO224">
        <v>0</v>
      </c>
      <c r="DP224">
        <v>1</v>
      </c>
      <c r="DQ224">
        <v>1</v>
      </c>
      <c r="DU224">
        <v>1007</v>
      </c>
      <c r="DV224" t="s">
        <v>274</v>
      </c>
      <c r="DW224" t="s">
        <v>274</v>
      </c>
      <c r="DX224">
        <v>1</v>
      </c>
      <c r="EE224">
        <v>16510485</v>
      </c>
      <c r="EF224">
        <v>2</v>
      </c>
      <c r="EG224" t="s">
        <v>30</v>
      </c>
      <c r="EH224">
        <v>0</v>
      </c>
      <c r="EI224" t="s">
        <v>6</v>
      </c>
      <c r="EJ224">
        <v>1</v>
      </c>
      <c r="EK224">
        <v>8001</v>
      </c>
      <c r="EL224" t="s">
        <v>280</v>
      </c>
      <c r="EM224" t="s">
        <v>281</v>
      </c>
      <c r="EO224" t="s">
        <v>255</v>
      </c>
      <c r="EQ224">
        <v>0</v>
      </c>
      <c r="ER224">
        <v>210.9</v>
      </c>
      <c r="ES224">
        <v>126.87</v>
      </c>
      <c r="ET224">
        <v>34.56</v>
      </c>
      <c r="EU224">
        <v>5.4</v>
      </c>
      <c r="EV224">
        <v>49.47</v>
      </c>
      <c r="EW224">
        <v>5.66</v>
      </c>
      <c r="EX224">
        <v>0.4</v>
      </c>
      <c r="EY224">
        <v>0</v>
      </c>
      <c r="FQ224">
        <v>0</v>
      </c>
      <c r="FR224">
        <f t="shared" si="200"/>
        <v>0</v>
      </c>
      <c r="FS224">
        <v>0</v>
      </c>
      <c r="FT224" t="s">
        <v>34</v>
      </c>
      <c r="FU224" t="s">
        <v>35</v>
      </c>
      <c r="FX224">
        <v>109.8</v>
      </c>
      <c r="FY224">
        <v>68</v>
      </c>
      <c r="GA224" t="s">
        <v>6</v>
      </c>
      <c r="GD224">
        <v>0</v>
      </c>
      <c r="GF224">
        <v>881246254</v>
      </c>
      <c r="GG224">
        <v>1</v>
      </c>
      <c r="GH224">
        <v>1</v>
      </c>
      <c r="GI224">
        <v>4</v>
      </c>
      <c r="GJ224">
        <v>0</v>
      </c>
      <c r="GK224">
        <f>ROUND(R224*(S12)/100,2)</f>
        <v>0</v>
      </c>
      <c r="GL224">
        <f t="shared" si="201"/>
        <v>0</v>
      </c>
      <c r="GM224">
        <f t="shared" si="202"/>
        <v>7845.92</v>
      </c>
      <c r="GN224">
        <f t="shared" si="203"/>
        <v>7845.92</v>
      </c>
      <c r="GO224">
        <f t="shared" si="204"/>
        <v>0</v>
      </c>
      <c r="GP224">
        <f t="shared" si="205"/>
        <v>0</v>
      </c>
      <c r="GR224">
        <v>0</v>
      </c>
      <c r="GS224">
        <v>3</v>
      </c>
      <c r="GT224">
        <v>0</v>
      </c>
      <c r="GU224" t="s">
        <v>6</v>
      </c>
      <c r="GV224">
        <f t="shared" si="206"/>
        <v>0</v>
      </c>
      <c r="GW224">
        <v>1</v>
      </c>
      <c r="GX224">
        <f t="shared" si="207"/>
        <v>0</v>
      </c>
      <c r="HA224">
        <v>0</v>
      </c>
      <c r="HB224">
        <v>0</v>
      </c>
      <c r="IK224">
        <v>0</v>
      </c>
    </row>
    <row r="225" spans="1:255" x14ac:dyDescent="0.2">
      <c r="A225" s="2">
        <v>18</v>
      </c>
      <c r="B225" s="2">
        <v>1</v>
      </c>
      <c r="C225" s="2">
        <v>344</v>
      </c>
      <c r="D225" s="2"/>
      <c r="E225" s="2" t="s">
        <v>282</v>
      </c>
      <c r="F225" s="2" t="s">
        <v>283</v>
      </c>
      <c r="G225" s="2" t="s">
        <v>284</v>
      </c>
      <c r="H225" s="2" t="s">
        <v>285</v>
      </c>
      <c r="I225" s="2">
        <f>I223*J225</f>
        <v>1.2</v>
      </c>
      <c r="J225" s="2">
        <v>0.39999999999999997</v>
      </c>
      <c r="K225" s="2"/>
      <c r="L225" s="2"/>
      <c r="M225" s="2"/>
      <c r="N225" s="2"/>
      <c r="O225" s="2">
        <f t="shared" si="175"/>
        <v>0</v>
      </c>
      <c r="P225" s="2">
        <f t="shared" si="176"/>
        <v>0</v>
      </c>
      <c r="Q225" s="2">
        <f t="shared" si="177"/>
        <v>0</v>
      </c>
      <c r="R225" s="2">
        <f t="shared" si="178"/>
        <v>0</v>
      </c>
      <c r="S225" s="2">
        <f t="shared" si="179"/>
        <v>0</v>
      </c>
      <c r="T225" s="2">
        <f t="shared" si="180"/>
        <v>0</v>
      </c>
      <c r="U225" s="2">
        <f t="shared" si="181"/>
        <v>0</v>
      </c>
      <c r="V225" s="2">
        <f t="shared" si="182"/>
        <v>0</v>
      </c>
      <c r="W225" s="2">
        <f t="shared" si="183"/>
        <v>0</v>
      </c>
      <c r="X225" s="2">
        <f t="shared" si="184"/>
        <v>0</v>
      </c>
      <c r="Y225" s="2">
        <f t="shared" si="185"/>
        <v>0</v>
      </c>
      <c r="Z225" s="2"/>
      <c r="AA225" s="2">
        <v>16673393</v>
      </c>
      <c r="AB225" s="2">
        <f t="shared" si="186"/>
        <v>0</v>
      </c>
      <c r="AC225" s="2">
        <f t="shared" si="208"/>
        <v>0</v>
      </c>
      <c r="AD225" s="2">
        <f t="shared" ref="AD225:AD230" si="212">ROUND((((ET225)-(EU225))+AE225),6)</f>
        <v>0</v>
      </c>
      <c r="AE225" s="2">
        <f t="shared" ref="AE225:AF230" si="213">ROUND((EU225),6)</f>
        <v>0</v>
      </c>
      <c r="AF225" s="2">
        <f t="shared" si="213"/>
        <v>0</v>
      </c>
      <c r="AG225" s="2">
        <f t="shared" si="187"/>
        <v>0</v>
      </c>
      <c r="AH225" s="2">
        <f t="shared" ref="AH225:AI230" si="214">(EW225)</f>
        <v>0</v>
      </c>
      <c r="AI225" s="2">
        <f t="shared" si="214"/>
        <v>0</v>
      </c>
      <c r="AJ225" s="2">
        <f t="shared" si="188"/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110</v>
      </c>
      <c r="AU225" s="2">
        <v>68</v>
      </c>
      <c r="AV225" s="2">
        <v>1</v>
      </c>
      <c r="AW225" s="2">
        <v>1</v>
      </c>
      <c r="AX225" s="2"/>
      <c r="AY225" s="2"/>
      <c r="AZ225" s="2">
        <v>1</v>
      </c>
      <c r="BA225" s="2">
        <v>1</v>
      </c>
      <c r="BB225" s="2">
        <v>1</v>
      </c>
      <c r="BC225" s="2">
        <v>1</v>
      </c>
      <c r="BD225" s="2" t="s">
        <v>6</v>
      </c>
      <c r="BE225" s="2" t="s">
        <v>6</v>
      </c>
      <c r="BF225" s="2" t="s">
        <v>6</v>
      </c>
      <c r="BG225" s="2" t="s">
        <v>6</v>
      </c>
      <c r="BH225" s="2">
        <v>3</v>
      </c>
      <c r="BI225" s="2">
        <v>1</v>
      </c>
      <c r="BJ225" s="2" t="s">
        <v>6</v>
      </c>
      <c r="BK225" s="2"/>
      <c r="BL225" s="2"/>
      <c r="BM225" s="2">
        <v>8001</v>
      </c>
      <c r="BN225" s="2">
        <v>0</v>
      </c>
      <c r="BO225" s="2" t="s">
        <v>6</v>
      </c>
      <c r="BP225" s="2">
        <v>0</v>
      </c>
      <c r="BQ225" s="2">
        <v>2</v>
      </c>
      <c r="BR225" s="2">
        <v>0</v>
      </c>
      <c r="BS225" s="2">
        <v>1</v>
      </c>
      <c r="BT225" s="2">
        <v>1</v>
      </c>
      <c r="BU225" s="2">
        <v>1</v>
      </c>
      <c r="BV225" s="2">
        <v>1</v>
      </c>
      <c r="BW225" s="2">
        <v>1</v>
      </c>
      <c r="BX225" s="2">
        <v>1</v>
      </c>
      <c r="BY225" s="2" t="s">
        <v>6</v>
      </c>
      <c r="BZ225" s="2">
        <v>122</v>
      </c>
      <c r="CA225" s="2">
        <v>80</v>
      </c>
      <c r="CB225" s="2"/>
      <c r="CC225" s="2"/>
      <c r="CD225" s="2"/>
      <c r="CE225" s="2"/>
      <c r="CF225" s="2">
        <v>0</v>
      </c>
      <c r="CG225" s="2">
        <v>0</v>
      </c>
      <c r="CH225" s="2"/>
      <c r="CI225" s="2"/>
      <c r="CJ225" s="2"/>
      <c r="CK225" s="2"/>
      <c r="CL225" s="2"/>
      <c r="CM225" s="2">
        <v>0</v>
      </c>
      <c r="CN225" s="2" t="s">
        <v>6</v>
      </c>
      <c r="CO225" s="2">
        <v>0</v>
      </c>
      <c r="CP225" s="2">
        <f t="shared" si="189"/>
        <v>0</v>
      </c>
      <c r="CQ225" s="2">
        <f t="shared" si="190"/>
        <v>0</v>
      </c>
      <c r="CR225" s="2">
        <f t="shared" si="191"/>
        <v>0</v>
      </c>
      <c r="CS225" s="2">
        <f t="shared" si="192"/>
        <v>0</v>
      </c>
      <c r="CT225" s="2">
        <f t="shared" si="193"/>
        <v>0</v>
      </c>
      <c r="CU225" s="2">
        <f t="shared" si="194"/>
        <v>0</v>
      </c>
      <c r="CV225" s="2">
        <f t="shared" si="195"/>
        <v>0</v>
      </c>
      <c r="CW225" s="2">
        <f t="shared" si="196"/>
        <v>0</v>
      </c>
      <c r="CX225" s="2">
        <f t="shared" si="197"/>
        <v>0</v>
      </c>
      <c r="CY225" s="2">
        <f t="shared" si="198"/>
        <v>0</v>
      </c>
      <c r="CZ225" s="2">
        <f t="shared" si="199"/>
        <v>0</v>
      </c>
      <c r="DA225" s="2"/>
      <c r="DB225" s="2"/>
      <c r="DC225" s="2" t="s">
        <v>6</v>
      </c>
      <c r="DD225" s="2" t="s">
        <v>6</v>
      </c>
      <c r="DE225" s="2" t="s">
        <v>6</v>
      </c>
      <c r="DF225" s="2" t="s">
        <v>6</v>
      </c>
      <c r="DG225" s="2" t="s">
        <v>6</v>
      </c>
      <c r="DH225" s="2" t="s">
        <v>6</v>
      </c>
      <c r="DI225" s="2" t="s">
        <v>6</v>
      </c>
      <c r="DJ225" s="2" t="s">
        <v>6</v>
      </c>
      <c r="DK225" s="2" t="s">
        <v>6</v>
      </c>
      <c r="DL225" s="2" t="s">
        <v>6</v>
      </c>
      <c r="DM225" s="2" t="s">
        <v>6</v>
      </c>
      <c r="DN225" s="2">
        <v>0</v>
      </c>
      <c r="DO225" s="2">
        <v>0</v>
      </c>
      <c r="DP225" s="2">
        <v>1</v>
      </c>
      <c r="DQ225" s="2">
        <v>1</v>
      </c>
      <c r="DR225" s="2"/>
      <c r="DS225" s="2"/>
      <c r="DT225" s="2"/>
      <c r="DU225" s="2">
        <v>1010</v>
      </c>
      <c r="DV225" s="2" t="s">
        <v>285</v>
      </c>
      <c r="DW225" s="2" t="s">
        <v>285</v>
      </c>
      <c r="DX225" s="2">
        <v>1000</v>
      </c>
      <c r="DY225" s="2"/>
      <c r="DZ225" s="2"/>
      <c r="EA225" s="2"/>
      <c r="EB225" s="2"/>
      <c r="EC225" s="2"/>
      <c r="ED225" s="2"/>
      <c r="EE225" s="2">
        <v>16510485</v>
      </c>
      <c r="EF225" s="2">
        <v>2</v>
      </c>
      <c r="EG225" s="2" t="s">
        <v>30</v>
      </c>
      <c r="EH225" s="2">
        <v>0</v>
      </c>
      <c r="EI225" s="2" t="s">
        <v>6</v>
      </c>
      <c r="EJ225" s="2">
        <v>1</v>
      </c>
      <c r="EK225" s="2">
        <v>8001</v>
      </c>
      <c r="EL225" s="2" t="s">
        <v>280</v>
      </c>
      <c r="EM225" s="2" t="s">
        <v>281</v>
      </c>
      <c r="EN225" s="2"/>
      <c r="EO225" s="2" t="s">
        <v>6</v>
      </c>
      <c r="EP225" s="2"/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>
        <v>0</v>
      </c>
      <c r="FR225" s="2">
        <f t="shared" si="200"/>
        <v>0</v>
      </c>
      <c r="FS225" s="2">
        <v>0</v>
      </c>
      <c r="FT225" s="2" t="s">
        <v>34</v>
      </c>
      <c r="FU225" s="2" t="s">
        <v>35</v>
      </c>
      <c r="FV225" s="2"/>
      <c r="FW225" s="2"/>
      <c r="FX225" s="2">
        <v>109.8</v>
      </c>
      <c r="FY225" s="2">
        <v>68</v>
      </c>
      <c r="FZ225" s="2"/>
      <c r="GA225" s="2" t="s">
        <v>6</v>
      </c>
      <c r="GB225" s="2"/>
      <c r="GC225" s="2"/>
      <c r="GD225" s="2">
        <v>0</v>
      </c>
      <c r="GE225" s="2"/>
      <c r="GF225" s="2">
        <v>-1480842532</v>
      </c>
      <c r="GG225" s="2">
        <v>2</v>
      </c>
      <c r="GH225" s="2">
        <v>1</v>
      </c>
      <c r="GI225" s="2">
        <v>-2</v>
      </c>
      <c r="GJ225" s="2">
        <v>0</v>
      </c>
      <c r="GK225" s="2">
        <f>ROUND(R225*(R12)/100,2)</f>
        <v>0</v>
      </c>
      <c r="GL225" s="2">
        <f t="shared" si="201"/>
        <v>0</v>
      </c>
      <c r="GM225" s="2">
        <f t="shared" si="202"/>
        <v>0</v>
      </c>
      <c r="GN225" s="2">
        <f t="shared" si="203"/>
        <v>0</v>
      </c>
      <c r="GO225" s="2">
        <f t="shared" si="204"/>
        <v>0</v>
      </c>
      <c r="GP225" s="2">
        <f t="shared" si="205"/>
        <v>0</v>
      </c>
      <c r="GQ225" s="2"/>
      <c r="GR225" s="2">
        <v>0</v>
      </c>
      <c r="GS225" s="2">
        <v>3</v>
      </c>
      <c r="GT225" s="2">
        <v>0</v>
      </c>
      <c r="GU225" s="2" t="s">
        <v>6</v>
      </c>
      <c r="GV225" s="2">
        <f t="shared" si="206"/>
        <v>0</v>
      </c>
      <c r="GW225" s="2">
        <v>1</v>
      </c>
      <c r="GX225" s="2">
        <f t="shared" si="207"/>
        <v>0</v>
      </c>
      <c r="GY225" s="2"/>
      <c r="GZ225" s="2"/>
      <c r="HA225" s="2">
        <v>0</v>
      </c>
      <c r="HB225" s="2">
        <v>0</v>
      </c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>
        <v>0</v>
      </c>
      <c r="IL225" s="2"/>
      <c r="IM225" s="2"/>
      <c r="IN225" s="2"/>
      <c r="IO225" s="2"/>
      <c r="IP225" s="2"/>
      <c r="IQ225" s="2"/>
      <c r="IR225" s="2"/>
      <c r="IS225" s="2"/>
      <c r="IT225" s="2"/>
      <c r="IU225" s="2"/>
    </row>
    <row r="226" spans="1:255" x14ac:dyDescent="0.2">
      <c r="A226">
        <v>18</v>
      </c>
      <c r="B226">
        <v>1</v>
      </c>
      <c r="C226">
        <v>352</v>
      </c>
      <c r="E226" t="s">
        <v>282</v>
      </c>
      <c r="F226" t="s">
        <v>283</v>
      </c>
      <c r="G226" t="s">
        <v>284</v>
      </c>
      <c r="H226" t="s">
        <v>285</v>
      </c>
      <c r="I226">
        <f>I224*J226</f>
        <v>1.2</v>
      </c>
      <c r="J226">
        <v>0.39999999999999997</v>
      </c>
      <c r="O226">
        <f t="shared" si="175"/>
        <v>0</v>
      </c>
      <c r="P226">
        <f t="shared" si="176"/>
        <v>0</v>
      </c>
      <c r="Q226">
        <f t="shared" si="177"/>
        <v>0</v>
      </c>
      <c r="R226">
        <f t="shared" si="178"/>
        <v>0</v>
      </c>
      <c r="S226">
        <f t="shared" si="179"/>
        <v>0</v>
      </c>
      <c r="T226">
        <f t="shared" si="180"/>
        <v>0</v>
      </c>
      <c r="U226">
        <f t="shared" si="181"/>
        <v>0</v>
      </c>
      <c r="V226">
        <f t="shared" si="182"/>
        <v>0</v>
      </c>
      <c r="W226">
        <f t="shared" si="183"/>
        <v>0</v>
      </c>
      <c r="X226">
        <f t="shared" si="184"/>
        <v>0</v>
      </c>
      <c r="Y226">
        <f t="shared" si="185"/>
        <v>0</v>
      </c>
      <c r="AA226">
        <v>16673407</v>
      </c>
      <c r="AB226">
        <f t="shared" si="186"/>
        <v>0</v>
      </c>
      <c r="AC226">
        <f t="shared" si="208"/>
        <v>0</v>
      </c>
      <c r="AD226">
        <f t="shared" si="212"/>
        <v>0</v>
      </c>
      <c r="AE226">
        <f t="shared" si="213"/>
        <v>0</v>
      </c>
      <c r="AF226">
        <f t="shared" si="213"/>
        <v>0</v>
      </c>
      <c r="AG226">
        <f t="shared" si="187"/>
        <v>0</v>
      </c>
      <c r="AH226">
        <f t="shared" si="214"/>
        <v>0</v>
      </c>
      <c r="AI226">
        <f t="shared" si="214"/>
        <v>0</v>
      </c>
      <c r="AJ226">
        <f t="shared" si="188"/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110</v>
      </c>
      <c r="AU226">
        <v>68</v>
      </c>
      <c r="AV226">
        <v>1</v>
      </c>
      <c r="AW226">
        <v>1</v>
      </c>
      <c r="AZ226">
        <v>6.83</v>
      </c>
      <c r="BA226">
        <v>1</v>
      </c>
      <c r="BB226">
        <v>1</v>
      </c>
      <c r="BC226">
        <v>6.83</v>
      </c>
      <c r="BD226" t="s">
        <v>6</v>
      </c>
      <c r="BE226" t="s">
        <v>6</v>
      </c>
      <c r="BF226" t="s">
        <v>6</v>
      </c>
      <c r="BG226" t="s">
        <v>6</v>
      </c>
      <c r="BH226">
        <v>3</v>
      </c>
      <c r="BI226">
        <v>1</v>
      </c>
      <c r="BJ226" t="s">
        <v>6</v>
      </c>
      <c r="BM226">
        <v>8001</v>
      </c>
      <c r="BN226">
        <v>0</v>
      </c>
      <c r="BO226" t="s">
        <v>6</v>
      </c>
      <c r="BP226">
        <v>0</v>
      </c>
      <c r="BQ226">
        <v>2</v>
      </c>
      <c r="BR226">
        <v>0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6</v>
      </c>
      <c r="BZ226">
        <v>122</v>
      </c>
      <c r="CA226">
        <v>80</v>
      </c>
      <c r="CF226">
        <v>0</v>
      </c>
      <c r="CG226">
        <v>0</v>
      </c>
      <c r="CM226">
        <v>0</v>
      </c>
      <c r="CN226" t="s">
        <v>6</v>
      </c>
      <c r="CO226">
        <v>0</v>
      </c>
      <c r="CP226">
        <f t="shared" si="189"/>
        <v>0</v>
      </c>
      <c r="CQ226">
        <f t="shared" si="190"/>
        <v>0</v>
      </c>
      <c r="CR226">
        <f t="shared" si="191"/>
        <v>0</v>
      </c>
      <c r="CS226">
        <f t="shared" si="192"/>
        <v>0</v>
      </c>
      <c r="CT226">
        <f t="shared" si="193"/>
        <v>0</v>
      </c>
      <c r="CU226">
        <f t="shared" si="194"/>
        <v>0</v>
      </c>
      <c r="CV226">
        <f t="shared" si="195"/>
        <v>0</v>
      </c>
      <c r="CW226">
        <f t="shared" si="196"/>
        <v>0</v>
      </c>
      <c r="CX226">
        <f t="shared" si="197"/>
        <v>0</v>
      </c>
      <c r="CY226">
        <f t="shared" si="198"/>
        <v>0</v>
      </c>
      <c r="CZ226">
        <f t="shared" si="199"/>
        <v>0</v>
      </c>
      <c r="DC226" t="s">
        <v>6</v>
      </c>
      <c r="DD226" t="s">
        <v>6</v>
      </c>
      <c r="DE226" t="s">
        <v>6</v>
      </c>
      <c r="DF226" t="s">
        <v>6</v>
      </c>
      <c r="DG226" t="s">
        <v>6</v>
      </c>
      <c r="DH226" t="s">
        <v>6</v>
      </c>
      <c r="DI226" t="s">
        <v>6</v>
      </c>
      <c r="DJ226" t="s">
        <v>6</v>
      </c>
      <c r="DK226" t="s">
        <v>6</v>
      </c>
      <c r="DL226" t="s">
        <v>6</v>
      </c>
      <c r="DM226" t="s">
        <v>6</v>
      </c>
      <c r="DN226">
        <v>0</v>
      </c>
      <c r="DO226">
        <v>0</v>
      </c>
      <c r="DP226">
        <v>1</v>
      </c>
      <c r="DQ226">
        <v>1</v>
      </c>
      <c r="DU226">
        <v>1010</v>
      </c>
      <c r="DV226" t="s">
        <v>285</v>
      </c>
      <c r="DW226" t="s">
        <v>285</v>
      </c>
      <c r="DX226">
        <v>1000</v>
      </c>
      <c r="EE226">
        <v>16510485</v>
      </c>
      <c r="EF226">
        <v>2</v>
      </c>
      <c r="EG226" t="s">
        <v>30</v>
      </c>
      <c r="EH226">
        <v>0</v>
      </c>
      <c r="EI226" t="s">
        <v>6</v>
      </c>
      <c r="EJ226">
        <v>1</v>
      </c>
      <c r="EK226">
        <v>8001</v>
      </c>
      <c r="EL226" t="s">
        <v>280</v>
      </c>
      <c r="EM226" t="s">
        <v>281</v>
      </c>
      <c r="EO226" t="s">
        <v>6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FQ226">
        <v>0</v>
      </c>
      <c r="FR226">
        <f t="shared" si="200"/>
        <v>0</v>
      </c>
      <c r="FS226">
        <v>0</v>
      </c>
      <c r="FT226" t="s">
        <v>34</v>
      </c>
      <c r="FU226" t="s">
        <v>35</v>
      </c>
      <c r="FX226">
        <v>109.8</v>
      </c>
      <c r="FY226">
        <v>68</v>
      </c>
      <c r="GA226" t="s">
        <v>6</v>
      </c>
      <c r="GD226">
        <v>0</v>
      </c>
      <c r="GF226">
        <v>-1480842532</v>
      </c>
      <c r="GG226">
        <v>1</v>
      </c>
      <c r="GH226">
        <v>1</v>
      </c>
      <c r="GI226">
        <v>4</v>
      </c>
      <c r="GJ226">
        <v>0</v>
      </c>
      <c r="GK226">
        <f>ROUND(R226*(S12)/100,2)</f>
        <v>0</v>
      </c>
      <c r="GL226">
        <f t="shared" si="201"/>
        <v>0</v>
      </c>
      <c r="GM226">
        <f t="shared" si="202"/>
        <v>0</v>
      </c>
      <c r="GN226">
        <f t="shared" si="203"/>
        <v>0</v>
      </c>
      <c r="GO226">
        <f t="shared" si="204"/>
        <v>0</v>
      </c>
      <c r="GP226">
        <f t="shared" si="205"/>
        <v>0</v>
      </c>
      <c r="GR226">
        <v>0</v>
      </c>
      <c r="GS226">
        <v>3</v>
      </c>
      <c r="GT226">
        <v>0</v>
      </c>
      <c r="GU226" t="s">
        <v>6</v>
      </c>
      <c r="GV226">
        <f t="shared" si="206"/>
        <v>0</v>
      </c>
      <c r="GW226">
        <v>1</v>
      </c>
      <c r="GX226">
        <f t="shared" si="207"/>
        <v>0</v>
      </c>
      <c r="HA226">
        <v>0</v>
      </c>
      <c r="HB226">
        <v>0</v>
      </c>
      <c r="IK226">
        <v>0</v>
      </c>
    </row>
    <row r="227" spans="1:255" x14ac:dyDescent="0.2">
      <c r="A227" s="2">
        <v>18</v>
      </c>
      <c r="B227" s="2">
        <v>1</v>
      </c>
      <c r="C227" s="2">
        <v>345</v>
      </c>
      <c r="D227" s="2"/>
      <c r="E227" s="2" t="s">
        <v>286</v>
      </c>
      <c r="F227" s="2" t="s">
        <v>287</v>
      </c>
      <c r="G227" s="2" t="s">
        <v>288</v>
      </c>
      <c r="H227" s="2" t="s">
        <v>285</v>
      </c>
      <c r="I227" s="2">
        <f>I223*J227</f>
        <v>1.2</v>
      </c>
      <c r="J227" s="2">
        <v>0.39999999999999997</v>
      </c>
      <c r="K227" s="2"/>
      <c r="L227" s="2"/>
      <c r="M227" s="2"/>
      <c r="N227" s="2"/>
      <c r="O227" s="2">
        <f t="shared" si="175"/>
        <v>2103.12</v>
      </c>
      <c r="P227" s="2">
        <f t="shared" si="176"/>
        <v>2103.12</v>
      </c>
      <c r="Q227" s="2">
        <f t="shared" si="177"/>
        <v>0</v>
      </c>
      <c r="R227" s="2">
        <f t="shared" si="178"/>
        <v>0</v>
      </c>
      <c r="S227" s="2">
        <f t="shared" si="179"/>
        <v>0</v>
      </c>
      <c r="T227" s="2">
        <f t="shared" si="180"/>
        <v>0</v>
      </c>
      <c r="U227" s="2">
        <f t="shared" si="181"/>
        <v>0</v>
      </c>
      <c r="V227" s="2">
        <f t="shared" si="182"/>
        <v>0</v>
      </c>
      <c r="W227" s="2">
        <f t="shared" si="183"/>
        <v>0</v>
      </c>
      <c r="X227" s="2">
        <f t="shared" si="184"/>
        <v>0</v>
      </c>
      <c r="Y227" s="2">
        <f t="shared" si="185"/>
        <v>0</v>
      </c>
      <c r="Z227" s="2"/>
      <c r="AA227" s="2">
        <v>16673393</v>
      </c>
      <c r="AB227" s="2">
        <f t="shared" si="186"/>
        <v>1752.6</v>
      </c>
      <c r="AC227" s="2">
        <f t="shared" si="208"/>
        <v>1752.6</v>
      </c>
      <c r="AD227" s="2">
        <f t="shared" si="212"/>
        <v>0</v>
      </c>
      <c r="AE227" s="2">
        <f t="shared" si="213"/>
        <v>0</v>
      </c>
      <c r="AF227" s="2">
        <f t="shared" si="213"/>
        <v>0</v>
      </c>
      <c r="AG227" s="2">
        <f t="shared" si="187"/>
        <v>0</v>
      </c>
      <c r="AH227" s="2">
        <f t="shared" si="214"/>
        <v>0</v>
      </c>
      <c r="AI227" s="2">
        <f t="shared" si="214"/>
        <v>0</v>
      </c>
      <c r="AJ227" s="2">
        <f t="shared" si="188"/>
        <v>0</v>
      </c>
      <c r="AK227" s="2">
        <v>1752.6</v>
      </c>
      <c r="AL227" s="2">
        <v>1752.6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110</v>
      </c>
      <c r="AU227" s="2">
        <v>68</v>
      </c>
      <c r="AV227" s="2">
        <v>1</v>
      </c>
      <c r="AW227" s="2">
        <v>1</v>
      </c>
      <c r="AX227" s="2"/>
      <c r="AY227" s="2"/>
      <c r="AZ227" s="2">
        <v>1</v>
      </c>
      <c r="BA227" s="2">
        <v>1</v>
      </c>
      <c r="BB227" s="2">
        <v>1</v>
      </c>
      <c r="BC227" s="2">
        <v>1</v>
      </c>
      <c r="BD227" s="2" t="s">
        <v>6</v>
      </c>
      <c r="BE227" s="2" t="s">
        <v>6</v>
      </c>
      <c r="BF227" s="2" t="s">
        <v>6</v>
      </c>
      <c r="BG227" s="2" t="s">
        <v>6</v>
      </c>
      <c r="BH227" s="2">
        <v>3</v>
      </c>
      <c r="BI227" s="2">
        <v>1</v>
      </c>
      <c r="BJ227" s="2" t="s">
        <v>289</v>
      </c>
      <c r="BK227" s="2"/>
      <c r="BL227" s="2"/>
      <c r="BM227" s="2">
        <v>8001</v>
      </c>
      <c r="BN227" s="2">
        <v>0</v>
      </c>
      <c r="BO227" s="2" t="s">
        <v>6</v>
      </c>
      <c r="BP227" s="2">
        <v>0</v>
      </c>
      <c r="BQ227" s="2">
        <v>2</v>
      </c>
      <c r="BR227" s="2">
        <v>0</v>
      </c>
      <c r="BS227" s="2">
        <v>1</v>
      </c>
      <c r="BT227" s="2">
        <v>1</v>
      </c>
      <c r="BU227" s="2">
        <v>1</v>
      </c>
      <c r="BV227" s="2">
        <v>1</v>
      </c>
      <c r="BW227" s="2">
        <v>1</v>
      </c>
      <c r="BX227" s="2">
        <v>1</v>
      </c>
      <c r="BY227" s="2" t="s">
        <v>6</v>
      </c>
      <c r="BZ227" s="2">
        <v>122</v>
      </c>
      <c r="CA227" s="2">
        <v>80</v>
      </c>
      <c r="CB227" s="2"/>
      <c r="CC227" s="2"/>
      <c r="CD227" s="2"/>
      <c r="CE227" s="2"/>
      <c r="CF227" s="2">
        <v>0</v>
      </c>
      <c r="CG227" s="2">
        <v>0</v>
      </c>
      <c r="CH227" s="2"/>
      <c r="CI227" s="2"/>
      <c r="CJ227" s="2"/>
      <c r="CK227" s="2"/>
      <c r="CL227" s="2"/>
      <c r="CM227" s="2">
        <v>0</v>
      </c>
      <c r="CN227" s="2" t="s">
        <v>6</v>
      </c>
      <c r="CO227" s="2">
        <v>0</v>
      </c>
      <c r="CP227" s="2">
        <f t="shared" si="189"/>
        <v>2103.12</v>
      </c>
      <c r="CQ227" s="2">
        <f t="shared" si="190"/>
        <v>1752.6</v>
      </c>
      <c r="CR227" s="2">
        <f t="shared" si="191"/>
        <v>0</v>
      </c>
      <c r="CS227" s="2">
        <f t="shared" si="192"/>
        <v>0</v>
      </c>
      <c r="CT227" s="2">
        <f t="shared" si="193"/>
        <v>0</v>
      </c>
      <c r="CU227" s="2">
        <f t="shared" si="194"/>
        <v>0</v>
      </c>
      <c r="CV227" s="2">
        <f t="shared" si="195"/>
        <v>0</v>
      </c>
      <c r="CW227" s="2">
        <f t="shared" si="196"/>
        <v>0</v>
      </c>
      <c r="CX227" s="2">
        <f t="shared" si="197"/>
        <v>0</v>
      </c>
      <c r="CY227" s="2">
        <f t="shared" si="198"/>
        <v>0</v>
      </c>
      <c r="CZ227" s="2">
        <f t="shared" si="199"/>
        <v>0</v>
      </c>
      <c r="DA227" s="2"/>
      <c r="DB227" s="2"/>
      <c r="DC227" s="2" t="s">
        <v>6</v>
      </c>
      <c r="DD227" s="2" t="s">
        <v>6</v>
      </c>
      <c r="DE227" s="2" t="s">
        <v>6</v>
      </c>
      <c r="DF227" s="2" t="s">
        <v>6</v>
      </c>
      <c r="DG227" s="2" t="s">
        <v>6</v>
      </c>
      <c r="DH227" s="2" t="s">
        <v>6</v>
      </c>
      <c r="DI227" s="2" t="s">
        <v>6</v>
      </c>
      <c r="DJ227" s="2" t="s">
        <v>6</v>
      </c>
      <c r="DK227" s="2" t="s">
        <v>6</v>
      </c>
      <c r="DL227" s="2" t="s">
        <v>6</v>
      </c>
      <c r="DM227" s="2" t="s">
        <v>6</v>
      </c>
      <c r="DN227" s="2">
        <v>0</v>
      </c>
      <c r="DO227" s="2">
        <v>0</v>
      </c>
      <c r="DP227" s="2">
        <v>1</v>
      </c>
      <c r="DQ227" s="2">
        <v>1</v>
      </c>
      <c r="DR227" s="2"/>
      <c r="DS227" s="2"/>
      <c r="DT227" s="2"/>
      <c r="DU227" s="2">
        <v>1010</v>
      </c>
      <c r="DV227" s="2" t="s">
        <v>285</v>
      </c>
      <c r="DW227" s="2" t="s">
        <v>285</v>
      </c>
      <c r="DX227" s="2">
        <v>1000</v>
      </c>
      <c r="DY227" s="2"/>
      <c r="DZ227" s="2"/>
      <c r="EA227" s="2"/>
      <c r="EB227" s="2"/>
      <c r="EC227" s="2"/>
      <c r="ED227" s="2"/>
      <c r="EE227" s="2">
        <v>16510485</v>
      </c>
      <c r="EF227" s="2">
        <v>2</v>
      </c>
      <c r="EG227" s="2" t="s">
        <v>30</v>
      </c>
      <c r="EH227" s="2">
        <v>0</v>
      </c>
      <c r="EI227" s="2" t="s">
        <v>6</v>
      </c>
      <c r="EJ227" s="2">
        <v>1</v>
      </c>
      <c r="EK227" s="2">
        <v>8001</v>
      </c>
      <c r="EL227" s="2" t="s">
        <v>280</v>
      </c>
      <c r="EM227" s="2" t="s">
        <v>281</v>
      </c>
      <c r="EN227" s="2"/>
      <c r="EO227" s="2" t="s">
        <v>6</v>
      </c>
      <c r="EP227" s="2"/>
      <c r="EQ227" s="2">
        <v>0</v>
      </c>
      <c r="ER227" s="2">
        <v>1752.6</v>
      </c>
      <c r="ES227" s="2">
        <v>1752.6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>
        <v>0</v>
      </c>
      <c r="FR227" s="2">
        <f t="shared" si="200"/>
        <v>0</v>
      </c>
      <c r="FS227" s="2">
        <v>0</v>
      </c>
      <c r="FT227" s="2" t="s">
        <v>34</v>
      </c>
      <c r="FU227" s="2" t="s">
        <v>35</v>
      </c>
      <c r="FV227" s="2"/>
      <c r="FW227" s="2"/>
      <c r="FX227" s="2">
        <v>109.8</v>
      </c>
      <c r="FY227" s="2">
        <v>68</v>
      </c>
      <c r="FZ227" s="2"/>
      <c r="GA227" s="2" t="s">
        <v>6</v>
      </c>
      <c r="GB227" s="2"/>
      <c r="GC227" s="2"/>
      <c r="GD227" s="2">
        <v>0</v>
      </c>
      <c r="GE227" s="2"/>
      <c r="GF227" s="2">
        <v>-911876401</v>
      </c>
      <c r="GG227" s="2">
        <v>2</v>
      </c>
      <c r="GH227" s="2">
        <v>1</v>
      </c>
      <c r="GI227" s="2">
        <v>-2</v>
      </c>
      <c r="GJ227" s="2">
        <v>0</v>
      </c>
      <c r="GK227" s="2">
        <f>ROUND(R227*(R12)/100,2)</f>
        <v>0</v>
      </c>
      <c r="GL227" s="2">
        <f t="shared" si="201"/>
        <v>0</v>
      </c>
      <c r="GM227" s="2">
        <f t="shared" si="202"/>
        <v>2103.12</v>
      </c>
      <c r="GN227" s="2">
        <f t="shared" si="203"/>
        <v>2103.12</v>
      </c>
      <c r="GO227" s="2">
        <f t="shared" si="204"/>
        <v>0</v>
      </c>
      <c r="GP227" s="2">
        <f t="shared" si="205"/>
        <v>0</v>
      </c>
      <c r="GQ227" s="2"/>
      <c r="GR227" s="2">
        <v>0</v>
      </c>
      <c r="GS227" s="2">
        <v>3</v>
      </c>
      <c r="GT227" s="2">
        <v>0</v>
      </c>
      <c r="GU227" s="2" t="s">
        <v>6</v>
      </c>
      <c r="GV227" s="2">
        <f t="shared" si="206"/>
        <v>0</v>
      </c>
      <c r="GW227" s="2">
        <v>1</v>
      </c>
      <c r="GX227" s="2">
        <f t="shared" si="207"/>
        <v>0</v>
      </c>
      <c r="GY227" s="2"/>
      <c r="GZ227" s="2"/>
      <c r="HA227" s="2">
        <v>0</v>
      </c>
      <c r="HB227" s="2">
        <v>0</v>
      </c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>
        <v>0</v>
      </c>
      <c r="IL227" s="2"/>
      <c r="IM227" s="2"/>
      <c r="IN227" s="2"/>
      <c r="IO227" s="2"/>
      <c r="IP227" s="2"/>
      <c r="IQ227" s="2"/>
      <c r="IR227" s="2"/>
      <c r="IS227" s="2"/>
      <c r="IT227" s="2"/>
      <c r="IU227" s="2"/>
    </row>
    <row r="228" spans="1:255" x14ac:dyDescent="0.2">
      <c r="A228">
        <v>18</v>
      </c>
      <c r="B228">
        <v>1</v>
      </c>
      <c r="C228">
        <v>353</v>
      </c>
      <c r="E228" t="s">
        <v>286</v>
      </c>
      <c r="F228" t="s">
        <v>287</v>
      </c>
      <c r="G228" t="s">
        <v>288</v>
      </c>
      <c r="H228" t="s">
        <v>285</v>
      </c>
      <c r="I228">
        <f>I224*J228</f>
        <v>1.2</v>
      </c>
      <c r="J228">
        <v>0.39999999999999997</v>
      </c>
      <c r="O228">
        <f t="shared" si="175"/>
        <v>14364.31</v>
      </c>
      <c r="P228">
        <f t="shared" si="176"/>
        <v>14364.31</v>
      </c>
      <c r="Q228">
        <f t="shared" si="177"/>
        <v>0</v>
      </c>
      <c r="R228">
        <f t="shared" si="178"/>
        <v>0</v>
      </c>
      <c r="S228">
        <f t="shared" si="179"/>
        <v>0</v>
      </c>
      <c r="T228">
        <f t="shared" si="180"/>
        <v>0</v>
      </c>
      <c r="U228">
        <f t="shared" si="181"/>
        <v>0</v>
      </c>
      <c r="V228">
        <f t="shared" si="182"/>
        <v>0</v>
      </c>
      <c r="W228">
        <f t="shared" si="183"/>
        <v>0</v>
      </c>
      <c r="X228">
        <f t="shared" si="184"/>
        <v>0</v>
      </c>
      <c r="Y228">
        <f t="shared" si="185"/>
        <v>0</v>
      </c>
      <c r="AA228">
        <v>16673407</v>
      </c>
      <c r="AB228">
        <f t="shared" si="186"/>
        <v>1752.6</v>
      </c>
      <c r="AC228">
        <f t="shared" si="208"/>
        <v>1752.6</v>
      </c>
      <c r="AD228">
        <f t="shared" si="212"/>
        <v>0</v>
      </c>
      <c r="AE228">
        <f t="shared" si="213"/>
        <v>0</v>
      </c>
      <c r="AF228">
        <f t="shared" si="213"/>
        <v>0</v>
      </c>
      <c r="AG228">
        <f t="shared" si="187"/>
        <v>0</v>
      </c>
      <c r="AH228">
        <f t="shared" si="214"/>
        <v>0</v>
      </c>
      <c r="AI228">
        <f t="shared" si="214"/>
        <v>0</v>
      </c>
      <c r="AJ228">
        <f t="shared" si="188"/>
        <v>0</v>
      </c>
      <c r="AK228">
        <v>1752.6</v>
      </c>
      <c r="AL228">
        <v>1752.6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110</v>
      </c>
      <c r="AU228">
        <v>68</v>
      </c>
      <c r="AV228">
        <v>1</v>
      </c>
      <c r="AW228">
        <v>1</v>
      </c>
      <c r="AZ228">
        <v>6.83</v>
      </c>
      <c r="BA228">
        <v>1</v>
      </c>
      <c r="BB228">
        <v>1</v>
      </c>
      <c r="BC228">
        <v>6.83</v>
      </c>
      <c r="BD228" t="s">
        <v>6</v>
      </c>
      <c r="BE228" t="s">
        <v>6</v>
      </c>
      <c r="BF228" t="s">
        <v>6</v>
      </c>
      <c r="BG228" t="s">
        <v>6</v>
      </c>
      <c r="BH228">
        <v>3</v>
      </c>
      <c r="BI228">
        <v>1</v>
      </c>
      <c r="BJ228" t="s">
        <v>289</v>
      </c>
      <c r="BM228">
        <v>8001</v>
      </c>
      <c r="BN228">
        <v>0</v>
      </c>
      <c r="BO228" t="s">
        <v>6</v>
      </c>
      <c r="BP228">
        <v>0</v>
      </c>
      <c r="BQ228">
        <v>2</v>
      </c>
      <c r="BR228">
        <v>0</v>
      </c>
      <c r="BS228">
        <v>1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6</v>
      </c>
      <c r="BZ228">
        <v>122</v>
      </c>
      <c r="CA228">
        <v>80</v>
      </c>
      <c r="CF228">
        <v>0</v>
      </c>
      <c r="CG228">
        <v>0</v>
      </c>
      <c r="CM228">
        <v>0</v>
      </c>
      <c r="CN228" t="s">
        <v>6</v>
      </c>
      <c r="CO228">
        <v>0</v>
      </c>
      <c r="CP228">
        <f t="shared" si="189"/>
        <v>14364.31</v>
      </c>
      <c r="CQ228">
        <f t="shared" si="190"/>
        <v>11970.258</v>
      </c>
      <c r="CR228">
        <f t="shared" si="191"/>
        <v>0</v>
      </c>
      <c r="CS228">
        <f t="shared" si="192"/>
        <v>0</v>
      </c>
      <c r="CT228">
        <f t="shared" si="193"/>
        <v>0</v>
      </c>
      <c r="CU228">
        <f t="shared" si="194"/>
        <v>0</v>
      </c>
      <c r="CV228">
        <f t="shared" si="195"/>
        <v>0</v>
      </c>
      <c r="CW228">
        <f t="shared" si="196"/>
        <v>0</v>
      </c>
      <c r="CX228">
        <f t="shared" si="197"/>
        <v>0</v>
      </c>
      <c r="CY228">
        <f t="shared" si="198"/>
        <v>0</v>
      </c>
      <c r="CZ228">
        <f t="shared" si="199"/>
        <v>0</v>
      </c>
      <c r="DC228" t="s">
        <v>6</v>
      </c>
      <c r="DD228" t="s">
        <v>6</v>
      </c>
      <c r="DE228" t="s">
        <v>6</v>
      </c>
      <c r="DF228" t="s">
        <v>6</v>
      </c>
      <c r="DG228" t="s">
        <v>6</v>
      </c>
      <c r="DH228" t="s">
        <v>6</v>
      </c>
      <c r="DI228" t="s">
        <v>6</v>
      </c>
      <c r="DJ228" t="s">
        <v>6</v>
      </c>
      <c r="DK228" t="s">
        <v>6</v>
      </c>
      <c r="DL228" t="s">
        <v>6</v>
      </c>
      <c r="DM228" t="s">
        <v>6</v>
      </c>
      <c r="DN228">
        <v>0</v>
      </c>
      <c r="DO228">
        <v>0</v>
      </c>
      <c r="DP228">
        <v>1</v>
      </c>
      <c r="DQ228">
        <v>1</v>
      </c>
      <c r="DU228">
        <v>1010</v>
      </c>
      <c r="DV228" t="s">
        <v>285</v>
      </c>
      <c r="DW228" t="s">
        <v>285</v>
      </c>
      <c r="DX228">
        <v>1000</v>
      </c>
      <c r="EE228">
        <v>16510485</v>
      </c>
      <c r="EF228">
        <v>2</v>
      </c>
      <c r="EG228" t="s">
        <v>30</v>
      </c>
      <c r="EH228">
        <v>0</v>
      </c>
      <c r="EI228" t="s">
        <v>6</v>
      </c>
      <c r="EJ228">
        <v>1</v>
      </c>
      <c r="EK228">
        <v>8001</v>
      </c>
      <c r="EL228" t="s">
        <v>280</v>
      </c>
      <c r="EM228" t="s">
        <v>281</v>
      </c>
      <c r="EO228" t="s">
        <v>6</v>
      </c>
      <c r="EQ228">
        <v>0</v>
      </c>
      <c r="ER228">
        <v>1752.6</v>
      </c>
      <c r="ES228">
        <v>1752.6</v>
      </c>
      <c r="ET228">
        <v>0</v>
      </c>
      <c r="EU228">
        <v>0</v>
      </c>
      <c r="EV228">
        <v>0</v>
      </c>
      <c r="EW228">
        <v>0</v>
      </c>
      <c r="EX228">
        <v>0</v>
      </c>
      <c r="FQ228">
        <v>0</v>
      </c>
      <c r="FR228">
        <f t="shared" si="200"/>
        <v>0</v>
      </c>
      <c r="FS228">
        <v>0</v>
      </c>
      <c r="FT228" t="s">
        <v>34</v>
      </c>
      <c r="FU228" t="s">
        <v>35</v>
      </c>
      <c r="FX228">
        <v>109.8</v>
      </c>
      <c r="FY228">
        <v>68</v>
      </c>
      <c r="GA228" t="s">
        <v>6</v>
      </c>
      <c r="GD228">
        <v>0</v>
      </c>
      <c r="GF228">
        <v>-911876401</v>
      </c>
      <c r="GG228">
        <v>1</v>
      </c>
      <c r="GH228">
        <v>1</v>
      </c>
      <c r="GI228">
        <v>4</v>
      </c>
      <c r="GJ228">
        <v>0</v>
      </c>
      <c r="GK228">
        <f>ROUND(R228*(S12)/100,2)</f>
        <v>0</v>
      </c>
      <c r="GL228">
        <f t="shared" si="201"/>
        <v>0</v>
      </c>
      <c r="GM228">
        <f t="shared" si="202"/>
        <v>14364.31</v>
      </c>
      <c r="GN228">
        <f t="shared" si="203"/>
        <v>14364.31</v>
      </c>
      <c r="GO228">
        <f t="shared" si="204"/>
        <v>0</v>
      </c>
      <c r="GP228">
        <f t="shared" si="205"/>
        <v>0</v>
      </c>
      <c r="GR228">
        <v>0</v>
      </c>
      <c r="GS228">
        <v>3</v>
      </c>
      <c r="GT228">
        <v>0</v>
      </c>
      <c r="GU228" t="s">
        <v>6</v>
      </c>
      <c r="GV228">
        <f t="shared" si="206"/>
        <v>0</v>
      </c>
      <c r="GW228">
        <v>1</v>
      </c>
      <c r="GX228">
        <f t="shared" si="207"/>
        <v>0</v>
      </c>
      <c r="HA228">
        <v>0</v>
      </c>
      <c r="HB228">
        <v>0</v>
      </c>
      <c r="IK228">
        <v>0</v>
      </c>
    </row>
    <row r="229" spans="1:255" x14ac:dyDescent="0.2">
      <c r="A229" s="2">
        <v>17</v>
      </c>
      <c r="B229" s="2">
        <v>1</v>
      </c>
      <c r="C229" s="2">
        <f>ROW(SmtRes!A358)</f>
        <v>358</v>
      </c>
      <c r="D229" s="2">
        <f>ROW(EtalonRes!A374)</f>
        <v>374</v>
      </c>
      <c r="E229" s="2" t="s">
        <v>290</v>
      </c>
      <c r="F229" s="2" t="s">
        <v>291</v>
      </c>
      <c r="G229" s="2" t="s">
        <v>292</v>
      </c>
      <c r="H229" s="2" t="s">
        <v>293</v>
      </c>
      <c r="I229" s="2">
        <f>ROUND(1.5/10,9)</f>
        <v>0.15</v>
      </c>
      <c r="J229" s="2">
        <v>0</v>
      </c>
      <c r="K229" s="2"/>
      <c r="L229" s="2"/>
      <c r="M229" s="2"/>
      <c r="N229" s="2"/>
      <c r="O229" s="2">
        <f t="shared" si="175"/>
        <v>195.04</v>
      </c>
      <c r="P229" s="2">
        <f t="shared" si="176"/>
        <v>3.16</v>
      </c>
      <c r="Q229" s="2">
        <f t="shared" si="177"/>
        <v>33.93</v>
      </c>
      <c r="R229" s="2">
        <f t="shared" si="178"/>
        <v>3.97</v>
      </c>
      <c r="S229" s="2">
        <f t="shared" si="179"/>
        <v>157.94999999999999</v>
      </c>
      <c r="T229" s="2">
        <f t="shared" si="180"/>
        <v>0</v>
      </c>
      <c r="U229" s="2">
        <f t="shared" si="181"/>
        <v>20.25</v>
      </c>
      <c r="V229" s="2">
        <f t="shared" si="182"/>
        <v>0.29399999999999998</v>
      </c>
      <c r="W229" s="2">
        <f t="shared" si="183"/>
        <v>0</v>
      </c>
      <c r="X229" s="2">
        <f t="shared" si="184"/>
        <v>129.54</v>
      </c>
      <c r="Y229" s="2">
        <f t="shared" si="185"/>
        <v>97.15</v>
      </c>
      <c r="Z229" s="2"/>
      <c r="AA229" s="2">
        <v>16673393</v>
      </c>
      <c r="AB229" s="2">
        <f t="shared" si="186"/>
        <v>1300.24</v>
      </c>
      <c r="AC229" s="2">
        <f t="shared" si="208"/>
        <v>21.06</v>
      </c>
      <c r="AD229" s="2">
        <f t="shared" si="212"/>
        <v>226.18</v>
      </c>
      <c r="AE229" s="2">
        <f t="shared" si="213"/>
        <v>26.46</v>
      </c>
      <c r="AF229" s="2">
        <f t="shared" si="213"/>
        <v>1053</v>
      </c>
      <c r="AG229" s="2">
        <f t="shared" si="187"/>
        <v>0</v>
      </c>
      <c r="AH229" s="2">
        <f t="shared" si="214"/>
        <v>135</v>
      </c>
      <c r="AI229" s="2">
        <f t="shared" si="214"/>
        <v>1.96</v>
      </c>
      <c r="AJ229" s="2">
        <f t="shared" si="188"/>
        <v>0</v>
      </c>
      <c r="AK229" s="2">
        <v>1300.24</v>
      </c>
      <c r="AL229" s="2">
        <v>21.06</v>
      </c>
      <c r="AM229" s="2">
        <v>226.18</v>
      </c>
      <c r="AN229" s="2">
        <v>26.46</v>
      </c>
      <c r="AO229" s="2">
        <v>1053</v>
      </c>
      <c r="AP229" s="2">
        <v>0</v>
      </c>
      <c r="AQ229" s="2">
        <v>135</v>
      </c>
      <c r="AR229" s="2">
        <v>1.96</v>
      </c>
      <c r="AS229" s="2">
        <v>0</v>
      </c>
      <c r="AT229" s="2">
        <v>80</v>
      </c>
      <c r="AU229" s="2">
        <v>60</v>
      </c>
      <c r="AV229" s="2">
        <v>1</v>
      </c>
      <c r="AW229" s="2">
        <v>1</v>
      </c>
      <c r="AX229" s="2"/>
      <c r="AY229" s="2"/>
      <c r="AZ229" s="2">
        <v>1</v>
      </c>
      <c r="BA229" s="2">
        <v>1</v>
      </c>
      <c r="BB229" s="2">
        <v>1</v>
      </c>
      <c r="BC229" s="2">
        <v>1</v>
      </c>
      <c r="BD229" s="2" t="s">
        <v>6</v>
      </c>
      <c r="BE229" s="2" t="s">
        <v>6</v>
      </c>
      <c r="BF229" s="2" t="s">
        <v>6</v>
      </c>
      <c r="BG229" s="2" t="s">
        <v>6</v>
      </c>
      <c r="BH229" s="2">
        <v>0</v>
      </c>
      <c r="BI229" s="2">
        <v>2</v>
      </c>
      <c r="BJ229" s="2" t="s">
        <v>294</v>
      </c>
      <c r="BK229" s="2"/>
      <c r="BL229" s="2"/>
      <c r="BM229" s="2">
        <v>140001</v>
      </c>
      <c r="BN229" s="2">
        <v>0</v>
      </c>
      <c r="BO229" s="2" t="s">
        <v>6</v>
      </c>
      <c r="BP229" s="2">
        <v>0</v>
      </c>
      <c r="BQ229" s="2">
        <v>3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 t="s">
        <v>6</v>
      </c>
      <c r="BZ229" s="2">
        <v>80</v>
      </c>
      <c r="CA229" s="2">
        <v>60</v>
      </c>
      <c r="CB229" s="2"/>
      <c r="CC229" s="2"/>
      <c r="CD229" s="2"/>
      <c r="CE229" s="2"/>
      <c r="CF229" s="2">
        <v>0</v>
      </c>
      <c r="CG229" s="2">
        <v>0</v>
      </c>
      <c r="CH229" s="2"/>
      <c r="CI229" s="2"/>
      <c r="CJ229" s="2"/>
      <c r="CK229" s="2"/>
      <c r="CL229" s="2"/>
      <c r="CM229" s="2">
        <v>0</v>
      </c>
      <c r="CN229" s="2" t="s">
        <v>6</v>
      </c>
      <c r="CO229" s="2">
        <v>0</v>
      </c>
      <c r="CP229" s="2">
        <f t="shared" si="189"/>
        <v>195.04</v>
      </c>
      <c r="CQ229" s="2">
        <f t="shared" si="190"/>
        <v>21.06</v>
      </c>
      <c r="CR229" s="2">
        <f t="shared" si="191"/>
        <v>226.18</v>
      </c>
      <c r="CS229" s="2">
        <f t="shared" si="192"/>
        <v>26.46</v>
      </c>
      <c r="CT229" s="2">
        <f t="shared" si="193"/>
        <v>1053</v>
      </c>
      <c r="CU229" s="2">
        <f t="shared" si="194"/>
        <v>0</v>
      </c>
      <c r="CV229" s="2">
        <f t="shared" si="195"/>
        <v>135</v>
      </c>
      <c r="CW229" s="2">
        <f t="shared" si="196"/>
        <v>1.96</v>
      </c>
      <c r="CX229" s="2">
        <f t="shared" si="197"/>
        <v>0</v>
      </c>
      <c r="CY229" s="2">
        <f t="shared" si="198"/>
        <v>129.53599999999997</v>
      </c>
      <c r="CZ229" s="2">
        <f t="shared" si="199"/>
        <v>97.151999999999987</v>
      </c>
      <c r="DA229" s="2"/>
      <c r="DB229" s="2"/>
      <c r="DC229" s="2" t="s">
        <v>6</v>
      </c>
      <c r="DD229" s="2" t="s">
        <v>6</v>
      </c>
      <c r="DE229" s="2" t="s">
        <v>6</v>
      </c>
      <c r="DF229" s="2" t="s">
        <v>6</v>
      </c>
      <c r="DG229" s="2" t="s">
        <v>6</v>
      </c>
      <c r="DH229" s="2" t="s">
        <v>6</v>
      </c>
      <c r="DI229" s="2" t="s">
        <v>6</v>
      </c>
      <c r="DJ229" s="2" t="s">
        <v>6</v>
      </c>
      <c r="DK229" s="2" t="s">
        <v>6</v>
      </c>
      <c r="DL229" s="2" t="s">
        <v>6</v>
      </c>
      <c r="DM229" s="2" t="s">
        <v>6</v>
      </c>
      <c r="DN229" s="2">
        <v>0</v>
      </c>
      <c r="DO229" s="2">
        <v>0</v>
      </c>
      <c r="DP229" s="2">
        <v>1</v>
      </c>
      <c r="DQ229" s="2">
        <v>1</v>
      </c>
      <c r="DR229" s="2"/>
      <c r="DS229" s="2"/>
      <c r="DT229" s="2"/>
      <c r="DU229" s="2">
        <v>1009</v>
      </c>
      <c r="DV229" s="2" t="s">
        <v>293</v>
      </c>
      <c r="DW229" s="2" t="s">
        <v>293</v>
      </c>
      <c r="DX229" s="2">
        <v>10000</v>
      </c>
      <c r="DY229" s="2"/>
      <c r="DZ229" s="2"/>
      <c r="EA229" s="2"/>
      <c r="EB229" s="2"/>
      <c r="EC229" s="2"/>
      <c r="ED229" s="2"/>
      <c r="EE229" s="2">
        <v>16510409</v>
      </c>
      <c r="EF229" s="2">
        <v>3</v>
      </c>
      <c r="EG229" s="2" t="s">
        <v>42</v>
      </c>
      <c r="EH229" s="2">
        <v>0</v>
      </c>
      <c r="EI229" s="2" t="s">
        <v>6</v>
      </c>
      <c r="EJ229" s="2">
        <v>2</v>
      </c>
      <c r="EK229" s="2">
        <v>140001</v>
      </c>
      <c r="EL229" s="2" t="s">
        <v>295</v>
      </c>
      <c r="EM229" s="2" t="s">
        <v>296</v>
      </c>
      <c r="EN229" s="2"/>
      <c r="EO229" s="2" t="s">
        <v>6</v>
      </c>
      <c r="EP229" s="2"/>
      <c r="EQ229" s="2">
        <v>0</v>
      </c>
      <c r="ER229" s="2">
        <v>1300.24</v>
      </c>
      <c r="ES229" s="2">
        <v>21.06</v>
      </c>
      <c r="ET229" s="2">
        <v>226.18</v>
      </c>
      <c r="EU229" s="2">
        <v>26.46</v>
      </c>
      <c r="EV229" s="2">
        <v>1053</v>
      </c>
      <c r="EW229" s="2">
        <v>135</v>
      </c>
      <c r="EX229" s="2">
        <v>1.96</v>
      </c>
      <c r="EY229" s="2">
        <v>0</v>
      </c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>
        <v>0</v>
      </c>
      <c r="FR229" s="2">
        <f t="shared" si="200"/>
        <v>0</v>
      </c>
      <c r="FS229" s="2">
        <v>0</v>
      </c>
      <c r="FT229" s="2"/>
      <c r="FU229" s="2"/>
      <c r="FV229" s="2"/>
      <c r="FW229" s="2"/>
      <c r="FX229" s="2">
        <v>80</v>
      </c>
      <c r="FY229" s="2">
        <v>60</v>
      </c>
      <c r="FZ229" s="2"/>
      <c r="GA229" s="2" t="s">
        <v>6</v>
      </c>
      <c r="GB229" s="2"/>
      <c r="GC229" s="2"/>
      <c r="GD229" s="2">
        <v>0</v>
      </c>
      <c r="GE229" s="2"/>
      <c r="GF229" s="2">
        <v>-1253182380</v>
      </c>
      <c r="GG229" s="2">
        <v>2</v>
      </c>
      <c r="GH229" s="2">
        <v>1</v>
      </c>
      <c r="GI229" s="2">
        <v>-2</v>
      </c>
      <c r="GJ229" s="2">
        <v>0</v>
      </c>
      <c r="GK229" s="2">
        <f>ROUND(R229*(R12)/100,2)</f>
        <v>0</v>
      </c>
      <c r="GL229" s="2">
        <f t="shared" si="201"/>
        <v>0</v>
      </c>
      <c r="GM229" s="2">
        <f t="shared" si="202"/>
        <v>421.73</v>
      </c>
      <c r="GN229" s="2">
        <f t="shared" si="203"/>
        <v>0</v>
      </c>
      <c r="GO229" s="2">
        <f t="shared" si="204"/>
        <v>421.73</v>
      </c>
      <c r="GP229" s="2">
        <f t="shared" si="205"/>
        <v>0</v>
      </c>
      <c r="GQ229" s="2"/>
      <c r="GR229" s="2">
        <v>0</v>
      </c>
      <c r="GS229" s="2">
        <v>3</v>
      </c>
      <c r="GT229" s="2">
        <v>0</v>
      </c>
      <c r="GU229" s="2" t="s">
        <v>6</v>
      </c>
      <c r="GV229" s="2">
        <f t="shared" si="206"/>
        <v>0</v>
      </c>
      <c r="GW229" s="2">
        <v>1</v>
      </c>
      <c r="GX229" s="2">
        <f t="shared" si="207"/>
        <v>0</v>
      </c>
      <c r="GY229" s="2"/>
      <c r="GZ229" s="2"/>
      <c r="HA229" s="2">
        <v>0</v>
      </c>
      <c r="HB229" s="2">
        <v>0</v>
      </c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>
        <v>0</v>
      </c>
      <c r="IL229" s="2"/>
      <c r="IM229" s="2"/>
      <c r="IN229" s="2"/>
      <c r="IO229" s="2"/>
      <c r="IP229" s="2"/>
      <c r="IQ229" s="2"/>
      <c r="IR229" s="2"/>
      <c r="IS229" s="2"/>
      <c r="IT229" s="2"/>
      <c r="IU229" s="2"/>
    </row>
    <row r="230" spans="1:255" x14ac:dyDescent="0.2">
      <c r="A230">
        <v>17</v>
      </c>
      <c r="B230">
        <v>1</v>
      </c>
      <c r="C230">
        <f>ROW(SmtRes!A362)</f>
        <v>362</v>
      </c>
      <c r="D230">
        <f>ROW(EtalonRes!A378)</f>
        <v>378</v>
      </c>
      <c r="E230" t="s">
        <v>290</v>
      </c>
      <c r="F230" t="s">
        <v>291</v>
      </c>
      <c r="G230" t="s">
        <v>292</v>
      </c>
      <c r="H230" t="s">
        <v>293</v>
      </c>
      <c r="I230">
        <f>ROUND(1.5/10,9)</f>
        <v>0.15</v>
      </c>
      <c r="J230">
        <v>0</v>
      </c>
      <c r="O230">
        <f t="shared" si="175"/>
        <v>1332.1</v>
      </c>
      <c r="P230">
        <f t="shared" si="176"/>
        <v>21.58</v>
      </c>
      <c r="Q230">
        <f t="shared" si="177"/>
        <v>231.72</v>
      </c>
      <c r="R230">
        <f t="shared" si="178"/>
        <v>27.11</v>
      </c>
      <c r="S230">
        <f t="shared" si="179"/>
        <v>1078.8</v>
      </c>
      <c r="T230">
        <f t="shared" si="180"/>
        <v>0</v>
      </c>
      <c r="U230">
        <f t="shared" si="181"/>
        <v>20.25</v>
      </c>
      <c r="V230">
        <f t="shared" si="182"/>
        <v>0.29399999999999998</v>
      </c>
      <c r="W230">
        <f t="shared" si="183"/>
        <v>0</v>
      </c>
      <c r="X230">
        <f t="shared" si="184"/>
        <v>884.73</v>
      </c>
      <c r="Y230">
        <f t="shared" si="185"/>
        <v>663.55</v>
      </c>
      <c r="AA230">
        <v>16673407</v>
      </c>
      <c r="AB230">
        <f t="shared" si="186"/>
        <v>1300.24</v>
      </c>
      <c r="AC230">
        <f t="shared" si="208"/>
        <v>21.06</v>
      </c>
      <c r="AD230">
        <f t="shared" si="212"/>
        <v>226.18</v>
      </c>
      <c r="AE230">
        <f t="shared" si="213"/>
        <v>26.46</v>
      </c>
      <c r="AF230">
        <f t="shared" si="213"/>
        <v>1053</v>
      </c>
      <c r="AG230">
        <f t="shared" si="187"/>
        <v>0</v>
      </c>
      <c r="AH230">
        <f t="shared" si="214"/>
        <v>135</v>
      </c>
      <c r="AI230">
        <f t="shared" si="214"/>
        <v>1.96</v>
      </c>
      <c r="AJ230">
        <f t="shared" si="188"/>
        <v>0</v>
      </c>
      <c r="AK230">
        <v>1300.24</v>
      </c>
      <c r="AL230">
        <v>21.06</v>
      </c>
      <c r="AM230">
        <v>226.18</v>
      </c>
      <c r="AN230">
        <v>26.46</v>
      </c>
      <c r="AO230">
        <v>1053</v>
      </c>
      <c r="AP230">
        <v>0</v>
      </c>
      <c r="AQ230">
        <v>135</v>
      </c>
      <c r="AR230">
        <v>1.96</v>
      </c>
      <c r="AS230">
        <v>0</v>
      </c>
      <c r="AT230">
        <v>80</v>
      </c>
      <c r="AU230">
        <v>60</v>
      </c>
      <c r="AV230">
        <v>1</v>
      </c>
      <c r="AW230">
        <v>1</v>
      </c>
      <c r="AZ230">
        <v>6.83</v>
      </c>
      <c r="BA230">
        <v>6.83</v>
      </c>
      <c r="BB230">
        <v>6.83</v>
      </c>
      <c r="BC230">
        <v>6.83</v>
      </c>
      <c r="BD230" t="s">
        <v>6</v>
      </c>
      <c r="BE230" t="s">
        <v>6</v>
      </c>
      <c r="BF230" t="s">
        <v>6</v>
      </c>
      <c r="BG230" t="s">
        <v>6</v>
      </c>
      <c r="BH230">
        <v>0</v>
      </c>
      <c r="BI230">
        <v>2</v>
      </c>
      <c r="BJ230" t="s">
        <v>294</v>
      </c>
      <c r="BM230">
        <v>140001</v>
      </c>
      <c r="BN230">
        <v>0</v>
      </c>
      <c r="BO230" t="s">
        <v>6</v>
      </c>
      <c r="BP230">
        <v>0</v>
      </c>
      <c r="BQ230">
        <v>3</v>
      </c>
      <c r="BR230">
        <v>0</v>
      </c>
      <c r="BS230">
        <v>6.83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6</v>
      </c>
      <c r="BZ230">
        <v>80</v>
      </c>
      <c r="CA230">
        <v>60</v>
      </c>
      <c r="CF230">
        <v>0</v>
      </c>
      <c r="CG230">
        <v>0</v>
      </c>
      <c r="CM230">
        <v>0</v>
      </c>
      <c r="CN230" t="s">
        <v>6</v>
      </c>
      <c r="CO230">
        <v>0</v>
      </c>
      <c r="CP230">
        <f t="shared" si="189"/>
        <v>1332.1</v>
      </c>
      <c r="CQ230">
        <f t="shared" si="190"/>
        <v>143.8398</v>
      </c>
      <c r="CR230">
        <f t="shared" si="191"/>
        <v>1544.8094000000001</v>
      </c>
      <c r="CS230">
        <f t="shared" si="192"/>
        <v>180.7218</v>
      </c>
      <c r="CT230">
        <f t="shared" si="193"/>
        <v>7191.99</v>
      </c>
      <c r="CU230">
        <f t="shared" si="194"/>
        <v>0</v>
      </c>
      <c r="CV230">
        <f t="shared" si="195"/>
        <v>135</v>
      </c>
      <c r="CW230">
        <f t="shared" si="196"/>
        <v>1.96</v>
      </c>
      <c r="CX230">
        <f t="shared" si="197"/>
        <v>0</v>
      </c>
      <c r="CY230">
        <f t="shared" si="198"/>
        <v>884.72799999999984</v>
      </c>
      <c r="CZ230">
        <f t="shared" si="199"/>
        <v>663.54599999999994</v>
      </c>
      <c r="DC230" t="s">
        <v>6</v>
      </c>
      <c r="DD230" t="s">
        <v>6</v>
      </c>
      <c r="DE230" t="s">
        <v>6</v>
      </c>
      <c r="DF230" t="s">
        <v>6</v>
      </c>
      <c r="DG230" t="s">
        <v>6</v>
      </c>
      <c r="DH230" t="s">
        <v>6</v>
      </c>
      <c r="DI230" t="s">
        <v>6</v>
      </c>
      <c r="DJ230" t="s">
        <v>6</v>
      </c>
      <c r="DK230" t="s">
        <v>6</v>
      </c>
      <c r="DL230" t="s">
        <v>6</v>
      </c>
      <c r="DM230" t="s">
        <v>6</v>
      </c>
      <c r="DN230">
        <v>0</v>
      </c>
      <c r="DO230">
        <v>0</v>
      </c>
      <c r="DP230">
        <v>1</v>
      </c>
      <c r="DQ230">
        <v>1</v>
      </c>
      <c r="DU230">
        <v>1009</v>
      </c>
      <c r="DV230" t="s">
        <v>293</v>
      </c>
      <c r="DW230" t="s">
        <v>293</v>
      </c>
      <c r="DX230">
        <v>10000</v>
      </c>
      <c r="EE230">
        <v>16510409</v>
      </c>
      <c r="EF230">
        <v>3</v>
      </c>
      <c r="EG230" t="s">
        <v>42</v>
      </c>
      <c r="EH230">
        <v>0</v>
      </c>
      <c r="EI230" t="s">
        <v>6</v>
      </c>
      <c r="EJ230">
        <v>2</v>
      </c>
      <c r="EK230">
        <v>140001</v>
      </c>
      <c r="EL230" t="s">
        <v>295</v>
      </c>
      <c r="EM230" t="s">
        <v>296</v>
      </c>
      <c r="EO230" t="s">
        <v>6</v>
      </c>
      <c r="EQ230">
        <v>0</v>
      </c>
      <c r="ER230">
        <v>1300.24</v>
      </c>
      <c r="ES230">
        <v>21.06</v>
      </c>
      <c r="ET230">
        <v>226.18</v>
      </c>
      <c r="EU230">
        <v>26.46</v>
      </c>
      <c r="EV230">
        <v>1053</v>
      </c>
      <c r="EW230">
        <v>135</v>
      </c>
      <c r="EX230">
        <v>1.96</v>
      </c>
      <c r="EY230">
        <v>0</v>
      </c>
      <c r="FQ230">
        <v>0</v>
      </c>
      <c r="FR230">
        <f t="shared" si="200"/>
        <v>0</v>
      </c>
      <c r="FS230">
        <v>0</v>
      </c>
      <c r="FX230">
        <v>80</v>
      </c>
      <c r="FY230">
        <v>60</v>
      </c>
      <c r="GA230" t="s">
        <v>6</v>
      </c>
      <c r="GD230">
        <v>0</v>
      </c>
      <c r="GF230">
        <v>-1253182380</v>
      </c>
      <c r="GG230">
        <v>1</v>
      </c>
      <c r="GH230">
        <v>1</v>
      </c>
      <c r="GI230">
        <v>4</v>
      </c>
      <c r="GJ230">
        <v>0</v>
      </c>
      <c r="GK230">
        <f>ROUND(R230*(S12)/100,2)</f>
        <v>0</v>
      </c>
      <c r="GL230">
        <f t="shared" si="201"/>
        <v>0</v>
      </c>
      <c r="GM230">
        <f t="shared" si="202"/>
        <v>2880.38</v>
      </c>
      <c r="GN230">
        <f t="shared" si="203"/>
        <v>0</v>
      </c>
      <c r="GO230">
        <f t="shared" si="204"/>
        <v>2880.38</v>
      </c>
      <c r="GP230">
        <f t="shared" si="205"/>
        <v>0</v>
      </c>
      <c r="GR230">
        <v>0</v>
      </c>
      <c r="GS230">
        <v>3</v>
      </c>
      <c r="GT230">
        <v>0</v>
      </c>
      <c r="GU230" t="s">
        <v>6</v>
      </c>
      <c r="GV230">
        <f t="shared" si="206"/>
        <v>0</v>
      </c>
      <c r="GW230">
        <v>1</v>
      </c>
      <c r="GX230">
        <f t="shared" si="207"/>
        <v>0</v>
      </c>
      <c r="HA230">
        <v>0</v>
      </c>
      <c r="HB230">
        <v>0</v>
      </c>
      <c r="IK230">
        <v>0</v>
      </c>
    </row>
    <row r="231" spans="1:255" x14ac:dyDescent="0.2">
      <c r="A231" s="2">
        <v>17</v>
      </c>
      <c r="B231" s="2">
        <v>1</v>
      </c>
      <c r="C231" s="2">
        <f>ROW(SmtRes!A366)</f>
        <v>366</v>
      </c>
      <c r="D231" s="2">
        <f>ROW(EtalonRes!A382)</f>
        <v>382</v>
      </c>
      <c r="E231" s="2" t="s">
        <v>297</v>
      </c>
      <c r="F231" s="2" t="s">
        <v>298</v>
      </c>
      <c r="G231" s="2" t="s">
        <v>299</v>
      </c>
      <c r="H231" s="2" t="s">
        <v>293</v>
      </c>
      <c r="I231" s="2">
        <f>ROUND(1.5/10,9)</f>
        <v>0.15</v>
      </c>
      <c r="J231" s="2">
        <v>0</v>
      </c>
      <c r="K231" s="2"/>
      <c r="L231" s="2"/>
      <c r="M231" s="2"/>
      <c r="N231" s="2"/>
      <c r="O231" s="2">
        <f t="shared" si="175"/>
        <v>427.46</v>
      </c>
      <c r="P231" s="2">
        <f t="shared" si="176"/>
        <v>6.27</v>
      </c>
      <c r="Q231" s="2">
        <f t="shared" si="177"/>
        <v>107.55</v>
      </c>
      <c r="R231" s="2">
        <f t="shared" si="178"/>
        <v>14.99</v>
      </c>
      <c r="S231" s="2">
        <f t="shared" si="179"/>
        <v>313.64</v>
      </c>
      <c r="T231" s="2">
        <f t="shared" si="180"/>
        <v>0</v>
      </c>
      <c r="U231" s="2">
        <f t="shared" si="181"/>
        <v>36.299999999999997</v>
      </c>
      <c r="V231" s="2">
        <f t="shared" si="182"/>
        <v>1.1100000000000001</v>
      </c>
      <c r="W231" s="2">
        <f t="shared" si="183"/>
        <v>0</v>
      </c>
      <c r="X231" s="2">
        <f t="shared" si="184"/>
        <v>262.89999999999998</v>
      </c>
      <c r="Y231" s="2">
        <f t="shared" si="185"/>
        <v>197.18</v>
      </c>
      <c r="Z231" s="2"/>
      <c r="AA231" s="2">
        <v>16673393</v>
      </c>
      <c r="AB231" s="2">
        <f t="shared" si="186"/>
        <v>2849.7</v>
      </c>
      <c r="AC231" s="2">
        <f>ROUND(((ES231*10)),6)</f>
        <v>41.8</v>
      </c>
      <c r="AD231" s="2">
        <f>ROUND(((((ET231*10))-((EU231*10)))+AE231),6)</f>
        <v>717</v>
      </c>
      <c r="AE231" s="2">
        <f>ROUND(((EU231*10)),6)</f>
        <v>99.9</v>
      </c>
      <c r="AF231" s="2">
        <f>ROUND(((EV231*10)),6)</f>
        <v>2090.9</v>
      </c>
      <c r="AG231" s="2">
        <f t="shared" si="187"/>
        <v>0</v>
      </c>
      <c r="AH231" s="2">
        <f>((EW231*10))</f>
        <v>242</v>
      </c>
      <c r="AI231" s="2">
        <f>((EX231*10))</f>
        <v>7.4</v>
      </c>
      <c r="AJ231" s="2">
        <f t="shared" si="188"/>
        <v>0</v>
      </c>
      <c r="AK231" s="2">
        <v>284.97000000000003</v>
      </c>
      <c r="AL231" s="2">
        <v>4.18</v>
      </c>
      <c r="AM231" s="2">
        <v>71.7</v>
      </c>
      <c r="AN231" s="2">
        <v>9.99</v>
      </c>
      <c r="AO231" s="2">
        <v>209.09</v>
      </c>
      <c r="AP231" s="2">
        <v>0</v>
      </c>
      <c r="AQ231" s="2">
        <v>24.2</v>
      </c>
      <c r="AR231" s="2">
        <v>0.74</v>
      </c>
      <c r="AS231" s="2">
        <v>0</v>
      </c>
      <c r="AT231" s="2">
        <v>80</v>
      </c>
      <c r="AU231" s="2">
        <v>60</v>
      </c>
      <c r="AV231" s="2">
        <v>1</v>
      </c>
      <c r="AW231" s="2">
        <v>1</v>
      </c>
      <c r="AX231" s="2"/>
      <c r="AY231" s="2"/>
      <c r="AZ231" s="2">
        <v>1</v>
      </c>
      <c r="BA231" s="2">
        <v>1</v>
      </c>
      <c r="BB231" s="2">
        <v>1</v>
      </c>
      <c r="BC231" s="2">
        <v>1</v>
      </c>
      <c r="BD231" s="2" t="s">
        <v>6</v>
      </c>
      <c r="BE231" s="2" t="s">
        <v>6</v>
      </c>
      <c r="BF231" s="2" t="s">
        <v>6</v>
      </c>
      <c r="BG231" s="2" t="s">
        <v>6</v>
      </c>
      <c r="BH231" s="2">
        <v>0</v>
      </c>
      <c r="BI231" s="2">
        <v>2</v>
      </c>
      <c r="BJ231" s="2" t="s">
        <v>300</v>
      </c>
      <c r="BK231" s="2"/>
      <c r="BL231" s="2"/>
      <c r="BM231" s="2">
        <v>140001</v>
      </c>
      <c r="BN231" s="2">
        <v>0</v>
      </c>
      <c r="BO231" s="2" t="s">
        <v>6</v>
      </c>
      <c r="BP231" s="2">
        <v>0</v>
      </c>
      <c r="BQ231" s="2">
        <v>3</v>
      </c>
      <c r="BR231" s="2">
        <v>0</v>
      </c>
      <c r="BS231" s="2">
        <v>1</v>
      </c>
      <c r="BT231" s="2">
        <v>1</v>
      </c>
      <c r="BU231" s="2">
        <v>1</v>
      </c>
      <c r="BV231" s="2">
        <v>1</v>
      </c>
      <c r="BW231" s="2">
        <v>1</v>
      </c>
      <c r="BX231" s="2">
        <v>1</v>
      </c>
      <c r="BY231" s="2" t="s">
        <v>6</v>
      </c>
      <c r="BZ231" s="2">
        <v>80</v>
      </c>
      <c r="CA231" s="2">
        <v>60</v>
      </c>
      <c r="CB231" s="2"/>
      <c r="CC231" s="2"/>
      <c r="CD231" s="2"/>
      <c r="CE231" s="2"/>
      <c r="CF231" s="2">
        <v>0</v>
      </c>
      <c r="CG231" s="2">
        <v>0</v>
      </c>
      <c r="CH231" s="2"/>
      <c r="CI231" s="2"/>
      <c r="CJ231" s="2"/>
      <c r="CK231" s="2"/>
      <c r="CL231" s="2"/>
      <c r="CM231" s="2">
        <v>0</v>
      </c>
      <c r="CN231" s="2" t="s">
        <v>6</v>
      </c>
      <c r="CO231" s="2">
        <v>0</v>
      </c>
      <c r="CP231" s="2">
        <f t="shared" si="189"/>
        <v>427.46</v>
      </c>
      <c r="CQ231" s="2">
        <f t="shared" si="190"/>
        <v>41.8</v>
      </c>
      <c r="CR231" s="2">
        <f t="shared" si="191"/>
        <v>717</v>
      </c>
      <c r="CS231" s="2">
        <f t="shared" si="192"/>
        <v>99.9</v>
      </c>
      <c r="CT231" s="2">
        <f t="shared" si="193"/>
        <v>2090.9</v>
      </c>
      <c r="CU231" s="2">
        <f t="shared" si="194"/>
        <v>0</v>
      </c>
      <c r="CV231" s="2">
        <f t="shared" si="195"/>
        <v>242</v>
      </c>
      <c r="CW231" s="2">
        <f t="shared" si="196"/>
        <v>7.4</v>
      </c>
      <c r="CX231" s="2">
        <f t="shared" si="197"/>
        <v>0</v>
      </c>
      <c r="CY231" s="2">
        <f t="shared" si="198"/>
        <v>262.904</v>
      </c>
      <c r="CZ231" s="2">
        <f t="shared" si="199"/>
        <v>197.178</v>
      </c>
      <c r="DA231" s="2"/>
      <c r="DB231" s="2"/>
      <c r="DC231" s="2" t="s">
        <v>6</v>
      </c>
      <c r="DD231" s="2" t="s">
        <v>301</v>
      </c>
      <c r="DE231" s="2" t="s">
        <v>301</v>
      </c>
      <c r="DF231" s="2" t="s">
        <v>301</v>
      </c>
      <c r="DG231" s="2" t="s">
        <v>301</v>
      </c>
      <c r="DH231" s="2" t="s">
        <v>6</v>
      </c>
      <c r="DI231" s="2" t="s">
        <v>301</v>
      </c>
      <c r="DJ231" s="2" t="s">
        <v>301</v>
      </c>
      <c r="DK231" s="2" t="s">
        <v>6</v>
      </c>
      <c r="DL231" s="2" t="s">
        <v>6</v>
      </c>
      <c r="DM231" s="2" t="s">
        <v>6</v>
      </c>
      <c r="DN231" s="2">
        <v>0</v>
      </c>
      <c r="DO231" s="2">
        <v>0</v>
      </c>
      <c r="DP231" s="2">
        <v>1</v>
      </c>
      <c r="DQ231" s="2">
        <v>1</v>
      </c>
      <c r="DR231" s="2"/>
      <c r="DS231" s="2"/>
      <c r="DT231" s="2"/>
      <c r="DU231" s="2">
        <v>1009</v>
      </c>
      <c r="DV231" s="2" t="s">
        <v>293</v>
      </c>
      <c r="DW231" s="2" t="s">
        <v>293</v>
      </c>
      <c r="DX231" s="2">
        <v>10000</v>
      </c>
      <c r="DY231" s="2"/>
      <c r="DZ231" s="2"/>
      <c r="EA231" s="2"/>
      <c r="EB231" s="2"/>
      <c r="EC231" s="2"/>
      <c r="ED231" s="2"/>
      <c r="EE231" s="2">
        <v>16510409</v>
      </c>
      <c r="EF231" s="2">
        <v>3</v>
      </c>
      <c r="EG231" s="2" t="s">
        <v>42</v>
      </c>
      <c r="EH231" s="2">
        <v>0</v>
      </c>
      <c r="EI231" s="2" t="s">
        <v>6</v>
      </c>
      <c r="EJ231" s="2">
        <v>2</v>
      </c>
      <c r="EK231" s="2">
        <v>140001</v>
      </c>
      <c r="EL231" s="2" t="s">
        <v>295</v>
      </c>
      <c r="EM231" s="2" t="s">
        <v>296</v>
      </c>
      <c r="EN231" s="2"/>
      <c r="EO231" s="2" t="s">
        <v>6</v>
      </c>
      <c r="EP231" s="2"/>
      <c r="EQ231" s="2">
        <v>0</v>
      </c>
      <c r="ER231" s="2">
        <v>284.97000000000003</v>
      </c>
      <c r="ES231" s="2">
        <v>4.18</v>
      </c>
      <c r="ET231" s="2">
        <v>71.7</v>
      </c>
      <c r="EU231" s="2">
        <v>9.99</v>
      </c>
      <c r="EV231" s="2">
        <v>209.09</v>
      </c>
      <c r="EW231" s="2">
        <v>24.2</v>
      </c>
      <c r="EX231" s="2">
        <v>0.74</v>
      </c>
      <c r="EY231" s="2">
        <v>0</v>
      </c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>
        <v>0</v>
      </c>
      <c r="FR231" s="2">
        <f t="shared" si="200"/>
        <v>0</v>
      </c>
      <c r="FS231" s="2">
        <v>0</v>
      </c>
      <c r="FT231" s="2"/>
      <c r="FU231" s="2"/>
      <c r="FV231" s="2"/>
      <c r="FW231" s="2"/>
      <c r="FX231" s="2">
        <v>80</v>
      </c>
      <c r="FY231" s="2">
        <v>60</v>
      </c>
      <c r="FZ231" s="2"/>
      <c r="GA231" s="2" t="s">
        <v>6</v>
      </c>
      <c r="GB231" s="2"/>
      <c r="GC231" s="2"/>
      <c r="GD231" s="2">
        <v>0</v>
      </c>
      <c r="GE231" s="2"/>
      <c r="GF231" s="2">
        <v>1415546883</v>
      </c>
      <c r="GG231" s="2">
        <v>2</v>
      </c>
      <c r="GH231" s="2">
        <v>1</v>
      </c>
      <c r="GI231" s="2">
        <v>-2</v>
      </c>
      <c r="GJ231" s="2">
        <v>0</v>
      </c>
      <c r="GK231" s="2">
        <f>ROUND(R231*(R12)/100,2)</f>
        <v>0</v>
      </c>
      <c r="GL231" s="2">
        <f t="shared" si="201"/>
        <v>0</v>
      </c>
      <c r="GM231" s="2">
        <f t="shared" si="202"/>
        <v>887.54</v>
      </c>
      <c r="GN231" s="2">
        <f t="shared" si="203"/>
        <v>0</v>
      </c>
      <c r="GO231" s="2">
        <f t="shared" si="204"/>
        <v>887.54</v>
      </c>
      <c r="GP231" s="2">
        <f t="shared" si="205"/>
        <v>0</v>
      </c>
      <c r="GQ231" s="2"/>
      <c r="GR231" s="2">
        <v>0</v>
      </c>
      <c r="GS231" s="2">
        <v>3</v>
      </c>
      <c r="GT231" s="2">
        <v>0</v>
      </c>
      <c r="GU231" s="2" t="s">
        <v>6</v>
      </c>
      <c r="GV231" s="2">
        <f t="shared" si="206"/>
        <v>0</v>
      </c>
      <c r="GW231" s="2">
        <v>1</v>
      </c>
      <c r="GX231" s="2">
        <f t="shared" si="207"/>
        <v>0</v>
      </c>
      <c r="GY231" s="2"/>
      <c r="GZ231" s="2"/>
      <c r="HA231" s="2">
        <v>0</v>
      </c>
      <c r="HB231" s="2">
        <v>0</v>
      </c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>
        <v>0</v>
      </c>
      <c r="IL231" s="2"/>
      <c r="IM231" s="2"/>
      <c r="IN231" s="2"/>
      <c r="IO231" s="2"/>
      <c r="IP231" s="2"/>
      <c r="IQ231" s="2"/>
      <c r="IR231" s="2"/>
      <c r="IS231" s="2"/>
      <c r="IT231" s="2"/>
      <c r="IU231" s="2"/>
    </row>
    <row r="232" spans="1:255" x14ac:dyDescent="0.2">
      <c r="A232">
        <v>17</v>
      </c>
      <c r="B232">
        <v>1</v>
      </c>
      <c r="C232">
        <f>ROW(SmtRes!A370)</f>
        <v>370</v>
      </c>
      <c r="D232">
        <f>ROW(EtalonRes!A386)</f>
        <v>386</v>
      </c>
      <c r="E232" t="s">
        <v>297</v>
      </c>
      <c r="F232" t="s">
        <v>298</v>
      </c>
      <c r="G232" t="s">
        <v>299</v>
      </c>
      <c r="H232" t="s">
        <v>293</v>
      </c>
      <c r="I232">
        <f>ROUND(1.5/10,9)</f>
        <v>0.15</v>
      </c>
      <c r="J232">
        <v>0</v>
      </c>
      <c r="O232">
        <f t="shared" si="175"/>
        <v>2919.52</v>
      </c>
      <c r="P232">
        <f t="shared" si="176"/>
        <v>42.82</v>
      </c>
      <c r="Q232">
        <f t="shared" si="177"/>
        <v>734.57</v>
      </c>
      <c r="R232">
        <f t="shared" si="178"/>
        <v>102.35</v>
      </c>
      <c r="S232">
        <f t="shared" si="179"/>
        <v>2142.13</v>
      </c>
      <c r="T232">
        <f t="shared" si="180"/>
        <v>0</v>
      </c>
      <c r="U232">
        <f t="shared" si="181"/>
        <v>36.299999999999997</v>
      </c>
      <c r="V232">
        <f t="shared" si="182"/>
        <v>1.1100000000000001</v>
      </c>
      <c r="W232">
        <f t="shared" si="183"/>
        <v>0</v>
      </c>
      <c r="X232">
        <f t="shared" si="184"/>
        <v>1795.58</v>
      </c>
      <c r="Y232">
        <f t="shared" si="185"/>
        <v>1346.69</v>
      </c>
      <c r="AA232">
        <v>16673407</v>
      </c>
      <c r="AB232">
        <f t="shared" si="186"/>
        <v>2849.7</v>
      </c>
      <c r="AC232">
        <f>ROUND(((ES232*10)),6)</f>
        <v>41.8</v>
      </c>
      <c r="AD232">
        <f>ROUND(((((ET232*10))-((EU232*10)))+AE232),6)</f>
        <v>717</v>
      </c>
      <c r="AE232">
        <f>ROUND(((EU232*10)),6)</f>
        <v>99.9</v>
      </c>
      <c r="AF232">
        <f>ROUND(((EV232*10)),6)</f>
        <v>2090.9</v>
      </c>
      <c r="AG232">
        <f t="shared" si="187"/>
        <v>0</v>
      </c>
      <c r="AH232">
        <f>((EW232*10))</f>
        <v>242</v>
      </c>
      <c r="AI232">
        <f>((EX232*10))</f>
        <v>7.4</v>
      </c>
      <c r="AJ232">
        <f t="shared" si="188"/>
        <v>0</v>
      </c>
      <c r="AK232">
        <v>284.97000000000003</v>
      </c>
      <c r="AL232">
        <v>4.18</v>
      </c>
      <c r="AM232">
        <v>71.7</v>
      </c>
      <c r="AN232">
        <v>9.99</v>
      </c>
      <c r="AO232">
        <v>209.09</v>
      </c>
      <c r="AP232">
        <v>0</v>
      </c>
      <c r="AQ232">
        <v>24.2</v>
      </c>
      <c r="AR232">
        <v>0.74</v>
      </c>
      <c r="AS232">
        <v>0</v>
      </c>
      <c r="AT232">
        <v>80</v>
      </c>
      <c r="AU232">
        <v>60</v>
      </c>
      <c r="AV232">
        <v>1</v>
      </c>
      <c r="AW232">
        <v>1</v>
      </c>
      <c r="AZ232">
        <v>6.83</v>
      </c>
      <c r="BA232">
        <v>6.83</v>
      </c>
      <c r="BB232">
        <v>6.83</v>
      </c>
      <c r="BC232">
        <v>6.83</v>
      </c>
      <c r="BD232" t="s">
        <v>6</v>
      </c>
      <c r="BE232" t="s">
        <v>6</v>
      </c>
      <c r="BF232" t="s">
        <v>6</v>
      </c>
      <c r="BG232" t="s">
        <v>6</v>
      </c>
      <c r="BH232">
        <v>0</v>
      </c>
      <c r="BI232">
        <v>2</v>
      </c>
      <c r="BJ232" t="s">
        <v>300</v>
      </c>
      <c r="BM232">
        <v>140001</v>
      </c>
      <c r="BN232">
        <v>0</v>
      </c>
      <c r="BO232" t="s">
        <v>6</v>
      </c>
      <c r="BP232">
        <v>0</v>
      </c>
      <c r="BQ232">
        <v>3</v>
      </c>
      <c r="BR232">
        <v>0</v>
      </c>
      <c r="BS232">
        <v>6.83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6</v>
      </c>
      <c r="BZ232">
        <v>80</v>
      </c>
      <c r="CA232">
        <v>60</v>
      </c>
      <c r="CF232">
        <v>0</v>
      </c>
      <c r="CG232">
        <v>0</v>
      </c>
      <c r="CM232">
        <v>0</v>
      </c>
      <c r="CN232" t="s">
        <v>6</v>
      </c>
      <c r="CO232">
        <v>0</v>
      </c>
      <c r="CP232">
        <f t="shared" si="189"/>
        <v>2919.5200000000004</v>
      </c>
      <c r="CQ232">
        <f t="shared" si="190"/>
        <v>285.49399999999997</v>
      </c>
      <c r="CR232">
        <f t="shared" si="191"/>
        <v>4897.1099999999997</v>
      </c>
      <c r="CS232">
        <f t="shared" si="192"/>
        <v>682.31700000000001</v>
      </c>
      <c r="CT232">
        <f t="shared" si="193"/>
        <v>14280.847000000002</v>
      </c>
      <c r="CU232">
        <f t="shared" si="194"/>
        <v>0</v>
      </c>
      <c r="CV232">
        <f t="shared" si="195"/>
        <v>242</v>
      </c>
      <c r="CW232">
        <f t="shared" si="196"/>
        <v>7.4</v>
      </c>
      <c r="CX232">
        <f t="shared" si="197"/>
        <v>0</v>
      </c>
      <c r="CY232">
        <f t="shared" si="198"/>
        <v>1795.5839999999998</v>
      </c>
      <c r="CZ232">
        <f t="shared" si="199"/>
        <v>1346.6879999999999</v>
      </c>
      <c r="DC232" t="s">
        <v>6</v>
      </c>
      <c r="DD232" t="s">
        <v>301</v>
      </c>
      <c r="DE232" t="s">
        <v>301</v>
      </c>
      <c r="DF232" t="s">
        <v>301</v>
      </c>
      <c r="DG232" t="s">
        <v>301</v>
      </c>
      <c r="DH232" t="s">
        <v>6</v>
      </c>
      <c r="DI232" t="s">
        <v>301</v>
      </c>
      <c r="DJ232" t="s">
        <v>301</v>
      </c>
      <c r="DK232" t="s">
        <v>6</v>
      </c>
      <c r="DL232" t="s">
        <v>6</v>
      </c>
      <c r="DM232" t="s">
        <v>6</v>
      </c>
      <c r="DN232">
        <v>0</v>
      </c>
      <c r="DO232">
        <v>0</v>
      </c>
      <c r="DP232">
        <v>1</v>
      </c>
      <c r="DQ232">
        <v>1</v>
      </c>
      <c r="DU232">
        <v>1009</v>
      </c>
      <c r="DV232" t="s">
        <v>293</v>
      </c>
      <c r="DW232" t="s">
        <v>293</v>
      </c>
      <c r="DX232">
        <v>10000</v>
      </c>
      <c r="EE232">
        <v>16510409</v>
      </c>
      <c r="EF232">
        <v>3</v>
      </c>
      <c r="EG232" t="s">
        <v>42</v>
      </c>
      <c r="EH232">
        <v>0</v>
      </c>
      <c r="EI232" t="s">
        <v>6</v>
      </c>
      <c r="EJ232">
        <v>2</v>
      </c>
      <c r="EK232">
        <v>140001</v>
      </c>
      <c r="EL232" t="s">
        <v>295</v>
      </c>
      <c r="EM232" t="s">
        <v>296</v>
      </c>
      <c r="EO232" t="s">
        <v>6</v>
      </c>
      <c r="EQ232">
        <v>0</v>
      </c>
      <c r="ER232">
        <v>284.97000000000003</v>
      </c>
      <c r="ES232">
        <v>4.18</v>
      </c>
      <c r="ET232">
        <v>71.7</v>
      </c>
      <c r="EU232">
        <v>9.99</v>
      </c>
      <c r="EV232">
        <v>209.09</v>
      </c>
      <c r="EW232">
        <v>24.2</v>
      </c>
      <c r="EX232">
        <v>0.74</v>
      </c>
      <c r="EY232">
        <v>0</v>
      </c>
      <c r="FQ232">
        <v>0</v>
      </c>
      <c r="FR232">
        <f t="shared" si="200"/>
        <v>0</v>
      </c>
      <c r="FS232">
        <v>0</v>
      </c>
      <c r="FX232">
        <v>80</v>
      </c>
      <c r="FY232">
        <v>60</v>
      </c>
      <c r="GA232" t="s">
        <v>6</v>
      </c>
      <c r="GD232">
        <v>0</v>
      </c>
      <c r="GF232">
        <v>1415546883</v>
      </c>
      <c r="GG232">
        <v>1</v>
      </c>
      <c r="GH232">
        <v>1</v>
      </c>
      <c r="GI232">
        <v>4</v>
      </c>
      <c r="GJ232">
        <v>0</v>
      </c>
      <c r="GK232">
        <f>ROUND(R232*(S12)/100,2)</f>
        <v>0</v>
      </c>
      <c r="GL232">
        <f t="shared" si="201"/>
        <v>0</v>
      </c>
      <c r="GM232">
        <f t="shared" si="202"/>
        <v>6061.79</v>
      </c>
      <c r="GN232">
        <f t="shared" si="203"/>
        <v>0</v>
      </c>
      <c r="GO232">
        <f t="shared" si="204"/>
        <v>6061.79</v>
      </c>
      <c r="GP232">
        <f t="shared" si="205"/>
        <v>0</v>
      </c>
      <c r="GR232">
        <v>0</v>
      </c>
      <c r="GS232">
        <v>3</v>
      </c>
      <c r="GT232">
        <v>0</v>
      </c>
      <c r="GU232" t="s">
        <v>6</v>
      </c>
      <c r="GV232">
        <f t="shared" si="206"/>
        <v>0</v>
      </c>
      <c r="GW232">
        <v>1</v>
      </c>
      <c r="GX232">
        <f t="shared" si="207"/>
        <v>0</v>
      </c>
      <c r="HA232">
        <v>0</v>
      </c>
      <c r="HB232">
        <v>0</v>
      </c>
      <c r="IK232">
        <v>0</v>
      </c>
    </row>
    <row r="233" spans="1:255" x14ac:dyDescent="0.2">
      <c r="A233" s="2">
        <v>17</v>
      </c>
      <c r="B233" s="2">
        <v>1</v>
      </c>
      <c r="C233" s="2">
        <f>ROW(SmtRes!A376)</f>
        <v>376</v>
      </c>
      <c r="D233" s="2">
        <f>ROW(EtalonRes!A393)</f>
        <v>393</v>
      </c>
      <c r="E233" s="2" t="s">
        <v>302</v>
      </c>
      <c r="F233" s="2" t="s">
        <v>303</v>
      </c>
      <c r="G233" s="2" t="s">
        <v>304</v>
      </c>
      <c r="H233" s="2" t="s">
        <v>49</v>
      </c>
      <c r="I233" s="2">
        <f>ROUND(6.2/100,9)</f>
        <v>6.2E-2</v>
      </c>
      <c r="J233" s="2">
        <v>0</v>
      </c>
      <c r="K233" s="2"/>
      <c r="L233" s="2"/>
      <c r="M233" s="2"/>
      <c r="N233" s="2"/>
      <c r="O233" s="2">
        <f t="shared" si="175"/>
        <v>27.4</v>
      </c>
      <c r="P233" s="2">
        <f t="shared" si="176"/>
        <v>0</v>
      </c>
      <c r="Q233" s="2">
        <f t="shared" si="177"/>
        <v>2.4900000000000002</v>
      </c>
      <c r="R233" s="2">
        <f t="shared" si="178"/>
        <v>0.34</v>
      </c>
      <c r="S233" s="2">
        <f t="shared" si="179"/>
        <v>24.91</v>
      </c>
      <c r="T233" s="2">
        <f t="shared" si="180"/>
        <v>0</v>
      </c>
      <c r="U233" s="2">
        <f t="shared" si="181"/>
        <v>2.7133679999999996</v>
      </c>
      <c r="V233" s="2">
        <f t="shared" si="182"/>
        <v>2.6560799999999996E-2</v>
      </c>
      <c r="W233" s="2">
        <f t="shared" si="183"/>
        <v>0</v>
      </c>
      <c r="X233" s="2">
        <f t="shared" si="184"/>
        <v>20.45</v>
      </c>
      <c r="Y233" s="2">
        <f t="shared" si="185"/>
        <v>18.18</v>
      </c>
      <c r="Z233" s="2"/>
      <c r="AA233" s="2">
        <v>16673393</v>
      </c>
      <c r="AB233" s="2">
        <f t="shared" si="186"/>
        <v>441.95760000000001</v>
      </c>
      <c r="AC233" s="2">
        <f>ROUND(((ES233*0)),6)</f>
        <v>0</v>
      </c>
      <c r="AD233" s="2">
        <f>ROUND((((((ET233*0.7)*1.2))-(((EU233*0.7)*1.2)))+AE233),6)</f>
        <v>40.202399999999997</v>
      </c>
      <c r="AE233" s="2">
        <f>ROUND((((EU233*0.7)*1.2)),6)</f>
        <v>5.4683999999999999</v>
      </c>
      <c r="AF233" s="2">
        <f>ROUND((((EV233*0.7)*1.2)),6)</f>
        <v>401.7552</v>
      </c>
      <c r="AG233" s="2">
        <f t="shared" si="187"/>
        <v>0</v>
      </c>
      <c r="AH233" s="2">
        <f>(((EW233*0.7)*1.2))</f>
        <v>43.763999999999996</v>
      </c>
      <c r="AI233" s="2">
        <f>(((EX233*0.7)*1.2))</f>
        <v>0.42839999999999995</v>
      </c>
      <c r="AJ233" s="2">
        <f t="shared" si="188"/>
        <v>0</v>
      </c>
      <c r="AK233" s="2">
        <v>813.89</v>
      </c>
      <c r="AL233" s="2">
        <v>287.75</v>
      </c>
      <c r="AM233" s="2">
        <v>47.86</v>
      </c>
      <c r="AN233" s="2">
        <v>6.51</v>
      </c>
      <c r="AO233" s="2">
        <v>478.28</v>
      </c>
      <c r="AP233" s="2">
        <v>0</v>
      </c>
      <c r="AQ233" s="2">
        <v>52.1</v>
      </c>
      <c r="AR233" s="2">
        <v>0.51</v>
      </c>
      <c r="AS233" s="2">
        <v>0</v>
      </c>
      <c r="AT233" s="2">
        <v>81</v>
      </c>
      <c r="AU233" s="2">
        <v>72</v>
      </c>
      <c r="AV233" s="2">
        <v>1</v>
      </c>
      <c r="AW233" s="2">
        <v>1</v>
      </c>
      <c r="AX233" s="2"/>
      <c r="AY233" s="2"/>
      <c r="AZ233" s="2">
        <v>1</v>
      </c>
      <c r="BA233" s="2">
        <v>1</v>
      </c>
      <c r="BB233" s="2">
        <v>1</v>
      </c>
      <c r="BC233" s="2">
        <v>1</v>
      </c>
      <c r="BD233" s="2" t="s">
        <v>6</v>
      </c>
      <c r="BE233" s="2" t="s">
        <v>6</v>
      </c>
      <c r="BF233" s="2" t="s">
        <v>6</v>
      </c>
      <c r="BG233" s="2" t="s">
        <v>6</v>
      </c>
      <c r="BH233" s="2">
        <v>0</v>
      </c>
      <c r="BI233" s="2">
        <v>1</v>
      </c>
      <c r="BJ233" s="2" t="s">
        <v>305</v>
      </c>
      <c r="BK233" s="2"/>
      <c r="BL233" s="2"/>
      <c r="BM233" s="2">
        <v>9001</v>
      </c>
      <c r="BN233" s="2">
        <v>0</v>
      </c>
      <c r="BO233" s="2" t="s">
        <v>6</v>
      </c>
      <c r="BP233" s="2">
        <v>0</v>
      </c>
      <c r="BQ233" s="2">
        <v>2</v>
      </c>
      <c r="BR233" s="2">
        <v>0</v>
      </c>
      <c r="BS233" s="2">
        <v>1</v>
      </c>
      <c r="BT233" s="2">
        <v>1</v>
      </c>
      <c r="BU233" s="2">
        <v>1</v>
      </c>
      <c r="BV233" s="2">
        <v>1</v>
      </c>
      <c r="BW233" s="2">
        <v>1</v>
      </c>
      <c r="BX233" s="2">
        <v>1</v>
      </c>
      <c r="BY233" s="2" t="s">
        <v>6</v>
      </c>
      <c r="BZ233" s="2">
        <v>90</v>
      </c>
      <c r="CA233" s="2">
        <v>85</v>
      </c>
      <c r="CB233" s="2"/>
      <c r="CC233" s="2"/>
      <c r="CD233" s="2"/>
      <c r="CE233" s="2"/>
      <c r="CF233" s="2">
        <v>0</v>
      </c>
      <c r="CG233" s="2">
        <v>0</v>
      </c>
      <c r="CH233" s="2"/>
      <c r="CI233" s="2"/>
      <c r="CJ233" s="2"/>
      <c r="CK233" s="2"/>
      <c r="CL233" s="2"/>
      <c r="CM233" s="2">
        <v>0</v>
      </c>
      <c r="CN233" s="2" t="s">
        <v>597</v>
      </c>
      <c r="CO233" s="2">
        <v>0</v>
      </c>
      <c r="CP233" s="2">
        <f t="shared" si="189"/>
        <v>27.4</v>
      </c>
      <c r="CQ233" s="2">
        <f t="shared" si="190"/>
        <v>0</v>
      </c>
      <c r="CR233" s="2">
        <f t="shared" si="191"/>
        <v>40.202399999999997</v>
      </c>
      <c r="CS233" s="2">
        <f t="shared" si="192"/>
        <v>5.4683999999999999</v>
      </c>
      <c r="CT233" s="2">
        <f t="shared" si="193"/>
        <v>401.7552</v>
      </c>
      <c r="CU233" s="2">
        <f t="shared" si="194"/>
        <v>0</v>
      </c>
      <c r="CV233" s="2">
        <f t="shared" si="195"/>
        <v>43.763999999999996</v>
      </c>
      <c r="CW233" s="2">
        <f t="shared" si="196"/>
        <v>0.42839999999999995</v>
      </c>
      <c r="CX233" s="2">
        <f t="shared" si="197"/>
        <v>0</v>
      </c>
      <c r="CY233" s="2">
        <f t="shared" si="198"/>
        <v>20.452500000000001</v>
      </c>
      <c r="CZ233" s="2">
        <f t="shared" si="199"/>
        <v>18.18</v>
      </c>
      <c r="DA233" s="2"/>
      <c r="DB233" s="2"/>
      <c r="DC233" s="2" t="s">
        <v>6</v>
      </c>
      <c r="DD233" s="2" t="s">
        <v>28</v>
      </c>
      <c r="DE233" s="2" t="s">
        <v>247</v>
      </c>
      <c r="DF233" s="2" t="s">
        <v>247</v>
      </c>
      <c r="DG233" s="2" t="s">
        <v>247</v>
      </c>
      <c r="DH233" s="2" t="s">
        <v>6</v>
      </c>
      <c r="DI233" s="2" t="s">
        <v>247</v>
      </c>
      <c r="DJ233" s="2" t="s">
        <v>247</v>
      </c>
      <c r="DK233" s="2" t="s">
        <v>6</v>
      </c>
      <c r="DL233" s="2" t="s">
        <v>6</v>
      </c>
      <c r="DM233" s="2" t="s">
        <v>6</v>
      </c>
      <c r="DN233" s="2">
        <v>0</v>
      </c>
      <c r="DO233" s="2">
        <v>0</v>
      </c>
      <c r="DP233" s="2">
        <v>1</v>
      </c>
      <c r="DQ233" s="2">
        <v>1</v>
      </c>
      <c r="DR233" s="2"/>
      <c r="DS233" s="2"/>
      <c r="DT233" s="2"/>
      <c r="DU233" s="2">
        <v>1005</v>
      </c>
      <c r="DV233" s="2" t="s">
        <v>49</v>
      </c>
      <c r="DW233" s="2" t="s">
        <v>49</v>
      </c>
      <c r="DX233" s="2">
        <v>100</v>
      </c>
      <c r="DY233" s="2"/>
      <c r="DZ233" s="2"/>
      <c r="EA233" s="2"/>
      <c r="EB233" s="2"/>
      <c r="EC233" s="2"/>
      <c r="ED233" s="2"/>
      <c r="EE233" s="2">
        <v>16510486</v>
      </c>
      <c r="EF233" s="2">
        <v>2</v>
      </c>
      <c r="EG233" s="2" t="s">
        <v>30</v>
      </c>
      <c r="EH233" s="2">
        <v>0</v>
      </c>
      <c r="EI233" s="2" t="s">
        <v>6</v>
      </c>
      <c r="EJ233" s="2">
        <v>1</v>
      </c>
      <c r="EK233" s="2">
        <v>9001</v>
      </c>
      <c r="EL233" s="2" t="s">
        <v>248</v>
      </c>
      <c r="EM233" s="2" t="s">
        <v>249</v>
      </c>
      <c r="EN233" s="2"/>
      <c r="EO233" s="2" t="s">
        <v>250</v>
      </c>
      <c r="EP233" s="2"/>
      <c r="EQ233" s="2">
        <v>0</v>
      </c>
      <c r="ER233" s="2">
        <v>813.89</v>
      </c>
      <c r="ES233" s="2">
        <v>287.75</v>
      </c>
      <c r="ET233" s="2">
        <v>47.86</v>
      </c>
      <c r="EU233" s="2">
        <v>6.51</v>
      </c>
      <c r="EV233" s="2">
        <v>478.28</v>
      </c>
      <c r="EW233" s="2">
        <v>52.1</v>
      </c>
      <c r="EX233" s="2">
        <v>0.51</v>
      </c>
      <c r="EY233" s="2">
        <v>0</v>
      </c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>
        <v>0</v>
      </c>
      <c r="FR233" s="2">
        <f t="shared" si="200"/>
        <v>0</v>
      </c>
      <c r="FS233" s="2">
        <v>0</v>
      </c>
      <c r="FT233" s="2" t="s">
        <v>34</v>
      </c>
      <c r="FU233" s="2" t="s">
        <v>35</v>
      </c>
      <c r="FV233" s="2"/>
      <c r="FW233" s="2"/>
      <c r="FX233" s="2">
        <v>81</v>
      </c>
      <c r="FY233" s="2">
        <v>72.25</v>
      </c>
      <c r="FZ233" s="2"/>
      <c r="GA233" s="2" t="s">
        <v>6</v>
      </c>
      <c r="GB233" s="2"/>
      <c r="GC233" s="2"/>
      <c r="GD233" s="2">
        <v>0</v>
      </c>
      <c r="GE233" s="2"/>
      <c r="GF233" s="2">
        <v>1429130993</v>
      </c>
      <c r="GG233" s="2">
        <v>2</v>
      </c>
      <c r="GH233" s="2">
        <v>1</v>
      </c>
      <c r="GI233" s="2">
        <v>-2</v>
      </c>
      <c r="GJ233" s="2">
        <v>0</v>
      </c>
      <c r="GK233" s="2">
        <f>ROUND(R233*(R12)/100,2)</f>
        <v>0</v>
      </c>
      <c r="GL233" s="2">
        <f t="shared" si="201"/>
        <v>0</v>
      </c>
      <c r="GM233" s="2">
        <f t="shared" si="202"/>
        <v>66.03</v>
      </c>
      <c r="GN233" s="2">
        <f t="shared" si="203"/>
        <v>66.03</v>
      </c>
      <c r="GO233" s="2">
        <f t="shared" si="204"/>
        <v>0</v>
      </c>
      <c r="GP233" s="2">
        <f t="shared" si="205"/>
        <v>0</v>
      </c>
      <c r="GQ233" s="2"/>
      <c r="GR233" s="2">
        <v>0</v>
      </c>
      <c r="GS233" s="2">
        <v>3</v>
      </c>
      <c r="GT233" s="2">
        <v>0</v>
      </c>
      <c r="GU233" s="2" t="s">
        <v>6</v>
      </c>
      <c r="GV233" s="2">
        <f t="shared" si="206"/>
        <v>0</v>
      </c>
      <c r="GW233" s="2">
        <v>1</v>
      </c>
      <c r="GX233" s="2">
        <f t="shared" si="207"/>
        <v>0</v>
      </c>
      <c r="GY233" s="2"/>
      <c r="GZ233" s="2"/>
      <c r="HA233" s="2">
        <v>0</v>
      </c>
      <c r="HB233" s="2">
        <v>0</v>
      </c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>
        <v>0</v>
      </c>
      <c r="IL233" s="2"/>
      <c r="IM233" s="2"/>
      <c r="IN233" s="2"/>
      <c r="IO233" s="2"/>
      <c r="IP233" s="2"/>
      <c r="IQ233" s="2"/>
      <c r="IR233" s="2"/>
      <c r="IS233" s="2"/>
      <c r="IT233" s="2"/>
      <c r="IU233" s="2"/>
    </row>
    <row r="234" spans="1:255" x14ac:dyDescent="0.2">
      <c r="A234">
        <v>17</v>
      </c>
      <c r="B234">
        <v>1</v>
      </c>
      <c r="C234">
        <f>ROW(SmtRes!A382)</f>
        <v>382</v>
      </c>
      <c r="D234">
        <f>ROW(EtalonRes!A400)</f>
        <v>400</v>
      </c>
      <c r="E234" t="s">
        <v>302</v>
      </c>
      <c r="F234" t="s">
        <v>303</v>
      </c>
      <c r="G234" t="s">
        <v>304</v>
      </c>
      <c r="H234" t="s">
        <v>49</v>
      </c>
      <c r="I234">
        <f>ROUND(6.2/100,9)</f>
        <v>6.2E-2</v>
      </c>
      <c r="J234">
        <v>0</v>
      </c>
      <c r="O234">
        <f t="shared" si="175"/>
        <v>187.15</v>
      </c>
      <c r="P234">
        <f t="shared" si="176"/>
        <v>0</v>
      </c>
      <c r="Q234">
        <f t="shared" si="177"/>
        <v>17.02</v>
      </c>
      <c r="R234">
        <f t="shared" si="178"/>
        <v>2.3199999999999998</v>
      </c>
      <c r="S234">
        <f t="shared" si="179"/>
        <v>170.13</v>
      </c>
      <c r="T234">
        <f t="shared" si="180"/>
        <v>0</v>
      </c>
      <c r="U234">
        <f t="shared" si="181"/>
        <v>2.7133679999999996</v>
      </c>
      <c r="V234">
        <f t="shared" si="182"/>
        <v>2.6560799999999996E-2</v>
      </c>
      <c r="W234">
        <f t="shared" si="183"/>
        <v>0</v>
      </c>
      <c r="X234">
        <f t="shared" si="184"/>
        <v>139.68</v>
      </c>
      <c r="Y234">
        <f t="shared" si="185"/>
        <v>124.16</v>
      </c>
      <c r="AA234">
        <v>16673407</v>
      </c>
      <c r="AB234">
        <f t="shared" si="186"/>
        <v>441.95760000000001</v>
      </c>
      <c r="AC234">
        <f>ROUND(((ES234*0)),6)</f>
        <v>0</v>
      </c>
      <c r="AD234">
        <f>ROUND((((((ET234*0.7)*1.2))-(((EU234*0.7)*1.2)))+AE234),6)</f>
        <v>40.202399999999997</v>
      </c>
      <c r="AE234">
        <f>ROUND((((EU234*0.7)*1.2)),6)</f>
        <v>5.4683999999999999</v>
      </c>
      <c r="AF234">
        <f>ROUND((((EV234*0.7)*1.2)),6)</f>
        <v>401.7552</v>
      </c>
      <c r="AG234">
        <f t="shared" si="187"/>
        <v>0</v>
      </c>
      <c r="AH234">
        <f>(((EW234*0.7)*1.2))</f>
        <v>43.763999999999996</v>
      </c>
      <c r="AI234">
        <f>(((EX234*0.7)*1.2))</f>
        <v>0.42839999999999995</v>
      </c>
      <c r="AJ234">
        <f t="shared" si="188"/>
        <v>0</v>
      </c>
      <c r="AK234">
        <v>813.89</v>
      </c>
      <c r="AL234">
        <v>287.75</v>
      </c>
      <c r="AM234">
        <v>47.86</v>
      </c>
      <c r="AN234">
        <v>6.51</v>
      </c>
      <c r="AO234">
        <v>478.28</v>
      </c>
      <c r="AP234">
        <v>0</v>
      </c>
      <c r="AQ234">
        <v>52.1</v>
      </c>
      <c r="AR234">
        <v>0.51</v>
      </c>
      <c r="AS234">
        <v>0</v>
      </c>
      <c r="AT234">
        <v>81</v>
      </c>
      <c r="AU234">
        <v>72</v>
      </c>
      <c r="AV234">
        <v>1</v>
      </c>
      <c r="AW234">
        <v>1</v>
      </c>
      <c r="AZ234">
        <v>6.83</v>
      </c>
      <c r="BA234">
        <v>6.83</v>
      </c>
      <c r="BB234">
        <v>6.83</v>
      </c>
      <c r="BC234">
        <v>6.83</v>
      </c>
      <c r="BD234" t="s">
        <v>6</v>
      </c>
      <c r="BE234" t="s">
        <v>6</v>
      </c>
      <c r="BF234" t="s">
        <v>6</v>
      </c>
      <c r="BG234" t="s">
        <v>6</v>
      </c>
      <c r="BH234">
        <v>0</v>
      </c>
      <c r="BI234">
        <v>1</v>
      </c>
      <c r="BJ234" t="s">
        <v>305</v>
      </c>
      <c r="BM234">
        <v>9001</v>
      </c>
      <c r="BN234">
        <v>0</v>
      </c>
      <c r="BO234" t="s">
        <v>6</v>
      </c>
      <c r="BP234">
        <v>0</v>
      </c>
      <c r="BQ234">
        <v>2</v>
      </c>
      <c r="BR234">
        <v>0</v>
      </c>
      <c r="BS234">
        <v>6.83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6</v>
      </c>
      <c r="BZ234">
        <v>90</v>
      </c>
      <c r="CA234">
        <v>85</v>
      </c>
      <c r="CF234">
        <v>0</v>
      </c>
      <c r="CG234">
        <v>0</v>
      </c>
      <c r="CM234">
        <v>0</v>
      </c>
      <c r="CN234" t="s">
        <v>597</v>
      </c>
      <c r="CO234">
        <v>0</v>
      </c>
      <c r="CP234">
        <f t="shared" si="189"/>
        <v>187.15</v>
      </c>
      <c r="CQ234">
        <f t="shared" si="190"/>
        <v>0</v>
      </c>
      <c r="CR234">
        <f t="shared" si="191"/>
        <v>274.58239199999997</v>
      </c>
      <c r="CS234">
        <f t="shared" si="192"/>
        <v>37.349172000000003</v>
      </c>
      <c r="CT234">
        <f t="shared" si="193"/>
        <v>2743.9880160000002</v>
      </c>
      <c r="CU234">
        <f t="shared" si="194"/>
        <v>0</v>
      </c>
      <c r="CV234">
        <f t="shared" si="195"/>
        <v>43.763999999999996</v>
      </c>
      <c r="CW234">
        <f t="shared" si="196"/>
        <v>0.42839999999999995</v>
      </c>
      <c r="CX234">
        <f t="shared" si="197"/>
        <v>0</v>
      </c>
      <c r="CY234">
        <f t="shared" si="198"/>
        <v>139.68449999999999</v>
      </c>
      <c r="CZ234">
        <f t="shared" si="199"/>
        <v>124.164</v>
      </c>
      <c r="DC234" t="s">
        <v>6</v>
      </c>
      <c r="DD234" t="s">
        <v>28</v>
      </c>
      <c r="DE234" t="s">
        <v>247</v>
      </c>
      <c r="DF234" t="s">
        <v>247</v>
      </c>
      <c r="DG234" t="s">
        <v>247</v>
      </c>
      <c r="DH234" t="s">
        <v>6</v>
      </c>
      <c r="DI234" t="s">
        <v>247</v>
      </c>
      <c r="DJ234" t="s">
        <v>247</v>
      </c>
      <c r="DK234" t="s">
        <v>6</v>
      </c>
      <c r="DL234" t="s">
        <v>6</v>
      </c>
      <c r="DM234" t="s">
        <v>6</v>
      </c>
      <c r="DN234">
        <v>0</v>
      </c>
      <c r="DO234">
        <v>0</v>
      </c>
      <c r="DP234">
        <v>1</v>
      </c>
      <c r="DQ234">
        <v>1</v>
      </c>
      <c r="DU234">
        <v>1005</v>
      </c>
      <c r="DV234" t="s">
        <v>49</v>
      </c>
      <c r="DW234" t="s">
        <v>49</v>
      </c>
      <c r="DX234">
        <v>100</v>
      </c>
      <c r="EE234">
        <v>16510486</v>
      </c>
      <c r="EF234">
        <v>2</v>
      </c>
      <c r="EG234" t="s">
        <v>30</v>
      </c>
      <c r="EH234">
        <v>0</v>
      </c>
      <c r="EI234" t="s">
        <v>6</v>
      </c>
      <c r="EJ234">
        <v>1</v>
      </c>
      <c r="EK234">
        <v>9001</v>
      </c>
      <c r="EL234" t="s">
        <v>248</v>
      </c>
      <c r="EM234" t="s">
        <v>249</v>
      </c>
      <c r="EO234" t="s">
        <v>250</v>
      </c>
      <c r="EQ234">
        <v>0</v>
      </c>
      <c r="ER234">
        <v>813.89</v>
      </c>
      <c r="ES234">
        <v>287.75</v>
      </c>
      <c r="ET234">
        <v>47.86</v>
      </c>
      <c r="EU234">
        <v>6.51</v>
      </c>
      <c r="EV234">
        <v>478.28</v>
      </c>
      <c r="EW234">
        <v>52.1</v>
      </c>
      <c r="EX234">
        <v>0.51</v>
      </c>
      <c r="EY234">
        <v>0</v>
      </c>
      <c r="FQ234">
        <v>0</v>
      </c>
      <c r="FR234">
        <f t="shared" si="200"/>
        <v>0</v>
      </c>
      <c r="FS234">
        <v>0</v>
      </c>
      <c r="FT234" t="s">
        <v>34</v>
      </c>
      <c r="FU234" t="s">
        <v>35</v>
      </c>
      <c r="FX234">
        <v>81</v>
      </c>
      <c r="FY234">
        <v>72.25</v>
      </c>
      <c r="GA234" t="s">
        <v>6</v>
      </c>
      <c r="GD234">
        <v>0</v>
      </c>
      <c r="GF234">
        <v>1429130993</v>
      </c>
      <c r="GG234">
        <v>1</v>
      </c>
      <c r="GH234">
        <v>1</v>
      </c>
      <c r="GI234">
        <v>4</v>
      </c>
      <c r="GJ234">
        <v>0</v>
      </c>
      <c r="GK234">
        <f>ROUND(R234*(S12)/100,2)</f>
        <v>0</v>
      </c>
      <c r="GL234">
        <f t="shared" si="201"/>
        <v>0</v>
      </c>
      <c r="GM234">
        <f t="shared" si="202"/>
        <v>450.99</v>
      </c>
      <c r="GN234">
        <f t="shared" si="203"/>
        <v>450.99</v>
      </c>
      <c r="GO234">
        <f t="shared" si="204"/>
        <v>0</v>
      </c>
      <c r="GP234">
        <f t="shared" si="205"/>
        <v>0</v>
      </c>
      <c r="GR234">
        <v>0</v>
      </c>
      <c r="GS234">
        <v>3</v>
      </c>
      <c r="GT234">
        <v>0</v>
      </c>
      <c r="GU234" t="s">
        <v>6</v>
      </c>
      <c r="GV234">
        <f t="shared" si="206"/>
        <v>0</v>
      </c>
      <c r="GW234">
        <v>1</v>
      </c>
      <c r="GX234">
        <f t="shared" si="207"/>
        <v>0</v>
      </c>
      <c r="HA234">
        <v>0</v>
      </c>
      <c r="HB234">
        <v>0</v>
      </c>
      <c r="IK234">
        <v>0</v>
      </c>
    </row>
    <row r="236" spans="1:255" x14ac:dyDescent="0.2">
      <c r="A236" s="3">
        <v>51</v>
      </c>
      <c r="B236" s="3">
        <f>B207</f>
        <v>1</v>
      </c>
      <c r="C236" s="3">
        <f>A207</f>
        <v>4</v>
      </c>
      <c r="D236" s="3">
        <f>ROW(A207)</f>
        <v>207</v>
      </c>
      <c r="E236" s="3"/>
      <c r="F236" s="3" t="str">
        <f>IF(F207&lt;&gt;"",F207,"")</f>
        <v>Новый раздел</v>
      </c>
      <c r="G236" s="3" t="str">
        <f>IF(G207&lt;&gt;"",G207,"")</f>
        <v>Раздел : Дополнительные работы</v>
      </c>
      <c r="H236" s="3">
        <v>0</v>
      </c>
      <c r="I236" s="3"/>
      <c r="J236" s="3"/>
      <c r="K236" s="3"/>
      <c r="L236" s="3"/>
      <c r="M236" s="3"/>
      <c r="N236" s="3"/>
      <c r="O236" s="3">
        <f t="shared" ref="O236:T236" si="215">ROUND(AB236,2)</f>
        <v>9840.76</v>
      </c>
      <c r="P236" s="3">
        <f t="shared" si="215"/>
        <v>8192.7000000000007</v>
      </c>
      <c r="Q236" s="3">
        <f t="shared" si="215"/>
        <v>518.66999999999996</v>
      </c>
      <c r="R236" s="3">
        <f t="shared" si="215"/>
        <v>45.63</v>
      </c>
      <c r="S236" s="3">
        <f t="shared" si="215"/>
        <v>1129.3900000000001</v>
      </c>
      <c r="T236" s="3">
        <f t="shared" si="215"/>
        <v>0</v>
      </c>
      <c r="U236" s="3">
        <f>AH236</f>
        <v>128.12377999999998</v>
      </c>
      <c r="V236" s="3">
        <f>AI236</f>
        <v>3.4074648000000001</v>
      </c>
      <c r="W236" s="3">
        <f>ROUND(AJ236,2)</f>
        <v>0</v>
      </c>
      <c r="X236" s="3">
        <f>ROUND(AK236,2)</f>
        <v>1058.43</v>
      </c>
      <c r="Y236" s="3">
        <f>ROUND(AL236,2)</f>
        <v>747.88</v>
      </c>
      <c r="Z236" s="3"/>
      <c r="AA236" s="3"/>
      <c r="AB236" s="3">
        <f>ROUND(SUMIF(AA211:AA234,"=16673393",O211:O234),2)</f>
        <v>9840.76</v>
      </c>
      <c r="AC236" s="3">
        <f>ROUND(SUMIF(AA211:AA234,"=16673393",P211:P234),2)</f>
        <v>8192.7000000000007</v>
      </c>
      <c r="AD236" s="3">
        <f>ROUND(SUMIF(AA211:AA234,"=16673393",Q211:Q234),2)</f>
        <v>518.66999999999996</v>
      </c>
      <c r="AE236" s="3">
        <f>ROUND(SUMIF(AA211:AA234,"=16673393",R211:R234),2)</f>
        <v>45.63</v>
      </c>
      <c r="AF236" s="3">
        <f>ROUND(SUMIF(AA211:AA234,"=16673393",S211:S234),2)</f>
        <v>1129.3900000000001</v>
      </c>
      <c r="AG236" s="3">
        <f>ROUND(SUMIF(AA211:AA234,"=16673393",T211:T234),2)</f>
        <v>0</v>
      </c>
      <c r="AH236" s="3">
        <f>SUMIF(AA211:AA234,"=16673393",U211:U234)</f>
        <v>128.12377999999998</v>
      </c>
      <c r="AI236" s="3">
        <f>SUMIF(AA211:AA234,"=16673393",V211:V234)</f>
        <v>3.4074648000000001</v>
      </c>
      <c r="AJ236" s="3">
        <f>ROUND(SUMIF(AA211:AA234,"=16673393",W211:W234),2)</f>
        <v>0</v>
      </c>
      <c r="AK236" s="3">
        <f>ROUND(SUMIF(AA211:AA234,"=16673393",X211:X234),2)</f>
        <v>1058.43</v>
      </c>
      <c r="AL236" s="3">
        <f>ROUND(SUMIF(AA211:AA234,"=16673393",Y211:Y234),2)</f>
        <v>747.88</v>
      </c>
      <c r="AM236" s="3"/>
      <c r="AN236" s="3"/>
      <c r="AO236" s="3">
        <f t="shared" ref="AO236:BC236" si="216">ROUND(BX236,2)</f>
        <v>0</v>
      </c>
      <c r="AP236" s="3">
        <f t="shared" si="216"/>
        <v>0</v>
      </c>
      <c r="AQ236" s="3">
        <f t="shared" si="216"/>
        <v>0</v>
      </c>
      <c r="AR236" s="3">
        <f t="shared" si="216"/>
        <v>11647.07</v>
      </c>
      <c r="AS236" s="3">
        <f t="shared" si="216"/>
        <v>10337.799999999999</v>
      </c>
      <c r="AT236" s="3">
        <f t="shared" si="216"/>
        <v>1309.27</v>
      </c>
      <c r="AU236" s="3">
        <f t="shared" si="216"/>
        <v>0</v>
      </c>
      <c r="AV236" s="3">
        <f t="shared" si="216"/>
        <v>8192.7000000000007</v>
      </c>
      <c r="AW236" s="3">
        <f t="shared" si="216"/>
        <v>8192.7000000000007</v>
      </c>
      <c r="AX236" s="3">
        <f t="shared" si="216"/>
        <v>0</v>
      </c>
      <c r="AY236" s="3">
        <f t="shared" si="216"/>
        <v>8192.7000000000007</v>
      </c>
      <c r="AZ236" s="3">
        <f t="shared" si="216"/>
        <v>0</v>
      </c>
      <c r="BA236" s="3">
        <f t="shared" si="216"/>
        <v>0</v>
      </c>
      <c r="BB236" s="3">
        <f t="shared" si="216"/>
        <v>0</v>
      </c>
      <c r="BC236" s="3">
        <f t="shared" si="216"/>
        <v>0</v>
      </c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>
        <f>ROUND(SUMIF(AA211:AA234,"=16673393",FQ211:FQ234),2)</f>
        <v>0</v>
      </c>
      <c r="BY236" s="3">
        <f>ROUND(SUMIF(AA211:AA234,"=16673393",FR211:FR234),2)</f>
        <v>0</v>
      </c>
      <c r="BZ236" s="3">
        <f>ROUND(SUMIF(AA211:AA234,"=16673393",GL211:GL234),2)</f>
        <v>0</v>
      </c>
      <c r="CA236" s="3">
        <f>ROUND(SUMIF(AA211:AA234,"=16673393",GM211:GM234),2)</f>
        <v>11647.07</v>
      </c>
      <c r="CB236" s="3">
        <f>ROUND(SUMIF(AA211:AA234,"=16673393",GN211:GN234),2)</f>
        <v>10337.799999999999</v>
      </c>
      <c r="CC236" s="3">
        <f>ROUND(SUMIF(AA211:AA234,"=16673393",GO211:GO234),2)</f>
        <v>1309.27</v>
      </c>
      <c r="CD236" s="3">
        <f>ROUND(SUMIF(AA211:AA234,"=16673393",GP211:GP234),2)</f>
        <v>0</v>
      </c>
      <c r="CE236" s="3">
        <f>AC236-BX236</f>
        <v>8192.7000000000007</v>
      </c>
      <c r="CF236" s="3">
        <f>AC236-BY236</f>
        <v>8192.7000000000007</v>
      </c>
      <c r="CG236" s="3">
        <f>BX236-BZ236</f>
        <v>0</v>
      </c>
      <c r="CH236" s="3">
        <f>AC236-BX236-BY236+BZ236</f>
        <v>8192.7000000000007</v>
      </c>
      <c r="CI236" s="3">
        <f>BY236-BZ236</f>
        <v>0</v>
      </c>
      <c r="CJ236" s="3">
        <f>ROUND(SUMIF(AA211:AA234,"=16673393",GX211:GX234),2)</f>
        <v>0</v>
      </c>
      <c r="CK236" s="3">
        <f>ROUND(SUMIF(AA211:AA234,"=16673393",GY211:GY234),2)</f>
        <v>0</v>
      </c>
      <c r="CL236" s="3">
        <f>ROUND(SUMIF(AA211:AA234,"=16673393",GZ211:GZ234),2)</f>
        <v>0</v>
      </c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4">
        <f t="shared" ref="DG236:DL236" si="217">ROUND(DT236,2)</f>
        <v>67212.320000000007</v>
      </c>
      <c r="DH236" s="4">
        <f t="shared" si="217"/>
        <v>55956.12</v>
      </c>
      <c r="DI236" s="4">
        <f t="shared" si="217"/>
        <v>3542.51</v>
      </c>
      <c r="DJ236" s="4">
        <f t="shared" si="217"/>
        <v>311.64999999999998</v>
      </c>
      <c r="DK236" s="4">
        <f t="shared" si="217"/>
        <v>7713.69</v>
      </c>
      <c r="DL236" s="4">
        <f t="shared" si="217"/>
        <v>0</v>
      </c>
      <c r="DM236" s="4">
        <f>DZ236</f>
        <v>128.12377999999998</v>
      </c>
      <c r="DN236" s="4">
        <f>EA236</f>
        <v>3.4074648000000001</v>
      </c>
      <c r="DO236" s="4">
        <f>ROUND(EB236,2)</f>
        <v>0</v>
      </c>
      <c r="DP236" s="4">
        <f>ROUND(EC236,2)</f>
        <v>7229.1</v>
      </c>
      <c r="DQ236" s="4">
        <f>ROUND(ED236,2)</f>
        <v>5108.09</v>
      </c>
      <c r="DR236" s="4"/>
      <c r="DS236" s="4"/>
      <c r="DT236" s="4">
        <f>ROUND(SUMIF(AA211:AA234,"=16673407",O211:O234),2)</f>
        <v>67212.320000000007</v>
      </c>
      <c r="DU236" s="4">
        <f>ROUND(SUMIF(AA211:AA234,"=16673407",P211:P234),2)</f>
        <v>55956.12</v>
      </c>
      <c r="DV236" s="4">
        <f>ROUND(SUMIF(AA211:AA234,"=16673407",Q211:Q234),2)</f>
        <v>3542.51</v>
      </c>
      <c r="DW236" s="4">
        <f>ROUND(SUMIF(AA211:AA234,"=16673407",R211:R234),2)</f>
        <v>311.64999999999998</v>
      </c>
      <c r="DX236" s="4">
        <f>ROUND(SUMIF(AA211:AA234,"=16673407",S211:S234),2)</f>
        <v>7713.69</v>
      </c>
      <c r="DY236" s="4">
        <f>ROUND(SUMIF(AA211:AA234,"=16673407",T211:T234),2)</f>
        <v>0</v>
      </c>
      <c r="DZ236" s="4">
        <f>SUMIF(AA211:AA234,"=16673407",U211:U234)</f>
        <v>128.12377999999998</v>
      </c>
      <c r="EA236" s="4">
        <f>SUMIF(AA211:AA234,"=16673407",V211:V234)</f>
        <v>3.4074648000000001</v>
      </c>
      <c r="EB236" s="4">
        <f>ROUND(SUMIF(AA211:AA234,"=16673407",W211:W234),2)</f>
        <v>0</v>
      </c>
      <c r="EC236" s="4">
        <f>ROUND(SUMIF(AA211:AA234,"=16673407",X211:X234),2)</f>
        <v>7229.1</v>
      </c>
      <c r="ED236" s="4">
        <f>ROUND(SUMIF(AA211:AA234,"=16673407",Y211:Y234),2)</f>
        <v>5108.09</v>
      </c>
      <c r="EE236" s="4"/>
      <c r="EF236" s="4"/>
      <c r="EG236" s="4">
        <f t="shared" ref="EG236:EU236" si="218">ROUND(FP236,2)</f>
        <v>0</v>
      </c>
      <c r="EH236" s="4">
        <f t="shared" si="218"/>
        <v>0</v>
      </c>
      <c r="EI236" s="4">
        <f t="shared" si="218"/>
        <v>0</v>
      </c>
      <c r="EJ236" s="4">
        <f t="shared" si="218"/>
        <v>79549.509999999995</v>
      </c>
      <c r="EK236" s="4">
        <f t="shared" si="218"/>
        <v>70607.34</v>
      </c>
      <c r="EL236" s="4">
        <f t="shared" si="218"/>
        <v>8942.17</v>
      </c>
      <c r="EM236" s="4">
        <f t="shared" si="218"/>
        <v>0</v>
      </c>
      <c r="EN236" s="4">
        <f t="shared" si="218"/>
        <v>55956.12</v>
      </c>
      <c r="EO236" s="4">
        <f t="shared" si="218"/>
        <v>55956.12</v>
      </c>
      <c r="EP236" s="4">
        <f t="shared" si="218"/>
        <v>0</v>
      </c>
      <c r="EQ236" s="4">
        <f t="shared" si="218"/>
        <v>55956.12</v>
      </c>
      <c r="ER236" s="4">
        <f t="shared" si="218"/>
        <v>0</v>
      </c>
      <c r="ES236" s="4">
        <f t="shared" si="218"/>
        <v>0</v>
      </c>
      <c r="ET236" s="4">
        <f t="shared" si="218"/>
        <v>0</v>
      </c>
      <c r="EU236" s="4">
        <f t="shared" si="218"/>
        <v>0</v>
      </c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>
        <f>ROUND(SUMIF(AA211:AA234,"=16673407",FQ211:FQ234),2)</f>
        <v>0</v>
      </c>
      <c r="FQ236" s="4">
        <f>ROUND(SUMIF(AA211:AA234,"=16673407",FR211:FR234),2)</f>
        <v>0</v>
      </c>
      <c r="FR236" s="4">
        <f>ROUND(SUMIF(AA211:AA234,"=16673407",GL211:GL234),2)</f>
        <v>0</v>
      </c>
      <c r="FS236" s="4">
        <f>ROUND(SUMIF(AA211:AA234,"=16673407",GM211:GM234),2)</f>
        <v>79549.509999999995</v>
      </c>
      <c r="FT236" s="4">
        <f>ROUND(SUMIF(AA211:AA234,"=16673407",GN211:GN234),2)</f>
        <v>70607.34</v>
      </c>
      <c r="FU236" s="4">
        <f>ROUND(SUMIF(AA211:AA234,"=16673407",GO211:GO234),2)</f>
        <v>8942.17</v>
      </c>
      <c r="FV236" s="4">
        <f>ROUND(SUMIF(AA211:AA234,"=16673407",GP211:GP234),2)</f>
        <v>0</v>
      </c>
      <c r="FW236" s="4">
        <f>DU236-FP236</f>
        <v>55956.12</v>
      </c>
      <c r="FX236" s="4">
        <f>DU236-FQ236</f>
        <v>55956.12</v>
      </c>
      <c r="FY236" s="4">
        <f>FP236-FR236</f>
        <v>0</v>
      </c>
      <c r="FZ236" s="4">
        <f>DU236-FP236-FQ236+FR236</f>
        <v>55956.12</v>
      </c>
      <c r="GA236" s="4">
        <f>FQ236-FR236</f>
        <v>0</v>
      </c>
      <c r="GB236" s="4">
        <f>ROUND(SUMIF(AA211:AA234,"=16673407",GX211:GX234),2)</f>
        <v>0</v>
      </c>
      <c r="GC236" s="4">
        <f>ROUND(SUMIF(AA211:AA234,"=16673407",GY211:GY234),2)</f>
        <v>0</v>
      </c>
      <c r="GD236" s="4">
        <f>ROUND(SUMIF(AA211:AA234,"=16673407",GZ211:GZ234),2)</f>
        <v>0</v>
      </c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>
        <v>0</v>
      </c>
    </row>
    <row r="238" spans="1:255" x14ac:dyDescent="0.2">
      <c r="A238" s="5">
        <v>50</v>
      </c>
      <c r="B238" s="5">
        <v>0</v>
      </c>
      <c r="C238" s="5">
        <v>0</v>
      </c>
      <c r="D238" s="5">
        <v>1</v>
      </c>
      <c r="E238" s="5">
        <v>201</v>
      </c>
      <c r="F238" s="5">
        <f>ROUND(Source!O236,O238)</f>
        <v>9840.76</v>
      </c>
      <c r="G238" s="5" t="s">
        <v>55</v>
      </c>
      <c r="H238" s="5" t="s">
        <v>56</v>
      </c>
      <c r="I238" s="5"/>
      <c r="J238" s="5"/>
      <c r="K238" s="5">
        <v>201</v>
      </c>
      <c r="L238" s="5">
        <v>1</v>
      </c>
      <c r="M238" s="5">
        <v>3</v>
      </c>
      <c r="N238" s="5" t="s">
        <v>6</v>
      </c>
      <c r="O238" s="5">
        <v>2</v>
      </c>
      <c r="P238" s="5">
        <f>ROUND(Source!DG236,O238)</f>
        <v>67212.320000000007</v>
      </c>
      <c r="Q238" s="5"/>
      <c r="R238" s="5"/>
      <c r="S238" s="5"/>
      <c r="T238" s="5"/>
      <c r="U238" s="5"/>
      <c r="V238" s="5"/>
      <c r="W238" s="5"/>
    </row>
    <row r="239" spans="1:255" x14ac:dyDescent="0.2">
      <c r="A239" s="5">
        <v>50</v>
      </c>
      <c r="B239" s="5">
        <v>0</v>
      </c>
      <c r="C239" s="5">
        <v>0</v>
      </c>
      <c r="D239" s="5">
        <v>1</v>
      </c>
      <c r="E239" s="5">
        <v>202</v>
      </c>
      <c r="F239" s="5">
        <f>ROUND(Source!P236,O239)</f>
        <v>8192.7000000000007</v>
      </c>
      <c r="G239" s="5" t="s">
        <v>57</v>
      </c>
      <c r="H239" s="5" t="s">
        <v>58</v>
      </c>
      <c r="I239" s="5"/>
      <c r="J239" s="5"/>
      <c r="K239" s="5">
        <v>202</v>
      </c>
      <c r="L239" s="5">
        <v>2</v>
      </c>
      <c r="M239" s="5">
        <v>3</v>
      </c>
      <c r="N239" s="5" t="s">
        <v>6</v>
      </c>
      <c r="O239" s="5">
        <v>2</v>
      </c>
      <c r="P239" s="5">
        <f>ROUND(Source!DH236,O239)</f>
        <v>55956.12</v>
      </c>
      <c r="Q239" s="5"/>
      <c r="R239" s="5"/>
      <c r="S239" s="5"/>
      <c r="T239" s="5"/>
      <c r="U239" s="5"/>
      <c r="V239" s="5"/>
      <c r="W239" s="5"/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222</v>
      </c>
      <c r="F240" s="5">
        <f>ROUND(Source!AO236,O240)</f>
        <v>0</v>
      </c>
      <c r="G240" s="5" t="s">
        <v>59</v>
      </c>
      <c r="H240" s="5" t="s">
        <v>60</v>
      </c>
      <c r="I240" s="5"/>
      <c r="J240" s="5"/>
      <c r="K240" s="5">
        <v>222</v>
      </c>
      <c r="L240" s="5">
        <v>3</v>
      </c>
      <c r="M240" s="5">
        <v>3</v>
      </c>
      <c r="N240" s="5" t="s">
        <v>6</v>
      </c>
      <c r="O240" s="5">
        <v>2</v>
      </c>
      <c r="P240" s="5">
        <f>ROUND(Source!EG236,O240)</f>
        <v>0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225</v>
      </c>
      <c r="F241" s="5">
        <f>ROUND(Source!AV236,O241)</f>
        <v>8192.7000000000007</v>
      </c>
      <c r="G241" s="5" t="s">
        <v>61</v>
      </c>
      <c r="H241" s="5" t="s">
        <v>62</v>
      </c>
      <c r="I241" s="5"/>
      <c r="J241" s="5"/>
      <c r="K241" s="5">
        <v>225</v>
      </c>
      <c r="L241" s="5">
        <v>4</v>
      </c>
      <c r="M241" s="5">
        <v>3</v>
      </c>
      <c r="N241" s="5" t="s">
        <v>6</v>
      </c>
      <c r="O241" s="5">
        <v>2</v>
      </c>
      <c r="P241" s="5">
        <f>ROUND(Source!EN236,O241)</f>
        <v>55956.12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226</v>
      </c>
      <c r="F242" s="5">
        <f>ROUND(Source!AW236,O242)</f>
        <v>8192.7000000000007</v>
      </c>
      <c r="G242" s="5" t="s">
        <v>63</v>
      </c>
      <c r="H242" s="5" t="s">
        <v>64</v>
      </c>
      <c r="I242" s="5"/>
      <c r="J242" s="5"/>
      <c r="K242" s="5">
        <v>226</v>
      </c>
      <c r="L242" s="5">
        <v>5</v>
      </c>
      <c r="M242" s="5">
        <v>3</v>
      </c>
      <c r="N242" s="5" t="s">
        <v>6</v>
      </c>
      <c r="O242" s="5">
        <v>2</v>
      </c>
      <c r="P242" s="5">
        <f>ROUND(Source!EO236,O242)</f>
        <v>55956.12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227</v>
      </c>
      <c r="F243" s="5">
        <f>ROUND(Source!AX236,O243)</f>
        <v>0</v>
      </c>
      <c r="G243" s="5" t="s">
        <v>65</v>
      </c>
      <c r="H243" s="5" t="s">
        <v>66</v>
      </c>
      <c r="I243" s="5"/>
      <c r="J243" s="5"/>
      <c r="K243" s="5">
        <v>227</v>
      </c>
      <c r="L243" s="5">
        <v>6</v>
      </c>
      <c r="M243" s="5">
        <v>3</v>
      </c>
      <c r="N243" s="5" t="s">
        <v>6</v>
      </c>
      <c r="O243" s="5">
        <v>2</v>
      </c>
      <c r="P243" s="5">
        <f>ROUND(Source!EP236,O243)</f>
        <v>0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228</v>
      </c>
      <c r="F244" s="5">
        <f>ROUND(Source!AY236,O244)</f>
        <v>8192.7000000000007</v>
      </c>
      <c r="G244" s="5" t="s">
        <v>67</v>
      </c>
      <c r="H244" s="5" t="s">
        <v>68</v>
      </c>
      <c r="I244" s="5"/>
      <c r="J244" s="5"/>
      <c r="K244" s="5">
        <v>228</v>
      </c>
      <c r="L244" s="5">
        <v>7</v>
      </c>
      <c r="M244" s="5">
        <v>3</v>
      </c>
      <c r="N244" s="5" t="s">
        <v>6</v>
      </c>
      <c r="O244" s="5">
        <v>2</v>
      </c>
      <c r="P244" s="5">
        <f>ROUND(Source!EQ236,O244)</f>
        <v>55956.12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216</v>
      </c>
      <c r="F245" s="5">
        <f>ROUND(Source!AP236,O245)</f>
        <v>0</v>
      </c>
      <c r="G245" s="5" t="s">
        <v>69</v>
      </c>
      <c r="H245" s="5" t="s">
        <v>70</v>
      </c>
      <c r="I245" s="5"/>
      <c r="J245" s="5"/>
      <c r="K245" s="5">
        <v>216</v>
      </c>
      <c r="L245" s="5">
        <v>8</v>
      </c>
      <c r="M245" s="5">
        <v>3</v>
      </c>
      <c r="N245" s="5" t="s">
        <v>6</v>
      </c>
      <c r="O245" s="5">
        <v>2</v>
      </c>
      <c r="P245" s="5">
        <f>ROUND(Source!EH236,O245)</f>
        <v>0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223</v>
      </c>
      <c r="F246" s="5">
        <f>ROUND(Source!AQ236,O246)</f>
        <v>0</v>
      </c>
      <c r="G246" s="5" t="s">
        <v>71</v>
      </c>
      <c r="H246" s="5" t="s">
        <v>72</v>
      </c>
      <c r="I246" s="5"/>
      <c r="J246" s="5"/>
      <c r="K246" s="5">
        <v>223</v>
      </c>
      <c r="L246" s="5">
        <v>9</v>
      </c>
      <c r="M246" s="5">
        <v>3</v>
      </c>
      <c r="N246" s="5" t="s">
        <v>6</v>
      </c>
      <c r="O246" s="5">
        <v>2</v>
      </c>
      <c r="P246" s="5">
        <f>ROUND(Source!EI236,O246)</f>
        <v>0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229</v>
      </c>
      <c r="F247" s="5">
        <f>ROUND(Source!AZ236,O247)</f>
        <v>0</v>
      </c>
      <c r="G247" s="5" t="s">
        <v>73</v>
      </c>
      <c r="H247" s="5" t="s">
        <v>74</v>
      </c>
      <c r="I247" s="5"/>
      <c r="J247" s="5"/>
      <c r="K247" s="5">
        <v>229</v>
      </c>
      <c r="L247" s="5">
        <v>10</v>
      </c>
      <c r="M247" s="5">
        <v>3</v>
      </c>
      <c r="N247" s="5" t="s">
        <v>6</v>
      </c>
      <c r="O247" s="5">
        <v>2</v>
      </c>
      <c r="P247" s="5">
        <f>ROUND(Source!ER236,O247)</f>
        <v>0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203</v>
      </c>
      <c r="F248" s="5">
        <f>ROUND(Source!Q236,O248)</f>
        <v>518.66999999999996</v>
      </c>
      <c r="G248" s="5" t="s">
        <v>75</v>
      </c>
      <c r="H248" s="5" t="s">
        <v>76</v>
      </c>
      <c r="I248" s="5"/>
      <c r="J248" s="5"/>
      <c r="K248" s="5">
        <v>203</v>
      </c>
      <c r="L248" s="5">
        <v>11</v>
      </c>
      <c r="M248" s="5">
        <v>3</v>
      </c>
      <c r="N248" s="5" t="s">
        <v>6</v>
      </c>
      <c r="O248" s="5">
        <v>2</v>
      </c>
      <c r="P248" s="5">
        <f>ROUND(Source!DI236,O248)</f>
        <v>3542.51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231</v>
      </c>
      <c r="F249" s="5">
        <f>ROUND(Source!BB236,O249)</f>
        <v>0</v>
      </c>
      <c r="G249" s="5" t="s">
        <v>77</v>
      </c>
      <c r="H249" s="5" t="s">
        <v>78</v>
      </c>
      <c r="I249" s="5"/>
      <c r="J249" s="5"/>
      <c r="K249" s="5">
        <v>231</v>
      </c>
      <c r="L249" s="5">
        <v>12</v>
      </c>
      <c r="M249" s="5">
        <v>3</v>
      </c>
      <c r="N249" s="5" t="s">
        <v>6</v>
      </c>
      <c r="O249" s="5">
        <v>2</v>
      </c>
      <c r="P249" s="5">
        <f>ROUND(Source!ET236,O249)</f>
        <v>0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204</v>
      </c>
      <c r="F250" s="5">
        <f>ROUND(Source!R236,O250)</f>
        <v>45.63</v>
      </c>
      <c r="G250" s="5" t="s">
        <v>79</v>
      </c>
      <c r="H250" s="5" t="s">
        <v>80</v>
      </c>
      <c r="I250" s="5"/>
      <c r="J250" s="5"/>
      <c r="K250" s="5">
        <v>204</v>
      </c>
      <c r="L250" s="5">
        <v>13</v>
      </c>
      <c r="M250" s="5">
        <v>3</v>
      </c>
      <c r="N250" s="5" t="s">
        <v>6</v>
      </c>
      <c r="O250" s="5">
        <v>2</v>
      </c>
      <c r="P250" s="5">
        <f>ROUND(Source!DJ236,O250)</f>
        <v>311.64999999999998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205</v>
      </c>
      <c r="F251" s="5">
        <f>ROUND(Source!S236,O251)</f>
        <v>1129.3900000000001</v>
      </c>
      <c r="G251" s="5" t="s">
        <v>81</v>
      </c>
      <c r="H251" s="5" t="s">
        <v>82</v>
      </c>
      <c r="I251" s="5"/>
      <c r="J251" s="5"/>
      <c r="K251" s="5">
        <v>205</v>
      </c>
      <c r="L251" s="5">
        <v>14</v>
      </c>
      <c r="M251" s="5">
        <v>3</v>
      </c>
      <c r="N251" s="5" t="s">
        <v>6</v>
      </c>
      <c r="O251" s="5">
        <v>2</v>
      </c>
      <c r="P251" s="5">
        <f>ROUND(Source!DK236,O251)</f>
        <v>7713.69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232</v>
      </c>
      <c r="F252" s="5">
        <f>ROUND(Source!BC236,O252)</f>
        <v>0</v>
      </c>
      <c r="G252" s="5" t="s">
        <v>83</v>
      </c>
      <c r="H252" s="5" t="s">
        <v>84</v>
      </c>
      <c r="I252" s="5"/>
      <c r="J252" s="5"/>
      <c r="K252" s="5">
        <v>232</v>
      </c>
      <c r="L252" s="5">
        <v>15</v>
      </c>
      <c r="M252" s="5">
        <v>3</v>
      </c>
      <c r="N252" s="5" t="s">
        <v>6</v>
      </c>
      <c r="O252" s="5">
        <v>2</v>
      </c>
      <c r="P252" s="5">
        <f>ROUND(Source!EU236,O252)</f>
        <v>0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214</v>
      </c>
      <c r="F253" s="5">
        <f>ROUND(Source!AS236,O253)</f>
        <v>10337.799999999999</v>
      </c>
      <c r="G253" s="5" t="s">
        <v>85</v>
      </c>
      <c r="H253" s="5" t="s">
        <v>86</v>
      </c>
      <c r="I253" s="5"/>
      <c r="J253" s="5"/>
      <c r="K253" s="5">
        <v>214</v>
      </c>
      <c r="L253" s="5">
        <v>16</v>
      </c>
      <c r="M253" s="5">
        <v>3</v>
      </c>
      <c r="N253" s="5" t="s">
        <v>6</v>
      </c>
      <c r="O253" s="5">
        <v>2</v>
      </c>
      <c r="P253" s="5">
        <f>ROUND(Source!EK236,O253)</f>
        <v>70607.34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215</v>
      </c>
      <c r="F254" s="5">
        <f>ROUND(Source!AT236,O254)</f>
        <v>1309.27</v>
      </c>
      <c r="G254" s="5" t="s">
        <v>87</v>
      </c>
      <c r="H254" s="5" t="s">
        <v>88</v>
      </c>
      <c r="I254" s="5"/>
      <c r="J254" s="5"/>
      <c r="K254" s="5">
        <v>215</v>
      </c>
      <c r="L254" s="5">
        <v>17</v>
      </c>
      <c r="M254" s="5">
        <v>3</v>
      </c>
      <c r="N254" s="5" t="s">
        <v>6</v>
      </c>
      <c r="O254" s="5">
        <v>2</v>
      </c>
      <c r="P254" s="5">
        <f>ROUND(Source!EL236,O254)</f>
        <v>8942.17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217</v>
      </c>
      <c r="F255" s="5">
        <f>ROUND(Source!AU236,O255)</f>
        <v>0</v>
      </c>
      <c r="G255" s="5" t="s">
        <v>89</v>
      </c>
      <c r="H255" s="5" t="s">
        <v>90</v>
      </c>
      <c r="I255" s="5"/>
      <c r="J255" s="5"/>
      <c r="K255" s="5">
        <v>217</v>
      </c>
      <c r="L255" s="5">
        <v>18</v>
      </c>
      <c r="M255" s="5">
        <v>3</v>
      </c>
      <c r="N255" s="5" t="s">
        <v>6</v>
      </c>
      <c r="O255" s="5">
        <v>2</v>
      </c>
      <c r="P255" s="5">
        <f>ROUND(Source!EM236,O255)</f>
        <v>0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230</v>
      </c>
      <c r="F256" s="5">
        <f>ROUND(Source!BA236,O256)</f>
        <v>0</v>
      </c>
      <c r="G256" s="5" t="s">
        <v>91</v>
      </c>
      <c r="H256" s="5" t="s">
        <v>92</v>
      </c>
      <c r="I256" s="5"/>
      <c r="J256" s="5"/>
      <c r="K256" s="5">
        <v>230</v>
      </c>
      <c r="L256" s="5">
        <v>19</v>
      </c>
      <c r="M256" s="5">
        <v>3</v>
      </c>
      <c r="N256" s="5" t="s">
        <v>6</v>
      </c>
      <c r="O256" s="5">
        <v>2</v>
      </c>
      <c r="P256" s="5">
        <f>ROUND(Source!ES236,O256)</f>
        <v>0</v>
      </c>
      <c r="Q256" s="5"/>
      <c r="R256" s="5"/>
      <c r="S256" s="5"/>
      <c r="T256" s="5"/>
      <c r="U256" s="5"/>
      <c r="V256" s="5"/>
      <c r="W256" s="5"/>
    </row>
    <row r="257" spans="1:255" x14ac:dyDescent="0.2">
      <c r="A257" s="5">
        <v>50</v>
      </c>
      <c r="B257" s="5">
        <v>0</v>
      </c>
      <c r="C257" s="5">
        <v>0</v>
      </c>
      <c r="D257" s="5">
        <v>1</v>
      </c>
      <c r="E257" s="5">
        <v>206</v>
      </c>
      <c r="F257" s="5">
        <f>ROUND(Source!T236,O257)</f>
        <v>0</v>
      </c>
      <c r="G257" s="5" t="s">
        <v>93</v>
      </c>
      <c r="H257" s="5" t="s">
        <v>94</v>
      </c>
      <c r="I257" s="5"/>
      <c r="J257" s="5"/>
      <c r="K257" s="5">
        <v>206</v>
      </c>
      <c r="L257" s="5">
        <v>20</v>
      </c>
      <c r="M257" s="5">
        <v>3</v>
      </c>
      <c r="N257" s="5" t="s">
        <v>6</v>
      </c>
      <c r="O257" s="5">
        <v>2</v>
      </c>
      <c r="P257" s="5">
        <f>ROUND(Source!DL236,O257)</f>
        <v>0</v>
      </c>
      <c r="Q257" s="5"/>
      <c r="R257" s="5"/>
      <c r="S257" s="5"/>
      <c r="T257" s="5"/>
      <c r="U257" s="5"/>
      <c r="V257" s="5"/>
      <c r="W257" s="5"/>
    </row>
    <row r="258" spans="1:255" x14ac:dyDescent="0.2">
      <c r="A258" s="5">
        <v>50</v>
      </c>
      <c r="B258" s="5">
        <v>0</v>
      </c>
      <c r="C258" s="5">
        <v>0</v>
      </c>
      <c r="D258" s="5">
        <v>1</v>
      </c>
      <c r="E258" s="5">
        <v>207</v>
      </c>
      <c r="F258" s="5">
        <f>Source!U236</f>
        <v>128.12377999999998</v>
      </c>
      <c r="G258" s="5" t="s">
        <v>95</v>
      </c>
      <c r="H258" s="5" t="s">
        <v>96</v>
      </c>
      <c r="I258" s="5"/>
      <c r="J258" s="5"/>
      <c r="K258" s="5">
        <v>207</v>
      </c>
      <c r="L258" s="5">
        <v>21</v>
      </c>
      <c r="M258" s="5">
        <v>3</v>
      </c>
      <c r="N258" s="5" t="s">
        <v>6</v>
      </c>
      <c r="O258" s="5">
        <v>-1</v>
      </c>
      <c r="P258" s="5">
        <f>Source!DM236</f>
        <v>128.12377999999998</v>
      </c>
      <c r="Q258" s="5"/>
      <c r="R258" s="5"/>
      <c r="S258" s="5"/>
      <c r="T258" s="5"/>
      <c r="U258" s="5"/>
      <c r="V258" s="5"/>
      <c r="W258" s="5"/>
    </row>
    <row r="259" spans="1:255" x14ac:dyDescent="0.2">
      <c r="A259" s="5">
        <v>50</v>
      </c>
      <c r="B259" s="5">
        <v>0</v>
      </c>
      <c r="C259" s="5">
        <v>0</v>
      </c>
      <c r="D259" s="5">
        <v>1</v>
      </c>
      <c r="E259" s="5">
        <v>208</v>
      </c>
      <c r="F259" s="5">
        <f>Source!V236</f>
        <v>3.4074648000000001</v>
      </c>
      <c r="G259" s="5" t="s">
        <v>97</v>
      </c>
      <c r="H259" s="5" t="s">
        <v>98</v>
      </c>
      <c r="I259" s="5"/>
      <c r="J259" s="5"/>
      <c r="K259" s="5">
        <v>208</v>
      </c>
      <c r="L259" s="5">
        <v>22</v>
      </c>
      <c r="M259" s="5">
        <v>3</v>
      </c>
      <c r="N259" s="5" t="s">
        <v>6</v>
      </c>
      <c r="O259" s="5">
        <v>-1</v>
      </c>
      <c r="P259" s="5">
        <f>Source!DN236</f>
        <v>3.4074648000000001</v>
      </c>
      <c r="Q259" s="5"/>
      <c r="R259" s="5"/>
      <c r="S259" s="5"/>
      <c r="T259" s="5"/>
      <c r="U259" s="5"/>
      <c r="V259" s="5"/>
      <c r="W259" s="5"/>
    </row>
    <row r="260" spans="1:255" x14ac:dyDescent="0.2">
      <c r="A260" s="5">
        <v>50</v>
      </c>
      <c r="B260" s="5">
        <v>0</v>
      </c>
      <c r="C260" s="5">
        <v>0</v>
      </c>
      <c r="D260" s="5">
        <v>1</v>
      </c>
      <c r="E260" s="5">
        <v>209</v>
      </c>
      <c r="F260" s="5">
        <f>ROUND(Source!W236,O260)</f>
        <v>0</v>
      </c>
      <c r="G260" s="5" t="s">
        <v>99</v>
      </c>
      <c r="H260" s="5" t="s">
        <v>100</v>
      </c>
      <c r="I260" s="5"/>
      <c r="J260" s="5"/>
      <c r="K260" s="5">
        <v>209</v>
      </c>
      <c r="L260" s="5">
        <v>23</v>
      </c>
      <c r="M260" s="5">
        <v>3</v>
      </c>
      <c r="N260" s="5" t="s">
        <v>6</v>
      </c>
      <c r="O260" s="5">
        <v>2</v>
      </c>
      <c r="P260" s="5">
        <f>ROUND(Source!DO236,O260)</f>
        <v>0</v>
      </c>
      <c r="Q260" s="5"/>
      <c r="R260" s="5"/>
      <c r="S260" s="5"/>
      <c r="T260" s="5"/>
      <c r="U260" s="5"/>
      <c r="V260" s="5"/>
      <c r="W260" s="5"/>
    </row>
    <row r="261" spans="1:255" x14ac:dyDescent="0.2">
      <c r="A261" s="5">
        <v>50</v>
      </c>
      <c r="B261" s="5">
        <v>0</v>
      </c>
      <c r="C261" s="5">
        <v>0</v>
      </c>
      <c r="D261" s="5">
        <v>1</v>
      </c>
      <c r="E261" s="5">
        <v>210</v>
      </c>
      <c r="F261" s="5">
        <f>ROUND(Source!X236,O261)</f>
        <v>1058.43</v>
      </c>
      <c r="G261" s="5" t="s">
        <v>101</v>
      </c>
      <c r="H261" s="5" t="s">
        <v>102</v>
      </c>
      <c r="I261" s="5"/>
      <c r="J261" s="5"/>
      <c r="K261" s="5">
        <v>210</v>
      </c>
      <c r="L261" s="5">
        <v>24</v>
      </c>
      <c r="M261" s="5">
        <v>3</v>
      </c>
      <c r="N261" s="5" t="s">
        <v>6</v>
      </c>
      <c r="O261" s="5">
        <v>2</v>
      </c>
      <c r="P261" s="5">
        <f>ROUND(Source!DP236,O261)</f>
        <v>7229.1</v>
      </c>
      <c r="Q261" s="5"/>
      <c r="R261" s="5"/>
      <c r="S261" s="5"/>
      <c r="T261" s="5"/>
      <c r="U261" s="5"/>
      <c r="V261" s="5"/>
      <c r="W261" s="5"/>
    </row>
    <row r="262" spans="1:255" x14ac:dyDescent="0.2">
      <c r="A262" s="5">
        <v>50</v>
      </c>
      <c r="B262" s="5">
        <v>0</v>
      </c>
      <c r="C262" s="5">
        <v>0</v>
      </c>
      <c r="D262" s="5">
        <v>1</v>
      </c>
      <c r="E262" s="5">
        <v>211</v>
      </c>
      <c r="F262" s="5">
        <f>ROUND(Source!Y236,O262)</f>
        <v>747.88</v>
      </c>
      <c r="G262" s="5" t="s">
        <v>103</v>
      </c>
      <c r="H262" s="5" t="s">
        <v>104</v>
      </c>
      <c r="I262" s="5"/>
      <c r="J262" s="5"/>
      <c r="K262" s="5">
        <v>211</v>
      </c>
      <c r="L262" s="5">
        <v>25</v>
      </c>
      <c r="M262" s="5">
        <v>3</v>
      </c>
      <c r="N262" s="5" t="s">
        <v>6</v>
      </c>
      <c r="O262" s="5">
        <v>2</v>
      </c>
      <c r="P262" s="5">
        <f>ROUND(Source!DQ236,O262)</f>
        <v>5108.09</v>
      </c>
      <c r="Q262" s="5"/>
      <c r="R262" s="5"/>
      <c r="S262" s="5"/>
      <c r="T262" s="5"/>
      <c r="U262" s="5"/>
      <c r="V262" s="5"/>
      <c r="W262" s="5"/>
    </row>
    <row r="263" spans="1:255" x14ac:dyDescent="0.2">
      <c r="A263" s="5">
        <v>50</v>
      </c>
      <c r="B263" s="5">
        <v>0</v>
      </c>
      <c r="C263" s="5">
        <v>0</v>
      </c>
      <c r="D263" s="5">
        <v>1</v>
      </c>
      <c r="E263" s="5">
        <v>0</v>
      </c>
      <c r="F263" s="5">
        <f>ROUND(Source!AR236,O263)</f>
        <v>11647.07</v>
      </c>
      <c r="G263" s="5" t="s">
        <v>105</v>
      </c>
      <c r="H263" s="5" t="s">
        <v>106</v>
      </c>
      <c r="I263" s="5"/>
      <c r="J263" s="5"/>
      <c r="K263" s="5">
        <v>224</v>
      </c>
      <c r="L263" s="5">
        <v>26</v>
      </c>
      <c r="M263" s="5">
        <v>3</v>
      </c>
      <c r="N263" s="5" t="s">
        <v>6</v>
      </c>
      <c r="O263" s="5">
        <v>2</v>
      </c>
      <c r="P263" s="5">
        <f>ROUND(Source!EJ236,O263)</f>
        <v>79549.509999999995</v>
      </c>
      <c r="Q263" s="5"/>
      <c r="R263" s="5"/>
      <c r="S263" s="5"/>
      <c r="T263" s="5"/>
      <c r="U263" s="5"/>
      <c r="V263" s="5"/>
      <c r="W263" s="5"/>
    </row>
    <row r="264" spans="1:255" x14ac:dyDescent="0.2">
      <c r="A264" s="5">
        <v>50</v>
      </c>
      <c r="B264" s="5">
        <v>1</v>
      </c>
      <c r="C264" s="5">
        <v>0</v>
      </c>
      <c r="D264" s="5">
        <v>2</v>
      </c>
      <c r="E264" s="5">
        <v>0</v>
      </c>
      <c r="F264" s="5">
        <f>ROUND(F263,O264)</f>
        <v>11647.07</v>
      </c>
      <c r="G264" s="5" t="s">
        <v>107</v>
      </c>
      <c r="H264" s="5" t="s">
        <v>105</v>
      </c>
      <c r="I264" s="5"/>
      <c r="J264" s="5"/>
      <c r="K264" s="5">
        <v>212</v>
      </c>
      <c r="L264" s="5">
        <v>27</v>
      </c>
      <c r="M264" s="5">
        <v>0</v>
      </c>
      <c r="N264" s="5" t="s">
        <v>6</v>
      </c>
      <c r="O264" s="5">
        <v>2</v>
      </c>
      <c r="P264" s="5">
        <f>ROUND(P263,O264)</f>
        <v>79549.509999999995</v>
      </c>
      <c r="Q264" s="5"/>
      <c r="R264" s="5"/>
      <c r="S264" s="5"/>
      <c r="T264" s="5"/>
      <c r="U264" s="5"/>
      <c r="V264" s="5"/>
      <c r="W264" s="5"/>
    </row>
    <row r="265" spans="1:255" x14ac:dyDescent="0.2">
      <c r="A265" s="5">
        <v>50</v>
      </c>
      <c r="B265" s="5">
        <v>1</v>
      </c>
      <c r="C265" s="5">
        <v>0</v>
      </c>
      <c r="D265" s="5">
        <v>2</v>
      </c>
      <c r="E265" s="5">
        <v>0</v>
      </c>
      <c r="F265" s="5">
        <f>ROUND(F264*0.18,O265)</f>
        <v>2096.4699999999998</v>
      </c>
      <c r="G265" s="5" t="s">
        <v>108</v>
      </c>
      <c r="H265" s="5" t="s">
        <v>109</v>
      </c>
      <c r="I265" s="5"/>
      <c r="J265" s="5"/>
      <c r="K265" s="5">
        <v>212</v>
      </c>
      <c r="L265" s="5">
        <v>28</v>
      </c>
      <c r="M265" s="5">
        <v>0</v>
      </c>
      <c r="N265" s="5" t="s">
        <v>6</v>
      </c>
      <c r="O265" s="5">
        <v>2</v>
      </c>
      <c r="P265" s="5">
        <f>ROUND(P264*0.18,O265)</f>
        <v>14318.91</v>
      </c>
      <c r="Q265" s="5"/>
      <c r="R265" s="5"/>
      <c r="S265" s="5"/>
      <c r="T265" s="5"/>
      <c r="U265" s="5"/>
      <c r="V265" s="5"/>
      <c r="W265" s="5"/>
    </row>
    <row r="266" spans="1:255" x14ac:dyDescent="0.2">
      <c r="A266" s="5">
        <v>50</v>
      </c>
      <c r="B266" s="5">
        <v>1</v>
      </c>
      <c r="C266" s="5">
        <v>0</v>
      </c>
      <c r="D266" s="5">
        <v>2</v>
      </c>
      <c r="E266" s="5">
        <v>224</v>
      </c>
      <c r="F266" s="5">
        <f>ROUND(F264+F265,O266)</f>
        <v>13743.54</v>
      </c>
      <c r="G266" s="5" t="s">
        <v>110</v>
      </c>
      <c r="H266" s="5" t="s">
        <v>111</v>
      </c>
      <c r="I266" s="5"/>
      <c r="J266" s="5"/>
      <c r="K266" s="5">
        <v>212</v>
      </c>
      <c r="L266" s="5">
        <v>29</v>
      </c>
      <c r="M266" s="5">
        <v>0</v>
      </c>
      <c r="N266" s="5" t="s">
        <v>6</v>
      </c>
      <c r="O266" s="5">
        <v>2</v>
      </c>
      <c r="P266" s="5">
        <f>ROUND(P264+P265,O266)</f>
        <v>93868.42</v>
      </c>
      <c r="Q266" s="5"/>
      <c r="R266" s="5"/>
      <c r="S266" s="5"/>
      <c r="T266" s="5"/>
      <c r="U266" s="5"/>
      <c r="V266" s="5"/>
      <c r="W266" s="5"/>
    </row>
    <row r="268" spans="1:255" x14ac:dyDescent="0.2">
      <c r="A268" s="1">
        <v>4</v>
      </c>
      <c r="B268" s="1">
        <v>1</v>
      </c>
      <c r="C268" s="1"/>
      <c r="D268" s="1">
        <f>ROW(A281)</f>
        <v>281</v>
      </c>
      <c r="E268" s="1"/>
      <c r="F268" s="1" t="s">
        <v>13</v>
      </c>
      <c r="G268" s="1" t="s">
        <v>306</v>
      </c>
      <c r="H268" s="1" t="s">
        <v>6</v>
      </c>
      <c r="I268" s="1">
        <v>0</v>
      </c>
      <c r="J268" s="1"/>
      <c r="K268" s="1">
        <v>0</v>
      </c>
      <c r="L268" s="1"/>
      <c r="M268" s="1"/>
      <c r="N268" s="1"/>
      <c r="O268" s="1"/>
      <c r="P268" s="1"/>
      <c r="Q268" s="1"/>
      <c r="R268" s="1"/>
      <c r="S268" s="1"/>
      <c r="T268" s="1"/>
      <c r="U268" s="1" t="s">
        <v>6</v>
      </c>
      <c r="V268" s="1">
        <v>0</v>
      </c>
      <c r="W268" s="1"/>
      <c r="X268" s="1"/>
      <c r="Y268" s="1"/>
      <c r="Z268" s="1"/>
      <c r="AA268" s="1"/>
      <c r="AB268" s="1" t="s">
        <v>6</v>
      </c>
      <c r="AC268" s="1" t="s">
        <v>6</v>
      </c>
      <c r="AD268" s="1" t="s">
        <v>6</v>
      </c>
      <c r="AE268" s="1" t="s">
        <v>6</v>
      </c>
      <c r="AF268" s="1" t="s">
        <v>6</v>
      </c>
      <c r="AG268" s="1" t="s">
        <v>6</v>
      </c>
      <c r="AH268" s="1"/>
      <c r="AI268" s="1"/>
      <c r="AJ268" s="1"/>
      <c r="AK268" s="1"/>
      <c r="AL268" s="1"/>
      <c r="AM268" s="1"/>
      <c r="AN268" s="1"/>
      <c r="AO268" s="1"/>
      <c r="AP268" s="1" t="s">
        <v>6</v>
      </c>
      <c r="AQ268" s="1" t="s">
        <v>6</v>
      </c>
      <c r="AR268" s="1" t="s">
        <v>6</v>
      </c>
      <c r="AS268" s="1"/>
      <c r="AT268" s="1"/>
      <c r="AU268" s="1"/>
      <c r="AV268" s="1"/>
      <c r="AW268" s="1"/>
      <c r="AX268" s="1"/>
      <c r="AY268" s="1"/>
      <c r="AZ268" s="1" t="s">
        <v>6</v>
      </c>
      <c r="BA268" s="1"/>
      <c r="BB268" s="1" t="s">
        <v>6</v>
      </c>
      <c r="BC268" s="1" t="s">
        <v>6</v>
      </c>
      <c r="BD268" s="1" t="s">
        <v>6</v>
      </c>
      <c r="BE268" s="1" t="s">
        <v>6</v>
      </c>
      <c r="BF268" s="1" t="s">
        <v>6</v>
      </c>
      <c r="BG268" s="1" t="s">
        <v>6</v>
      </c>
      <c r="BH268" s="1" t="s">
        <v>6</v>
      </c>
      <c r="BI268" s="1" t="s">
        <v>6</v>
      </c>
      <c r="BJ268" s="1" t="s">
        <v>6</v>
      </c>
      <c r="BK268" s="1" t="s">
        <v>6</v>
      </c>
      <c r="BL268" s="1" t="s">
        <v>6</v>
      </c>
      <c r="BM268" s="1" t="s">
        <v>6</v>
      </c>
      <c r="BN268" s="1" t="s">
        <v>6</v>
      </c>
      <c r="BO268" s="1" t="s">
        <v>6</v>
      </c>
      <c r="BP268" s="1" t="s">
        <v>6</v>
      </c>
      <c r="BQ268" s="1"/>
      <c r="BR268" s="1"/>
      <c r="BS268" s="1"/>
      <c r="BT268" s="1"/>
      <c r="BU268" s="1"/>
      <c r="BV268" s="1"/>
      <c r="BW268" s="1"/>
      <c r="BX268" s="1">
        <v>0</v>
      </c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>
        <v>0</v>
      </c>
    </row>
    <row r="270" spans="1:255" x14ac:dyDescent="0.2">
      <c r="A270" s="3">
        <v>52</v>
      </c>
      <c r="B270" s="3">
        <f t="shared" ref="B270:G270" si="219">B281</f>
        <v>1</v>
      </c>
      <c r="C270" s="3">
        <f t="shared" si="219"/>
        <v>4</v>
      </c>
      <c r="D270" s="3">
        <f t="shared" si="219"/>
        <v>268</v>
      </c>
      <c r="E270" s="3">
        <f t="shared" si="219"/>
        <v>0</v>
      </c>
      <c r="F270" s="3" t="str">
        <f t="shared" si="219"/>
        <v>Новый раздел</v>
      </c>
      <c r="G270" s="3" t="str">
        <f t="shared" si="219"/>
        <v>Раздел: Пусконаладочные работы</v>
      </c>
      <c r="H270" s="3"/>
      <c r="I270" s="3"/>
      <c r="J270" s="3"/>
      <c r="K270" s="3"/>
      <c r="L270" s="3"/>
      <c r="M270" s="3"/>
      <c r="N270" s="3"/>
      <c r="O270" s="3">
        <f t="shared" ref="O270:AT270" si="220">O281</f>
        <v>2175.5500000000002</v>
      </c>
      <c r="P270" s="3">
        <f t="shared" si="220"/>
        <v>0</v>
      </c>
      <c r="Q270" s="3">
        <f t="shared" si="220"/>
        <v>0</v>
      </c>
      <c r="R270" s="3">
        <f t="shared" si="220"/>
        <v>0</v>
      </c>
      <c r="S270" s="3">
        <f t="shared" si="220"/>
        <v>2175.5500000000002</v>
      </c>
      <c r="T270" s="3">
        <f t="shared" si="220"/>
        <v>0</v>
      </c>
      <c r="U270" s="3">
        <f t="shared" si="220"/>
        <v>162.68</v>
      </c>
      <c r="V270" s="3">
        <f t="shared" si="220"/>
        <v>0</v>
      </c>
      <c r="W270" s="3">
        <f t="shared" si="220"/>
        <v>0</v>
      </c>
      <c r="X270" s="3">
        <f t="shared" si="220"/>
        <v>1414.11</v>
      </c>
      <c r="Y270" s="3">
        <f t="shared" si="220"/>
        <v>870.22</v>
      </c>
      <c r="Z270" s="3">
        <f t="shared" si="220"/>
        <v>0</v>
      </c>
      <c r="AA270" s="3">
        <f t="shared" si="220"/>
        <v>0</v>
      </c>
      <c r="AB270" s="3">
        <f t="shared" si="220"/>
        <v>2175.5500000000002</v>
      </c>
      <c r="AC270" s="3">
        <f t="shared" si="220"/>
        <v>0</v>
      </c>
      <c r="AD270" s="3">
        <f t="shared" si="220"/>
        <v>0</v>
      </c>
      <c r="AE270" s="3">
        <f t="shared" si="220"/>
        <v>0</v>
      </c>
      <c r="AF270" s="3">
        <f t="shared" si="220"/>
        <v>2175.5500000000002</v>
      </c>
      <c r="AG270" s="3">
        <f t="shared" si="220"/>
        <v>0</v>
      </c>
      <c r="AH270" s="3">
        <f t="shared" si="220"/>
        <v>162.68</v>
      </c>
      <c r="AI270" s="3">
        <f t="shared" si="220"/>
        <v>0</v>
      </c>
      <c r="AJ270" s="3">
        <f t="shared" si="220"/>
        <v>0</v>
      </c>
      <c r="AK270" s="3">
        <f t="shared" si="220"/>
        <v>1414.11</v>
      </c>
      <c r="AL270" s="3">
        <f t="shared" si="220"/>
        <v>870.22</v>
      </c>
      <c r="AM270" s="3">
        <f t="shared" si="220"/>
        <v>0</v>
      </c>
      <c r="AN270" s="3">
        <f t="shared" si="220"/>
        <v>0</v>
      </c>
      <c r="AO270" s="3">
        <f t="shared" si="220"/>
        <v>0</v>
      </c>
      <c r="AP270" s="3">
        <f t="shared" si="220"/>
        <v>0</v>
      </c>
      <c r="AQ270" s="3">
        <f t="shared" si="220"/>
        <v>0</v>
      </c>
      <c r="AR270" s="3">
        <f t="shared" si="220"/>
        <v>4459.88</v>
      </c>
      <c r="AS270" s="3">
        <f t="shared" si="220"/>
        <v>0</v>
      </c>
      <c r="AT270" s="3">
        <f t="shared" si="220"/>
        <v>0</v>
      </c>
      <c r="AU270" s="3">
        <f t="shared" ref="AU270:BZ270" si="221">AU281</f>
        <v>4459.88</v>
      </c>
      <c r="AV270" s="3">
        <f t="shared" si="221"/>
        <v>0</v>
      </c>
      <c r="AW270" s="3">
        <f t="shared" si="221"/>
        <v>0</v>
      </c>
      <c r="AX270" s="3">
        <f t="shared" si="221"/>
        <v>0</v>
      </c>
      <c r="AY270" s="3">
        <f t="shared" si="221"/>
        <v>0</v>
      </c>
      <c r="AZ270" s="3">
        <f t="shared" si="221"/>
        <v>0</v>
      </c>
      <c r="BA270" s="3">
        <f t="shared" si="221"/>
        <v>0</v>
      </c>
      <c r="BB270" s="3">
        <f t="shared" si="221"/>
        <v>0</v>
      </c>
      <c r="BC270" s="3">
        <f t="shared" si="221"/>
        <v>0</v>
      </c>
      <c r="BD270" s="3">
        <f t="shared" si="221"/>
        <v>0</v>
      </c>
      <c r="BE270" s="3">
        <f t="shared" si="221"/>
        <v>0</v>
      </c>
      <c r="BF270" s="3">
        <f t="shared" si="221"/>
        <v>0</v>
      </c>
      <c r="BG270" s="3">
        <f t="shared" si="221"/>
        <v>0</v>
      </c>
      <c r="BH270" s="3">
        <f t="shared" si="221"/>
        <v>0</v>
      </c>
      <c r="BI270" s="3">
        <f t="shared" si="221"/>
        <v>0</v>
      </c>
      <c r="BJ270" s="3">
        <f t="shared" si="221"/>
        <v>0</v>
      </c>
      <c r="BK270" s="3">
        <f t="shared" si="221"/>
        <v>0</v>
      </c>
      <c r="BL270" s="3">
        <f t="shared" si="221"/>
        <v>0</v>
      </c>
      <c r="BM270" s="3">
        <f t="shared" si="221"/>
        <v>0</v>
      </c>
      <c r="BN270" s="3">
        <f t="shared" si="221"/>
        <v>0</v>
      </c>
      <c r="BO270" s="3">
        <f t="shared" si="221"/>
        <v>0</v>
      </c>
      <c r="BP270" s="3">
        <f t="shared" si="221"/>
        <v>0</v>
      </c>
      <c r="BQ270" s="3">
        <f t="shared" si="221"/>
        <v>0</v>
      </c>
      <c r="BR270" s="3">
        <f t="shared" si="221"/>
        <v>0</v>
      </c>
      <c r="BS270" s="3">
        <f t="shared" si="221"/>
        <v>0</v>
      </c>
      <c r="BT270" s="3">
        <f t="shared" si="221"/>
        <v>0</v>
      </c>
      <c r="BU270" s="3">
        <f t="shared" si="221"/>
        <v>0</v>
      </c>
      <c r="BV270" s="3">
        <f t="shared" si="221"/>
        <v>0</v>
      </c>
      <c r="BW270" s="3">
        <f t="shared" si="221"/>
        <v>0</v>
      </c>
      <c r="BX270" s="3">
        <f t="shared" si="221"/>
        <v>0</v>
      </c>
      <c r="BY270" s="3">
        <f t="shared" si="221"/>
        <v>0</v>
      </c>
      <c r="BZ270" s="3">
        <f t="shared" si="221"/>
        <v>0</v>
      </c>
      <c r="CA270" s="3">
        <f t="shared" ref="CA270:DF270" si="222">CA281</f>
        <v>4459.88</v>
      </c>
      <c r="CB270" s="3">
        <f t="shared" si="222"/>
        <v>0</v>
      </c>
      <c r="CC270" s="3">
        <f t="shared" si="222"/>
        <v>0</v>
      </c>
      <c r="CD270" s="3">
        <f t="shared" si="222"/>
        <v>4459.88</v>
      </c>
      <c r="CE270" s="3">
        <f t="shared" si="222"/>
        <v>0</v>
      </c>
      <c r="CF270" s="3">
        <f t="shared" si="222"/>
        <v>0</v>
      </c>
      <c r="CG270" s="3">
        <f t="shared" si="222"/>
        <v>0</v>
      </c>
      <c r="CH270" s="3">
        <f t="shared" si="222"/>
        <v>0</v>
      </c>
      <c r="CI270" s="3">
        <f t="shared" si="222"/>
        <v>0</v>
      </c>
      <c r="CJ270" s="3">
        <f t="shared" si="222"/>
        <v>0</v>
      </c>
      <c r="CK270" s="3">
        <f t="shared" si="222"/>
        <v>0</v>
      </c>
      <c r="CL270" s="3">
        <f t="shared" si="222"/>
        <v>0</v>
      </c>
      <c r="CM270" s="3">
        <f t="shared" si="222"/>
        <v>0</v>
      </c>
      <c r="CN270" s="3">
        <f t="shared" si="222"/>
        <v>0</v>
      </c>
      <c r="CO270" s="3">
        <f t="shared" si="222"/>
        <v>0</v>
      </c>
      <c r="CP270" s="3">
        <f t="shared" si="222"/>
        <v>0</v>
      </c>
      <c r="CQ270" s="3">
        <f t="shared" si="222"/>
        <v>0</v>
      </c>
      <c r="CR270" s="3">
        <f t="shared" si="222"/>
        <v>0</v>
      </c>
      <c r="CS270" s="3">
        <f t="shared" si="222"/>
        <v>0</v>
      </c>
      <c r="CT270" s="3">
        <f t="shared" si="222"/>
        <v>0</v>
      </c>
      <c r="CU270" s="3">
        <f t="shared" si="222"/>
        <v>0</v>
      </c>
      <c r="CV270" s="3">
        <f t="shared" si="222"/>
        <v>0</v>
      </c>
      <c r="CW270" s="3">
        <f t="shared" si="222"/>
        <v>0</v>
      </c>
      <c r="CX270" s="3">
        <f t="shared" si="222"/>
        <v>0</v>
      </c>
      <c r="CY270" s="3">
        <f t="shared" si="222"/>
        <v>0</v>
      </c>
      <c r="CZ270" s="3">
        <f t="shared" si="222"/>
        <v>0</v>
      </c>
      <c r="DA270" s="3">
        <f t="shared" si="222"/>
        <v>0</v>
      </c>
      <c r="DB270" s="3">
        <f t="shared" si="222"/>
        <v>0</v>
      </c>
      <c r="DC270" s="3">
        <f t="shared" si="222"/>
        <v>0</v>
      </c>
      <c r="DD270" s="3">
        <f t="shared" si="222"/>
        <v>0</v>
      </c>
      <c r="DE270" s="3">
        <f t="shared" si="222"/>
        <v>0</v>
      </c>
      <c r="DF270" s="3">
        <f t="shared" si="222"/>
        <v>0</v>
      </c>
      <c r="DG270" s="4">
        <f t="shared" ref="DG270:EL270" si="223">DG281</f>
        <v>40660.92</v>
      </c>
      <c r="DH270" s="4">
        <f t="shared" si="223"/>
        <v>0</v>
      </c>
      <c r="DI270" s="4">
        <f t="shared" si="223"/>
        <v>0</v>
      </c>
      <c r="DJ270" s="4">
        <f t="shared" si="223"/>
        <v>0</v>
      </c>
      <c r="DK270" s="4">
        <f t="shared" si="223"/>
        <v>40660.92</v>
      </c>
      <c r="DL270" s="4">
        <f t="shared" si="223"/>
        <v>0</v>
      </c>
      <c r="DM270" s="4">
        <f t="shared" si="223"/>
        <v>162.68</v>
      </c>
      <c r="DN270" s="4">
        <f t="shared" si="223"/>
        <v>0</v>
      </c>
      <c r="DO270" s="4">
        <f t="shared" si="223"/>
        <v>0</v>
      </c>
      <c r="DP270" s="4">
        <f t="shared" si="223"/>
        <v>26429.599999999999</v>
      </c>
      <c r="DQ270" s="4">
        <f t="shared" si="223"/>
        <v>16264.37</v>
      </c>
      <c r="DR270" s="4">
        <f t="shared" si="223"/>
        <v>0</v>
      </c>
      <c r="DS270" s="4">
        <f t="shared" si="223"/>
        <v>0</v>
      </c>
      <c r="DT270" s="4">
        <f t="shared" si="223"/>
        <v>40660.92</v>
      </c>
      <c r="DU270" s="4">
        <f t="shared" si="223"/>
        <v>0</v>
      </c>
      <c r="DV270" s="4">
        <f t="shared" si="223"/>
        <v>0</v>
      </c>
      <c r="DW270" s="4">
        <f t="shared" si="223"/>
        <v>0</v>
      </c>
      <c r="DX270" s="4">
        <f t="shared" si="223"/>
        <v>40660.92</v>
      </c>
      <c r="DY270" s="4">
        <f t="shared" si="223"/>
        <v>0</v>
      </c>
      <c r="DZ270" s="4">
        <f t="shared" si="223"/>
        <v>162.68</v>
      </c>
      <c r="EA270" s="4">
        <f t="shared" si="223"/>
        <v>0</v>
      </c>
      <c r="EB270" s="4">
        <f t="shared" si="223"/>
        <v>0</v>
      </c>
      <c r="EC270" s="4">
        <f t="shared" si="223"/>
        <v>26429.599999999999</v>
      </c>
      <c r="ED270" s="4">
        <f t="shared" si="223"/>
        <v>16264.37</v>
      </c>
      <c r="EE270" s="4">
        <f t="shared" si="223"/>
        <v>0</v>
      </c>
      <c r="EF270" s="4">
        <f t="shared" si="223"/>
        <v>0</v>
      </c>
      <c r="EG270" s="4">
        <f t="shared" si="223"/>
        <v>0</v>
      </c>
      <c r="EH270" s="4">
        <f t="shared" si="223"/>
        <v>0</v>
      </c>
      <c r="EI270" s="4">
        <f t="shared" si="223"/>
        <v>0</v>
      </c>
      <c r="EJ270" s="4">
        <f t="shared" si="223"/>
        <v>83354.89</v>
      </c>
      <c r="EK270" s="4">
        <f t="shared" si="223"/>
        <v>0</v>
      </c>
      <c r="EL270" s="4">
        <f t="shared" si="223"/>
        <v>0</v>
      </c>
      <c r="EM270" s="4">
        <f t="shared" ref="EM270:FR270" si="224">EM281</f>
        <v>83354.89</v>
      </c>
      <c r="EN270" s="4">
        <f t="shared" si="224"/>
        <v>0</v>
      </c>
      <c r="EO270" s="4">
        <f t="shared" si="224"/>
        <v>0</v>
      </c>
      <c r="EP270" s="4">
        <f t="shared" si="224"/>
        <v>0</v>
      </c>
      <c r="EQ270" s="4">
        <f t="shared" si="224"/>
        <v>0</v>
      </c>
      <c r="ER270" s="4">
        <f t="shared" si="224"/>
        <v>0</v>
      </c>
      <c r="ES270" s="4">
        <f t="shared" si="224"/>
        <v>0</v>
      </c>
      <c r="ET270" s="4">
        <f t="shared" si="224"/>
        <v>0</v>
      </c>
      <c r="EU270" s="4">
        <f t="shared" si="224"/>
        <v>0</v>
      </c>
      <c r="EV270" s="4">
        <f t="shared" si="224"/>
        <v>0</v>
      </c>
      <c r="EW270" s="4">
        <f t="shared" si="224"/>
        <v>0</v>
      </c>
      <c r="EX270" s="4">
        <f t="shared" si="224"/>
        <v>0</v>
      </c>
      <c r="EY270" s="4">
        <f t="shared" si="224"/>
        <v>0</v>
      </c>
      <c r="EZ270" s="4">
        <f t="shared" si="224"/>
        <v>0</v>
      </c>
      <c r="FA270" s="4">
        <f t="shared" si="224"/>
        <v>0</v>
      </c>
      <c r="FB270" s="4">
        <f t="shared" si="224"/>
        <v>0</v>
      </c>
      <c r="FC270" s="4">
        <f t="shared" si="224"/>
        <v>0</v>
      </c>
      <c r="FD270" s="4">
        <f t="shared" si="224"/>
        <v>0</v>
      </c>
      <c r="FE270" s="4">
        <f t="shared" si="224"/>
        <v>0</v>
      </c>
      <c r="FF270" s="4">
        <f t="shared" si="224"/>
        <v>0</v>
      </c>
      <c r="FG270" s="4">
        <f t="shared" si="224"/>
        <v>0</v>
      </c>
      <c r="FH270" s="4">
        <f t="shared" si="224"/>
        <v>0</v>
      </c>
      <c r="FI270" s="4">
        <f t="shared" si="224"/>
        <v>0</v>
      </c>
      <c r="FJ270" s="4">
        <f t="shared" si="224"/>
        <v>0</v>
      </c>
      <c r="FK270" s="4">
        <f t="shared" si="224"/>
        <v>0</v>
      </c>
      <c r="FL270" s="4">
        <f t="shared" si="224"/>
        <v>0</v>
      </c>
      <c r="FM270" s="4">
        <f t="shared" si="224"/>
        <v>0</v>
      </c>
      <c r="FN270" s="4">
        <f t="shared" si="224"/>
        <v>0</v>
      </c>
      <c r="FO270" s="4">
        <f t="shared" si="224"/>
        <v>0</v>
      </c>
      <c r="FP270" s="4">
        <f t="shared" si="224"/>
        <v>0</v>
      </c>
      <c r="FQ270" s="4">
        <f t="shared" si="224"/>
        <v>0</v>
      </c>
      <c r="FR270" s="4">
        <f t="shared" si="224"/>
        <v>0</v>
      </c>
      <c r="FS270" s="4">
        <f t="shared" ref="FS270:GX270" si="225">FS281</f>
        <v>83354.89</v>
      </c>
      <c r="FT270" s="4">
        <f t="shared" si="225"/>
        <v>0</v>
      </c>
      <c r="FU270" s="4">
        <f t="shared" si="225"/>
        <v>0</v>
      </c>
      <c r="FV270" s="4">
        <f t="shared" si="225"/>
        <v>83354.89</v>
      </c>
      <c r="FW270" s="4">
        <f t="shared" si="225"/>
        <v>0</v>
      </c>
      <c r="FX270" s="4">
        <f t="shared" si="225"/>
        <v>0</v>
      </c>
      <c r="FY270" s="4">
        <f t="shared" si="225"/>
        <v>0</v>
      </c>
      <c r="FZ270" s="4">
        <f t="shared" si="225"/>
        <v>0</v>
      </c>
      <c r="GA270" s="4">
        <f t="shared" si="225"/>
        <v>0</v>
      </c>
      <c r="GB270" s="4">
        <f t="shared" si="225"/>
        <v>0</v>
      </c>
      <c r="GC270" s="4">
        <f t="shared" si="225"/>
        <v>0</v>
      </c>
      <c r="GD270" s="4">
        <f t="shared" si="225"/>
        <v>0</v>
      </c>
      <c r="GE270" s="4">
        <f t="shared" si="225"/>
        <v>0</v>
      </c>
      <c r="GF270" s="4">
        <f t="shared" si="225"/>
        <v>0</v>
      </c>
      <c r="GG270" s="4">
        <f t="shared" si="225"/>
        <v>0</v>
      </c>
      <c r="GH270" s="4">
        <f t="shared" si="225"/>
        <v>0</v>
      </c>
      <c r="GI270" s="4">
        <f t="shared" si="225"/>
        <v>0</v>
      </c>
      <c r="GJ270" s="4">
        <f t="shared" si="225"/>
        <v>0</v>
      </c>
      <c r="GK270" s="4">
        <f t="shared" si="225"/>
        <v>0</v>
      </c>
      <c r="GL270" s="4">
        <f t="shared" si="225"/>
        <v>0</v>
      </c>
      <c r="GM270" s="4">
        <f t="shared" si="225"/>
        <v>0</v>
      </c>
      <c r="GN270" s="4">
        <f t="shared" si="225"/>
        <v>0</v>
      </c>
      <c r="GO270" s="4">
        <f t="shared" si="225"/>
        <v>0</v>
      </c>
      <c r="GP270" s="4">
        <f t="shared" si="225"/>
        <v>0</v>
      </c>
      <c r="GQ270" s="4">
        <f t="shared" si="225"/>
        <v>0</v>
      </c>
      <c r="GR270" s="4">
        <f t="shared" si="225"/>
        <v>0</v>
      </c>
      <c r="GS270" s="4">
        <f t="shared" si="225"/>
        <v>0</v>
      </c>
      <c r="GT270" s="4">
        <f t="shared" si="225"/>
        <v>0</v>
      </c>
      <c r="GU270" s="4">
        <f t="shared" si="225"/>
        <v>0</v>
      </c>
      <c r="GV270" s="4">
        <f t="shared" si="225"/>
        <v>0</v>
      </c>
      <c r="GW270" s="4">
        <f t="shared" si="225"/>
        <v>0</v>
      </c>
      <c r="GX270" s="4">
        <f t="shared" si="225"/>
        <v>0</v>
      </c>
    </row>
    <row r="272" spans="1:255" x14ac:dyDescent="0.2">
      <c r="A272" s="2">
        <v>17</v>
      </c>
      <c r="B272" s="2">
        <v>1</v>
      </c>
      <c r="C272" s="2">
        <f>ROW(SmtRes!A387)</f>
        <v>387</v>
      </c>
      <c r="D272" s="2">
        <f>ROW(EtalonRes!A405)</f>
        <v>405</v>
      </c>
      <c r="E272" s="2" t="s">
        <v>307</v>
      </c>
      <c r="F272" s="2" t="s">
        <v>308</v>
      </c>
      <c r="G272" s="2" t="s">
        <v>309</v>
      </c>
      <c r="H272" s="2" t="s">
        <v>26</v>
      </c>
      <c r="I272" s="2">
        <v>5</v>
      </c>
      <c r="J272" s="2">
        <v>0</v>
      </c>
      <c r="K272" s="2"/>
      <c r="L272" s="2"/>
      <c r="M272" s="2"/>
      <c r="N272" s="2"/>
      <c r="O272" s="2">
        <f t="shared" ref="O272:O279" si="226">ROUND(CP272,2)</f>
        <v>188.52</v>
      </c>
      <c r="P272" s="2">
        <f t="shared" ref="P272:P279" si="227">ROUND(CQ272*I272,2)</f>
        <v>0</v>
      </c>
      <c r="Q272" s="2">
        <f t="shared" ref="Q272:Q279" si="228">ROUND(CR272*I272,2)</f>
        <v>0</v>
      </c>
      <c r="R272" s="2">
        <f t="shared" ref="R272:R279" si="229">ROUND(CS272*I272,2)</f>
        <v>0</v>
      </c>
      <c r="S272" s="2">
        <f t="shared" ref="S272:S279" si="230">ROUND(CT272*I272,2)</f>
        <v>188.52</v>
      </c>
      <c r="T272" s="2">
        <f t="shared" ref="T272:T279" si="231">ROUND(CU272*I272,2)</f>
        <v>0</v>
      </c>
      <c r="U272" s="2">
        <f t="shared" ref="U272:U279" si="232">CV272*I272</f>
        <v>14.400000000000002</v>
      </c>
      <c r="V272" s="2">
        <f t="shared" ref="V272:V279" si="233">CW272*I272</f>
        <v>0</v>
      </c>
      <c r="W272" s="2">
        <f t="shared" ref="W272:W279" si="234">ROUND(CX272*I272,2)</f>
        <v>0</v>
      </c>
      <c r="X272" s="2">
        <f t="shared" ref="X272:Y279" si="235">ROUND(CY272,2)</f>
        <v>122.54</v>
      </c>
      <c r="Y272" s="2">
        <f t="shared" si="235"/>
        <v>75.41</v>
      </c>
      <c r="Z272" s="2"/>
      <c r="AA272" s="2">
        <v>16673393</v>
      </c>
      <c r="AB272" s="2">
        <f t="shared" ref="AB272:AB279" si="236">ROUND((AC272+AD272+AF272),6)</f>
        <v>37.704000000000001</v>
      </c>
      <c r="AC272" s="2">
        <f t="shared" ref="AC272:AC279" si="237">ROUND((ES272),6)</f>
        <v>0</v>
      </c>
      <c r="AD272" s="2">
        <f t="shared" ref="AD272:AD279" si="238">ROUND((((ET272)-(EU272))+AE272),6)</f>
        <v>0</v>
      </c>
      <c r="AE272" s="2">
        <f t="shared" ref="AE272:AE279" si="239">ROUND((EU272),6)</f>
        <v>0</v>
      </c>
      <c r="AF272" s="2">
        <f t="shared" ref="AF272:AF279" si="240">ROUND(((EV272*0.8)),6)</f>
        <v>37.704000000000001</v>
      </c>
      <c r="AG272" s="2">
        <f t="shared" ref="AG272:AG279" si="241">ROUND((AP272),6)</f>
        <v>0</v>
      </c>
      <c r="AH272" s="2">
        <f t="shared" ref="AH272:AH279" si="242">((EW272*0.8))</f>
        <v>2.8800000000000003</v>
      </c>
      <c r="AI272" s="2">
        <f t="shared" ref="AI272:AI279" si="243">(EX272)</f>
        <v>0</v>
      </c>
      <c r="AJ272" s="2">
        <f t="shared" ref="AJ272:AJ279" si="244">ROUND((AS272),6)</f>
        <v>0</v>
      </c>
      <c r="AK272" s="2">
        <v>47.13</v>
      </c>
      <c r="AL272" s="2">
        <v>0</v>
      </c>
      <c r="AM272" s="2">
        <v>0</v>
      </c>
      <c r="AN272" s="2">
        <v>0</v>
      </c>
      <c r="AO272" s="2">
        <v>47.13</v>
      </c>
      <c r="AP272" s="2">
        <v>0</v>
      </c>
      <c r="AQ272" s="2">
        <v>3.6</v>
      </c>
      <c r="AR272" s="2">
        <v>0</v>
      </c>
      <c r="AS272" s="2">
        <v>0</v>
      </c>
      <c r="AT272" s="2">
        <v>65</v>
      </c>
      <c r="AU272" s="2">
        <v>40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6</v>
      </c>
      <c r="BE272" s="2" t="s">
        <v>6</v>
      </c>
      <c r="BF272" s="2" t="s">
        <v>6</v>
      </c>
      <c r="BG272" s="2" t="s">
        <v>6</v>
      </c>
      <c r="BH272" s="2">
        <v>0</v>
      </c>
      <c r="BI272" s="2">
        <v>4</v>
      </c>
      <c r="BJ272" s="2" t="s">
        <v>310</v>
      </c>
      <c r="BK272" s="2"/>
      <c r="BL272" s="2"/>
      <c r="BM272" s="2">
        <v>200001</v>
      </c>
      <c r="BN272" s="2">
        <v>0</v>
      </c>
      <c r="BO272" s="2" t="s">
        <v>6</v>
      </c>
      <c r="BP272" s="2">
        <v>0</v>
      </c>
      <c r="BQ272" s="2">
        <v>4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6</v>
      </c>
      <c r="BZ272" s="2">
        <v>65</v>
      </c>
      <c r="CA272" s="2">
        <v>40</v>
      </c>
      <c r="CB272" s="2"/>
      <c r="CC272" s="2"/>
      <c r="CD272" s="2"/>
      <c r="CE272" s="2"/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311</v>
      </c>
      <c r="CO272" s="2">
        <v>0</v>
      </c>
      <c r="CP272" s="2">
        <f t="shared" ref="CP272:CP279" si="245">(P272+Q272+S272)</f>
        <v>188.52</v>
      </c>
      <c r="CQ272" s="2">
        <f t="shared" ref="CQ272:CQ279" si="246">AC272*BC272</f>
        <v>0</v>
      </c>
      <c r="CR272" s="2">
        <f t="shared" ref="CR272:CR279" si="247">AD272*BB272</f>
        <v>0</v>
      </c>
      <c r="CS272" s="2">
        <f t="shared" ref="CS272:CS279" si="248">AE272*BS272</f>
        <v>0</v>
      </c>
      <c r="CT272" s="2">
        <f t="shared" ref="CT272:CT279" si="249">AF272*BA272</f>
        <v>37.704000000000001</v>
      </c>
      <c r="CU272" s="2">
        <f t="shared" ref="CU272:CX279" si="250">AG272</f>
        <v>0</v>
      </c>
      <c r="CV272" s="2">
        <f t="shared" si="250"/>
        <v>2.8800000000000003</v>
      </c>
      <c r="CW272" s="2">
        <f t="shared" si="250"/>
        <v>0</v>
      </c>
      <c r="CX272" s="2">
        <f t="shared" si="250"/>
        <v>0</v>
      </c>
      <c r="CY272" s="2">
        <f t="shared" ref="CY272:CY279" si="251">(((S272+R272)*AT272)/100)</f>
        <v>122.53800000000001</v>
      </c>
      <c r="CZ272" s="2">
        <f t="shared" ref="CZ272:CZ279" si="252">(((S272+R272)*AU272)/100)</f>
        <v>75.408000000000001</v>
      </c>
      <c r="DA272" s="2"/>
      <c r="DB272" s="2"/>
      <c r="DC272" s="2" t="s">
        <v>6</v>
      </c>
      <c r="DD272" s="2" t="s">
        <v>6</v>
      </c>
      <c r="DE272" s="2" t="s">
        <v>6</v>
      </c>
      <c r="DF272" s="2" t="s">
        <v>6</v>
      </c>
      <c r="DG272" s="2" t="s">
        <v>312</v>
      </c>
      <c r="DH272" s="2" t="s">
        <v>6</v>
      </c>
      <c r="DI272" s="2" t="s">
        <v>312</v>
      </c>
      <c r="DJ272" s="2" t="s">
        <v>6</v>
      </c>
      <c r="DK272" s="2" t="s">
        <v>6</v>
      </c>
      <c r="DL272" s="2" t="s">
        <v>6</v>
      </c>
      <c r="DM272" s="2" t="s">
        <v>6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1013</v>
      </c>
      <c r="DV272" s="2" t="s">
        <v>26</v>
      </c>
      <c r="DW272" s="2" t="s">
        <v>26</v>
      </c>
      <c r="DX272" s="2">
        <v>1</v>
      </c>
      <c r="DY272" s="2"/>
      <c r="DZ272" s="2"/>
      <c r="EA272" s="2"/>
      <c r="EB272" s="2"/>
      <c r="EC272" s="2"/>
      <c r="ED272" s="2"/>
      <c r="EE272" s="2">
        <v>16510412</v>
      </c>
      <c r="EF272" s="2">
        <v>4</v>
      </c>
      <c r="EG272" s="2" t="s">
        <v>313</v>
      </c>
      <c r="EH272" s="2">
        <v>0</v>
      </c>
      <c r="EI272" s="2" t="s">
        <v>6</v>
      </c>
      <c r="EJ272" s="2">
        <v>4</v>
      </c>
      <c r="EK272" s="2">
        <v>200001</v>
      </c>
      <c r="EL272" s="2" t="s">
        <v>314</v>
      </c>
      <c r="EM272" s="2" t="s">
        <v>315</v>
      </c>
      <c r="EN272" s="2"/>
      <c r="EO272" s="2" t="s">
        <v>316</v>
      </c>
      <c r="EP272" s="2"/>
      <c r="EQ272" s="2">
        <v>0</v>
      </c>
      <c r="ER272" s="2">
        <v>47.13</v>
      </c>
      <c r="ES272" s="2">
        <v>0</v>
      </c>
      <c r="ET272" s="2">
        <v>0</v>
      </c>
      <c r="EU272" s="2">
        <v>0</v>
      </c>
      <c r="EV272" s="2">
        <v>47.13</v>
      </c>
      <c r="EW272" s="2">
        <v>3.6</v>
      </c>
      <c r="EX272" s="2">
        <v>0</v>
      </c>
      <c r="EY272" s="2">
        <v>0</v>
      </c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ref="FR272:FR279" si="253">ROUND(IF(AND(BH272=3,BI272=3),P272,0),2)</f>
        <v>0</v>
      </c>
      <c r="FS272" s="2">
        <v>0</v>
      </c>
      <c r="FT272" s="2"/>
      <c r="FU272" s="2"/>
      <c r="FV272" s="2"/>
      <c r="FW272" s="2"/>
      <c r="FX272" s="2">
        <v>65</v>
      </c>
      <c r="FY272" s="2">
        <v>40</v>
      </c>
      <c r="FZ272" s="2"/>
      <c r="GA272" s="2" t="s">
        <v>6</v>
      </c>
      <c r="GB272" s="2"/>
      <c r="GC272" s="2"/>
      <c r="GD272" s="2">
        <v>0</v>
      </c>
      <c r="GE272" s="2"/>
      <c r="GF272" s="2">
        <v>1350120337</v>
      </c>
      <c r="GG272" s="2">
        <v>2</v>
      </c>
      <c r="GH272" s="2">
        <v>1</v>
      </c>
      <c r="GI272" s="2">
        <v>-2</v>
      </c>
      <c r="GJ272" s="2">
        <v>0</v>
      </c>
      <c r="GK272" s="2">
        <f>ROUND(R272*(R12)/100,2)</f>
        <v>0</v>
      </c>
      <c r="GL272" s="2">
        <f t="shared" ref="GL272:GL279" si="254">ROUND(IF(AND(BH272=3,BI272=3,FS272&lt;&gt;0),P272,0),2)</f>
        <v>0</v>
      </c>
      <c r="GM272" s="2">
        <f t="shared" ref="GM272:GM279" si="255">ROUND(O272+X272+Y272+GK272,2)+GX272</f>
        <v>386.47</v>
      </c>
      <c r="GN272" s="2">
        <f t="shared" ref="GN272:GN279" si="256">IF(OR(BI272=0,BI272=1),ROUND(O272+X272+Y272+GK272,2),0)</f>
        <v>0</v>
      </c>
      <c r="GO272" s="2">
        <f t="shared" ref="GO272:GO279" si="257">IF(BI272=2,ROUND(O272+X272+Y272+GK272,2),0)</f>
        <v>0</v>
      </c>
      <c r="GP272" s="2">
        <f t="shared" ref="GP272:GP279" si="258">IF(BI272=4,ROUND(O272+X272+Y272+GK272,2)+GX272,0)</f>
        <v>386.47</v>
      </c>
      <c r="GQ272" s="2"/>
      <c r="GR272" s="2">
        <v>0</v>
      </c>
      <c r="GS272" s="2">
        <v>3</v>
      </c>
      <c r="GT272" s="2">
        <v>0</v>
      </c>
      <c r="GU272" s="2" t="s">
        <v>6</v>
      </c>
      <c r="GV272" s="2">
        <f t="shared" ref="GV272:GV279" si="259">ROUND(GT272,6)</f>
        <v>0</v>
      </c>
      <c r="GW272" s="2">
        <v>1</v>
      </c>
      <c r="GX272" s="2">
        <f t="shared" ref="GX272:GX279" si="260">ROUND(GV272*GW272*I272,2)</f>
        <v>0</v>
      </c>
      <c r="GY272" s="2"/>
      <c r="GZ272" s="2"/>
      <c r="HA272" s="2">
        <v>0</v>
      </c>
      <c r="HB272" s="2">
        <v>0</v>
      </c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17</v>
      </c>
      <c r="B273">
        <v>1</v>
      </c>
      <c r="C273">
        <f>ROW(SmtRes!A392)</f>
        <v>392</v>
      </c>
      <c r="D273">
        <f>ROW(EtalonRes!A410)</f>
        <v>410</v>
      </c>
      <c r="E273" t="s">
        <v>307</v>
      </c>
      <c r="F273" t="s">
        <v>308</v>
      </c>
      <c r="G273" t="s">
        <v>309</v>
      </c>
      <c r="H273" t="s">
        <v>26</v>
      </c>
      <c r="I273">
        <v>5</v>
      </c>
      <c r="J273">
        <v>0</v>
      </c>
      <c r="O273">
        <f t="shared" si="226"/>
        <v>3523.44</v>
      </c>
      <c r="P273">
        <f t="shared" si="227"/>
        <v>0</v>
      </c>
      <c r="Q273">
        <f t="shared" si="228"/>
        <v>0</v>
      </c>
      <c r="R273">
        <f t="shared" si="229"/>
        <v>0</v>
      </c>
      <c r="S273">
        <f t="shared" si="230"/>
        <v>3523.44</v>
      </c>
      <c r="T273">
        <f t="shared" si="231"/>
        <v>0</v>
      </c>
      <c r="U273">
        <f t="shared" si="232"/>
        <v>14.400000000000002</v>
      </c>
      <c r="V273">
        <f t="shared" si="233"/>
        <v>0</v>
      </c>
      <c r="W273">
        <f t="shared" si="234"/>
        <v>0</v>
      </c>
      <c r="X273">
        <f t="shared" si="235"/>
        <v>2290.2399999999998</v>
      </c>
      <c r="Y273">
        <f t="shared" si="235"/>
        <v>1409.38</v>
      </c>
      <c r="AA273">
        <v>16673407</v>
      </c>
      <c r="AB273">
        <f t="shared" si="236"/>
        <v>37.704000000000001</v>
      </c>
      <c r="AC273">
        <f t="shared" si="237"/>
        <v>0</v>
      </c>
      <c r="AD273">
        <f t="shared" si="238"/>
        <v>0</v>
      </c>
      <c r="AE273">
        <f t="shared" si="239"/>
        <v>0</v>
      </c>
      <c r="AF273">
        <f t="shared" si="240"/>
        <v>37.704000000000001</v>
      </c>
      <c r="AG273">
        <f t="shared" si="241"/>
        <v>0</v>
      </c>
      <c r="AH273">
        <f t="shared" si="242"/>
        <v>2.8800000000000003</v>
      </c>
      <c r="AI273">
        <f t="shared" si="243"/>
        <v>0</v>
      </c>
      <c r="AJ273">
        <f t="shared" si="244"/>
        <v>0</v>
      </c>
      <c r="AK273">
        <v>47.13</v>
      </c>
      <c r="AL273">
        <v>0</v>
      </c>
      <c r="AM273">
        <v>0</v>
      </c>
      <c r="AN273">
        <v>0</v>
      </c>
      <c r="AO273">
        <v>47.13</v>
      </c>
      <c r="AP273">
        <v>0</v>
      </c>
      <c r="AQ273">
        <v>3.6</v>
      </c>
      <c r="AR273">
        <v>0</v>
      </c>
      <c r="AS273">
        <v>0</v>
      </c>
      <c r="AT273">
        <v>65</v>
      </c>
      <c r="AU273">
        <v>40</v>
      </c>
      <c r="AV273">
        <v>1</v>
      </c>
      <c r="AW273">
        <v>1</v>
      </c>
      <c r="AZ273">
        <v>18.690000000000001</v>
      </c>
      <c r="BA273">
        <v>18.690000000000001</v>
      </c>
      <c r="BB273">
        <v>1</v>
      </c>
      <c r="BC273">
        <v>1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4</v>
      </c>
      <c r="BJ273" t="s">
        <v>310</v>
      </c>
      <c r="BM273">
        <v>200001</v>
      </c>
      <c r="BN273">
        <v>0</v>
      </c>
      <c r="BO273" t="s">
        <v>6</v>
      </c>
      <c r="BP273">
        <v>0</v>
      </c>
      <c r="BQ273">
        <v>4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65</v>
      </c>
      <c r="CA273">
        <v>40</v>
      </c>
      <c r="CF273">
        <v>0</v>
      </c>
      <c r="CG273">
        <v>0</v>
      </c>
      <c r="CM273">
        <v>0</v>
      </c>
      <c r="CN273" t="s">
        <v>311</v>
      </c>
      <c r="CO273">
        <v>0</v>
      </c>
      <c r="CP273">
        <f t="shared" si="245"/>
        <v>3523.44</v>
      </c>
      <c r="CQ273">
        <f t="shared" si="246"/>
        <v>0</v>
      </c>
      <c r="CR273">
        <f t="shared" si="247"/>
        <v>0</v>
      </c>
      <c r="CS273">
        <f t="shared" si="248"/>
        <v>0</v>
      </c>
      <c r="CT273">
        <f t="shared" si="249"/>
        <v>704.68776000000003</v>
      </c>
      <c r="CU273">
        <f t="shared" si="250"/>
        <v>0</v>
      </c>
      <c r="CV273">
        <f t="shared" si="250"/>
        <v>2.8800000000000003</v>
      </c>
      <c r="CW273">
        <f t="shared" si="250"/>
        <v>0</v>
      </c>
      <c r="CX273">
        <f t="shared" si="250"/>
        <v>0</v>
      </c>
      <c r="CY273">
        <f t="shared" si="251"/>
        <v>2290.2359999999999</v>
      </c>
      <c r="CZ273">
        <f t="shared" si="252"/>
        <v>1409.376</v>
      </c>
      <c r="DC273" t="s">
        <v>6</v>
      </c>
      <c r="DD273" t="s">
        <v>6</v>
      </c>
      <c r="DE273" t="s">
        <v>6</v>
      </c>
      <c r="DF273" t="s">
        <v>6</v>
      </c>
      <c r="DG273" t="s">
        <v>312</v>
      </c>
      <c r="DH273" t="s">
        <v>6</v>
      </c>
      <c r="DI273" t="s">
        <v>312</v>
      </c>
      <c r="DJ273" t="s">
        <v>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26</v>
      </c>
      <c r="DW273" t="s">
        <v>26</v>
      </c>
      <c r="DX273">
        <v>1</v>
      </c>
      <c r="EE273">
        <v>16510412</v>
      </c>
      <c r="EF273">
        <v>4</v>
      </c>
      <c r="EG273" t="s">
        <v>313</v>
      </c>
      <c r="EH273">
        <v>0</v>
      </c>
      <c r="EI273" t="s">
        <v>6</v>
      </c>
      <c r="EJ273">
        <v>4</v>
      </c>
      <c r="EK273">
        <v>200001</v>
      </c>
      <c r="EL273" t="s">
        <v>314</v>
      </c>
      <c r="EM273" t="s">
        <v>315</v>
      </c>
      <c r="EO273" t="s">
        <v>316</v>
      </c>
      <c r="EQ273">
        <v>0</v>
      </c>
      <c r="ER273">
        <v>47.13</v>
      </c>
      <c r="ES273">
        <v>0</v>
      </c>
      <c r="ET273">
        <v>0</v>
      </c>
      <c r="EU273">
        <v>0</v>
      </c>
      <c r="EV273">
        <v>47.13</v>
      </c>
      <c r="EW273">
        <v>3.6</v>
      </c>
      <c r="EX273">
        <v>0</v>
      </c>
      <c r="EY273">
        <v>0</v>
      </c>
      <c r="FQ273">
        <v>0</v>
      </c>
      <c r="FR273">
        <f t="shared" si="253"/>
        <v>0</v>
      </c>
      <c r="FS273">
        <v>0</v>
      </c>
      <c r="FX273">
        <v>65</v>
      </c>
      <c r="FY273">
        <v>40</v>
      </c>
      <c r="GA273" t="s">
        <v>6</v>
      </c>
      <c r="GD273">
        <v>0</v>
      </c>
      <c r="GF273">
        <v>1350120337</v>
      </c>
      <c r="GG273">
        <v>1</v>
      </c>
      <c r="GH273">
        <v>1</v>
      </c>
      <c r="GI273">
        <v>4</v>
      </c>
      <c r="GJ273">
        <v>0</v>
      </c>
      <c r="GK273">
        <f>ROUND(R273*(S12)/100,2)</f>
        <v>0</v>
      </c>
      <c r="GL273">
        <f t="shared" si="254"/>
        <v>0</v>
      </c>
      <c r="GM273">
        <f t="shared" si="255"/>
        <v>7223.06</v>
      </c>
      <c r="GN273">
        <f t="shared" si="256"/>
        <v>0</v>
      </c>
      <c r="GO273">
        <f t="shared" si="257"/>
        <v>0</v>
      </c>
      <c r="GP273">
        <f t="shared" si="258"/>
        <v>7223.06</v>
      </c>
      <c r="GR273">
        <v>0</v>
      </c>
      <c r="GS273">
        <v>3</v>
      </c>
      <c r="GT273">
        <v>0</v>
      </c>
      <c r="GU273" t="s">
        <v>6</v>
      </c>
      <c r="GV273">
        <f t="shared" si="259"/>
        <v>0</v>
      </c>
      <c r="GW273">
        <v>1</v>
      </c>
      <c r="GX273">
        <f t="shared" si="260"/>
        <v>0</v>
      </c>
      <c r="HA273">
        <v>0</v>
      </c>
      <c r="HB273">
        <v>0</v>
      </c>
      <c r="IK273">
        <v>0</v>
      </c>
    </row>
    <row r="274" spans="1:255" x14ac:dyDescent="0.2">
      <c r="A274" s="2">
        <v>17</v>
      </c>
      <c r="B274" s="2">
        <v>1</v>
      </c>
      <c r="C274" s="2">
        <f>ROW(SmtRes!A397)</f>
        <v>397</v>
      </c>
      <c r="D274" s="2">
        <f>ROW(EtalonRes!A415)</f>
        <v>415</v>
      </c>
      <c r="E274" s="2" t="s">
        <v>317</v>
      </c>
      <c r="F274" s="2" t="s">
        <v>318</v>
      </c>
      <c r="G274" s="2" t="s">
        <v>319</v>
      </c>
      <c r="H274" s="2" t="s">
        <v>26</v>
      </c>
      <c r="I274" s="2">
        <v>2</v>
      </c>
      <c r="J274" s="2">
        <v>0</v>
      </c>
      <c r="K274" s="2"/>
      <c r="L274" s="2"/>
      <c r="M274" s="2"/>
      <c r="N274" s="2"/>
      <c r="O274" s="2">
        <f t="shared" si="226"/>
        <v>43.3</v>
      </c>
      <c r="P274" s="2">
        <f t="shared" si="227"/>
        <v>0</v>
      </c>
      <c r="Q274" s="2">
        <f t="shared" si="228"/>
        <v>0</v>
      </c>
      <c r="R274" s="2">
        <f t="shared" si="229"/>
        <v>0</v>
      </c>
      <c r="S274" s="2">
        <f t="shared" si="230"/>
        <v>43.3</v>
      </c>
      <c r="T274" s="2">
        <f t="shared" si="231"/>
        <v>0</v>
      </c>
      <c r="U274" s="2">
        <f t="shared" si="232"/>
        <v>3.2</v>
      </c>
      <c r="V274" s="2">
        <f t="shared" si="233"/>
        <v>0</v>
      </c>
      <c r="W274" s="2">
        <f t="shared" si="234"/>
        <v>0</v>
      </c>
      <c r="X274" s="2">
        <f t="shared" si="235"/>
        <v>28.15</v>
      </c>
      <c r="Y274" s="2">
        <f t="shared" si="235"/>
        <v>17.32</v>
      </c>
      <c r="Z274" s="2"/>
      <c r="AA274" s="2">
        <v>16673393</v>
      </c>
      <c r="AB274" s="2">
        <f t="shared" si="236"/>
        <v>21.648</v>
      </c>
      <c r="AC274" s="2">
        <f t="shared" si="237"/>
        <v>0</v>
      </c>
      <c r="AD274" s="2">
        <f t="shared" si="238"/>
        <v>0</v>
      </c>
      <c r="AE274" s="2">
        <f t="shared" si="239"/>
        <v>0</v>
      </c>
      <c r="AF274" s="2">
        <f t="shared" si="240"/>
        <v>21.648</v>
      </c>
      <c r="AG274" s="2">
        <f t="shared" si="241"/>
        <v>0</v>
      </c>
      <c r="AH274" s="2">
        <f t="shared" si="242"/>
        <v>1.6</v>
      </c>
      <c r="AI274" s="2">
        <f t="shared" si="243"/>
        <v>0</v>
      </c>
      <c r="AJ274" s="2">
        <f t="shared" si="244"/>
        <v>0</v>
      </c>
      <c r="AK274" s="2">
        <v>27.06</v>
      </c>
      <c r="AL274" s="2">
        <v>0</v>
      </c>
      <c r="AM274" s="2">
        <v>0</v>
      </c>
      <c r="AN274" s="2">
        <v>0</v>
      </c>
      <c r="AO274" s="2">
        <v>27.06</v>
      </c>
      <c r="AP274" s="2">
        <v>0</v>
      </c>
      <c r="AQ274" s="2">
        <v>2</v>
      </c>
      <c r="AR274" s="2">
        <v>0</v>
      </c>
      <c r="AS274" s="2">
        <v>0</v>
      </c>
      <c r="AT274" s="2">
        <v>65</v>
      </c>
      <c r="AU274" s="2">
        <v>40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6</v>
      </c>
      <c r="BE274" s="2" t="s">
        <v>6</v>
      </c>
      <c r="BF274" s="2" t="s">
        <v>6</v>
      </c>
      <c r="BG274" s="2" t="s">
        <v>6</v>
      </c>
      <c r="BH274" s="2">
        <v>0</v>
      </c>
      <c r="BI274" s="2">
        <v>4</v>
      </c>
      <c r="BJ274" s="2" t="s">
        <v>320</v>
      </c>
      <c r="BK274" s="2"/>
      <c r="BL274" s="2"/>
      <c r="BM274" s="2">
        <v>200001</v>
      </c>
      <c r="BN274" s="2">
        <v>0</v>
      </c>
      <c r="BO274" s="2" t="s">
        <v>6</v>
      </c>
      <c r="BP274" s="2">
        <v>0</v>
      </c>
      <c r="BQ274" s="2">
        <v>4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6</v>
      </c>
      <c r="BZ274" s="2">
        <v>65</v>
      </c>
      <c r="CA274" s="2">
        <v>40</v>
      </c>
      <c r="CB274" s="2"/>
      <c r="CC274" s="2"/>
      <c r="CD274" s="2"/>
      <c r="CE274" s="2"/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311</v>
      </c>
      <c r="CO274" s="2">
        <v>0</v>
      </c>
      <c r="CP274" s="2">
        <f t="shared" si="245"/>
        <v>43.3</v>
      </c>
      <c r="CQ274" s="2">
        <f t="shared" si="246"/>
        <v>0</v>
      </c>
      <c r="CR274" s="2">
        <f t="shared" si="247"/>
        <v>0</v>
      </c>
      <c r="CS274" s="2">
        <f t="shared" si="248"/>
        <v>0</v>
      </c>
      <c r="CT274" s="2">
        <f t="shared" si="249"/>
        <v>21.648</v>
      </c>
      <c r="CU274" s="2">
        <f t="shared" si="250"/>
        <v>0</v>
      </c>
      <c r="CV274" s="2">
        <f t="shared" si="250"/>
        <v>1.6</v>
      </c>
      <c r="CW274" s="2">
        <f t="shared" si="250"/>
        <v>0</v>
      </c>
      <c r="CX274" s="2">
        <f t="shared" si="250"/>
        <v>0</v>
      </c>
      <c r="CY274" s="2">
        <f t="shared" si="251"/>
        <v>28.145</v>
      </c>
      <c r="CZ274" s="2">
        <f t="shared" si="252"/>
        <v>17.32</v>
      </c>
      <c r="DA274" s="2"/>
      <c r="DB274" s="2"/>
      <c r="DC274" s="2" t="s">
        <v>6</v>
      </c>
      <c r="DD274" s="2" t="s">
        <v>6</v>
      </c>
      <c r="DE274" s="2" t="s">
        <v>6</v>
      </c>
      <c r="DF274" s="2" t="s">
        <v>6</v>
      </c>
      <c r="DG274" s="2" t="s">
        <v>312</v>
      </c>
      <c r="DH274" s="2" t="s">
        <v>6</v>
      </c>
      <c r="DI274" s="2" t="s">
        <v>312</v>
      </c>
      <c r="DJ274" s="2" t="s">
        <v>6</v>
      </c>
      <c r="DK274" s="2" t="s">
        <v>6</v>
      </c>
      <c r="DL274" s="2" t="s">
        <v>6</v>
      </c>
      <c r="DM274" s="2" t="s">
        <v>6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1013</v>
      </c>
      <c r="DV274" s="2" t="s">
        <v>26</v>
      </c>
      <c r="DW274" s="2" t="s">
        <v>26</v>
      </c>
      <c r="DX274" s="2">
        <v>1</v>
      </c>
      <c r="DY274" s="2"/>
      <c r="DZ274" s="2"/>
      <c r="EA274" s="2"/>
      <c r="EB274" s="2"/>
      <c r="EC274" s="2"/>
      <c r="ED274" s="2"/>
      <c r="EE274" s="2">
        <v>16510412</v>
      </c>
      <c r="EF274" s="2">
        <v>4</v>
      </c>
      <c r="EG274" s="2" t="s">
        <v>313</v>
      </c>
      <c r="EH274" s="2">
        <v>0</v>
      </c>
      <c r="EI274" s="2" t="s">
        <v>6</v>
      </c>
      <c r="EJ274" s="2">
        <v>4</v>
      </c>
      <c r="EK274" s="2">
        <v>200001</v>
      </c>
      <c r="EL274" s="2" t="s">
        <v>314</v>
      </c>
      <c r="EM274" s="2" t="s">
        <v>315</v>
      </c>
      <c r="EN274" s="2"/>
      <c r="EO274" s="2" t="s">
        <v>316</v>
      </c>
      <c r="EP274" s="2"/>
      <c r="EQ274" s="2">
        <v>0</v>
      </c>
      <c r="ER274" s="2">
        <v>27.06</v>
      </c>
      <c r="ES274" s="2">
        <v>0</v>
      </c>
      <c r="ET274" s="2">
        <v>0</v>
      </c>
      <c r="EU274" s="2">
        <v>0</v>
      </c>
      <c r="EV274" s="2">
        <v>27.06</v>
      </c>
      <c r="EW274" s="2">
        <v>2</v>
      </c>
      <c r="EX274" s="2">
        <v>0</v>
      </c>
      <c r="EY274" s="2">
        <v>0</v>
      </c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253"/>
        <v>0</v>
      </c>
      <c r="FS274" s="2">
        <v>0</v>
      </c>
      <c r="FT274" s="2"/>
      <c r="FU274" s="2"/>
      <c r="FV274" s="2"/>
      <c r="FW274" s="2"/>
      <c r="FX274" s="2">
        <v>65</v>
      </c>
      <c r="FY274" s="2">
        <v>40</v>
      </c>
      <c r="FZ274" s="2"/>
      <c r="GA274" s="2" t="s">
        <v>6</v>
      </c>
      <c r="GB274" s="2"/>
      <c r="GC274" s="2"/>
      <c r="GD274" s="2">
        <v>0</v>
      </c>
      <c r="GE274" s="2"/>
      <c r="GF274" s="2">
        <v>125762371</v>
      </c>
      <c r="GG274" s="2">
        <v>2</v>
      </c>
      <c r="GH274" s="2">
        <v>1</v>
      </c>
      <c r="GI274" s="2">
        <v>-2</v>
      </c>
      <c r="GJ274" s="2">
        <v>0</v>
      </c>
      <c r="GK274" s="2">
        <f>ROUND(R274*(R12)/100,2)</f>
        <v>0</v>
      </c>
      <c r="GL274" s="2">
        <f t="shared" si="254"/>
        <v>0</v>
      </c>
      <c r="GM274" s="2">
        <f t="shared" si="255"/>
        <v>88.77</v>
      </c>
      <c r="GN274" s="2">
        <f t="shared" si="256"/>
        <v>0</v>
      </c>
      <c r="GO274" s="2">
        <f t="shared" si="257"/>
        <v>0</v>
      </c>
      <c r="GP274" s="2">
        <f t="shared" si="258"/>
        <v>88.77</v>
      </c>
      <c r="GQ274" s="2"/>
      <c r="GR274" s="2">
        <v>0</v>
      </c>
      <c r="GS274" s="2">
        <v>3</v>
      </c>
      <c r="GT274" s="2">
        <v>0</v>
      </c>
      <c r="GU274" s="2" t="s">
        <v>6</v>
      </c>
      <c r="GV274" s="2">
        <f t="shared" si="259"/>
        <v>0</v>
      </c>
      <c r="GW274" s="2">
        <v>1</v>
      </c>
      <c r="GX274" s="2">
        <f t="shared" si="260"/>
        <v>0</v>
      </c>
      <c r="GY274" s="2"/>
      <c r="GZ274" s="2"/>
      <c r="HA274" s="2">
        <v>0</v>
      </c>
      <c r="HB274" s="2">
        <v>0</v>
      </c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17</v>
      </c>
      <c r="B275">
        <v>1</v>
      </c>
      <c r="C275">
        <f>ROW(SmtRes!A402)</f>
        <v>402</v>
      </c>
      <c r="D275">
        <f>ROW(EtalonRes!A420)</f>
        <v>420</v>
      </c>
      <c r="E275" t="s">
        <v>317</v>
      </c>
      <c r="F275" t="s">
        <v>318</v>
      </c>
      <c r="G275" t="s">
        <v>319</v>
      </c>
      <c r="H275" t="s">
        <v>26</v>
      </c>
      <c r="I275">
        <v>2</v>
      </c>
      <c r="J275">
        <v>0</v>
      </c>
      <c r="O275">
        <f t="shared" si="226"/>
        <v>809.2</v>
      </c>
      <c r="P275">
        <f t="shared" si="227"/>
        <v>0</v>
      </c>
      <c r="Q275">
        <f t="shared" si="228"/>
        <v>0</v>
      </c>
      <c r="R275">
        <f t="shared" si="229"/>
        <v>0</v>
      </c>
      <c r="S275">
        <f t="shared" si="230"/>
        <v>809.2</v>
      </c>
      <c r="T275">
        <f t="shared" si="231"/>
        <v>0</v>
      </c>
      <c r="U275">
        <f t="shared" si="232"/>
        <v>3.2</v>
      </c>
      <c r="V275">
        <f t="shared" si="233"/>
        <v>0</v>
      </c>
      <c r="W275">
        <f t="shared" si="234"/>
        <v>0</v>
      </c>
      <c r="X275">
        <f t="shared" si="235"/>
        <v>525.98</v>
      </c>
      <c r="Y275">
        <f t="shared" si="235"/>
        <v>323.68</v>
      </c>
      <c r="AA275">
        <v>16673407</v>
      </c>
      <c r="AB275">
        <f t="shared" si="236"/>
        <v>21.648</v>
      </c>
      <c r="AC275">
        <f t="shared" si="237"/>
        <v>0</v>
      </c>
      <c r="AD275">
        <f t="shared" si="238"/>
        <v>0</v>
      </c>
      <c r="AE275">
        <f t="shared" si="239"/>
        <v>0</v>
      </c>
      <c r="AF275">
        <f t="shared" si="240"/>
        <v>21.648</v>
      </c>
      <c r="AG275">
        <f t="shared" si="241"/>
        <v>0</v>
      </c>
      <c r="AH275">
        <f t="shared" si="242"/>
        <v>1.6</v>
      </c>
      <c r="AI275">
        <f t="shared" si="243"/>
        <v>0</v>
      </c>
      <c r="AJ275">
        <f t="shared" si="244"/>
        <v>0</v>
      </c>
      <c r="AK275">
        <v>27.06</v>
      </c>
      <c r="AL275">
        <v>0</v>
      </c>
      <c r="AM275">
        <v>0</v>
      </c>
      <c r="AN275">
        <v>0</v>
      </c>
      <c r="AO275">
        <v>27.06</v>
      </c>
      <c r="AP275">
        <v>0</v>
      </c>
      <c r="AQ275">
        <v>2</v>
      </c>
      <c r="AR275">
        <v>0</v>
      </c>
      <c r="AS275">
        <v>0</v>
      </c>
      <c r="AT275">
        <v>65</v>
      </c>
      <c r="AU275">
        <v>40</v>
      </c>
      <c r="AV275">
        <v>1</v>
      </c>
      <c r="AW275">
        <v>1</v>
      </c>
      <c r="AZ275">
        <v>18.690000000000001</v>
      </c>
      <c r="BA275">
        <v>18.690000000000001</v>
      </c>
      <c r="BB275">
        <v>1</v>
      </c>
      <c r="BC275">
        <v>1</v>
      </c>
      <c r="BD275" t="s">
        <v>6</v>
      </c>
      <c r="BE275" t="s">
        <v>6</v>
      </c>
      <c r="BF275" t="s">
        <v>6</v>
      </c>
      <c r="BG275" t="s">
        <v>6</v>
      </c>
      <c r="BH275">
        <v>0</v>
      </c>
      <c r="BI275">
        <v>4</v>
      </c>
      <c r="BJ275" t="s">
        <v>320</v>
      </c>
      <c r="BM275">
        <v>200001</v>
      </c>
      <c r="BN275">
        <v>0</v>
      </c>
      <c r="BO275" t="s">
        <v>6</v>
      </c>
      <c r="BP275">
        <v>0</v>
      </c>
      <c r="BQ275">
        <v>4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65</v>
      </c>
      <c r="CA275">
        <v>40</v>
      </c>
      <c r="CF275">
        <v>0</v>
      </c>
      <c r="CG275">
        <v>0</v>
      </c>
      <c r="CM275">
        <v>0</v>
      </c>
      <c r="CN275" t="s">
        <v>311</v>
      </c>
      <c r="CO275">
        <v>0</v>
      </c>
      <c r="CP275">
        <f t="shared" si="245"/>
        <v>809.2</v>
      </c>
      <c r="CQ275">
        <f t="shared" si="246"/>
        <v>0</v>
      </c>
      <c r="CR275">
        <f t="shared" si="247"/>
        <v>0</v>
      </c>
      <c r="CS275">
        <f t="shared" si="248"/>
        <v>0</v>
      </c>
      <c r="CT275">
        <f t="shared" si="249"/>
        <v>404.60112000000004</v>
      </c>
      <c r="CU275">
        <f t="shared" si="250"/>
        <v>0</v>
      </c>
      <c r="CV275">
        <f t="shared" si="250"/>
        <v>1.6</v>
      </c>
      <c r="CW275">
        <f t="shared" si="250"/>
        <v>0</v>
      </c>
      <c r="CX275">
        <f t="shared" si="250"/>
        <v>0</v>
      </c>
      <c r="CY275">
        <f t="shared" si="251"/>
        <v>525.98</v>
      </c>
      <c r="CZ275">
        <f t="shared" si="252"/>
        <v>323.68</v>
      </c>
      <c r="DC275" t="s">
        <v>6</v>
      </c>
      <c r="DD275" t="s">
        <v>6</v>
      </c>
      <c r="DE275" t="s">
        <v>6</v>
      </c>
      <c r="DF275" t="s">
        <v>6</v>
      </c>
      <c r="DG275" t="s">
        <v>312</v>
      </c>
      <c r="DH275" t="s">
        <v>6</v>
      </c>
      <c r="DI275" t="s">
        <v>312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26</v>
      </c>
      <c r="DW275" t="s">
        <v>26</v>
      </c>
      <c r="DX275">
        <v>1</v>
      </c>
      <c r="EE275">
        <v>16510412</v>
      </c>
      <c r="EF275">
        <v>4</v>
      </c>
      <c r="EG275" t="s">
        <v>313</v>
      </c>
      <c r="EH275">
        <v>0</v>
      </c>
      <c r="EI275" t="s">
        <v>6</v>
      </c>
      <c r="EJ275">
        <v>4</v>
      </c>
      <c r="EK275">
        <v>200001</v>
      </c>
      <c r="EL275" t="s">
        <v>314</v>
      </c>
      <c r="EM275" t="s">
        <v>315</v>
      </c>
      <c r="EO275" t="s">
        <v>316</v>
      </c>
      <c r="EQ275">
        <v>0</v>
      </c>
      <c r="ER275">
        <v>27.06</v>
      </c>
      <c r="ES275">
        <v>0</v>
      </c>
      <c r="ET275">
        <v>0</v>
      </c>
      <c r="EU275">
        <v>0</v>
      </c>
      <c r="EV275">
        <v>27.06</v>
      </c>
      <c r="EW275">
        <v>2</v>
      </c>
      <c r="EX275">
        <v>0</v>
      </c>
      <c r="EY275">
        <v>0</v>
      </c>
      <c r="FQ275">
        <v>0</v>
      </c>
      <c r="FR275">
        <f t="shared" si="253"/>
        <v>0</v>
      </c>
      <c r="FS275">
        <v>0</v>
      </c>
      <c r="FX275">
        <v>65</v>
      </c>
      <c r="FY275">
        <v>40</v>
      </c>
      <c r="GA275" t="s">
        <v>6</v>
      </c>
      <c r="GD275">
        <v>0</v>
      </c>
      <c r="GF275">
        <v>125762371</v>
      </c>
      <c r="GG275">
        <v>1</v>
      </c>
      <c r="GH275">
        <v>1</v>
      </c>
      <c r="GI275">
        <v>4</v>
      </c>
      <c r="GJ275">
        <v>0</v>
      </c>
      <c r="GK275">
        <f>ROUND(R275*(S12)/100,2)</f>
        <v>0</v>
      </c>
      <c r="GL275">
        <f t="shared" si="254"/>
        <v>0</v>
      </c>
      <c r="GM275">
        <f t="shared" si="255"/>
        <v>1658.86</v>
      </c>
      <c r="GN275">
        <f t="shared" si="256"/>
        <v>0</v>
      </c>
      <c r="GO275">
        <f t="shared" si="257"/>
        <v>0</v>
      </c>
      <c r="GP275">
        <f t="shared" si="258"/>
        <v>1658.86</v>
      </c>
      <c r="GR275">
        <v>0</v>
      </c>
      <c r="GS275">
        <v>3</v>
      </c>
      <c r="GT275">
        <v>0</v>
      </c>
      <c r="GU275" t="s">
        <v>6</v>
      </c>
      <c r="GV275">
        <f t="shared" si="259"/>
        <v>0</v>
      </c>
      <c r="GW275">
        <v>1</v>
      </c>
      <c r="GX275">
        <f t="shared" si="260"/>
        <v>0</v>
      </c>
      <c r="HA275">
        <v>0</v>
      </c>
      <c r="HB275">
        <v>0</v>
      </c>
      <c r="IK275">
        <v>0</v>
      </c>
    </row>
    <row r="276" spans="1:255" x14ac:dyDescent="0.2">
      <c r="A276" s="2">
        <v>17</v>
      </c>
      <c r="B276" s="2">
        <v>1</v>
      </c>
      <c r="C276" s="2">
        <f>ROW(SmtRes!A406)</f>
        <v>406</v>
      </c>
      <c r="D276" s="2">
        <f>ROW(EtalonRes!A424)</f>
        <v>424</v>
      </c>
      <c r="E276" s="2" t="s">
        <v>321</v>
      </c>
      <c r="F276" s="2" t="s">
        <v>322</v>
      </c>
      <c r="G276" s="2" t="s">
        <v>323</v>
      </c>
      <c r="H276" s="2" t="s">
        <v>324</v>
      </c>
      <c r="I276" s="2">
        <v>5</v>
      </c>
      <c r="J276" s="2">
        <v>0</v>
      </c>
      <c r="K276" s="2"/>
      <c r="L276" s="2"/>
      <c r="M276" s="2"/>
      <c r="N276" s="2"/>
      <c r="O276" s="2">
        <f t="shared" si="226"/>
        <v>697.08</v>
      </c>
      <c r="P276" s="2">
        <f t="shared" si="227"/>
        <v>0</v>
      </c>
      <c r="Q276" s="2">
        <f t="shared" si="228"/>
        <v>0</v>
      </c>
      <c r="R276" s="2">
        <f t="shared" si="229"/>
        <v>0</v>
      </c>
      <c r="S276" s="2">
        <f t="shared" si="230"/>
        <v>697.08</v>
      </c>
      <c r="T276" s="2">
        <f t="shared" si="231"/>
        <v>0</v>
      </c>
      <c r="U276" s="2">
        <f t="shared" si="232"/>
        <v>52.920000000000009</v>
      </c>
      <c r="V276" s="2">
        <f t="shared" si="233"/>
        <v>0</v>
      </c>
      <c r="W276" s="2">
        <f t="shared" si="234"/>
        <v>0</v>
      </c>
      <c r="X276" s="2">
        <f t="shared" si="235"/>
        <v>453.1</v>
      </c>
      <c r="Y276" s="2">
        <f t="shared" si="235"/>
        <v>278.83</v>
      </c>
      <c r="Z276" s="2"/>
      <c r="AA276" s="2">
        <v>16673393</v>
      </c>
      <c r="AB276" s="2">
        <f t="shared" si="236"/>
        <v>139.416</v>
      </c>
      <c r="AC276" s="2">
        <f t="shared" si="237"/>
        <v>0</v>
      </c>
      <c r="AD276" s="2">
        <f t="shared" si="238"/>
        <v>0</v>
      </c>
      <c r="AE276" s="2">
        <f t="shared" si="239"/>
        <v>0</v>
      </c>
      <c r="AF276" s="2">
        <f t="shared" si="240"/>
        <v>139.416</v>
      </c>
      <c r="AG276" s="2">
        <f t="shared" si="241"/>
        <v>0</v>
      </c>
      <c r="AH276" s="2">
        <f t="shared" si="242"/>
        <v>10.584000000000001</v>
      </c>
      <c r="AI276" s="2">
        <f t="shared" si="243"/>
        <v>0</v>
      </c>
      <c r="AJ276" s="2">
        <f t="shared" si="244"/>
        <v>0</v>
      </c>
      <c r="AK276" s="2">
        <v>174.27</v>
      </c>
      <c r="AL276" s="2">
        <v>0</v>
      </c>
      <c r="AM276" s="2">
        <v>0</v>
      </c>
      <c r="AN276" s="2">
        <v>0</v>
      </c>
      <c r="AO276" s="2">
        <v>174.27</v>
      </c>
      <c r="AP276" s="2">
        <v>0</v>
      </c>
      <c r="AQ276" s="2">
        <v>13.23</v>
      </c>
      <c r="AR276" s="2">
        <v>0</v>
      </c>
      <c r="AS276" s="2">
        <v>0</v>
      </c>
      <c r="AT276" s="2">
        <v>65</v>
      </c>
      <c r="AU276" s="2">
        <v>40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6</v>
      </c>
      <c r="BE276" s="2" t="s">
        <v>6</v>
      </c>
      <c r="BF276" s="2" t="s">
        <v>6</v>
      </c>
      <c r="BG276" s="2" t="s">
        <v>6</v>
      </c>
      <c r="BH276" s="2">
        <v>0</v>
      </c>
      <c r="BI276" s="2">
        <v>4</v>
      </c>
      <c r="BJ276" s="2" t="s">
        <v>325</v>
      </c>
      <c r="BK276" s="2"/>
      <c r="BL276" s="2"/>
      <c r="BM276" s="2">
        <v>200001</v>
      </c>
      <c r="BN276" s="2">
        <v>0</v>
      </c>
      <c r="BO276" s="2" t="s">
        <v>6</v>
      </c>
      <c r="BP276" s="2">
        <v>0</v>
      </c>
      <c r="BQ276" s="2">
        <v>4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6</v>
      </c>
      <c r="BZ276" s="2">
        <v>65</v>
      </c>
      <c r="CA276" s="2">
        <v>40</v>
      </c>
      <c r="CB276" s="2"/>
      <c r="CC276" s="2"/>
      <c r="CD276" s="2"/>
      <c r="CE276" s="2"/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311</v>
      </c>
      <c r="CO276" s="2">
        <v>0</v>
      </c>
      <c r="CP276" s="2">
        <f t="shared" si="245"/>
        <v>697.08</v>
      </c>
      <c r="CQ276" s="2">
        <f t="shared" si="246"/>
        <v>0</v>
      </c>
      <c r="CR276" s="2">
        <f t="shared" si="247"/>
        <v>0</v>
      </c>
      <c r="CS276" s="2">
        <f t="shared" si="248"/>
        <v>0</v>
      </c>
      <c r="CT276" s="2">
        <f t="shared" si="249"/>
        <v>139.416</v>
      </c>
      <c r="CU276" s="2">
        <f t="shared" si="250"/>
        <v>0</v>
      </c>
      <c r="CV276" s="2">
        <f t="shared" si="250"/>
        <v>10.584000000000001</v>
      </c>
      <c r="CW276" s="2">
        <f t="shared" si="250"/>
        <v>0</v>
      </c>
      <c r="CX276" s="2">
        <f t="shared" si="250"/>
        <v>0</v>
      </c>
      <c r="CY276" s="2">
        <f t="shared" si="251"/>
        <v>453.10200000000003</v>
      </c>
      <c r="CZ276" s="2">
        <f t="shared" si="252"/>
        <v>278.83199999999999</v>
      </c>
      <c r="DA276" s="2"/>
      <c r="DB276" s="2"/>
      <c r="DC276" s="2" t="s">
        <v>6</v>
      </c>
      <c r="DD276" s="2" t="s">
        <v>6</v>
      </c>
      <c r="DE276" s="2" t="s">
        <v>6</v>
      </c>
      <c r="DF276" s="2" t="s">
        <v>6</v>
      </c>
      <c r="DG276" s="2" t="s">
        <v>312</v>
      </c>
      <c r="DH276" s="2" t="s">
        <v>6</v>
      </c>
      <c r="DI276" s="2" t="s">
        <v>312</v>
      </c>
      <c r="DJ276" s="2" t="s">
        <v>6</v>
      </c>
      <c r="DK276" s="2" t="s">
        <v>6</v>
      </c>
      <c r="DL276" s="2" t="s">
        <v>6</v>
      </c>
      <c r="DM276" s="2" t="s">
        <v>6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1013</v>
      </c>
      <c r="DV276" s="2" t="s">
        <v>324</v>
      </c>
      <c r="DW276" s="2" t="s">
        <v>324</v>
      </c>
      <c r="DX276" s="2">
        <v>1</v>
      </c>
      <c r="DY276" s="2"/>
      <c r="DZ276" s="2"/>
      <c r="EA276" s="2"/>
      <c r="EB276" s="2"/>
      <c r="EC276" s="2"/>
      <c r="ED276" s="2"/>
      <c r="EE276" s="2">
        <v>16510412</v>
      </c>
      <c r="EF276" s="2">
        <v>4</v>
      </c>
      <c r="EG276" s="2" t="s">
        <v>313</v>
      </c>
      <c r="EH276" s="2">
        <v>0</v>
      </c>
      <c r="EI276" s="2" t="s">
        <v>6</v>
      </c>
      <c r="EJ276" s="2">
        <v>4</v>
      </c>
      <c r="EK276" s="2">
        <v>200001</v>
      </c>
      <c r="EL276" s="2" t="s">
        <v>314</v>
      </c>
      <c r="EM276" s="2" t="s">
        <v>315</v>
      </c>
      <c r="EN276" s="2"/>
      <c r="EO276" s="2" t="s">
        <v>316</v>
      </c>
      <c r="EP276" s="2"/>
      <c r="EQ276" s="2">
        <v>0</v>
      </c>
      <c r="ER276" s="2">
        <v>174.27</v>
      </c>
      <c r="ES276" s="2">
        <v>0</v>
      </c>
      <c r="ET276" s="2">
        <v>0</v>
      </c>
      <c r="EU276" s="2">
        <v>0</v>
      </c>
      <c r="EV276" s="2">
        <v>174.27</v>
      </c>
      <c r="EW276" s="2">
        <v>13.23</v>
      </c>
      <c r="EX276" s="2">
        <v>0</v>
      </c>
      <c r="EY276" s="2">
        <v>0</v>
      </c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253"/>
        <v>0</v>
      </c>
      <c r="FS276" s="2">
        <v>0</v>
      </c>
      <c r="FT276" s="2"/>
      <c r="FU276" s="2"/>
      <c r="FV276" s="2"/>
      <c r="FW276" s="2"/>
      <c r="FX276" s="2">
        <v>65</v>
      </c>
      <c r="FY276" s="2">
        <v>40</v>
      </c>
      <c r="FZ276" s="2"/>
      <c r="GA276" s="2" t="s">
        <v>6</v>
      </c>
      <c r="GB276" s="2"/>
      <c r="GC276" s="2"/>
      <c r="GD276" s="2">
        <v>0</v>
      </c>
      <c r="GE276" s="2"/>
      <c r="GF276" s="2">
        <v>-1335048590</v>
      </c>
      <c r="GG276" s="2">
        <v>2</v>
      </c>
      <c r="GH276" s="2">
        <v>1</v>
      </c>
      <c r="GI276" s="2">
        <v>-2</v>
      </c>
      <c r="GJ276" s="2">
        <v>0</v>
      </c>
      <c r="GK276" s="2">
        <f>ROUND(R276*(R12)/100,2)</f>
        <v>0</v>
      </c>
      <c r="GL276" s="2">
        <f t="shared" si="254"/>
        <v>0</v>
      </c>
      <c r="GM276" s="2">
        <f t="shared" si="255"/>
        <v>1429.01</v>
      </c>
      <c r="GN276" s="2">
        <f t="shared" si="256"/>
        <v>0</v>
      </c>
      <c r="GO276" s="2">
        <f t="shared" si="257"/>
        <v>0</v>
      </c>
      <c r="GP276" s="2">
        <f t="shared" si="258"/>
        <v>1429.01</v>
      </c>
      <c r="GQ276" s="2"/>
      <c r="GR276" s="2">
        <v>0</v>
      </c>
      <c r="GS276" s="2">
        <v>3</v>
      </c>
      <c r="GT276" s="2">
        <v>0</v>
      </c>
      <c r="GU276" s="2" t="s">
        <v>6</v>
      </c>
      <c r="GV276" s="2">
        <f t="shared" si="259"/>
        <v>0</v>
      </c>
      <c r="GW276" s="2">
        <v>1</v>
      </c>
      <c r="GX276" s="2">
        <f t="shared" si="260"/>
        <v>0</v>
      </c>
      <c r="GY276" s="2"/>
      <c r="GZ276" s="2"/>
      <c r="HA276" s="2">
        <v>0</v>
      </c>
      <c r="HB276" s="2">
        <v>0</v>
      </c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17</v>
      </c>
      <c r="B277">
        <v>1</v>
      </c>
      <c r="C277">
        <f>ROW(SmtRes!A410)</f>
        <v>410</v>
      </c>
      <c r="D277">
        <f>ROW(EtalonRes!A428)</f>
        <v>428</v>
      </c>
      <c r="E277" t="s">
        <v>321</v>
      </c>
      <c r="F277" t="s">
        <v>322</v>
      </c>
      <c r="G277" t="s">
        <v>323</v>
      </c>
      <c r="H277" t="s">
        <v>324</v>
      </c>
      <c r="I277">
        <v>5</v>
      </c>
      <c r="J277">
        <v>0</v>
      </c>
      <c r="O277">
        <f t="shared" si="226"/>
        <v>13028.43</v>
      </c>
      <c r="P277">
        <f t="shared" si="227"/>
        <v>0</v>
      </c>
      <c r="Q277">
        <f t="shared" si="228"/>
        <v>0</v>
      </c>
      <c r="R277">
        <f t="shared" si="229"/>
        <v>0</v>
      </c>
      <c r="S277">
        <f t="shared" si="230"/>
        <v>13028.43</v>
      </c>
      <c r="T277">
        <f t="shared" si="231"/>
        <v>0</v>
      </c>
      <c r="U277">
        <f t="shared" si="232"/>
        <v>52.920000000000009</v>
      </c>
      <c r="V277">
        <f t="shared" si="233"/>
        <v>0</v>
      </c>
      <c r="W277">
        <f t="shared" si="234"/>
        <v>0</v>
      </c>
      <c r="X277">
        <f t="shared" si="235"/>
        <v>8468.48</v>
      </c>
      <c r="Y277">
        <f t="shared" si="235"/>
        <v>5211.37</v>
      </c>
      <c r="AA277">
        <v>16673407</v>
      </c>
      <c r="AB277">
        <f t="shared" si="236"/>
        <v>139.416</v>
      </c>
      <c r="AC277">
        <f t="shared" si="237"/>
        <v>0</v>
      </c>
      <c r="AD277">
        <f t="shared" si="238"/>
        <v>0</v>
      </c>
      <c r="AE277">
        <f t="shared" si="239"/>
        <v>0</v>
      </c>
      <c r="AF277">
        <f t="shared" si="240"/>
        <v>139.416</v>
      </c>
      <c r="AG277">
        <f t="shared" si="241"/>
        <v>0</v>
      </c>
      <c r="AH277">
        <f t="shared" si="242"/>
        <v>10.584000000000001</v>
      </c>
      <c r="AI277">
        <f t="shared" si="243"/>
        <v>0</v>
      </c>
      <c r="AJ277">
        <f t="shared" si="244"/>
        <v>0</v>
      </c>
      <c r="AK277">
        <v>174.27</v>
      </c>
      <c r="AL277">
        <v>0</v>
      </c>
      <c r="AM277">
        <v>0</v>
      </c>
      <c r="AN277">
        <v>0</v>
      </c>
      <c r="AO277">
        <v>174.27</v>
      </c>
      <c r="AP277">
        <v>0</v>
      </c>
      <c r="AQ277">
        <v>13.23</v>
      </c>
      <c r="AR277">
        <v>0</v>
      </c>
      <c r="AS277">
        <v>0</v>
      </c>
      <c r="AT277">
        <v>65</v>
      </c>
      <c r="AU277">
        <v>40</v>
      </c>
      <c r="AV277">
        <v>1</v>
      </c>
      <c r="AW277">
        <v>1</v>
      </c>
      <c r="AZ277">
        <v>18.690000000000001</v>
      </c>
      <c r="BA277">
        <v>18.690000000000001</v>
      </c>
      <c r="BB277">
        <v>1</v>
      </c>
      <c r="BC277">
        <v>1</v>
      </c>
      <c r="BD277" t="s">
        <v>6</v>
      </c>
      <c r="BE277" t="s">
        <v>6</v>
      </c>
      <c r="BF277" t="s">
        <v>6</v>
      </c>
      <c r="BG277" t="s">
        <v>6</v>
      </c>
      <c r="BH277">
        <v>0</v>
      </c>
      <c r="BI277">
        <v>4</v>
      </c>
      <c r="BJ277" t="s">
        <v>325</v>
      </c>
      <c r="BM277">
        <v>200001</v>
      </c>
      <c r="BN277">
        <v>0</v>
      </c>
      <c r="BO277" t="s">
        <v>6</v>
      </c>
      <c r="BP277">
        <v>0</v>
      </c>
      <c r="BQ277">
        <v>4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65</v>
      </c>
      <c r="CA277">
        <v>40</v>
      </c>
      <c r="CF277">
        <v>0</v>
      </c>
      <c r="CG277">
        <v>0</v>
      </c>
      <c r="CM277">
        <v>0</v>
      </c>
      <c r="CN277" t="s">
        <v>311</v>
      </c>
      <c r="CO277">
        <v>0</v>
      </c>
      <c r="CP277">
        <f t="shared" si="245"/>
        <v>13028.43</v>
      </c>
      <c r="CQ277">
        <f t="shared" si="246"/>
        <v>0</v>
      </c>
      <c r="CR277">
        <f t="shared" si="247"/>
        <v>0</v>
      </c>
      <c r="CS277">
        <f t="shared" si="248"/>
        <v>0</v>
      </c>
      <c r="CT277">
        <f t="shared" si="249"/>
        <v>2605.6850400000003</v>
      </c>
      <c r="CU277">
        <f t="shared" si="250"/>
        <v>0</v>
      </c>
      <c r="CV277">
        <f t="shared" si="250"/>
        <v>10.584000000000001</v>
      </c>
      <c r="CW277">
        <f t="shared" si="250"/>
        <v>0</v>
      </c>
      <c r="CX277">
        <f t="shared" si="250"/>
        <v>0</v>
      </c>
      <c r="CY277">
        <f t="shared" si="251"/>
        <v>8468.4795000000013</v>
      </c>
      <c r="CZ277">
        <f t="shared" si="252"/>
        <v>5211.3720000000003</v>
      </c>
      <c r="DC277" t="s">
        <v>6</v>
      </c>
      <c r="DD277" t="s">
        <v>6</v>
      </c>
      <c r="DE277" t="s">
        <v>6</v>
      </c>
      <c r="DF277" t="s">
        <v>6</v>
      </c>
      <c r="DG277" t="s">
        <v>312</v>
      </c>
      <c r="DH277" t="s">
        <v>6</v>
      </c>
      <c r="DI277" t="s">
        <v>312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1013</v>
      </c>
      <c r="DV277" t="s">
        <v>324</v>
      </c>
      <c r="DW277" t="s">
        <v>324</v>
      </c>
      <c r="DX277">
        <v>1</v>
      </c>
      <c r="EE277">
        <v>16510412</v>
      </c>
      <c r="EF277">
        <v>4</v>
      </c>
      <c r="EG277" t="s">
        <v>313</v>
      </c>
      <c r="EH277">
        <v>0</v>
      </c>
      <c r="EI277" t="s">
        <v>6</v>
      </c>
      <c r="EJ277">
        <v>4</v>
      </c>
      <c r="EK277">
        <v>200001</v>
      </c>
      <c r="EL277" t="s">
        <v>314</v>
      </c>
      <c r="EM277" t="s">
        <v>315</v>
      </c>
      <c r="EO277" t="s">
        <v>316</v>
      </c>
      <c r="EQ277">
        <v>0</v>
      </c>
      <c r="ER277">
        <v>174.27</v>
      </c>
      <c r="ES277">
        <v>0</v>
      </c>
      <c r="ET277">
        <v>0</v>
      </c>
      <c r="EU277">
        <v>0</v>
      </c>
      <c r="EV277">
        <v>174.27</v>
      </c>
      <c r="EW277">
        <v>13.23</v>
      </c>
      <c r="EX277">
        <v>0</v>
      </c>
      <c r="EY277">
        <v>0</v>
      </c>
      <c r="FQ277">
        <v>0</v>
      </c>
      <c r="FR277">
        <f t="shared" si="253"/>
        <v>0</v>
      </c>
      <c r="FS277">
        <v>0</v>
      </c>
      <c r="FX277">
        <v>65</v>
      </c>
      <c r="FY277">
        <v>40</v>
      </c>
      <c r="GA277" t="s">
        <v>6</v>
      </c>
      <c r="GD277">
        <v>0</v>
      </c>
      <c r="GF277">
        <v>-1335048590</v>
      </c>
      <c r="GG277">
        <v>1</v>
      </c>
      <c r="GH277">
        <v>1</v>
      </c>
      <c r="GI277">
        <v>4</v>
      </c>
      <c r="GJ277">
        <v>0</v>
      </c>
      <c r="GK277">
        <f>ROUND(R277*(S12)/100,2)</f>
        <v>0</v>
      </c>
      <c r="GL277">
        <f t="shared" si="254"/>
        <v>0</v>
      </c>
      <c r="GM277">
        <f t="shared" si="255"/>
        <v>26708.28</v>
      </c>
      <c r="GN277">
        <f t="shared" si="256"/>
        <v>0</v>
      </c>
      <c r="GO277">
        <f t="shared" si="257"/>
        <v>0</v>
      </c>
      <c r="GP277">
        <f t="shared" si="258"/>
        <v>26708.28</v>
      </c>
      <c r="GR277">
        <v>0</v>
      </c>
      <c r="GS277">
        <v>3</v>
      </c>
      <c r="GT277">
        <v>0</v>
      </c>
      <c r="GU277" t="s">
        <v>6</v>
      </c>
      <c r="GV277">
        <f t="shared" si="259"/>
        <v>0</v>
      </c>
      <c r="GW277">
        <v>1</v>
      </c>
      <c r="GX277">
        <f t="shared" si="260"/>
        <v>0</v>
      </c>
      <c r="HA277">
        <v>0</v>
      </c>
      <c r="HB277">
        <v>0</v>
      </c>
      <c r="IK277">
        <v>0</v>
      </c>
    </row>
    <row r="278" spans="1:255" x14ac:dyDescent="0.2">
      <c r="A278" s="2">
        <v>17</v>
      </c>
      <c r="B278" s="2">
        <v>1</v>
      </c>
      <c r="C278" s="2">
        <f>ROW(SmtRes!A415)</f>
        <v>415</v>
      </c>
      <c r="D278" s="2">
        <f>ROW(EtalonRes!A433)</f>
        <v>433</v>
      </c>
      <c r="E278" s="2" t="s">
        <v>326</v>
      </c>
      <c r="F278" s="2" t="s">
        <v>327</v>
      </c>
      <c r="G278" s="2" t="s">
        <v>328</v>
      </c>
      <c r="H278" s="2" t="s">
        <v>329</v>
      </c>
      <c r="I278" s="2">
        <v>1</v>
      </c>
      <c r="J278" s="2">
        <v>0</v>
      </c>
      <c r="K278" s="2"/>
      <c r="L278" s="2"/>
      <c r="M278" s="2"/>
      <c r="N278" s="2"/>
      <c r="O278" s="2">
        <f t="shared" si="226"/>
        <v>1246.6500000000001</v>
      </c>
      <c r="P278" s="2">
        <f t="shared" si="227"/>
        <v>0</v>
      </c>
      <c r="Q278" s="2">
        <f t="shared" si="228"/>
        <v>0</v>
      </c>
      <c r="R278" s="2">
        <f t="shared" si="229"/>
        <v>0</v>
      </c>
      <c r="S278" s="2">
        <f t="shared" si="230"/>
        <v>1246.6500000000001</v>
      </c>
      <c r="T278" s="2">
        <f t="shared" si="231"/>
        <v>0</v>
      </c>
      <c r="U278" s="2">
        <f t="shared" si="232"/>
        <v>92.160000000000011</v>
      </c>
      <c r="V278" s="2">
        <f t="shared" si="233"/>
        <v>0</v>
      </c>
      <c r="W278" s="2">
        <f t="shared" si="234"/>
        <v>0</v>
      </c>
      <c r="X278" s="2">
        <f t="shared" si="235"/>
        <v>810.32</v>
      </c>
      <c r="Y278" s="2">
        <f t="shared" si="235"/>
        <v>498.66</v>
      </c>
      <c r="Z278" s="2"/>
      <c r="AA278" s="2">
        <v>16673393</v>
      </c>
      <c r="AB278" s="2">
        <f t="shared" si="236"/>
        <v>1246.6479999999999</v>
      </c>
      <c r="AC278" s="2">
        <f t="shared" si="237"/>
        <v>0</v>
      </c>
      <c r="AD278" s="2">
        <f t="shared" si="238"/>
        <v>0</v>
      </c>
      <c r="AE278" s="2">
        <f t="shared" si="239"/>
        <v>0</v>
      </c>
      <c r="AF278" s="2">
        <f t="shared" si="240"/>
        <v>1246.6479999999999</v>
      </c>
      <c r="AG278" s="2">
        <f t="shared" si="241"/>
        <v>0</v>
      </c>
      <c r="AH278" s="2">
        <f t="shared" si="242"/>
        <v>92.160000000000011</v>
      </c>
      <c r="AI278" s="2">
        <f t="shared" si="243"/>
        <v>0</v>
      </c>
      <c r="AJ278" s="2">
        <f t="shared" si="244"/>
        <v>0</v>
      </c>
      <c r="AK278" s="2">
        <v>1558.31</v>
      </c>
      <c r="AL278" s="2">
        <v>0</v>
      </c>
      <c r="AM278" s="2">
        <v>0</v>
      </c>
      <c r="AN278" s="2">
        <v>0</v>
      </c>
      <c r="AO278" s="2">
        <v>1558.31</v>
      </c>
      <c r="AP278" s="2">
        <v>0</v>
      </c>
      <c r="AQ278" s="2">
        <v>115.2</v>
      </c>
      <c r="AR278" s="2">
        <v>0</v>
      </c>
      <c r="AS278" s="2">
        <v>0</v>
      </c>
      <c r="AT278" s="2">
        <v>65</v>
      </c>
      <c r="AU278" s="2">
        <v>40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6</v>
      </c>
      <c r="BE278" s="2" t="s">
        <v>6</v>
      </c>
      <c r="BF278" s="2" t="s">
        <v>6</v>
      </c>
      <c r="BG278" s="2" t="s">
        <v>6</v>
      </c>
      <c r="BH278" s="2">
        <v>0</v>
      </c>
      <c r="BI278" s="2">
        <v>4</v>
      </c>
      <c r="BJ278" s="2" t="s">
        <v>330</v>
      </c>
      <c r="BK278" s="2"/>
      <c r="BL278" s="2"/>
      <c r="BM278" s="2">
        <v>200001</v>
      </c>
      <c r="BN278" s="2">
        <v>0</v>
      </c>
      <c r="BO278" s="2" t="s">
        <v>6</v>
      </c>
      <c r="BP278" s="2">
        <v>0</v>
      </c>
      <c r="BQ278" s="2">
        <v>4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6</v>
      </c>
      <c r="BZ278" s="2">
        <v>65</v>
      </c>
      <c r="CA278" s="2">
        <v>40</v>
      </c>
      <c r="CB278" s="2"/>
      <c r="CC278" s="2"/>
      <c r="CD278" s="2"/>
      <c r="CE278" s="2"/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311</v>
      </c>
      <c r="CO278" s="2">
        <v>0</v>
      </c>
      <c r="CP278" s="2">
        <f t="shared" si="245"/>
        <v>1246.6500000000001</v>
      </c>
      <c r="CQ278" s="2">
        <f t="shared" si="246"/>
        <v>0</v>
      </c>
      <c r="CR278" s="2">
        <f t="shared" si="247"/>
        <v>0</v>
      </c>
      <c r="CS278" s="2">
        <f t="shared" si="248"/>
        <v>0</v>
      </c>
      <c r="CT278" s="2">
        <f t="shared" si="249"/>
        <v>1246.6479999999999</v>
      </c>
      <c r="CU278" s="2">
        <f t="shared" si="250"/>
        <v>0</v>
      </c>
      <c r="CV278" s="2">
        <f t="shared" si="250"/>
        <v>92.160000000000011</v>
      </c>
      <c r="CW278" s="2">
        <f t="shared" si="250"/>
        <v>0</v>
      </c>
      <c r="CX278" s="2">
        <f t="shared" si="250"/>
        <v>0</v>
      </c>
      <c r="CY278" s="2">
        <f t="shared" si="251"/>
        <v>810.32249999999999</v>
      </c>
      <c r="CZ278" s="2">
        <f t="shared" si="252"/>
        <v>498.66</v>
      </c>
      <c r="DA278" s="2"/>
      <c r="DB278" s="2"/>
      <c r="DC278" s="2" t="s">
        <v>6</v>
      </c>
      <c r="DD278" s="2" t="s">
        <v>6</v>
      </c>
      <c r="DE278" s="2" t="s">
        <v>6</v>
      </c>
      <c r="DF278" s="2" t="s">
        <v>6</v>
      </c>
      <c r="DG278" s="2" t="s">
        <v>312</v>
      </c>
      <c r="DH278" s="2" t="s">
        <v>6</v>
      </c>
      <c r="DI278" s="2" t="s">
        <v>312</v>
      </c>
      <c r="DJ278" s="2" t="s">
        <v>6</v>
      </c>
      <c r="DK278" s="2" t="s">
        <v>6</v>
      </c>
      <c r="DL278" s="2" t="s">
        <v>6</v>
      </c>
      <c r="DM278" s="2" t="s">
        <v>6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1013</v>
      </c>
      <c r="DV278" s="2" t="s">
        <v>329</v>
      </c>
      <c r="DW278" s="2" t="s">
        <v>329</v>
      </c>
      <c r="DX278" s="2">
        <v>1</v>
      </c>
      <c r="DY278" s="2"/>
      <c r="DZ278" s="2"/>
      <c r="EA278" s="2"/>
      <c r="EB278" s="2"/>
      <c r="EC278" s="2"/>
      <c r="ED278" s="2"/>
      <c r="EE278" s="2">
        <v>16510412</v>
      </c>
      <c r="EF278" s="2">
        <v>4</v>
      </c>
      <c r="EG278" s="2" t="s">
        <v>313</v>
      </c>
      <c r="EH278" s="2">
        <v>0</v>
      </c>
      <c r="EI278" s="2" t="s">
        <v>6</v>
      </c>
      <c r="EJ278" s="2">
        <v>4</v>
      </c>
      <c r="EK278" s="2">
        <v>200001</v>
      </c>
      <c r="EL278" s="2" t="s">
        <v>314</v>
      </c>
      <c r="EM278" s="2" t="s">
        <v>315</v>
      </c>
      <c r="EN278" s="2"/>
      <c r="EO278" s="2" t="s">
        <v>316</v>
      </c>
      <c r="EP278" s="2"/>
      <c r="EQ278" s="2">
        <v>0</v>
      </c>
      <c r="ER278" s="2">
        <v>1558.31</v>
      </c>
      <c r="ES278" s="2">
        <v>0</v>
      </c>
      <c r="ET278" s="2">
        <v>0</v>
      </c>
      <c r="EU278" s="2">
        <v>0</v>
      </c>
      <c r="EV278" s="2">
        <v>1558.31</v>
      </c>
      <c r="EW278" s="2">
        <v>115.2</v>
      </c>
      <c r="EX278" s="2">
        <v>0</v>
      </c>
      <c r="EY278" s="2">
        <v>0</v>
      </c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253"/>
        <v>0</v>
      </c>
      <c r="FS278" s="2">
        <v>0</v>
      </c>
      <c r="FT278" s="2"/>
      <c r="FU278" s="2"/>
      <c r="FV278" s="2"/>
      <c r="FW278" s="2"/>
      <c r="FX278" s="2">
        <v>65</v>
      </c>
      <c r="FY278" s="2">
        <v>40</v>
      </c>
      <c r="FZ278" s="2"/>
      <c r="GA278" s="2" t="s">
        <v>6</v>
      </c>
      <c r="GB278" s="2"/>
      <c r="GC278" s="2"/>
      <c r="GD278" s="2">
        <v>0</v>
      </c>
      <c r="GE278" s="2"/>
      <c r="GF278" s="2">
        <v>-1358368045</v>
      </c>
      <c r="GG278" s="2">
        <v>2</v>
      </c>
      <c r="GH278" s="2">
        <v>1</v>
      </c>
      <c r="GI278" s="2">
        <v>-2</v>
      </c>
      <c r="GJ278" s="2">
        <v>0</v>
      </c>
      <c r="GK278" s="2">
        <f>ROUND(R278*(R12)/100,2)</f>
        <v>0</v>
      </c>
      <c r="GL278" s="2">
        <f t="shared" si="254"/>
        <v>0</v>
      </c>
      <c r="GM278" s="2">
        <f t="shared" si="255"/>
        <v>2555.63</v>
      </c>
      <c r="GN278" s="2">
        <f t="shared" si="256"/>
        <v>0</v>
      </c>
      <c r="GO278" s="2">
        <f t="shared" si="257"/>
        <v>0</v>
      </c>
      <c r="GP278" s="2">
        <f t="shared" si="258"/>
        <v>2555.63</v>
      </c>
      <c r="GQ278" s="2"/>
      <c r="GR278" s="2">
        <v>0</v>
      </c>
      <c r="GS278" s="2">
        <v>3</v>
      </c>
      <c r="GT278" s="2">
        <v>0</v>
      </c>
      <c r="GU278" s="2" t="s">
        <v>6</v>
      </c>
      <c r="GV278" s="2">
        <f t="shared" si="259"/>
        <v>0</v>
      </c>
      <c r="GW278" s="2">
        <v>1</v>
      </c>
      <c r="GX278" s="2">
        <f t="shared" si="260"/>
        <v>0</v>
      </c>
      <c r="GY278" s="2"/>
      <c r="GZ278" s="2"/>
      <c r="HA278" s="2">
        <v>0</v>
      </c>
      <c r="HB278" s="2">
        <v>0</v>
      </c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17</v>
      </c>
      <c r="B279">
        <v>1</v>
      </c>
      <c r="C279">
        <f>ROW(SmtRes!A420)</f>
        <v>420</v>
      </c>
      <c r="D279">
        <f>ROW(EtalonRes!A438)</f>
        <v>438</v>
      </c>
      <c r="E279" t="s">
        <v>326</v>
      </c>
      <c r="F279" t="s">
        <v>327</v>
      </c>
      <c r="G279" t="s">
        <v>328</v>
      </c>
      <c r="H279" t="s">
        <v>329</v>
      </c>
      <c r="I279">
        <v>1</v>
      </c>
      <c r="J279">
        <v>0</v>
      </c>
      <c r="O279">
        <f t="shared" si="226"/>
        <v>23299.85</v>
      </c>
      <c r="P279">
        <f t="shared" si="227"/>
        <v>0</v>
      </c>
      <c r="Q279">
        <f t="shared" si="228"/>
        <v>0</v>
      </c>
      <c r="R279">
        <f t="shared" si="229"/>
        <v>0</v>
      </c>
      <c r="S279">
        <f t="shared" si="230"/>
        <v>23299.85</v>
      </c>
      <c r="T279">
        <f t="shared" si="231"/>
        <v>0</v>
      </c>
      <c r="U279">
        <f t="shared" si="232"/>
        <v>92.160000000000011</v>
      </c>
      <c r="V279">
        <f t="shared" si="233"/>
        <v>0</v>
      </c>
      <c r="W279">
        <f t="shared" si="234"/>
        <v>0</v>
      </c>
      <c r="X279">
        <f t="shared" si="235"/>
        <v>15144.9</v>
      </c>
      <c r="Y279">
        <f t="shared" si="235"/>
        <v>9319.94</v>
      </c>
      <c r="AA279">
        <v>16673407</v>
      </c>
      <c r="AB279">
        <f t="shared" si="236"/>
        <v>1246.6479999999999</v>
      </c>
      <c r="AC279">
        <f t="shared" si="237"/>
        <v>0</v>
      </c>
      <c r="AD279">
        <f t="shared" si="238"/>
        <v>0</v>
      </c>
      <c r="AE279">
        <f t="shared" si="239"/>
        <v>0</v>
      </c>
      <c r="AF279">
        <f t="shared" si="240"/>
        <v>1246.6479999999999</v>
      </c>
      <c r="AG279">
        <f t="shared" si="241"/>
        <v>0</v>
      </c>
      <c r="AH279">
        <f t="shared" si="242"/>
        <v>92.160000000000011</v>
      </c>
      <c r="AI279">
        <f t="shared" si="243"/>
        <v>0</v>
      </c>
      <c r="AJ279">
        <f t="shared" si="244"/>
        <v>0</v>
      </c>
      <c r="AK279">
        <v>1558.31</v>
      </c>
      <c r="AL279">
        <v>0</v>
      </c>
      <c r="AM279">
        <v>0</v>
      </c>
      <c r="AN279">
        <v>0</v>
      </c>
      <c r="AO279">
        <v>1558.31</v>
      </c>
      <c r="AP279">
        <v>0</v>
      </c>
      <c r="AQ279">
        <v>115.2</v>
      </c>
      <c r="AR279">
        <v>0</v>
      </c>
      <c r="AS279">
        <v>0</v>
      </c>
      <c r="AT279">
        <v>65</v>
      </c>
      <c r="AU279">
        <v>40</v>
      </c>
      <c r="AV279">
        <v>1</v>
      </c>
      <c r="AW279">
        <v>1</v>
      </c>
      <c r="AZ279">
        <v>18.690000000000001</v>
      </c>
      <c r="BA279">
        <v>18.690000000000001</v>
      </c>
      <c r="BB279">
        <v>1</v>
      </c>
      <c r="BC279">
        <v>1</v>
      </c>
      <c r="BD279" t="s">
        <v>6</v>
      </c>
      <c r="BE279" t="s">
        <v>6</v>
      </c>
      <c r="BF279" t="s">
        <v>6</v>
      </c>
      <c r="BG279" t="s">
        <v>6</v>
      </c>
      <c r="BH279">
        <v>0</v>
      </c>
      <c r="BI279">
        <v>4</v>
      </c>
      <c r="BJ279" t="s">
        <v>330</v>
      </c>
      <c r="BM279">
        <v>200001</v>
      </c>
      <c r="BN279">
        <v>0</v>
      </c>
      <c r="BO279" t="s">
        <v>6</v>
      </c>
      <c r="BP279">
        <v>0</v>
      </c>
      <c r="BQ279">
        <v>4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65</v>
      </c>
      <c r="CA279">
        <v>40</v>
      </c>
      <c r="CF279">
        <v>0</v>
      </c>
      <c r="CG279">
        <v>0</v>
      </c>
      <c r="CM279">
        <v>0</v>
      </c>
      <c r="CN279" t="s">
        <v>311</v>
      </c>
      <c r="CO279">
        <v>0</v>
      </c>
      <c r="CP279">
        <f t="shared" si="245"/>
        <v>23299.85</v>
      </c>
      <c r="CQ279">
        <f t="shared" si="246"/>
        <v>0</v>
      </c>
      <c r="CR279">
        <f t="shared" si="247"/>
        <v>0</v>
      </c>
      <c r="CS279">
        <f t="shared" si="248"/>
        <v>0</v>
      </c>
      <c r="CT279">
        <f t="shared" si="249"/>
        <v>23299.851119999999</v>
      </c>
      <c r="CU279">
        <f t="shared" si="250"/>
        <v>0</v>
      </c>
      <c r="CV279">
        <f t="shared" si="250"/>
        <v>92.160000000000011</v>
      </c>
      <c r="CW279">
        <f t="shared" si="250"/>
        <v>0</v>
      </c>
      <c r="CX279">
        <f t="shared" si="250"/>
        <v>0</v>
      </c>
      <c r="CY279">
        <f t="shared" si="251"/>
        <v>15144.9025</v>
      </c>
      <c r="CZ279">
        <f t="shared" si="252"/>
        <v>9319.94</v>
      </c>
      <c r="DC279" t="s">
        <v>6</v>
      </c>
      <c r="DD279" t="s">
        <v>6</v>
      </c>
      <c r="DE279" t="s">
        <v>6</v>
      </c>
      <c r="DF279" t="s">
        <v>6</v>
      </c>
      <c r="DG279" t="s">
        <v>312</v>
      </c>
      <c r="DH279" t="s">
        <v>6</v>
      </c>
      <c r="DI279" t="s">
        <v>312</v>
      </c>
      <c r="DJ279" t="s">
        <v>6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1013</v>
      </c>
      <c r="DV279" t="s">
        <v>329</v>
      </c>
      <c r="DW279" t="s">
        <v>329</v>
      </c>
      <c r="DX279">
        <v>1</v>
      </c>
      <c r="EE279">
        <v>16510412</v>
      </c>
      <c r="EF279">
        <v>4</v>
      </c>
      <c r="EG279" t="s">
        <v>313</v>
      </c>
      <c r="EH279">
        <v>0</v>
      </c>
      <c r="EI279" t="s">
        <v>6</v>
      </c>
      <c r="EJ279">
        <v>4</v>
      </c>
      <c r="EK279">
        <v>200001</v>
      </c>
      <c r="EL279" t="s">
        <v>314</v>
      </c>
      <c r="EM279" t="s">
        <v>315</v>
      </c>
      <c r="EO279" t="s">
        <v>316</v>
      </c>
      <c r="EQ279">
        <v>0</v>
      </c>
      <c r="ER279">
        <v>1558.31</v>
      </c>
      <c r="ES279">
        <v>0</v>
      </c>
      <c r="ET279">
        <v>0</v>
      </c>
      <c r="EU279">
        <v>0</v>
      </c>
      <c r="EV279">
        <v>1558.31</v>
      </c>
      <c r="EW279">
        <v>115.2</v>
      </c>
      <c r="EX279">
        <v>0</v>
      </c>
      <c r="EY279">
        <v>0</v>
      </c>
      <c r="FQ279">
        <v>0</v>
      </c>
      <c r="FR279">
        <f t="shared" si="253"/>
        <v>0</v>
      </c>
      <c r="FS279">
        <v>0</v>
      </c>
      <c r="FX279">
        <v>65</v>
      </c>
      <c r="FY279">
        <v>40</v>
      </c>
      <c r="GA279" t="s">
        <v>6</v>
      </c>
      <c r="GD279">
        <v>0</v>
      </c>
      <c r="GF279">
        <v>-1358368045</v>
      </c>
      <c r="GG279">
        <v>1</v>
      </c>
      <c r="GH279">
        <v>1</v>
      </c>
      <c r="GI279">
        <v>4</v>
      </c>
      <c r="GJ279">
        <v>0</v>
      </c>
      <c r="GK279">
        <f>ROUND(R279*(S12)/100,2)</f>
        <v>0</v>
      </c>
      <c r="GL279">
        <f t="shared" si="254"/>
        <v>0</v>
      </c>
      <c r="GM279">
        <f t="shared" si="255"/>
        <v>47764.69</v>
      </c>
      <c r="GN279">
        <f t="shared" si="256"/>
        <v>0</v>
      </c>
      <c r="GO279">
        <f t="shared" si="257"/>
        <v>0</v>
      </c>
      <c r="GP279">
        <f t="shared" si="258"/>
        <v>47764.69</v>
      </c>
      <c r="GR279">
        <v>0</v>
      </c>
      <c r="GS279">
        <v>3</v>
      </c>
      <c r="GT279">
        <v>0</v>
      </c>
      <c r="GU279" t="s">
        <v>6</v>
      </c>
      <c r="GV279">
        <f t="shared" si="259"/>
        <v>0</v>
      </c>
      <c r="GW279">
        <v>1</v>
      </c>
      <c r="GX279">
        <f t="shared" si="260"/>
        <v>0</v>
      </c>
      <c r="HA279">
        <v>0</v>
      </c>
      <c r="HB279">
        <v>0</v>
      </c>
      <c r="IK279">
        <v>0</v>
      </c>
    </row>
    <row r="281" spans="1:255" x14ac:dyDescent="0.2">
      <c r="A281" s="3">
        <v>51</v>
      </c>
      <c r="B281" s="3">
        <f>B268</f>
        <v>1</v>
      </c>
      <c r="C281" s="3">
        <f>A268</f>
        <v>4</v>
      </c>
      <c r="D281" s="3">
        <f>ROW(A268)</f>
        <v>268</v>
      </c>
      <c r="E281" s="3"/>
      <c r="F281" s="3" t="str">
        <f>IF(F268&lt;&gt;"",F268,"")</f>
        <v>Новый раздел</v>
      </c>
      <c r="G281" s="3" t="str">
        <f>IF(G268&lt;&gt;"",G268,"")</f>
        <v>Раздел: Пусконаладочные работы</v>
      </c>
      <c r="H281" s="3">
        <v>0</v>
      </c>
      <c r="I281" s="3"/>
      <c r="J281" s="3"/>
      <c r="K281" s="3"/>
      <c r="L281" s="3"/>
      <c r="M281" s="3"/>
      <c r="N281" s="3"/>
      <c r="O281" s="3">
        <f t="shared" ref="O281:T281" si="261">ROUND(AB281,2)</f>
        <v>2175.5500000000002</v>
      </c>
      <c r="P281" s="3">
        <f t="shared" si="261"/>
        <v>0</v>
      </c>
      <c r="Q281" s="3">
        <f t="shared" si="261"/>
        <v>0</v>
      </c>
      <c r="R281" s="3">
        <f t="shared" si="261"/>
        <v>0</v>
      </c>
      <c r="S281" s="3">
        <f t="shared" si="261"/>
        <v>2175.5500000000002</v>
      </c>
      <c r="T281" s="3">
        <f t="shared" si="261"/>
        <v>0</v>
      </c>
      <c r="U281" s="3">
        <f>AH281</f>
        <v>162.68</v>
      </c>
      <c r="V281" s="3">
        <f>AI281</f>
        <v>0</v>
      </c>
      <c r="W281" s="3">
        <f>ROUND(AJ281,2)</f>
        <v>0</v>
      </c>
      <c r="X281" s="3">
        <f>ROUND(AK281,2)</f>
        <v>1414.11</v>
      </c>
      <c r="Y281" s="3">
        <f>ROUND(AL281,2)</f>
        <v>870.22</v>
      </c>
      <c r="Z281" s="3"/>
      <c r="AA281" s="3"/>
      <c r="AB281" s="3">
        <f>ROUND(SUMIF(AA272:AA279,"=16673393",O272:O279),2)</f>
        <v>2175.5500000000002</v>
      </c>
      <c r="AC281" s="3">
        <f>ROUND(SUMIF(AA272:AA279,"=16673393",P272:P279),2)</f>
        <v>0</v>
      </c>
      <c r="AD281" s="3">
        <f>ROUND(SUMIF(AA272:AA279,"=16673393",Q272:Q279),2)</f>
        <v>0</v>
      </c>
      <c r="AE281" s="3">
        <f>ROUND(SUMIF(AA272:AA279,"=16673393",R272:R279),2)</f>
        <v>0</v>
      </c>
      <c r="AF281" s="3">
        <f>ROUND(SUMIF(AA272:AA279,"=16673393",S272:S279),2)</f>
        <v>2175.5500000000002</v>
      </c>
      <c r="AG281" s="3">
        <f>ROUND(SUMIF(AA272:AA279,"=16673393",T272:T279),2)</f>
        <v>0</v>
      </c>
      <c r="AH281" s="3">
        <f>SUMIF(AA272:AA279,"=16673393",U272:U279)</f>
        <v>162.68</v>
      </c>
      <c r="AI281" s="3">
        <f>SUMIF(AA272:AA279,"=16673393",V272:V279)</f>
        <v>0</v>
      </c>
      <c r="AJ281" s="3">
        <f>ROUND(SUMIF(AA272:AA279,"=16673393",W272:W279),2)</f>
        <v>0</v>
      </c>
      <c r="AK281" s="3">
        <f>ROUND(SUMIF(AA272:AA279,"=16673393",X272:X279),2)</f>
        <v>1414.11</v>
      </c>
      <c r="AL281" s="3">
        <f>ROUND(SUMIF(AA272:AA279,"=16673393",Y272:Y279),2)</f>
        <v>870.22</v>
      </c>
      <c r="AM281" s="3"/>
      <c r="AN281" s="3"/>
      <c r="AO281" s="3">
        <f t="shared" ref="AO281:BC281" si="262">ROUND(BX281,2)</f>
        <v>0</v>
      </c>
      <c r="AP281" s="3">
        <f t="shared" si="262"/>
        <v>0</v>
      </c>
      <c r="AQ281" s="3">
        <f t="shared" si="262"/>
        <v>0</v>
      </c>
      <c r="AR281" s="3">
        <f t="shared" si="262"/>
        <v>4459.88</v>
      </c>
      <c r="AS281" s="3">
        <f t="shared" si="262"/>
        <v>0</v>
      </c>
      <c r="AT281" s="3">
        <f t="shared" si="262"/>
        <v>0</v>
      </c>
      <c r="AU281" s="3">
        <f t="shared" si="262"/>
        <v>4459.88</v>
      </c>
      <c r="AV281" s="3">
        <f t="shared" si="262"/>
        <v>0</v>
      </c>
      <c r="AW281" s="3">
        <f t="shared" si="262"/>
        <v>0</v>
      </c>
      <c r="AX281" s="3">
        <f t="shared" si="262"/>
        <v>0</v>
      </c>
      <c r="AY281" s="3">
        <f t="shared" si="262"/>
        <v>0</v>
      </c>
      <c r="AZ281" s="3">
        <f t="shared" si="262"/>
        <v>0</v>
      </c>
      <c r="BA281" s="3">
        <f t="shared" si="262"/>
        <v>0</v>
      </c>
      <c r="BB281" s="3">
        <f t="shared" si="262"/>
        <v>0</v>
      </c>
      <c r="BC281" s="3">
        <f t="shared" si="262"/>
        <v>0</v>
      </c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>
        <f>ROUND(SUMIF(AA272:AA279,"=16673393",FQ272:FQ279),2)</f>
        <v>0</v>
      </c>
      <c r="BY281" s="3">
        <f>ROUND(SUMIF(AA272:AA279,"=16673393",FR272:FR279),2)</f>
        <v>0</v>
      </c>
      <c r="BZ281" s="3">
        <f>ROUND(SUMIF(AA272:AA279,"=16673393",GL272:GL279),2)</f>
        <v>0</v>
      </c>
      <c r="CA281" s="3">
        <f>ROUND(SUMIF(AA272:AA279,"=16673393",GM272:GM279),2)</f>
        <v>4459.88</v>
      </c>
      <c r="CB281" s="3">
        <f>ROUND(SUMIF(AA272:AA279,"=16673393",GN272:GN279),2)</f>
        <v>0</v>
      </c>
      <c r="CC281" s="3">
        <f>ROUND(SUMIF(AA272:AA279,"=16673393",GO272:GO279),2)</f>
        <v>0</v>
      </c>
      <c r="CD281" s="3">
        <f>ROUND(SUMIF(AA272:AA279,"=16673393",GP272:GP279),2)</f>
        <v>4459.88</v>
      </c>
      <c r="CE281" s="3">
        <f>AC281-BX281</f>
        <v>0</v>
      </c>
      <c r="CF281" s="3">
        <f>AC281-BY281</f>
        <v>0</v>
      </c>
      <c r="CG281" s="3">
        <f>BX281-BZ281</f>
        <v>0</v>
      </c>
      <c r="CH281" s="3">
        <f>AC281-BX281-BY281+BZ281</f>
        <v>0</v>
      </c>
      <c r="CI281" s="3">
        <f>BY281-BZ281</f>
        <v>0</v>
      </c>
      <c r="CJ281" s="3">
        <f>ROUND(SUMIF(AA272:AA279,"=16673393",GX272:GX279),2)</f>
        <v>0</v>
      </c>
      <c r="CK281" s="3">
        <f>ROUND(SUMIF(AA272:AA279,"=16673393",GY272:GY279),2)</f>
        <v>0</v>
      </c>
      <c r="CL281" s="3">
        <f>ROUND(SUMIF(AA272:AA279,"=16673393",GZ272:GZ279),2)</f>
        <v>0</v>
      </c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4">
        <f t="shared" ref="DG281:DL281" si="263">ROUND(DT281,2)</f>
        <v>40660.92</v>
      </c>
      <c r="DH281" s="4">
        <f t="shared" si="263"/>
        <v>0</v>
      </c>
      <c r="DI281" s="4">
        <f t="shared" si="263"/>
        <v>0</v>
      </c>
      <c r="DJ281" s="4">
        <f t="shared" si="263"/>
        <v>0</v>
      </c>
      <c r="DK281" s="4">
        <f t="shared" si="263"/>
        <v>40660.92</v>
      </c>
      <c r="DL281" s="4">
        <f t="shared" si="263"/>
        <v>0</v>
      </c>
      <c r="DM281" s="4">
        <f>DZ281</f>
        <v>162.68</v>
      </c>
      <c r="DN281" s="4">
        <f>EA281</f>
        <v>0</v>
      </c>
      <c r="DO281" s="4">
        <f>ROUND(EB281,2)</f>
        <v>0</v>
      </c>
      <c r="DP281" s="4">
        <f>ROUND(EC281,2)</f>
        <v>26429.599999999999</v>
      </c>
      <c r="DQ281" s="4">
        <f>ROUND(ED281,2)</f>
        <v>16264.37</v>
      </c>
      <c r="DR281" s="4"/>
      <c r="DS281" s="4"/>
      <c r="DT281" s="4">
        <f>ROUND(SUMIF(AA272:AA279,"=16673407",O272:O279),2)</f>
        <v>40660.92</v>
      </c>
      <c r="DU281" s="4">
        <f>ROUND(SUMIF(AA272:AA279,"=16673407",P272:P279),2)</f>
        <v>0</v>
      </c>
      <c r="DV281" s="4">
        <f>ROUND(SUMIF(AA272:AA279,"=16673407",Q272:Q279),2)</f>
        <v>0</v>
      </c>
      <c r="DW281" s="4">
        <f>ROUND(SUMIF(AA272:AA279,"=16673407",R272:R279),2)</f>
        <v>0</v>
      </c>
      <c r="DX281" s="4">
        <f>ROUND(SUMIF(AA272:AA279,"=16673407",S272:S279),2)</f>
        <v>40660.92</v>
      </c>
      <c r="DY281" s="4">
        <f>ROUND(SUMIF(AA272:AA279,"=16673407",T272:T279),2)</f>
        <v>0</v>
      </c>
      <c r="DZ281" s="4">
        <f>SUMIF(AA272:AA279,"=16673407",U272:U279)</f>
        <v>162.68</v>
      </c>
      <c r="EA281" s="4">
        <f>SUMIF(AA272:AA279,"=16673407",V272:V279)</f>
        <v>0</v>
      </c>
      <c r="EB281" s="4">
        <f>ROUND(SUMIF(AA272:AA279,"=16673407",W272:W279),2)</f>
        <v>0</v>
      </c>
      <c r="EC281" s="4">
        <f>ROUND(SUMIF(AA272:AA279,"=16673407",X272:X279),2)</f>
        <v>26429.599999999999</v>
      </c>
      <c r="ED281" s="4">
        <f>ROUND(SUMIF(AA272:AA279,"=16673407",Y272:Y279),2)</f>
        <v>16264.37</v>
      </c>
      <c r="EE281" s="4"/>
      <c r="EF281" s="4"/>
      <c r="EG281" s="4">
        <f t="shared" ref="EG281:EU281" si="264">ROUND(FP281,2)</f>
        <v>0</v>
      </c>
      <c r="EH281" s="4">
        <f t="shared" si="264"/>
        <v>0</v>
      </c>
      <c r="EI281" s="4">
        <f t="shared" si="264"/>
        <v>0</v>
      </c>
      <c r="EJ281" s="4">
        <f t="shared" si="264"/>
        <v>83354.89</v>
      </c>
      <c r="EK281" s="4">
        <f t="shared" si="264"/>
        <v>0</v>
      </c>
      <c r="EL281" s="4">
        <f t="shared" si="264"/>
        <v>0</v>
      </c>
      <c r="EM281" s="4">
        <f t="shared" si="264"/>
        <v>83354.89</v>
      </c>
      <c r="EN281" s="4">
        <f t="shared" si="264"/>
        <v>0</v>
      </c>
      <c r="EO281" s="4">
        <f t="shared" si="264"/>
        <v>0</v>
      </c>
      <c r="EP281" s="4">
        <f t="shared" si="264"/>
        <v>0</v>
      </c>
      <c r="EQ281" s="4">
        <f t="shared" si="264"/>
        <v>0</v>
      </c>
      <c r="ER281" s="4">
        <f t="shared" si="264"/>
        <v>0</v>
      </c>
      <c r="ES281" s="4">
        <f t="shared" si="264"/>
        <v>0</v>
      </c>
      <c r="ET281" s="4">
        <f t="shared" si="264"/>
        <v>0</v>
      </c>
      <c r="EU281" s="4">
        <f t="shared" si="264"/>
        <v>0</v>
      </c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>
        <f>ROUND(SUMIF(AA272:AA279,"=16673407",FQ272:FQ279),2)</f>
        <v>0</v>
      </c>
      <c r="FQ281" s="4">
        <f>ROUND(SUMIF(AA272:AA279,"=16673407",FR272:FR279),2)</f>
        <v>0</v>
      </c>
      <c r="FR281" s="4">
        <f>ROUND(SUMIF(AA272:AA279,"=16673407",GL272:GL279),2)</f>
        <v>0</v>
      </c>
      <c r="FS281" s="4">
        <f>ROUND(SUMIF(AA272:AA279,"=16673407",GM272:GM279),2)</f>
        <v>83354.89</v>
      </c>
      <c r="FT281" s="4">
        <f>ROUND(SUMIF(AA272:AA279,"=16673407",GN272:GN279),2)</f>
        <v>0</v>
      </c>
      <c r="FU281" s="4">
        <f>ROUND(SUMIF(AA272:AA279,"=16673407",GO272:GO279),2)</f>
        <v>0</v>
      </c>
      <c r="FV281" s="4">
        <f>ROUND(SUMIF(AA272:AA279,"=16673407",GP272:GP279),2)</f>
        <v>83354.89</v>
      </c>
      <c r="FW281" s="4">
        <f>DU281-FP281</f>
        <v>0</v>
      </c>
      <c r="FX281" s="4">
        <f>DU281-FQ281</f>
        <v>0</v>
      </c>
      <c r="FY281" s="4">
        <f>FP281-FR281</f>
        <v>0</v>
      </c>
      <c r="FZ281" s="4">
        <f>DU281-FP281-FQ281+FR281</f>
        <v>0</v>
      </c>
      <c r="GA281" s="4">
        <f>FQ281-FR281</f>
        <v>0</v>
      </c>
      <c r="GB281" s="4">
        <f>ROUND(SUMIF(AA272:AA279,"=16673407",GX272:GX279),2)</f>
        <v>0</v>
      </c>
      <c r="GC281" s="4">
        <f>ROUND(SUMIF(AA272:AA279,"=16673407",GY272:GY279),2)</f>
        <v>0</v>
      </c>
      <c r="GD281" s="4">
        <f>ROUND(SUMIF(AA272:AA279,"=16673407",GZ272:GZ279),2)</f>
        <v>0</v>
      </c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>
        <v>0</v>
      </c>
    </row>
    <row r="283" spans="1:255" x14ac:dyDescent="0.2">
      <c r="A283" s="5">
        <v>50</v>
      </c>
      <c r="B283" s="5">
        <v>0</v>
      </c>
      <c r="C283" s="5">
        <v>0</v>
      </c>
      <c r="D283" s="5">
        <v>1</v>
      </c>
      <c r="E283" s="5">
        <v>201</v>
      </c>
      <c r="F283" s="5">
        <f>ROUND(Source!O281,O283)</f>
        <v>2175.5500000000002</v>
      </c>
      <c r="G283" s="5" t="s">
        <v>55</v>
      </c>
      <c r="H283" s="5" t="s">
        <v>56</v>
      </c>
      <c r="I283" s="5"/>
      <c r="J283" s="5"/>
      <c r="K283" s="5">
        <v>201</v>
      </c>
      <c r="L283" s="5">
        <v>1</v>
      </c>
      <c r="M283" s="5">
        <v>3</v>
      </c>
      <c r="N283" s="5" t="s">
        <v>6</v>
      </c>
      <c r="O283" s="5">
        <v>2</v>
      </c>
      <c r="P283" s="5">
        <f>ROUND(Source!DG281,O283)</f>
        <v>40660.92</v>
      </c>
      <c r="Q283" s="5"/>
      <c r="R283" s="5"/>
      <c r="S283" s="5"/>
      <c r="T283" s="5"/>
      <c r="U283" s="5"/>
      <c r="V283" s="5"/>
      <c r="W283" s="5"/>
    </row>
    <row r="284" spans="1:255" x14ac:dyDescent="0.2">
      <c r="A284" s="5">
        <v>50</v>
      </c>
      <c r="B284" s="5">
        <v>0</v>
      </c>
      <c r="C284" s="5">
        <v>0</v>
      </c>
      <c r="D284" s="5">
        <v>1</v>
      </c>
      <c r="E284" s="5">
        <v>202</v>
      </c>
      <c r="F284" s="5">
        <f>ROUND(Source!P281,O284)</f>
        <v>0</v>
      </c>
      <c r="G284" s="5" t="s">
        <v>57</v>
      </c>
      <c r="H284" s="5" t="s">
        <v>58</v>
      </c>
      <c r="I284" s="5"/>
      <c r="J284" s="5"/>
      <c r="K284" s="5">
        <v>202</v>
      </c>
      <c r="L284" s="5">
        <v>2</v>
      </c>
      <c r="M284" s="5">
        <v>3</v>
      </c>
      <c r="N284" s="5" t="s">
        <v>6</v>
      </c>
      <c r="O284" s="5">
        <v>2</v>
      </c>
      <c r="P284" s="5">
        <f>ROUND(Source!DH281,O284)</f>
        <v>0</v>
      </c>
      <c r="Q284" s="5"/>
      <c r="R284" s="5"/>
      <c r="S284" s="5"/>
      <c r="T284" s="5"/>
      <c r="U284" s="5"/>
      <c r="V284" s="5"/>
      <c r="W284" s="5"/>
    </row>
    <row r="285" spans="1:255" x14ac:dyDescent="0.2">
      <c r="A285" s="5">
        <v>50</v>
      </c>
      <c r="B285" s="5">
        <v>0</v>
      </c>
      <c r="C285" s="5">
        <v>0</v>
      </c>
      <c r="D285" s="5">
        <v>1</v>
      </c>
      <c r="E285" s="5">
        <v>222</v>
      </c>
      <c r="F285" s="5">
        <f>ROUND(Source!AO281,O285)</f>
        <v>0</v>
      </c>
      <c r="G285" s="5" t="s">
        <v>59</v>
      </c>
      <c r="H285" s="5" t="s">
        <v>60</v>
      </c>
      <c r="I285" s="5"/>
      <c r="J285" s="5"/>
      <c r="K285" s="5">
        <v>222</v>
      </c>
      <c r="L285" s="5">
        <v>3</v>
      </c>
      <c r="M285" s="5">
        <v>3</v>
      </c>
      <c r="N285" s="5" t="s">
        <v>6</v>
      </c>
      <c r="O285" s="5">
        <v>2</v>
      </c>
      <c r="P285" s="5">
        <f>ROUND(Source!EG281,O285)</f>
        <v>0</v>
      </c>
      <c r="Q285" s="5"/>
      <c r="R285" s="5"/>
      <c r="S285" s="5"/>
      <c r="T285" s="5"/>
      <c r="U285" s="5"/>
      <c r="V285" s="5"/>
      <c r="W285" s="5"/>
    </row>
    <row r="286" spans="1:255" x14ac:dyDescent="0.2">
      <c r="A286" s="5">
        <v>50</v>
      </c>
      <c r="B286" s="5">
        <v>0</v>
      </c>
      <c r="C286" s="5">
        <v>0</v>
      </c>
      <c r="D286" s="5">
        <v>1</v>
      </c>
      <c r="E286" s="5">
        <v>225</v>
      </c>
      <c r="F286" s="5">
        <f>ROUND(Source!AV281,O286)</f>
        <v>0</v>
      </c>
      <c r="G286" s="5" t="s">
        <v>61</v>
      </c>
      <c r="H286" s="5" t="s">
        <v>62</v>
      </c>
      <c r="I286" s="5"/>
      <c r="J286" s="5"/>
      <c r="K286" s="5">
        <v>225</v>
      </c>
      <c r="L286" s="5">
        <v>4</v>
      </c>
      <c r="M286" s="5">
        <v>3</v>
      </c>
      <c r="N286" s="5" t="s">
        <v>6</v>
      </c>
      <c r="O286" s="5">
        <v>2</v>
      </c>
      <c r="P286" s="5">
        <f>ROUND(Source!EN281,O286)</f>
        <v>0</v>
      </c>
      <c r="Q286" s="5"/>
      <c r="R286" s="5"/>
      <c r="S286" s="5"/>
      <c r="T286" s="5"/>
      <c r="U286" s="5"/>
      <c r="V286" s="5"/>
      <c r="W286" s="5"/>
    </row>
    <row r="287" spans="1:255" x14ac:dyDescent="0.2">
      <c r="A287" s="5">
        <v>50</v>
      </c>
      <c r="B287" s="5">
        <v>0</v>
      </c>
      <c r="C287" s="5">
        <v>0</v>
      </c>
      <c r="D287" s="5">
        <v>1</v>
      </c>
      <c r="E287" s="5">
        <v>226</v>
      </c>
      <c r="F287" s="5">
        <f>ROUND(Source!AW281,O287)</f>
        <v>0</v>
      </c>
      <c r="G287" s="5" t="s">
        <v>63</v>
      </c>
      <c r="H287" s="5" t="s">
        <v>64</v>
      </c>
      <c r="I287" s="5"/>
      <c r="J287" s="5"/>
      <c r="K287" s="5">
        <v>226</v>
      </c>
      <c r="L287" s="5">
        <v>5</v>
      </c>
      <c r="M287" s="5">
        <v>3</v>
      </c>
      <c r="N287" s="5" t="s">
        <v>6</v>
      </c>
      <c r="O287" s="5">
        <v>2</v>
      </c>
      <c r="P287" s="5">
        <f>ROUND(Source!EO281,O287)</f>
        <v>0</v>
      </c>
      <c r="Q287" s="5"/>
      <c r="R287" s="5"/>
      <c r="S287" s="5"/>
      <c r="T287" s="5"/>
      <c r="U287" s="5"/>
      <c r="V287" s="5"/>
      <c r="W287" s="5"/>
    </row>
    <row r="288" spans="1:255" x14ac:dyDescent="0.2">
      <c r="A288" s="5">
        <v>50</v>
      </c>
      <c r="B288" s="5">
        <v>0</v>
      </c>
      <c r="C288" s="5">
        <v>0</v>
      </c>
      <c r="D288" s="5">
        <v>1</v>
      </c>
      <c r="E288" s="5">
        <v>227</v>
      </c>
      <c r="F288" s="5">
        <f>ROUND(Source!AX281,O288)</f>
        <v>0</v>
      </c>
      <c r="G288" s="5" t="s">
        <v>65</v>
      </c>
      <c r="H288" s="5" t="s">
        <v>66</v>
      </c>
      <c r="I288" s="5"/>
      <c r="J288" s="5"/>
      <c r="K288" s="5">
        <v>227</v>
      </c>
      <c r="L288" s="5">
        <v>6</v>
      </c>
      <c r="M288" s="5">
        <v>3</v>
      </c>
      <c r="N288" s="5" t="s">
        <v>6</v>
      </c>
      <c r="O288" s="5">
        <v>2</v>
      </c>
      <c r="P288" s="5">
        <f>ROUND(Source!EP281,O288)</f>
        <v>0</v>
      </c>
      <c r="Q288" s="5"/>
      <c r="R288" s="5"/>
      <c r="S288" s="5"/>
      <c r="T288" s="5"/>
      <c r="U288" s="5"/>
      <c r="V288" s="5"/>
      <c r="W288" s="5"/>
    </row>
    <row r="289" spans="1:23" x14ac:dyDescent="0.2">
      <c r="A289" s="5">
        <v>50</v>
      </c>
      <c r="B289" s="5">
        <v>0</v>
      </c>
      <c r="C289" s="5">
        <v>0</v>
      </c>
      <c r="D289" s="5">
        <v>1</v>
      </c>
      <c r="E289" s="5">
        <v>228</v>
      </c>
      <c r="F289" s="5">
        <f>ROUND(Source!AY281,O289)</f>
        <v>0</v>
      </c>
      <c r="G289" s="5" t="s">
        <v>67</v>
      </c>
      <c r="H289" s="5" t="s">
        <v>68</v>
      </c>
      <c r="I289" s="5"/>
      <c r="J289" s="5"/>
      <c r="K289" s="5">
        <v>228</v>
      </c>
      <c r="L289" s="5">
        <v>7</v>
      </c>
      <c r="M289" s="5">
        <v>3</v>
      </c>
      <c r="N289" s="5" t="s">
        <v>6</v>
      </c>
      <c r="O289" s="5">
        <v>2</v>
      </c>
      <c r="P289" s="5">
        <f>ROUND(Source!EQ281,O289)</f>
        <v>0</v>
      </c>
      <c r="Q289" s="5"/>
      <c r="R289" s="5"/>
      <c r="S289" s="5"/>
      <c r="T289" s="5"/>
      <c r="U289" s="5"/>
      <c r="V289" s="5"/>
      <c r="W289" s="5"/>
    </row>
    <row r="290" spans="1:23" x14ac:dyDescent="0.2">
      <c r="A290" s="5">
        <v>50</v>
      </c>
      <c r="B290" s="5">
        <v>0</v>
      </c>
      <c r="C290" s="5">
        <v>0</v>
      </c>
      <c r="D290" s="5">
        <v>1</v>
      </c>
      <c r="E290" s="5">
        <v>216</v>
      </c>
      <c r="F290" s="5">
        <f>ROUND(Source!AP281,O290)</f>
        <v>0</v>
      </c>
      <c r="G290" s="5" t="s">
        <v>69</v>
      </c>
      <c r="H290" s="5" t="s">
        <v>70</v>
      </c>
      <c r="I290" s="5"/>
      <c r="J290" s="5"/>
      <c r="K290" s="5">
        <v>216</v>
      </c>
      <c r="L290" s="5">
        <v>8</v>
      </c>
      <c r="M290" s="5">
        <v>3</v>
      </c>
      <c r="N290" s="5" t="s">
        <v>6</v>
      </c>
      <c r="O290" s="5">
        <v>2</v>
      </c>
      <c r="P290" s="5">
        <f>ROUND(Source!EH281,O290)</f>
        <v>0</v>
      </c>
      <c r="Q290" s="5"/>
      <c r="R290" s="5"/>
      <c r="S290" s="5"/>
      <c r="T290" s="5"/>
      <c r="U290" s="5"/>
      <c r="V290" s="5"/>
      <c r="W290" s="5"/>
    </row>
    <row r="291" spans="1:23" x14ac:dyDescent="0.2">
      <c r="A291" s="5">
        <v>50</v>
      </c>
      <c r="B291" s="5">
        <v>0</v>
      </c>
      <c r="C291" s="5">
        <v>0</v>
      </c>
      <c r="D291" s="5">
        <v>1</v>
      </c>
      <c r="E291" s="5">
        <v>223</v>
      </c>
      <c r="F291" s="5">
        <f>ROUND(Source!AQ281,O291)</f>
        <v>0</v>
      </c>
      <c r="G291" s="5" t="s">
        <v>71</v>
      </c>
      <c r="H291" s="5" t="s">
        <v>72</v>
      </c>
      <c r="I291" s="5"/>
      <c r="J291" s="5"/>
      <c r="K291" s="5">
        <v>223</v>
      </c>
      <c r="L291" s="5">
        <v>9</v>
      </c>
      <c r="M291" s="5">
        <v>3</v>
      </c>
      <c r="N291" s="5" t="s">
        <v>6</v>
      </c>
      <c r="O291" s="5">
        <v>2</v>
      </c>
      <c r="P291" s="5">
        <f>ROUND(Source!EI281,O291)</f>
        <v>0</v>
      </c>
      <c r="Q291" s="5"/>
      <c r="R291" s="5"/>
      <c r="S291" s="5"/>
      <c r="T291" s="5"/>
      <c r="U291" s="5"/>
      <c r="V291" s="5"/>
      <c r="W291" s="5"/>
    </row>
    <row r="292" spans="1:23" x14ac:dyDescent="0.2">
      <c r="A292" s="5">
        <v>50</v>
      </c>
      <c r="B292" s="5">
        <v>0</v>
      </c>
      <c r="C292" s="5">
        <v>0</v>
      </c>
      <c r="D292" s="5">
        <v>1</v>
      </c>
      <c r="E292" s="5">
        <v>229</v>
      </c>
      <c r="F292" s="5">
        <f>ROUND(Source!AZ281,O292)</f>
        <v>0</v>
      </c>
      <c r="G292" s="5" t="s">
        <v>73</v>
      </c>
      <c r="H292" s="5" t="s">
        <v>74</v>
      </c>
      <c r="I292" s="5"/>
      <c r="J292" s="5"/>
      <c r="K292" s="5">
        <v>229</v>
      </c>
      <c r="L292" s="5">
        <v>10</v>
      </c>
      <c r="M292" s="5">
        <v>3</v>
      </c>
      <c r="N292" s="5" t="s">
        <v>6</v>
      </c>
      <c r="O292" s="5">
        <v>2</v>
      </c>
      <c r="P292" s="5">
        <f>ROUND(Source!ER281,O292)</f>
        <v>0</v>
      </c>
      <c r="Q292" s="5"/>
      <c r="R292" s="5"/>
      <c r="S292" s="5"/>
      <c r="T292" s="5"/>
      <c r="U292" s="5"/>
      <c r="V292" s="5"/>
      <c r="W292" s="5"/>
    </row>
    <row r="293" spans="1:23" x14ac:dyDescent="0.2">
      <c r="A293" s="5">
        <v>50</v>
      </c>
      <c r="B293" s="5">
        <v>0</v>
      </c>
      <c r="C293" s="5">
        <v>0</v>
      </c>
      <c r="D293" s="5">
        <v>1</v>
      </c>
      <c r="E293" s="5">
        <v>203</v>
      </c>
      <c r="F293" s="5">
        <f>ROUND(Source!Q281,O293)</f>
        <v>0</v>
      </c>
      <c r="G293" s="5" t="s">
        <v>75</v>
      </c>
      <c r="H293" s="5" t="s">
        <v>76</v>
      </c>
      <c r="I293" s="5"/>
      <c r="J293" s="5"/>
      <c r="K293" s="5">
        <v>203</v>
      </c>
      <c r="L293" s="5">
        <v>11</v>
      </c>
      <c r="M293" s="5">
        <v>3</v>
      </c>
      <c r="N293" s="5" t="s">
        <v>6</v>
      </c>
      <c r="O293" s="5">
        <v>2</v>
      </c>
      <c r="P293" s="5">
        <f>ROUND(Source!DI281,O293)</f>
        <v>0</v>
      </c>
      <c r="Q293" s="5"/>
      <c r="R293" s="5"/>
      <c r="S293" s="5"/>
      <c r="T293" s="5"/>
      <c r="U293" s="5"/>
      <c r="V293" s="5"/>
      <c r="W293" s="5"/>
    </row>
    <row r="294" spans="1:23" x14ac:dyDescent="0.2">
      <c r="A294" s="5">
        <v>50</v>
      </c>
      <c r="B294" s="5">
        <v>0</v>
      </c>
      <c r="C294" s="5">
        <v>0</v>
      </c>
      <c r="D294" s="5">
        <v>1</v>
      </c>
      <c r="E294" s="5">
        <v>231</v>
      </c>
      <c r="F294" s="5">
        <f>ROUND(Source!BB281,O294)</f>
        <v>0</v>
      </c>
      <c r="G294" s="5" t="s">
        <v>77</v>
      </c>
      <c r="H294" s="5" t="s">
        <v>78</v>
      </c>
      <c r="I294" s="5"/>
      <c r="J294" s="5"/>
      <c r="K294" s="5">
        <v>231</v>
      </c>
      <c r="L294" s="5">
        <v>12</v>
      </c>
      <c r="M294" s="5">
        <v>3</v>
      </c>
      <c r="N294" s="5" t="s">
        <v>6</v>
      </c>
      <c r="O294" s="5">
        <v>2</v>
      </c>
      <c r="P294" s="5">
        <f>ROUND(Source!ET281,O294)</f>
        <v>0</v>
      </c>
      <c r="Q294" s="5"/>
      <c r="R294" s="5"/>
      <c r="S294" s="5"/>
      <c r="T294" s="5"/>
      <c r="U294" s="5"/>
      <c r="V294" s="5"/>
      <c r="W294" s="5"/>
    </row>
    <row r="295" spans="1:23" x14ac:dyDescent="0.2">
      <c r="A295" s="5">
        <v>50</v>
      </c>
      <c r="B295" s="5">
        <v>0</v>
      </c>
      <c r="C295" s="5">
        <v>0</v>
      </c>
      <c r="D295" s="5">
        <v>1</v>
      </c>
      <c r="E295" s="5">
        <v>204</v>
      </c>
      <c r="F295" s="5">
        <f>ROUND(Source!R281,O295)</f>
        <v>0</v>
      </c>
      <c r="G295" s="5" t="s">
        <v>79</v>
      </c>
      <c r="H295" s="5" t="s">
        <v>80</v>
      </c>
      <c r="I295" s="5"/>
      <c r="J295" s="5"/>
      <c r="K295" s="5">
        <v>204</v>
      </c>
      <c r="L295" s="5">
        <v>13</v>
      </c>
      <c r="M295" s="5">
        <v>3</v>
      </c>
      <c r="N295" s="5" t="s">
        <v>6</v>
      </c>
      <c r="O295" s="5">
        <v>2</v>
      </c>
      <c r="P295" s="5">
        <f>ROUND(Source!DJ281,O295)</f>
        <v>0</v>
      </c>
      <c r="Q295" s="5"/>
      <c r="R295" s="5"/>
      <c r="S295" s="5"/>
      <c r="T295" s="5"/>
      <c r="U295" s="5"/>
      <c r="V295" s="5"/>
      <c r="W295" s="5"/>
    </row>
    <row r="296" spans="1:23" x14ac:dyDescent="0.2">
      <c r="A296" s="5">
        <v>50</v>
      </c>
      <c r="B296" s="5">
        <v>0</v>
      </c>
      <c r="C296" s="5">
        <v>0</v>
      </c>
      <c r="D296" s="5">
        <v>1</v>
      </c>
      <c r="E296" s="5">
        <v>205</v>
      </c>
      <c r="F296" s="5">
        <f>ROUND(Source!S281,O296)</f>
        <v>2175.5500000000002</v>
      </c>
      <c r="G296" s="5" t="s">
        <v>81</v>
      </c>
      <c r="H296" s="5" t="s">
        <v>82</v>
      </c>
      <c r="I296" s="5"/>
      <c r="J296" s="5"/>
      <c r="K296" s="5">
        <v>205</v>
      </c>
      <c r="L296" s="5">
        <v>14</v>
      </c>
      <c r="M296" s="5">
        <v>3</v>
      </c>
      <c r="N296" s="5" t="s">
        <v>6</v>
      </c>
      <c r="O296" s="5">
        <v>2</v>
      </c>
      <c r="P296" s="5">
        <f>ROUND(Source!DK281,O296)</f>
        <v>40660.92</v>
      </c>
      <c r="Q296" s="5"/>
      <c r="R296" s="5"/>
      <c r="S296" s="5"/>
      <c r="T296" s="5"/>
      <c r="U296" s="5"/>
      <c r="V296" s="5"/>
      <c r="W296" s="5"/>
    </row>
    <row r="297" spans="1:23" x14ac:dyDescent="0.2">
      <c r="A297" s="5">
        <v>50</v>
      </c>
      <c r="B297" s="5">
        <v>0</v>
      </c>
      <c r="C297" s="5">
        <v>0</v>
      </c>
      <c r="D297" s="5">
        <v>1</v>
      </c>
      <c r="E297" s="5">
        <v>232</v>
      </c>
      <c r="F297" s="5">
        <f>ROUND(Source!BC281,O297)</f>
        <v>0</v>
      </c>
      <c r="G297" s="5" t="s">
        <v>83</v>
      </c>
      <c r="H297" s="5" t="s">
        <v>84</v>
      </c>
      <c r="I297" s="5"/>
      <c r="J297" s="5"/>
      <c r="K297" s="5">
        <v>232</v>
      </c>
      <c r="L297" s="5">
        <v>15</v>
      </c>
      <c r="M297" s="5">
        <v>3</v>
      </c>
      <c r="N297" s="5" t="s">
        <v>6</v>
      </c>
      <c r="O297" s="5">
        <v>2</v>
      </c>
      <c r="P297" s="5">
        <f>ROUND(Source!EU281,O297)</f>
        <v>0</v>
      </c>
      <c r="Q297" s="5"/>
      <c r="R297" s="5"/>
      <c r="S297" s="5"/>
      <c r="T297" s="5"/>
      <c r="U297" s="5"/>
      <c r="V297" s="5"/>
      <c r="W297" s="5"/>
    </row>
    <row r="298" spans="1:23" x14ac:dyDescent="0.2">
      <c r="A298" s="5">
        <v>50</v>
      </c>
      <c r="B298" s="5">
        <v>0</v>
      </c>
      <c r="C298" s="5">
        <v>0</v>
      </c>
      <c r="D298" s="5">
        <v>1</v>
      </c>
      <c r="E298" s="5">
        <v>214</v>
      </c>
      <c r="F298" s="5">
        <f>ROUND(Source!AS281,O298)</f>
        <v>0</v>
      </c>
      <c r="G298" s="5" t="s">
        <v>85</v>
      </c>
      <c r="H298" s="5" t="s">
        <v>86</v>
      </c>
      <c r="I298" s="5"/>
      <c r="J298" s="5"/>
      <c r="K298" s="5">
        <v>214</v>
      </c>
      <c r="L298" s="5">
        <v>16</v>
      </c>
      <c r="M298" s="5">
        <v>3</v>
      </c>
      <c r="N298" s="5" t="s">
        <v>6</v>
      </c>
      <c r="O298" s="5">
        <v>2</v>
      </c>
      <c r="P298" s="5">
        <f>ROUND(Source!EK281,O298)</f>
        <v>0</v>
      </c>
      <c r="Q298" s="5"/>
      <c r="R298" s="5"/>
      <c r="S298" s="5"/>
      <c r="T298" s="5"/>
      <c r="U298" s="5"/>
      <c r="V298" s="5"/>
      <c r="W298" s="5"/>
    </row>
    <row r="299" spans="1:23" x14ac:dyDescent="0.2">
      <c r="A299" s="5">
        <v>50</v>
      </c>
      <c r="B299" s="5">
        <v>0</v>
      </c>
      <c r="C299" s="5">
        <v>0</v>
      </c>
      <c r="D299" s="5">
        <v>1</v>
      </c>
      <c r="E299" s="5">
        <v>215</v>
      </c>
      <c r="F299" s="5">
        <f>ROUND(Source!AT281,O299)</f>
        <v>0</v>
      </c>
      <c r="G299" s="5" t="s">
        <v>87</v>
      </c>
      <c r="H299" s="5" t="s">
        <v>88</v>
      </c>
      <c r="I299" s="5"/>
      <c r="J299" s="5"/>
      <c r="K299" s="5">
        <v>215</v>
      </c>
      <c r="L299" s="5">
        <v>17</v>
      </c>
      <c r="M299" s="5">
        <v>3</v>
      </c>
      <c r="N299" s="5" t="s">
        <v>6</v>
      </c>
      <c r="O299" s="5">
        <v>2</v>
      </c>
      <c r="P299" s="5">
        <f>ROUND(Source!EL281,O299)</f>
        <v>0</v>
      </c>
      <c r="Q299" s="5"/>
      <c r="R299" s="5"/>
      <c r="S299" s="5"/>
      <c r="T299" s="5"/>
      <c r="U299" s="5"/>
      <c r="V299" s="5"/>
      <c r="W299" s="5"/>
    </row>
    <row r="300" spans="1:23" x14ac:dyDescent="0.2">
      <c r="A300" s="5">
        <v>50</v>
      </c>
      <c r="B300" s="5">
        <v>0</v>
      </c>
      <c r="C300" s="5">
        <v>0</v>
      </c>
      <c r="D300" s="5">
        <v>1</v>
      </c>
      <c r="E300" s="5">
        <v>217</v>
      </c>
      <c r="F300" s="5">
        <f>ROUND(Source!AU281,O300)</f>
        <v>4459.88</v>
      </c>
      <c r="G300" s="5" t="s">
        <v>89</v>
      </c>
      <c r="H300" s="5" t="s">
        <v>90</v>
      </c>
      <c r="I300" s="5"/>
      <c r="J300" s="5"/>
      <c r="K300" s="5">
        <v>217</v>
      </c>
      <c r="L300" s="5">
        <v>18</v>
      </c>
      <c r="M300" s="5">
        <v>3</v>
      </c>
      <c r="N300" s="5" t="s">
        <v>6</v>
      </c>
      <c r="O300" s="5">
        <v>2</v>
      </c>
      <c r="P300" s="5">
        <f>ROUND(Source!EM281,O300)</f>
        <v>83354.89</v>
      </c>
      <c r="Q300" s="5"/>
      <c r="R300" s="5"/>
      <c r="S300" s="5"/>
      <c r="T300" s="5"/>
      <c r="U300" s="5"/>
      <c r="V300" s="5"/>
      <c r="W300" s="5"/>
    </row>
    <row r="301" spans="1:23" x14ac:dyDescent="0.2">
      <c r="A301" s="5">
        <v>50</v>
      </c>
      <c r="B301" s="5">
        <v>0</v>
      </c>
      <c r="C301" s="5">
        <v>0</v>
      </c>
      <c r="D301" s="5">
        <v>1</v>
      </c>
      <c r="E301" s="5">
        <v>230</v>
      </c>
      <c r="F301" s="5">
        <f>ROUND(Source!BA281,O301)</f>
        <v>0</v>
      </c>
      <c r="G301" s="5" t="s">
        <v>91</v>
      </c>
      <c r="H301" s="5" t="s">
        <v>92</v>
      </c>
      <c r="I301" s="5"/>
      <c r="J301" s="5"/>
      <c r="K301" s="5">
        <v>230</v>
      </c>
      <c r="L301" s="5">
        <v>19</v>
      </c>
      <c r="M301" s="5">
        <v>3</v>
      </c>
      <c r="N301" s="5" t="s">
        <v>6</v>
      </c>
      <c r="O301" s="5">
        <v>2</v>
      </c>
      <c r="P301" s="5">
        <f>ROUND(Source!ES281,O301)</f>
        <v>0</v>
      </c>
      <c r="Q301" s="5"/>
      <c r="R301" s="5"/>
      <c r="S301" s="5"/>
      <c r="T301" s="5"/>
      <c r="U301" s="5"/>
      <c r="V301" s="5"/>
      <c r="W301" s="5"/>
    </row>
    <row r="302" spans="1:23" x14ac:dyDescent="0.2">
      <c r="A302" s="5">
        <v>50</v>
      </c>
      <c r="B302" s="5">
        <v>0</v>
      </c>
      <c r="C302" s="5">
        <v>0</v>
      </c>
      <c r="D302" s="5">
        <v>1</v>
      </c>
      <c r="E302" s="5">
        <v>206</v>
      </c>
      <c r="F302" s="5">
        <f>ROUND(Source!T281,O302)</f>
        <v>0</v>
      </c>
      <c r="G302" s="5" t="s">
        <v>93</v>
      </c>
      <c r="H302" s="5" t="s">
        <v>94</v>
      </c>
      <c r="I302" s="5"/>
      <c r="J302" s="5"/>
      <c r="K302" s="5">
        <v>206</v>
      </c>
      <c r="L302" s="5">
        <v>20</v>
      </c>
      <c r="M302" s="5">
        <v>3</v>
      </c>
      <c r="N302" s="5" t="s">
        <v>6</v>
      </c>
      <c r="O302" s="5">
        <v>2</v>
      </c>
      <c r="P302" s="5">
        <f>ROUND(Source!DL281,O302)</f>
        <v>0</v>
      </c>
      <c r="Q302" s="5"/>
      <c r="R302" s="5"/>
      <c r="S302" s="5"/>
      <c r="T302" s="5"/>
      <c r="U302" s="5"/>
      <c r="V302" s="5"/>
      <c r="W302" s="5"/>
    </row>
    <row r="303" spans="1:23" x14ac:dyDescent="0.2">
      <c r="A303" s="5">
        <v>50</v>
      </c>
      <c r="B303" s="5">
        <v>0</v>
      </c>
      <c r="C303" s="5">
        <v>0</v>
      </c>
      <c r="D303" s="5">
        <v>1</v>
      </c>
      <c r="E303" s="5">
        <v>207</v>
      </c>
      <c r="F303" s="5">
        <f>Source!U281</f>
        <v>162.68</v>
      </c>
      <c r="G303" s="5" t="s">
        <v>95</v>
      </c>
      <c r="H303" s="5" t="s">
        <v>96</v>
      </c>
      <c r="I303" s="5"/>
      <c r="J303" s="5"/>
      <c r="K303" s="5">
        <v>207</v>
      </c>
      <c r="L303" s="5">
        <v>21</v>
      </c>
      <c r="M303" s="5">
        <v>3</v>
      </c>
      <c r="N303" s="5" t="s">
        <v>6</v>
      </c>
      <c r="O303" s="5">
        <v>-1</v>
      </c>
      <c r="P303" s="5">
        <f>Source!DM281</f>
        <v>162.68</v>
      </c>
      <c r="Q303" s="5"/>
      <c r="R303" s="5"/>
      <c r="S303" s="5"/>
      <c r="T303" s="5"/>
      <c r="U303" s="5"/>
      <c r="V303" s="5"/>
      <c r="W303" s="5"/>
    </row>
    <row r="304" spans="1:23" x14ac:dyDescent="0.2">
      <c r="A304" s="5">
        <v>50</v>
      </c>
      <c r="B304" s="5">
        <v>0</v>
      </c>
      <c r="C304" s="5">
        <v>0</v>
      </c>
      <c r="D304" s="5">
        <v>1</v>
      </c>
      <c r="E304" s="5">
        <v>208</v>
      </c>
      <c r="F304" s="5">
        <f>Source!V281</f>
        <v>0</v>
      </c>
      <c r="G304" s="5" t="s">
        <v>97</v>
      </c>
      <c r="H304" s="5" t="s">
        <v>98</v>
      </c>
      <c r="I304" s="5"/>
      <c r="J304" s="5"/>
      <c r="K304" s="5">
        <v>208</v>
      </c>
      <c r="L304" s="5">
        <v>22</v>
      </c>
      <c r="M304" s="5">
        <v>3</v>
      </c>
      <c r="N304" s="5" t="s">
        <v>6</v>
      </c>
      <c r="O304" s="5">
        <v>-1</v>
      </c>
      <c r="P304" s="5">
        <f>Source!DN281</f>
        <v>0</v>
      </c>
      <c r="Q304" s="5"/>
      <c r="R304" s="5"/>
      <c r="S304" s="5"/>
      <c r="T304" s="5"/>
      <c r="U304" s="5"/>
      <c r="V304" s="5"/>
      <c r="W304" s="5"/>
    </row>
    <row r="305" spans="1:206" x14ac:dyDescent="0.2">
      <c r="A305" s="5">
        <v>50</v>
      </c>
      <c r="B305" s="5">
        <v>0</v>
      </c>
      <c r="C305" s="5">
        <v>0</v>
      </c>
      <c r="D305" s="5">
        <v>1</v>
      </c>
      <c r="E305" s="5">
        <v>209</v>
      </c>
      <c r="F305" s="5">
        <f>ROUND(Source!W281,O305)</f>
        <v>0</v>
      </c>
      <c r="G305" s="5" t="s">
        <v>99</v>
      </c>
      <c r="H305" s="5" t="s">
        <v>100</v>
      </c>
      <c r="I305" s="5"/>
      <c r="J305" s="5"/>
      <c r="K305" s="5">
        <v>209</v>
      </c>
      <c r="L305" s="5">
        <v>23</v>
      </c>
      <c r="M305" s="5">
        <v>3</v>
      </c>
      <c r="N305" s="5" t="s">
        <v>6</v>
      </c>
      <c r="O305" s="5">
        <v>2</v>
      </c>
      <c r="P305" s="5">
        <f>ROUND(Source!DO281,O305)</f>
        <v>0</v>
      </c>
      <c r="Q305" s="5"/>
      <c r="R305" s="5"/>
      <c r="S305" s="5"/>
      <c r="T305" s="5"/>
      <c r="U305" s="5"/>
      <c r="V305" s="5"/>
      <c r="W305" s="5"/>
    </row>
    <row r="306" spans="1:206" x14ac:dyDescent="0.2">
      <c r="A306" s="5">
        <v>50</v>
      </c>
      <c r="B306" s="5">
        <v>0</v>
      </c>
      <c r="C306" s="5">
        <v>0</v>
      </c>
      <c r="D306" s="5">
        <v>1</v>
      </c>
      <c r="E306" s="5">
        <v>210</v>
      </c>
      <c r="F306" s="5">
        <f>ROUND(Source!X281,O306)</f>
        <v>1414.11</v>
      </c>
      <c r="G306" s="5" t="s">
        <v>101</v>
      </c>
      <c r="H306" s="5" t="s">
        <v>102</v>
      </c>
      <c r="I306" s="5"/>
      <c r="J306" s="5"/>
      <c r="K306" s="5">
        <v>210</v>
      </c>
      <c r="L306" s="5">
        <v>24</v>
      </c>
      <c r="M306" s="5">
        <v>3</v>
      </c>
      <c r="N306" s="5" t="s">
        <v>6</v>
      </c>
      <c r="O306" s="5">
        <v>2</v>
      </c>
      <c r="P306" s="5">
        <f>ROUND(Source!DP281,O306)</f>
        <v>26429.599999999999</v>
      </c>
      <c r="Q306" s="5"/>
      <c r="R306" s="5"/>
      <c r="S306" s="5"/>
      <c r="T306" s="5"/>
      <c r="U306" s="5"/>
      <c r="V306" s="5"/>
      <c r="W306" s="5"/>
    </row>
    <row r="307" spans="1:206" x14ac:dyDescent="0.2">
      <c r="A307" s="5">
        <v>50</v>
      </c>
      <c r="B307" s="5">
        <v>0</v>
      </c>
      <c r="C307" s="5">
        <v>0</v>
      </c>
      <c r="D307" s="5">
        <v>1</v>
      </c>
      <c r="E307" s="5">
        <v>211</v>
      </c>
      <c r="F307" s="5">
        <f>ROUND(Source!Y281,O307)</f>
        <v>870.22</v>
      </c>
      <c r="G307" s="5" t="s">
        <v>103</v>
      </c>
      <c r="H307" s="5" t="s">
        <v>104</v>
      </c>
      <c r="I307" s="5"/>
      <c r="J307" s="5"/>
      <c r="K307" s="5">
        <v>211</v>
      </c>
      <c r="L307" s="5">
        <v>25</v>
      </c>
      <c r="M307" s="5">
        <v>3</v>
      </c>
      <c r="N307" s="5" t="s">
        <v>6</v>
      </c>
      <c r="O307" s="5">
        <v>2</v>
      </c>
      <c r="P307" s="5">
        <f>ROUND(Source!DQ281,O307)</f>
        <v>16264.37</v>
      </c>
      <c r="Q307" s="5"/>
      <c r="R307" s="5"/>
      <c r="S307" s="5"/>
      <c r="T307" s="5"/>
      <c r="U307" s="5"/>
      <c r="V307" s="5"/>
      <c r="W307" s="5"/>
    </row>
    <row r="308" spans="1:206" x14ac:dyDescent="0.2">
      <c r="A308" s="5">
        <v>50</v>
      </c>
      <c r="B308" s="5">
        <v>0</v>
      </c>
      <c r="C308" s="5">
        <v>0</v>
      </c>
      <c r="D308" s="5">
        <v>1</v>
      </c>
      <c r="E308" s="5">
        <v>0</v>
      </c>
      <c r="F308" s="5">
        <f>ROUND(Source!AR281,O308)</f>
        <v>4459.88</v>
      </c>
      <c r="G308" s="5" t="s">
        <v>105</v>
      </c>
      <c r="H308" s="5" t="s">
        <v>106</v>
      </c>
      <c r="I308" s="5"/>
      <c r="J308" s="5"/>
      <c r="K308" s="5">
        <v>224</v>
      </c>
      <c r="L308" s="5">
        <v>26</v>
      </c>
      <c r="M308" s="5">
        <v>3</v>
      </c>
      <c r="N308" s="5" t="s">
        <v>6</v>
      </c>
      <c r="O308" s="5">
        <v>2</v>
      </c>
      <c r="P308" s="5">
        <f>ROUND(Source!EJ281,O308)</f>
        <v>83354.89</v>
      </c>
      <c r="Q308" s="5"/>
      <c r="R308" s="5"/>
      <c r="S308" s="5"/>
      <c r="T308" s="5"/>
      <c r="U308" s="5"/>
      <c r="V308" s="5"/>
      <c r="W308" s="5"/>
    </row>
    <row r="309" spans="1:206" x14ac:dyDescent="0.2">
      <c r="A309" s="5">
        <v>50</v>
      </c>
      <c r="B309" s="5">
        <v>1</v>
      </c>
      <c r="C309" s="5">
        <v>0</v>
      </c>
      <c r="D309" s="5">
        <v>2</v>
      </c>
      <c r="E309" s="5">
        <v>0</v>
      </c>
      <c r="F309" s="5">
        <f>ROUND(F308,O309)</f>
        <v>4459.88</v>
      </c>
      <c r="G309" s="5" t="s">
        <v>107</v>
      </c>
      <c r="H309" s="5" t="s">
        <v>105</v>
      </c>
      <c r="I309" s="5"/>
      <c r="J309" s="5"/>
      <c r="K309" s="5">
        <v>212</v>
      </c>
      <c r="L309" s="5">
        <v>27</v>
      </c>
      <c r="M309" s="5">
        <v>0</v>
      </c>
      <c r="N309" s="5" t="s">
        <v>6</v>
      </c>
      <c r="O309" s="5">
        <v>2</v>
      </c>
      <c r="P309" s="5">
        <f>ROUND(P308,O309)</f>
        <v>83354.89</v>
      </c>
      <c r="Q309" s="5"/>
      <c r="R309" s="5"/>
      <c r="S309" s="5"/>
      <c r="T309" s="5"/>
      <c r="U309" s="5"/>
      <c r="V309" s="5"/>
      <c r="W309" s="5"/>
    </row>
    <row r="310" spans="1:206" x14ac:dyDescent="0.2">
      <c r="A310" s="5">
        <v>50</v>
      </c>
      <c r="B310" s="5">
        <v>1</v>
      </c>
      <c r="C310" s="5">
        <v>0</v>
      </c>
      <c r="D310" s="5">
        <v>2</v>
      </c>
      <c r="E310" s="5">
        <v>0</v>
      </c>
      <c r="F310" s="5">
        <f>ROUND(F309*0.18,O310)</f>
        <v>802.78</v>
      </c>
      <c r="G310" s="5" t="s">
        <v>108</v>
      </c>
      <c r="H310" s="5" t="s">
        <v>109</v>
      </c>
      <c r="I310" s="5"/>
      <c r="J310" s="5"/>
      <c r="K310" s="5">
        <v>212</v>
      </c>
      <c r="L310" s="5">
        <v>28</v>
      </c>
      <c r="M310" s="5">
        <v>0</v>
      </c>
      <c r="N310" s="5" t="s">
        <v>6</v>
      </c>
      <c r="O310" s="5">
        <v>2</v>
      </c>
      <c r="P310" s="5">
        <f>ROUND(P309*0.18,O310)</f>
        <v>15003.88</v>
      </c>
      <c r="Q310" s="5"/>
      <c r="R310" s="5"/>
      <c r="S310" s="5"/>
      <c r="T310" s="5"/>
      <c r="U310" s="5"/>
      <c r="V310" s="5"/>
      <c r="W310" s="5"/>
    </row>
    <row r="311" spans="1:206" x14ac:dyDescent="0.2">
      <c r="A311" s="5">
        <v>50</v>
      </c>
      <c r="B311" s="5">
        <v>1</v>
      </c>
      <c r="C311" s="5">
        <v>0</v>
      </c>
      <c r="D311" s="5">
        <v>2</v>
      </c>
      <c r="E311" s="5">
        <v>224</v>
      </c>
      <c r="F311" s="5">
        <f>ROUND(F309+F310,O311)</f>
        <v>5262.66</v>
      </c>
      <c r="G311" s="5" t="s">
        <v>110</v>
      </c>
      <c r="H311" s="5" t="s">
        <v>111</v>
      </c>
      <c r="I311" s="5"/>
      <c r="J311" s="5"/>
      <c r="K311" s="5">
        <v>212</v>
      </c>
      <c r="L311" s="5">
        <v>29</v>
      </c>
      <c r="M311" s="5">
        <v>0</v>
      </c>
      <c r="N311" s="5" t="s">
        <v>6</v>
      </c>
      <c r="O311" s="5">
        <v>2</v>
      </c>
      <c r="P311" s="5">
        <f>ROUND(P309+P310,O311)</f>
        <v>98358.77</v>
      </c>
      <c r="Q311" s="5"/>
      <c r="R311" s="5"/>
      <c r="S311" s="5"/>
      <c r="T311" s="5"/>
      <c r="U311" s="5"/>
      <c r="V311" s="5"/>
      <c r="W311" s="5"/>
    </row>
    <row r="313" spans="1:206" x14ac:dyDescent="0.2">
      <c r="A313" s="3">
        <v>51</v>
      </c>
      <c r="B313" s="3">
        <f>B20</f>
        <v>1</v>
      </c>
      <c r="C313" s="3">
        <f>A20</f>
        <v>3</v>
      </c>
      <c r="D313" s="3">
        <f>ROW(A20)</f>
        <v>20</v>
      </c>
      <c r="E313" s="3"/>
      <c r="F313" s="3" t="str">
        <f>IF(F20&lt;&gt;"",F20,"")</f>
        <v>Новая локальная смета</v>
      </c>
      <c r="G313" s="3" t="str">
        <f>IF(G20&lt;&gt;"",G20,"")</f>
        <v>Новая локальная смета</v>
      </c>
      <c r="H313" s="3">
        <v>0</v>
      </c>
      <c r="I313" s="3"/>
      <c r="J313" s="3"/>
      <c r="K313" s="3"/>
      <c r="L313" s="3"/>
      <c r="M313" s="3"/>
      <c r="N313" s="3"/>
      <c r="O313" s="3">
        <f t="shared" ref="O313:T313" si="265">ROUND(O39+O122+O175+O236+O281+AB313,2)</f>
        <v>115744.6</v>
      </c>
      <c r="P313" s="3">
        <f t="shared" si="265"/>
        <v>104262.19</v>
      </c>
      <c r="Q313" s="3">
        <f t="shared" si="265"/>
        <v>2395.11</v>
      </c>
      <c r="R313" s="3">
        <f t="shared" si="265"/>
        <v>267.47000000000003</v>
      </c>
      <c r="S313" s="3">
        <f t="shared" si="265"/>
        <v>9087.2999999999993</v>
      </c>
      <c r="T313" s="3">
        <f t="shared" si="265"/>
        <v>0</v>
      </c>
      <c r="U313" s="3">
        <f>U39+U122+U175+U236+U281+AH313</f>
        <v>922.21432989999994</v>
      </c>
      <c r="V313" s="3">
        <f>V39+V122+V175+V236+V281+AI313</f>
        <v>21.604189199999997</v>
      </c>
      <c r="W313" s="3">
        <f>ROUND(W39+W122+W175+W236+W281+AJ313,2)</f>
        <v>0</v>
      </c>
      <c r="X313" s="3">
        <f>ROUND(X39+X122+X175+X236+X281+AK313,2)</f>
        <v>8311.91</v>
      </c>
      <c r="Y313" s="3">
        <f>ROUND(Y39+Y122+Y175+Y236+Y281+AL313,2)</f>
        <v>5450.77</v>
      </c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>
        <f t="shared" ref="AO313:BC313" si="266">ROUND(AO39+AO122+AO175+AO236+AO281+BX313,2)</f>
        <v>0</v>
      </c>
      <c r="AP313" s="3">
        <f t="shared" si="266"/>
        <v>0</v>
      </c>
      <c r="AQ313" s="3">
        <f t="shared" si="266"/>
        <v>0</v>
      </c>
      <c r="AR313" s="3">
        <f t="shared" si="266"/>
        <v>129507.28</v>
      </c>
      <c r="AS313" s="3">
        <f t="shared" si="266"/>
        <v>113127.69</v>
      </c>
      <c r="AT313" s="3">
        <f t="shared" si="266"/>
        <v>11919.71</v>
      </c>
      <c r="AU313" s="3">
        <f t="shared" si="266"/>
        <v>4459.88</v>
      </c>
      <c r="AV313" s="3">
        <f t="shared" si="266"/>
        <v>104262.19</v>
      </c>
      <c r="AW313" s="3">
        <f t="shared" si="266"/>
        <v>104262.19</v>
      </c>
      <c r="AX313" s="3">
        <f t="shared" si="266"/>
        <v>0</v>
      </c>
      <c r="AY313" s="3">
        <f t="shared" si="266"/>
        <v>104262.19</v>
      </c>
      <c r="AZ313" s="3">
        <f t="shared" si="266"/>
        <v>0</v>
      </c>
      <c r="BA313" s="3">
        <f t="shared" si="266"/>
        <v>0</v>
      </c>
      <c r="BB313" s="3">
        <f t="shared" si="266"/>
        <v>0</v>
      </c>
      <c r="BC313" s="3">
        <f t="shared" si="266"/>
        <v>0</v>
      </c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4">
        <f t="shared" ref="DG313:DL313" si="267">ROUND(DG39+DG122+DG175+DG236+DG281+DT313,2)</f>
        <v>1970186.24</v>
      </c>
      <c r="DH313" s="4">
        <f t="shared" si="267"/>
        <v>1865959.44</v>
      </c>
      <c r="DI313" s="4">
        <f t="shared" si="267"/>
        <v>16358.61</v>
      </c>
      <c r="DJ313" s="4">
        <f t="shared" si="267"/>
        <v>1826.83</v>
      </c>
      <c r="DK313" s="4">
        <f t="shared" si="267"/>
        <v>87868.19</v>
      </c>
      <c r="DL313" s="4">
        <f t="shared" si="267"/>
        <v>0</v>
      </c>
      <c r="DM313" s="4">
        <f>DM39+DM122+DM175+DM236+DM281+DZ313</f>
        <v>922.21432989999994</v>
      </c>
      <c r="DN313" s="4">
        <f>DN39+DN122+DN175+DN236+DN281+EA313</f>
        <v>21.604189199999997</v>
      </c>
      <c r="DO313" s="4">
        <f>ROUND(DO39+DO122+DO175+DO236+DO281+EB313,2)</f>
        <v>0</v>
      </c>
      <c r="DP313" s="4">
        <f>ROUND(DP39+DP122+DP175+DP236+DP281+EC313,2)</f>
        <v>73541.7</v>
      </c>
      <c r="DQ313" s="4">
        <f>ROUND(DQ39+DQ122+DQ175+DQ236+DQ281+ED313,2)</f>
        <v>47549.62</v>
      </c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>
        <f t="shared" ref="EG313:EU313" si="268">ROUND(EG39+EG122+EG175+EG236+EG281+FP313,2)</f>
        <v>0</v>
      </c>
      <c r="EH313" s="4">
        <f t="shared" si="268"/>
        <v>0</v>
      </c>
      <c r="EI313" s="4">
        <f t="shared" si="268"/>
        <v>0</v>
      </c>
      <c r="EJ313" s="4">
        <f t="shared" si="268"/>
        <v>2091277.56</v>
      </c>
      <c r="EK313" s="4">
        <f t="shared" si="268"/>
        <v>1704166.49</v>
      </c>
      <c r="EL313" s="4">
        <f t="shared" si="268"/>
        <v>303756.18</v>
      </c>
      <c r="EM313" s="4">
        <f t="shared" si="268"/>
        <v>83354.89</v>
      </c>
      <c r="EN313" s="4">
        <f t="shared" si="268"/>
        <v>1865959.44</v>
      </c>
      <c r="EO313" s="4">
        <f t="shared" si="268"/>
        <v>1865959.44</v>
      </c>
      <c r="EP313" s="4">
        <f t="shared" si="268"/>
        <v>0</v>
      </c>
      <c r="EQ313" s="4">
        <f t="shared" si="268"/>
        <v>1865959.44</v>
      </c>
      <c r="ER313" s="4">
        <f t="shared" si="268"/>
        <v>0</v>
      </c>
      <c r="ES313" s="4">
        <f t="shared" si="268"/>
        <v>0</v>
      </c>
      <c r="ET313" s="4">
        <f t="shared" si="268"/>
        <v>0</v>
      </c>
      <c r="EU313" s="4">
        <f t="shared" si="268"/>
        <v>0</v>
      </c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>
        <v>0</v>
      </c>
    </row>
    <row r="315" spans="1:206" x14ac:dyDescent="0.2">
      <c r="A315" s="5">
        <v>50</v>
      </c>
      <c r="B315" s="5">
        <v>0</v>
      </c>
      <c r="C315" s="5">
        <v>0</v>
      </c>
      <c r="D315" s="5">
        <v>1</v>
      </c>
      <c r="E315" s="5">
        <v>201</v>
      </c>
      <c r="F315" s="5">
        <f>ROUND(Source!O313,O315)</f>
        <v>115744.6</v>
      </c>
      <c r="G315" s="5" t="s">
        <v>55</v>
      </c>
      <c r="H315" s="5" t="s">
        <v>56</v>
      </c>
      <c r="I315" s="5"/>
      <c r="J315" s="5"/>
      <c r="K315" s="5">
        <v>201</v>
      </c>
      <c r="L315" s="5">
        <v>1</v>
      </c>
      <c r="M315" s="5">
        <v>3</v>
      </c>
      <c r="N315" s="5" t="s">
        <v>6</v>
      </c>
      <c r="O315" s="5">
        <v>2</v>
      </c>
      <c r="P315" s="5">
        <f>ROUND(Source!DG313,O315)</f>
        <v>1970186.24</v>
      </c>
      <c r="Q315" s="5"/>
      <c r="R315" s="5"/>
      <c r="S315" s="5"/>
      <c r="T315" s="5"/>
      <c r="U315" s="5"/>
      <c r="V315" s="5"/>
      <c r="W315" s="5"/>
    </row>
    <row r="316" spans="1:206" x14ac:dyDescent="0.2">
      <c r="A316" s="5">
        <v>50</v>
      </c>
      <c r="B316" s="5">
        <v>0</v>
      </c>
      <c r="C316" s="5">
        <v>0</v>
      </c>
      <c r="D316" s="5">
        <v>1</v>
      </c>
      <c r="E316" s="5">
        <v>202</v>
      </c>
      <c r="F316" s="5">
        <f>ROUND(Source!P313,O316)</f>
        <v>104262.19</v>
      </c>
      <c r="G316" s="5" t="s">
        <v>57</v>
      </c>
      <c r="H316" s="5" t="s">
        <v>58</v>
      </c>
      <c r="I316" s="5"/>
      <c r="J316" s="5"/>
      <c r="K316" s="5">
        <v>202</v>
      </c>
      <c r="L316" s="5">
        <v>2</v>
      </c>
      <c r="M316" s="5">
        <v>3</v>
      </c>
      <c r="N316" s="5" t="s">
        <v>6</v>
      </c>
      <c r="O316" s="5">
        <v>2</v>
      </c>
      <c r="P316" s="5">
        <f>ROUND(Source!DH313,O316)</f>
        <v>1865959.44</v>
      </c>
      <c r="Q316" s="5"/>
      <c r="R316" s="5"/>
      <c r="S316" s="5"/>
      <c r="T316" s="5"/>
      <c r="U316" s="5"/>
      <c r="V316" s="5"/>
      <c r="W316" s="5"/>
    </row>
    <row r="317" spans="1:206" x14ac:dyDescent="0.2">
      <c r="A317" s="5">
        <v>50</v>
      </c>
      <c r="B317" s="5">
        <v>0</v>
      </c>
      <c r="C317" s="5">
        <v>0</v>
      </c>
      <c r="D317" s="5">
        <v>1</v>
      </c>
      <c r="E317" s="5">
        <v>222</v>
      </c>
      <c r="F317" s="5">
        <f>ROUND(Source!AO313,O317)</f>
        <v>0</v>
      </c>
      <c r="G317" s="5" t="s">
        <v>59</v>
      </c>
      <c r="H317" s="5" t="s">
        <v>60</v>
      </c>
      <c r="I317" s="5"/>
      <c r="J317" s="5"/>
      <c r="K317" s="5">
        <v>222</v>
      </c>
      <c r="L317" s="5">
        <v>3</v>
      </c>
      <c r="M317" s="5">
        <v>3</v>
      </c>
      <c r="N317" s="5" t="s">
        <v>6</v>
      </c>
      <c r="O317" s="5">
        <v>2</v>
      </c>
      <c r="P317" s="5">
        <f>ROUND(Source!EG313,O317)</f>
        <v>0</v>
      </c>
      <c r="Q317" s="5"/>
      <c r="R317" s="5"/>
      <c r="S317" s="5"/>
      <c r="T317" s="5"/>
      <c r="U317" s="5"/>
      <c r="V317" s="5"/>
      <c r="W317" s="5"/>
    </row>
    <row r="318" spans="1:206" x14ac:dyDescent="0.2">
      <c r="A318" s="5">
        <v>50</v>
      </c>
      <c r="B318" s="5">
        <v>0</v>
      </c>
      <c r="C318" s="5">
        <v>0</v>
      </c>
      <c r="D318" s="5">
        <v>1</v>
      </c>
      <c r="E318" s="5">
        <v>225</v>
      </c>
      <c r="F318" s="5">
        <f>ROUND(Source!AV313,O318)</f>
        <v>104262.19</v>
      </c>
      <c r="G318" s="5" t="s">
        <v>61</v>
      </c>
      <c r="H318" s="5" t="s">
        <v>62</v>
      </c>
      <c r="I318" s="5"/>
      <c r="J318" s="5"/>
      <c r="K318" s="5">
        <v>225</v>
      </c>
      <c r="L318" s="5">
        <v>4</v>
      </c>
      <c r="M318" s="5">
        <v>3</v>
      </c>
      <c r="N318" s="5" t="s">
        <v>6</v>
      </c>
      <c r="O318" s="5">
        <v>2</v>
      </c>
      <c r="P318" s="5">
        <f>ROUND(Source!EN313,O318)</f>
        <v>1865959.44</v>
      </c>
      <c r="Q318" s="5"/>
      <c r="R318" s="5"/>
      <c r="S318" s="5"/>
      <c r="T318" s="5"/>
      <c r="U318" s="5"/>
      <c r="V318" s="5"/>
      <c r="W318" s="5"/>
    </row>
    <row r="319" spans="1:206" x14ac:dyDescent="0.2">
      <c r="A319" s="5">
        <v>50</v>
      </c>
      <c r="B319" s="5">
        <v>0</v>
      </c>
      <c r="C319" s="5">
        <v>0</v>
      </c>
      <c r="D319" s="5">
        <v>1</v>
      </c>
      <c r="E319" s="5">
        <v>226</v>
      </c>
      <c r="F319" s="5">
        <f>ROUND(Source!AW313,O319)</f>
        <v>104262.19</v>
      </c>
      <c r="G319" s="5" t="s">
        <v>63</v>
      </c>
      <c r="H319" s="5" t="s">
        <v>64</v>
      </c>
      <c r="I319" s="5"/>
      <c r="J319" s="5"/>
      <c r="K319" s="5">
        <v>226</v>
      </c>
      <c r="L319" s="5">
        <v>5</v>
      </c>
      <c r="M319" s="5">
        <v>3</v>
      </c>
      <c r="N319" s="5" t="s">
        <v>6</v>
      </c>
      <c r="O319" s="5">
        <v>2</v>
      </c>
      <c r="P319" s="5">
        <f>ROUND(Source!EO313,O319)</f>
        <v>1865959.44</v>
      </c>
      <c r="Q319" s="5"/>
      <c r="R319" s="5"/>
      <c r="S319" s="5"/>
      <c r="T319" s="5"/>
      <c r="U319" s="5"/>
      <c r="V319" s="5"/>
      <c r="W319" s="5"/>
    </row>
    <row r="320" spans="1:206" x14ac:dyDescent="0.2">
      <c r="A320" s="5">
        <v>50</v>
      </c>
      <c r="B320" s="5">
        <v>0</v>
      </c>
      <c r="C320" s="5">
        <v>0</v>
      </c>
      <c r="D320" s="5">
        <v>1</v>
      </c>
      <c r="E320" s="5">
        <v>227</v>
      </c>
      <c r="F320" s="5">
        <f>ROUND(Source!AX313,O320)</f>
        <v>0</v>
      </c>
      <c r="G320" s="5" t="s">
        <v>65</v>
      </c>
      <c r="H320" s="5" t="s">
        <v>66</v>
      </c>
      <c r="I320" s="5"/>
      <c r="J320" s="5"/>
      <c r="K320" s="5">
        <v>227</v>
      </c>
      <c r="L320" s="5">
        <v>6</v>
      </c>
      <c r="M320" s="5">
        <v>3</v>
      </c>
      <c r="N320" s="5" t="s">
        <v>6</v>
      </c>
      <c r="O320" s="5">
        <v>2</v>
      </c>
      <c r="P320" s="5">
        <f>ROUND(Source!EP313,O320)</f>
        <v>0</v>
      </c>
      <c r="Q320" s="5"/>
      <c r="R320" s="5"/>
      <c r="S320" s="5"/>
      <c r="T320" s="5"/>
      <c r="U320" s="5"/>
      <c r="V320" s="5"/>
      <c r="W320" s="5"/>
    </row>
    <row r="321" spans="1:23" x14ac:dyDescent="0.2">
      <c r="A321" s="5">
        <v>50</v>
      </c>
      <c r="B321" s="5">
        <v>0</v>
      </c>
      <c r="C321" s="5">
        <v>0</v>
      </c>
      <c r="D321" s="5">
        <v>1</v>
      </c>
      <c r="E321" s="5">
        <v>228</v>
      </c>
      <c r="F321" s="5">
        <f>ROUND(Source!AY313,O321)</f>
        <v>104262.19</v>
      </c>
      <c r="G321" s="5" t="s">
        <v>67</v>
      </c>
      <c r="H321" s="5" t="s">
        <v>68</v>
      </c>
      <c r="I321" s="5"/>
      <c r="J321" s="5"/>
      <c r="K321" s="5">
        <v>228</v>
      </c>
      <c r="L321" s="5">
        <v>7</v>
      </c>
      <c r="M321" s="5">
        <v>3</v>
      </c>
      <c r="N321" s="5" t="s">
        <v>6</v>
      </c>
      <c r="O321" s="5">
        <v>2</v>
      </c>
      <c r="P321" s="5">
        <f>ROUND(Source!EQ313,O321)</f>
        <v>1865959.44</v>
      </c>
      <c r="Q321" s="5"/>
      <c r="R321" s="5"/>
      <c r="S321" s="5"/>
      <c r="T321" s="5"/>
      <c r="U321" s="5"/>
      <c r="V321" s="5"/>
      <c r="W321" s="5"/>
    </row>
    <row r="322" spans="1:23" x14ac:dyDescent="0.2">
      <c r="A322" s="5">
        <v>50</v>
      </c>
      <c r="B322" s="5">
        <v>0</v>
      </c>
      <c r="C322" s="5">
        <v>0</v>
      </c>
      <c r="D322" s="5">
        <v>1</v>
      </c>
      <c r="E322" s="5">
        <v>216</v>
      </c>
      <c r="F322" s="5">
        <f>ROUND(Source!AP313,O322)</f>
        <v>0</v>
      </c>
      <c r="G322" s="5" t="s">
        <v>69</v>
      </c>
      <c r="H322" s="5" t="s">
        <v>70</v>
      </c>
      <c r="I322" s="5"/>
      <c r="J322" s="5"/>
      <c r="K322" s="5">
        <v>216</v>
      </c>
      <c r="L322" s="5">
        <v>8</v>
      </c>
      <c r="M322" s="5">
        <v>3</v>
      </c>
      <c r="N322" s="5" t="s">
        <v>6</v>
      </c>
      <c r="O322" s="5">
        <v>2</v>
      </c>
      <c r="P322" s="5">
        <f>ROUND(Source!EH313,O322)</f>
        <v>0</v>
      </c>
      <c r="Q322" s="5"/>
      <c r="R322" s="5"/>
      <c r="S322" s="5"/>
      <c r="T322" s="5"/>
      <c r="U322" s="5"/>
      <c r="V322" s="5"/>
      <c r="W322" s="5"/>
    </row>
    <row r="323" spans="1:23" x14ac:dyDescent="0.2">
      <c r="A323" s="5">
        <v>50</v>
      </c>
      <c r="B323" s="5">
        <v>0</v>
      </c>
      <c r="C323" s="5">
        <v>0</v>
      </c>
      <c r="D323" s="5">
        <v>1</v>
      </c>
      <c r="E323" s="5">
        <v>223</v>
      </c>
      <c r="F323" s="5">
        <f>ROUND(Source!AQ313,O323)</f>
        <v>0</v>
      </c>
      <c r="G323" s="5" t="s">
        <v>71</v>
      </c>
      <c r="H323" s="5" t="s">
        <v>72</v>
      </c>
      <c r="I323" s="5"/>
      <c r="J323" s="5"/>
      <c r="K323" s="5">
        <v>223</v>
      </c>
      <c r="L323" s="5">
        <v>9</v>
      </c>
      <c r="M323" s="5">
        <v>3</v>
      </c>
      <c r="N323" s="5" t="s">
        <v>6</v>
      </c>
      <c r="O323" s="5">
        <v>2</v>
      </c>
      <c r="P323" s="5">
        <f>ROUND(Source!EI313,O323)</f>
        <v>0</v>
      </c>
      <c r="Q323" s="5"/>
      <c r="R323" s="5"/>
      <c r="S323" s="5"/>
      <c r="T323" s="5"/>
      <c r="U323" s="5"/>
      <c r="V323" s="5"/>
      <c r="W323" s="5"/>
    </row>
    <row r="324" spans="1:23" x14ac:dyDescent="0.2">
      <c r="A324" s="5">
        <v>50</v>
      </c>
      <c r="B324" s="5">
        <v>0</v>
      </c>
      <c r="C324" s="5">
        <v>0</v>
      </c>
      <c r="D324" s="5">
        <v>1</v>
      </c>
      <c r="E324" s="5">
        <v>229</v>
      </c>
      <c r="F324" s="5">
        <f>ROUND(Source!AZ313,O324)</f>
        <v>0</v>
      </c>
      <c r="G324" s="5" t="s">
        <v>73</v>
      </c>
      <c r="H324" s="5" t="s">
        <v>74</v>
      </c>
      <c r="I324" s="5"/>
      <c r="J324" s="5"/>
      <c r="K324" s="5">
        <v>229</v>
      </c>
      <c r="L324" s="5">
        <v>10</v>
      </c>
      <c r="M324" s="5">
        <v>3</v>
      </c>
      <c r="N324" s="5" t="s">
        <v>6</v>
      </c>
      <c r="O324" s="5">
        <v>2</v>
      </c>
      <c r="P324" s="5">
        <f>ROUND(Source!ER313,O324)</f>
        <v>0</v>
      </c>
      <c r="Q324" s="5"/>
      <c r="R324" s="5"/>
      <c r="S324" s="5"/>
      <c r="T324" s="5"/>
      <c r="U324" s="5"/>
      <c r="V324" s="5"/>
      <c r="W324" s="5"/>
    </row>
    <row r="325" spans="1:23" x14ac:dyDescent="0.2">
      <c r="A325" s="5">
        <v>50</v>
      </c>
      <c r="B325" s="5">
        <v>0</v>
      </c>
      <c r="C325" s="5">
        <v>0</v>
      </c>
      <c r="D325" s="5">
        <v>1</v>
      </c>
      <c r="E325" s="5">
        <v>203</v>
      </c>
      <c r="F325" s="5">
        <f>ROUND(Source!Q313,O325)</f>
        <v>2395.11</v>
      </c>
      <c r="G325" s="5" t="s">
        <v>75</v>
      </c>
      <c r="H325" s="5" t="s">
        <v>76</v>
      </c>
      <c r="I325" s="5"/>
      <c r="J325" s="5"/>
      <c r="K325" s="5">
        <v>203</v>
      </c>
      <c r="L325" s="5">
        <v>11</v>
      </c>
      <c r="M325" s="5">
        <v>3</v>
      </c>
      <c r="N325" s="5" t="s">
        <v>6</v>
      </c>
      <c r="O325" s="5">
        <v>2</v>
      </c>
      <c r="P325" s="5">
        <f>ROUND(Source!DI313,O325)</f>
        <v>16358.61</v>
      </c>
      <c r="Q325" s="5"/>
      <c r="R325" s="5"/>
      <c r="S325" s="5"/>
      <c r="T325" s="5"/>
      <c r="U325" s="5"/>
      <c r="V325" s="5"/>
      <c r="W325" s="5"/>
    </row>
    <row r="326" spans="1:23" x14ac:dyDescent="0.2">
      <c r="A326" s="5">
        <v>50</v>
      </c>
      <c r="B326" s="5">
        <v>0</v>
      </c>
      <c r="C326" s="5">
        <v>0</v>
      </c>
      <c r="D326" s="5">
        <v>1</v>
      </c>
      <c r="E326" s="5">
        <v>231</v>
      </c>
      <c r="F326" s="5">
        <f>ROUND(Source!BB313,O326)</f>
        <v>0</v>
      </c>
      <c r="G326" s="5" t="s">
        <v>77</v>
      </c>
      <c r="H326" s="5" t="s">
        <v>78</v>
      </c>
      <c r="I326" s="5"/>
      <c r="J326" s="5"/>
      <c r="K326" s="5">
        <v>231</v>
      </c>
      <c r="L326" s="5">
        <v>12</v>
      </c>
      <c r="M326" s="5">
        <v>3</v>
      </c>
      <c r="N326" s="5" t="s">
        <v>6</v>
      </c>
      <c r="O326" s="5">
        <v>2</v>
      </c>
      <c r="P326" s="5">
        <f>ROUND(Source!ET313,O326)</f>
        <v>0</v>
      </c>
      <c r="Q326" s="5"/>
      <c r="R326" s="5"/>
      <c r="S326" s="5"/>
      <c r="T326" s="5"/>
      <c r="U326" s="5"/>
      <c r="V326" s="5"/>
      <c r="W326" s="5"/>
    </row>
    <row r="327" spans="1:23" x14ac:dyDescent="0.2">
      <c r="A327" s="5">
        <v>50</v>
      </c>
      <c r="B327" s="5">
        <v>0</v>
      </c>
      <c r="C327" s="5">
        <v>0</v>
      </c>
      <c r="D327" s="5">
        <v>1</v>
      </c>
      <c r="E327" s="5">
        <v>204</v>
      </c>
      <c r="F327" s="5">
        <f>ROUND(Source!R313,O327)</f>
        <v>267.47000000000003</v>
      </c>
      <c r="G327" s="5" t="s">
        <v>79</v>
      </c>
      <c r="H327" s="5" t="s">
        <v>80</v>
      </c>
      <c r="I327" s="5"/>
      <c r="J327" s="5"/>
      <c r="K327" s="5">
        <v>204</v>
      </c>
      <c r="L327" s="5">
        <v>13</v>
      </c>
      <c r="M327" s="5">
        <v>3</v>
      </c>
      <c r="N327" s="5" t="s">
        <v>6</v>
      </c>
      <c r="O327" s="5">
        <v>2</v>
      </c>
      <c r="P327" s="5">
        <f>ROUND(Source!DJ313,O327)</f>
        <v>1826.83</v>
      </c>
      <c r="Q327" s="5"/>
      <c r="R327" s="5"/>
      <c r="S327" s="5"/>
      <c r="T327" s="5"/>
      <c r="U327" s="5"/>
      <c r="V327" s="5"/>
      <c r="W327" s="5"/>
    </row>
    <row r="328" spans="1:23" x14ac:dyDescent="0.2">
      <c r="A328" s="5">
        <v>50</v>
      </c>
      <c r="B328" s="5">
        <v>0</v>
      </c>
      <c r="C328" s="5">
        <v>0</v>
      </c>
      <c r="D328" s="5">
        <v>1</v>
      </c>
      <c r="E328" s="5">
        <v>205</v>
      </c>
      <c r="F328" s="5">
        <f>ROUND(Source!S313,O328)</f>
        <v>9087.2999999999993</v>
      </c>
      <c r="G328" s="5" t="s">
        <v>81</v>
      </c>
      <c r="H328" s="5" t="s">
        <v>82</v>
      </c>
      <c r="I328" s="5"/>
      <c r="J328" s="5"/>
      <c r="K328" s="5">
        <v>205</v>
      </c>
      <c r="L328" s="5">
        <v>14</v>
      </c>
      <c r="M328" s="5">
        <v>3</v>
      </c>
      <c r="N328" s="5" t="s">
        <v>6</v>
      </c>
      <c r="O328" s="5">
        <v>2</v>
      </c>
      <c r="P328" s="5">
        <f>ROUND(Source!DK313,O328)</f>
        <v>87868.19</v>
      </c>
      <c r="Q328" s="5"/>
      <c r="R328" s="5"/>
      <c r="S328" s="5"/>
      <c r="T328" s="5"/>
      <c r="U328" s="5"/>
      <c r="V328" s="5"/>
      <c r="W328" s="5"/>
    </row>
    <row r="329" spans="1:23" x14ac:dyDescent="0.2">
      <c r="A329" s="5">
        <v>50</v>
      </c>
      <c r="B329" s="5">
        <v>0</v>
      </c>
      <c r="C329" s="5">
        <v>0</v>
      </c>
      <c r="D329" s="5">
        <v>1</v>
      </c>
      <c r="E329" s="5">
        <v>232</v>
      </c>
      <c r="F329" s="5">
        <f>ROUND(Source!BC313,O329)</f>
        <v>0</v>
      </c>
      <c r="G329" s="5" t="s">
        <v>83</v>
      </c>
      <c r="H329" s="5" t="s">
        <v>84</v>
      </c>
      <c r="I329" s="5"/>
      <c r="J329" s="5"/>
      <c r="K329" s="5">
        <v>232</v>
      </c>
      <c r="L329" s="5">
        <v>15</v>
      </c>
      <c r="M329" s="5">
        <v>3</v>
      </c>
      <c r="N329" s="5" t="s">
        <v>6</v>
      </c>
      <c r="O329" s="5">
        <v>2</v>
      </c>
      <c r="P329" s="5">
        <f>ROUND(Source!EU313,O329)</f>
        <v>0</v>
      </c>
      <c r="Q329" s="5"/>
      <c r="R329" s="5"/>
      <c r="S329" s="5"/>
      <c r="T329" s="5"/>
      <c r="U329" s="5"/>
      <c r="V329" s="5"/>
      <c r="W329" s="5"/>
    </row>
    <row r="330" spans="1:23" x14ac:dyDescent="0.2">
      <c r="A330" s="5">
        <v>50</v>
      </c>
      <c r="B330" s="5">
        <v>0</v>
      </c>
      <c r="C330" s="5">
        <v>0</v>
      </c>
      <c r="D330" s="5">
        <v>1</v>
      </c>
      <c r="E330" s="5">
        <v>214</v>
      </c>
      <c r="F330" s="5">
        <f>ROUND(Source!AS313,O330)</f>
        <v>113127.69</v>
      </c>
      <c r="G330" s="5" t="s">
        <v>85</v>
      </c>
      <c r="H330" s="5" t="s">
        <v>86</v>
      </c>
      <c r="I330" s="5"/>
      <c r="J330" s="5"/>
      <c r="K330" s="5">
        <v>214</v>
      </c>
      <c r="L330" s="5">
        <v>16</v>
      </c>
      <c r="M330" s="5">
        <v>3</v>
      </c>
      <c r="N330" s="5" t="s">
        <v>6</v>
      </c>
      <c r="O330" s="5">
        <v>2</v>
      </c>
      <c r="P330" s="5">
        <f>ROUND(Source!EK313,O330)</f>
        <v>1704166.49</v>
      </c>
      <c r="Q330" s="5"/>
      <c r="R330" s="5"/>
      <c r="S330" s="5"/>
      <c r="T330" s="5"/>
      <c r="U330" s="5"/>
      <c r="V330" s="5"/>
      <c r="W330" s="5"/>
    </row>
    <row r="331" spans="1:23" x14ac:dyDescent="0.2">
      <c r="A331" s="5">
        <v>50</v>
      </c>
      <c r="B331" s="5">
        <v>0</v>
      </c>
      <c r="C331" s="5">
        <v>0</v>
      </c>
      <c r="D331" s="5">
        <v>1</v>
      </c>
      <c r="E331" s="5">
        <v>215</v>
      </c>
      <c r="F331" s="5">
        <f>ROUND(Source!AT313,O331)</f>
        <v>11919.71</v>
      </c>
      <c r="G331" s="5" t="s">
        <v>87</v>
      </c>
      <c r="H331" s="5" t="s">
        <v>88</v>
      </c>
      <c r="I331" s="5"/>
      <c r="J331" s="5"/>
      <c r="K331" s="5">
        <v>215</v>
      </c>
      <c r="L331" s="5">
        <v>17</v>
      </c>
      <c r="M331" s="5">
        <v>3</v>
      </c>
      <c r="N331" s="5" t="s">
        <v>6</v>
      </c>
      <c r="O331" s="5">
        <v>2</v>
      </c>
      <c r="P331" s="5">
        <f>ROUND(Source!EL313,O331)</f>
        <v>303756.18</v>
      </c>
      <c r="Q331" s="5"/>
      <c r="R331" s="5"/>
      <c r="S331" s="5"/>
      <c r="T331" s="5"/>
      <c r="U331" s="5"/>
      <c r="V331" s="5"/>
      <c r="W331" s="5"/>
    </row>
    <row r="332" spans="1:23" x14ac:dyDescent="0.2">
      <c r="A332" s="5">
        <v>50</v>
      </c>
      <c r="B332" s="5">
        <v>0</v>
      </c>
      <c r="C332" s="5">
        <v>0</v>
      </c>
      <c r="D332" s="5">
        <v>1</v>
      </c>
      <c r="E332" s="5">
        <v>217</v>
      </c>
      <c r="F332" s="5">
        <f>ROUND(Source!AU313,O332)</f>
        <v>4459.88</v>
      </c>
      <c r="G332" s="5" t="s">
        <v>89</v>
      </c>
      <c r="H332" s="5" t="s">
        <v>90</v>
      </c>
      <c r="I332" s="5"/>
      <c r="J332" s="5"/>
      <c r="K332" s="5">
        <v>217</v>
      </c>
      <c r="L332" s="5">
        <v>18</v>
      </c>
      <c r="M332" s="5">
        <v>3</v>
      </c>
      <c r="N332" s="5" t="s">
        <v>6</v>
      </c>
      <c r="O332" s="5">
        <v>2</v>
      </c>
      <c r="P332" s="5">
        <f>ROUND(Source!EM313,O332)</f>
        <v>83354.89</v>
      </c>
      <c r="Q332" s="5"/>
      <c r="R332" s="5"/>
      <c r="S332" s="5"/>
      <c r="T332" s="5"/>
      <c r="U332" s="5"/>
      <c r="V332" s="5"/>
      <c r="W332" s="5"/>
    </row>
    <row r="333" spans="1:23" x14ac:dyDescent="0.2">
      <c r="A333" s="5">
        <v>50</v>
      </c>
      <c r="B333" s="5">
        <v>0</v>
      </c>
      <c r="C333" s="5">
        <v>0</v>
      </c>
      <c r="D333" s="5">
        <v>1</v>
      </c>
      <c r="E333" s="5">
        <v>230</v>
      </c>
      <c r="F333" s="5">
        <f>ROUND(Source!BA313,O333)</f>
        <v>0</v>
      </c>
      <c r="G333" s="5" t="s">
        <v>91</v>
      </c>
      <c r="H333" s="5" t="s">
        <v>92</v>
      </c>
      <c r="I333" s="5"/>
      <c r="J333" s="5"/>
      <c r="K333" s="5">
        <v>230</v>
      </c>
      <c r="L333" s="5">
        <v>19</v>
      </c>
      <c r="M333" s="5">
        <v>3</v>
      </c>
      <c r="N333" s="5" t="s">
        <v>6</v>
      </c>
      <c r="O333" s="5">
        <v>2</v>
      </c>
      <c r="P333" s="5">
        <f>ROUND(Source!ES313,O333)</f>
        <v>0</v>
      </c>
      <c r="Q333" s="5"/>
      <c r="R333" s="5"/>
      <c r="S333" s="5"/>
      <c r="T333" s="5"/>
      <c r="U333" s="5"/>
      <c r="V333" s="5"/>
      <c r="W333" s="5"/>
    </row>
    <row r="334" spans="1:23" x14ac:dyDescent="0.2">
      <c r="A334" s="5">
        <v>50</v>
      </c>
      <c r="B334" s="5">
        <v>0</v>
      </c>
      <c r="C334" s="5">
        <v>0</v>
      </c>
      <c r="D334" s="5">
        <v>1</v>
      </c>
      <c r="E334" s="5">
        <v>206</v>
      </c>
      <c r="F334" s="5">
        <f>ROUND(Source!T313,O334)</f>
        <v>0</v>
      </c>
      <c r="G334" s="5" t="s">
        <v>93</v>
      </c>
      <c r="H334" s="5" t="s">
        <v>94</v>
      </c>
      <c r="I334" s="5"/>
      <c r="J334" s="5"/>
      <c r="K334" s="5">
        <v>206</v>
      </c>
      <c r="L334" s="5">
        <v>20</v>
      </c>
      <c r="M334" s="5">
        <v>3</v>
      </c>
      <c r="N334" s="5" t="s">
        <v>6</v>
      </c>
      <c r="O334" s="5">
        <v>2</v>
      </c>
      <c r="P334" s="5">
        <f>ROUND(Source!DL313,O334)</f>
        <v>0</v>
      </c>
      <c r="Q334" s="5"/>
      <c r="R334" s="5"/>
      <c r="S334" s="5"/>
      <c r="T334" s="5"/>
      <c r="U334" s="5"/>
      <c r="V334" s="5"/>
      <c r="W334" s="5"/>
    </row>
    <row r="335" spans="1:23" x14ac:dyDescent="0.2">
      <c r="A335" s="5">
        <v>50</v>
      </c>
      <c r="B335" s="5">
        <v>0</v>
      </c>
      <c r="C335" s="5">
        <v>0</v>
      </c>
      <c r="D335" s="5">
        <v>1</v>
      </c>
      <c r="E335" s="5">
        <v>207</v>
      </c>
      <c r="F335" s="5">
        <f>Source!U313</f>
        <v>922.21432989999994</v>
      </c>
      <c r="G335" s="5" t="s">
        <v>95</v>
      </c>
      <c r="H335" s="5" t="s">
        <v>96</v>
      </c>
      <c r="I335" s="5"/>
      <c r="J335" s="5"/>
      <c r="K335" s="5">
        <v>207</v>
      </c>
      <c r="L335" s="5">
        <v>21</v>
      </c>
      <c r="M335" s="5">
        <v>3</v>
      </c>
      <c r="N335" s="5" t="s">
        <v>6</v>
      </c>
      <c r="O335" s="5">
        <v>-1</v>
      </c>
      <c r="P335" s="5">
        <f>Source!DM313</f>
        <v>922.21432989999994</v>
      </c>
      <c r="Q335" s="5"/>
      <c r="R335" s="5"/>
      <c r="S335" s="5"/>
      <c r="T335" s="5"/>
      <c r="U335" s="5"/>
      <c r="V335" s="5"/>
      <c r="W335" s="5"/>
    </row>
    <row r="336" spans="1:23" x14ac:dyDescent="0.2">
      <c r="A336" s="5">
        <v>50</v>
      </c>
      <c r="B336" s="5">
        <v>0</v>
      </c>
      <c r="C336" s="5">
        <v>0</v>
      </c>
      <c r="D336" s="5">
        <v>1</v>
      </c>
      <c r="E336" s="5">
        <v>208</v>
      </c>
      <c r="F336" s="5">
        <f>Source!V313</f>
        <v>21.604189199999997</v>
      </c>
      <c r="G336" s="5" t="s">
        <v>97</v>
      </c>
      <c r="H336" s="5" t="s">
        <v>98</v>
      </c>
      <c r="I336" s="5"/>
      <c r="J336" s="5"/>
      <c r="K336" s="5">
        <v>208</v>
      </c>
      <c r="L336" s="5">
        <v>22</v>
      </c>
      <c r="M336" s="5">
        <v>3</v>
      </c>
      <c r="N336" s="5" t="s">
        <v>6</v>
      </c>
      <c r="O336" s="5">
        <v>-1</v>
      </c>
      <c r="P336" s="5">
        <f>Source!DN313</f>
        <v>21.604189199999997</v>
      </c>
      <c r="Q336" s="5"/>
      <c r="R336" s="5"/>
      <c r="S336" s="5"/>
      <c r="T336" s="5"/>
      <c r="U336" s="5"/>
      <c r="V336" s="5"/>
      <c r="W336" s="5"/>
    </row>
    <row r="337" spans="1:206" x14ac:dyDescent="0.2">
      <c r="A337" s="5">
        <v>50</v>
      </c>
      <c r="B337" s="5">
        <v>0</v>
      </c>
      <c r="C337" s="5">
        <v>0</v>
      </c>
      <c r="D337" s="5">
        <v>1</v>
      </c>
      <c r="E337" s="5">
        <v>209</v>
      </c>
      <c r="F337" s="5">
        <f>ROUND(Source!W313,O337)</f>
        <v>0</v>
      </c>
      <c r="G337" s="5" t="s">
        <v>99</v>
      </c>
      <c r="H337" s="5" t="s">
        <v>100</v>
      </c>
      <c r="I337" s="5"/>
      <c r="J337" s="5"/>
      <c r="K337" s="5">
        <v>209</v>
      </c>
      <c r="L337" s="5">
        <v>23</v>
      </c>
      <c r="M337" s="5">
        <v>3</v>
      </c>
      <c r="N337" s="5" t="s">
        <v>6</v>
      </c>
      <c r="O337" s="5">
        <v>2</v>
      </c>
      <c r="P337" s="5">
        <f>ROUND(Source!DO313,O337)</f>
        <v>0</v>
      </c>
      <c r="Q337" s="5"/>
      <c r="R337" s="5"/>
      <c r="S337" s="5"/>
      <c r="T337" s="5"/>
      <c r="U337" s="5"/>
      <c r="V337" s="5"/>
      <c r="W337" s="5"/>
    </row>
    <row r="338" spans="1:206" x14ac:dyDescent="0.2">
      <c r="A338" s="5">
        <v>50</v>
      </c>
      <c r="B338" s="5">
        <v>0</v>
      </c>
      <c r="C338" s="5">
        <v>0</v>
      </c>
      <c r="D338" s="5">
        <v>1</v>
      </c>
      <c r="E338" s="5">
        <v>210</v>
      </c>
      <c r="F338" s="5">
        <f>ROUND(Source!X313,O338)</f>
        <v>8311.91</v>
      </c>
      <c r="G338" s="5" t="s">
        <v>101</v>
      </c>
      <c r="H338" s="5" t="s">
        <v>102</v>
      </c>
      <c r="I338" s="5"/>
      <c r="J338" s="5"/>
      <c r="K338" s="5">
        <v>210</v>
      </c>
      <c r="L338" s="5">
        <v>24</v>
      </c>
      <c r="M338" s="5">
        <v>3</v>
      </c>
      <c r="N338" s="5" t="s">
        <v>6</v>
      </c>
      <c r="O338" s="5">
        <v>2</v>
      </c>
      <c r="P338" s="5">
        <f>ROUND(Source!DP313,O338)</f>
        <v>73541.7</v>
      </c>
      <c r="Q338" s="5"/>
      <c r="R338" s="5"/>
      <c r="S338" s="5"/>
      <c r="T338" s="5"/>
      <c r="U338" s="5"/>
      <c r="V338" s="5"/>
      <c r="W338" s="5"/>
    </row>
    <row r="339" spans="1:206" x14ac:dyDescent="0.2">
      <c r="A339" s="5">
        <v>50</v>
      </c>
      <c r="B339" s="5">
        <v>0</v>
      </c>
      <c r="C339" s="5">
        <v>0</v>
      </c>
      <c r="D339" s="5">
        <v>1</v>
      </c>
      <c r="E339" s="5">
        <v>211</v>
      </c>
      <c r="F339" s="5">
        <f>ROUND(Source!Y313,O339)</f>
        <v>5450.77</v>
      </c>
      <c r="G339" s="5" t="s">
        <v>103</v>
      </c>
      <c r="H339" s="5" t="s">
        <v>104</v>
      </c>
      <c r="I339" s="5"/>
      <c r="J339" s="5"/>
      <c r="K339" s="5">
        <v>211</v>
      </c>
      <c r="L339" s="5">
        <v>25</v>
      </c>
      <c r="M339" s="5">
        <v>3</v>
      </c>
      <c r="N339" s="5" t="s">
        <v>6</v>
      </c>
      <c r="O339" s="5">
        <v>2</v>
      </c>
      <c r="P339" s="5">
        <f>ROUND(Source!DQ313,O339)</f>
        <v>47549.62</v>
      </c>
      <c r="Q339" s="5"/>
      <c r="R339" s="5"/>
      <c r="S339" s="5"/>
      <c r="T339" s="5"/>
      <c r="U339" s="5"/>
      <c r="V339" s="5"/>
      <c r="W339" s="5"/>
    </row>
    <row r="340" spans="1:206" x14ac:dyDescent="0.2">
      <c r="A340" s="5">
        <v>50</v>
      </c>
      <c r="B340" s="5">
        <v>0</v>
      </c>
      <c r="C340" s="5">
        <v>0</v>
      </c>
      <c r="D340" s="5">
        <v>1</v>
      </c>
      <c r="E340" s="5">
        <v>0</v>
      </c>
      <c r="F340" s="5">
        <f>ROUND(Source!AR313,O340)</f>
        <v>129507.28</v>
      </c>
      <c r="G340" s="5" t="s">
        <v>105</v>
      </c>
      <c r="H340" s="5" t="s">
        <v>106</v>
      </c>
      <c r="I340" s="5"/>
      <c r="J340" s="5"/>
      <c r="K340" s="5">
        <v>224</v>
      </c>
      <c r="L340" s="5">
        <v>26</v>
      </c>
      <c r="M340" s="5">
        <v>3</v>
      </c>
      <c r="N340" s="5" t="s">
        <v>6</v>
      </c>
      <c r="O340" s="5">
        <v>2</v>
      </c>
      <c r="P340" s="5">
        <f>ROUND(Source!EJ313,O340)</f>
        <v>2091277.56</v>
      </c>
      <c r="Q340" s="5"/>
      <c r="R340" s="5"/>
      <c r="S340" s="5"/>
      <c r="T340" s="5"/>
      <c r="U340" s="5"/>
      <c r="V340" s="5"/>
      <c r="W340" s="5"/>
    </row>
    <row r="341" spans="1:206" x14ac:dyDescent="0.2">
      <c r="A341" s="5">
        <v>50</v>
      </c>
      <c r="B341" s="5">
        <v>1</v>
      </c>
      <c r="C341" s="5">
        <v>0</v>
      </c>
      <c r="D341" s="5">
        <v>2</v>
      </c>
      <c r="E341" s="5">
        <v>0</v>
      </c>
      <c r="F341" s="5">
        <f>ROUND(F340,O341)</f>
        <v>129507.28</v>
      </c>
      <c r="G341" s="5" t="s">
        <v>107</v>
      </c>
      <c r="H341" s="5" t="s">
        <v>105</v>
      </c>
      <c r="I341" s="5"/>
      <c r="J341" s="5"/>
      <c r="K341" s="5">
        <v>212</v>
      </c>
      <c r="L341" s="5">
        <v>27</v>
      </c>
      <c r="M341" s="5">
        <v>0</v>
      </c>
      <c r="N341" s="5" t="s">
        <v>6</v>
      </c>
      <c r="O341" s="5">
        <v>2</v>
      </c>
      <c r="P341" s="5">
        <f>ROUND(P340,O341)</f>
        <v>2091277.56</v>
      </c>
      <c r="Q341" s="5"/>
      <c r="R341" s="5"/>
      <c r="S341" s="5"/>
      <c r="T341" s="5"/>
      <c r="U341" s="5"/>
      <c r="V341" s="5"/>
      <c r="W341" s="5"/>
    </row>
    <row r="342" spans="1:206" x14ac:dyDescent="0.2">
      <c r="A342" s="5">
        <v>50</v>
      </c>
      <c r="B342" s="5">
        <v>1</v>
      </c>
      <c r="C342" s="5">
        <v>0</v>
      </c>
      <c r="D342" s="5">
        <v>2</v>
      </c>
      <c r="E342" s="5">
        <v>0</v>
      </c>
      <c r="F342" s="5">
        <f>ROUND(F341*0.18,O342)</f>
        <v>23311.31</v>
      </c>
      <c r="G342" s="5" t="s">
        <v>108</v>
      </c>
      <c r="H342" s="5" t="s">
        <v>109</v>
      </c>
      <c r="I342" s="5"/>
      <c r="J342" s="5"/>
      <c r="K342" s="5">
        <v>212</v>
      </c>
      <c r="L342" s="5">
        <v>28</v>
      </c>
      <c r="M342" s="5">
        <v>0</v>
      </c>
      <c r="N342" s="5" t="s">
        <v>6</v>
      </c>
      <c r="O342" s="5">
        <v>2</v>
      </c>
      <c r="P342" s="5">
        <f>ROUND(P341*0.18,O342)</f>
        <v>376429.96</v>
      </c>
      <c r="Q342" s="5"/>
      <c r="R342" s="5"/>
      <c r="S342" s="5"/>
      <c r="T342" s="5"/>
      <c r="U342" s="5"/>
      <c r="V342" s="5"/>
      <c r="W342" s="5"/>
    </row>
    <row r="343" spans="1:206" x14ac:dyDescent="0.2">
      <c r="A343" s="5">
        <v>50</v>
      </c>
      <c r="B343" s="5">
        <v>1</v>
      </c>
      <c r="C343" s="5">
        <v>0</v>
      </c>
      <c r="D343" s="5">
        <v>2</v>
      </c>
      <c r="E343" s="5">
        <v>224</v>
      </c>
      <c r="F343" s="5">
        <f>ROUND(F341+F342,O343)</f>
        <v>152818.59</v>
      </c>
      <c r="G343" s="5" t="s">
        <v>110</v>
      </c>
      <c r="H343" s="5" t="s">
        <v>111</v>
      </c>
      <c r="I343" s="5"/>
      <c r="J343" s="5"/>
      <c r="K343" s="5">
        <v>212</v>
      </c>
      <c r="L343" s="5">
        <v>29</v>
      </c>
      <c r="M343" s="5">
        <v>0</v>
      </c>
      <c r="N343" s="5" t="s">
        <v>6</v>
      </c>
      <c r="O343" s="5">
        <v>2</v>
      </c>
      <c r="P343" s="5">
        <f>ROUND(P341+P342,O343)</f>
        <v>2467707.52</v>
      </c>
      <c r="Q343" s="5"/>
      <c r="R343" s="5"/>
      <c r="S343" s="5"/>
      <c r="T343" s="5"/>
      <c r="U343" s="5"/>
      <c r="V343" s="5"/>
      <c r="W343" s="5"/>
    </row>
    <row r="345" spans="1:206" x14ac:dyDescent="0.2">
      <c r="A345" s="3">
        <v>51</v>
      </c>
      <c r="B345" s="3">
        <f>B12</f>
        <v>406</v>
      </c>
      <c r="C345" s="3">
        <f>A12</f>
        <v>1</v>
      </c>
      <c r="D345" s="3">
        <f>ROW(A12)</f>
        <v>12</v>
      </c>
      <c r="E345" s="3"/>
      <c r="F345" s="3" t="str">
        <f>IF(F12&lt;&gt;"",F12,"")</f>
        <v>Новый объект</v>
      </c>
      <c r="G345" s="3" t="str">
        <f>IF(G12&lt;&gt;"",G12,"")</f>
        <v>Монтаж системы вентиляции Москворечье, д.2,к.1</v>
      </c>
      <c r="H345" s="3">
        <v>0</v>
      </c>
      <c r="I345" s="3"/>
      <c r="J345" s="3"/>
      <c r="K345" s="3"/>
      <c r="L345" s="3"/>
      <c r="M345" s="3"/>
      <c r="N345" s="3"/>
      <c r="O345" s="3">
        <f t="shared" ref="O345:T345" si="269">ROUND(O313,2)</f>
        <v>115744.6</v>
      </c>
      <c r="P345" s="3">
        <f t="shared" si="269"/>
        <v>104262.19</v>
      </c>
      <c r="Q345" s="3">
        <f t="shared" si="269"/>
        <v>2395.11</v>
      </c>
      <c r="R345" s="3">
        <f t="shared" si="269"/>
        <v>267.47000000000003</v>
      </c>
      <c r="S345" s="3">
        <f t="shared" si="269"/>
        <v>9087.2999999999993</v>
      </c>
      <c r="T345" s="3">
        <f t="shared" si="269"/>
        <v>0</v>
      </c>
      <c r="U345" s="3">
        <f>U313</f>
        <v>922.21432989999994</v>
      </c>
      <c r="V345" s="3">
        <f>V313</f>
        <v>21.604189199999997</v>
      </c>
      <c r="W345" s="3">
        <f>ROUND(W313,2)</f>
        <v>0</v>
      </c>
      <c r="X345" s="3">
        <f>ROUND(X313,2)</f>
        <v>8311.91</v>
      </c>
      <c r="Y345" s="3">
        <f>ROUND(Y313,2)</f>
        <v>5450.77</v>
      </c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>
        <f t="shared" ref="AO345:BC345" si="270">ROUND(AO313,2)</f>
        <v>0</v>
      </c>
      <c r="AP345" s="3">
        <f t="shared" si="270"/>
        <v>0</v>
      </c>
      <c r="AQ345" s="3">
        <f t="shared" si="270"/>
        <v>0</v>
      </c>
      <c r="AR345" s="3">
        <f t="shared" si="270"/>
        <v>129507.28</v>
      </c>
      <c r="AS345" s="3">
        <f t="shared" si="270"/>
        <v>113127.69</v>
      </c>
      <c r="AT345" s="3">
        <f t="shared" si="270"/>
        <v>11919.71</v>
      </c>
      <c r="AU345" s="3">
        <f t="shared" si="270"/>
        <v>4459.88</v>
      </c>
      <c r="AV345" s="3">
        <f t="shared" si="270"/>
        <v>104262.19</v>
      </c>
      <c r="AW345" s="3">
        <f t="shared" si="270"/>
        <v>104262.19</v>
      </c>
      <c r="AX345" s="3">
        <f t="shared" si="270"/>
        <v>0</v>
      </c>
      <c r="AY345" s="3">
        <f t="shared" si="270"/>
        <v>104262.19</v>
      </c>
      <c r="AZ345" s="3">
        <f t="shared" si="270"/>
        <v>0</v>
      </c>
      <c r="BA345" s="3">
        <f t="shared" si="270"/>
        <v>0</v>
      </c>
      <c r="BB345" s="3">
        <f t="shared" si="270"/>
        <v>0</v>
      </c>
      <c r="BC345" s="3">
        <f t="shared" si="270"/>
        <v>0</v>
      </c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4">
        <f t="shared" ref="DG345:DL345" si="271">ROUND(DG313,2)</f>
        <v>1970186.24</v>
      </c>
      <c r="DH345" s="4">
        <f t="shared" si="271"/>
        <v>1865959.44</v>
      </c>
      <c r="DI345" s="4">
        <f t="shared" si="271"/>
        <v>16358.61</v>
      </c>
      <c r="DJ345" s="4">
        <f t="shared" si="271"/>
        <v>1826.83</v>
      </c>
      <c r="DK345" s="4">
        <f t="shared" si="271"/>
        <v>87868.19</v>
      </c>
      <c r="DL345" s="4">
        <f t="shared" si="271"/>
        <v>0</v>
      </c>
      <c r="DM345" s="4">
        <f>DM313</f>
        <v>922.21432989999994</v>
      </c>
      <c r="DN345" s="4">
        <f>DN313</f>
        <v>21.604189199999997</v>
      </c>
      <c r="DO345" s="4">
        <f>ROUND(DO313,2)</f>
        <v>0</v>
      </c>
      <c r="DP345" s="4">
        <f>ROUND(DP313,2)</f>
        <v>73541.7</v>
      </c>
      <c r="DQ345" s="4">
        <f>ROUND(DQ313,2)</f>
        <v>47549.62</v>
      </c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>
        <f t="shared" ref="EG345:EU345" si="272">ROUND(EG313,2)</f>
        <v>0</v>
      </c>
      <c r="EH345" s="4">
        <f t="shared" si="272"/>
        <v>0</v>
      </c>
      <c r="EI345" s="4">
        <f t="shared" si="272"/>
        <v>0</v>
      </c>
      <c r="EJ345" s="4">
        <f t="shared" si="272"/>
        <v>2091277.56</v>
      </c>
      <c r="EK345" s="4">
        <f t="shared" si="272"/>
        <v>1704166.49</v>
      </c>
      <c r="EL345" s="4">
        <f t="shared" si="272"/>
        <v>303756.18</v>
      </c>
      <c r="EM345" s="4">
        <f t="shared" si="272"/>
        <v>83354.89</v>
      </c>
      <c r="EN345" s="4">
        <f t="shared" si="272"/>
        <v>1865959.44</v>
      </c>
      <c r="EO345" s="4">
        <f t="shared" si="272"/>
        <v>1865959.44</v>
      </c>
      <c r="EP345" s="4">
        <f t="shared" si="272"/>
        <v>0</v>
      </c>
      <c r="EQ345" s="4">
        <f t="shared" si="272"/>
        <v>1865959.44</v>
      </c>
      <c r="ER345" s="4">
        <f t="shared" si="272"/>
        <v>0</v>
      </c>
      <c r="ES345" s="4">
        <f t="shared" si="272"/>
        <v>0</v>
      </c>
      <c r="ET345" s="4">
        <f t="shared" si="272"/>
        <v>0</v>
      </c>
      <c r="EU345" s="4">
        <f t="shared" si="272"/>
        <v>0</v>
      </c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>
        <v>0</v>
      </c>
    </row>
    <row r="347" spans="1:206" x14ac:dyDescent="0.2">
      <c r="A347" s="5">
        <v>50</v>
      </c>
      <c r="B347" s="5">
        <v>0</v>
      </c>
      <c r="C347" s="5">
        <v>0</v>
      </c>
      <c r="D347" s="5">
        <v>1</v>
      </c>
      <c r="E347" s="5">
        <v>201</v>
      </c>
      <c r="F347" s="5">
        <f>ROUND(Source!O345,O347)</f>
        <v>115744.6</v>
      </c>
      <c r="G347" s="5" t="s">
        <v>55</v>
      </c>
      <c r="H347" s="5" t="s">
        <v>56</v>
      </c>
      <c r="I347" s="5"/>
      <c r="J347" s="5"/>
      <c r="K347" s="5">
        <v>201</v>
      </c>
      <c r="L347" s="5">
        <v>1</v>
      </c>
      <c r="M347" s="5">
        <v>3</v>
      </c>
      <c r="N347" s="5" t="s">
        <v>6</v>
      </c>
      <c r="O347" s="5">
        <v>2</v>
      </c>
      <c r="P347" s="5">
        <f>ROUND(Source!DG345,O347)</f>
        <v>1970186.24</v>
      </c>
      <c r="Q347" s="5"/>
      <c r="R347" s="5"/>
      <c r="S347" s="5"/>
      <c r="T347" s="5"/>
      <c r="U347" s="5"/>
      <c r="V347" s="5"/>
      <c r="W347" s="5"/>
    </row>
    <row r="348" spans="1:206" x14ac:dyDescent="0.2">
      <c r="A348" s="5">
        <v>50</v>
      </c>
      <c r="B348" s="5">
        <v>0</v>
      </c>
      <c r="C348" s="5">
        <v>0</v>
      </c>
      <c r="D348" s="5">
        <v>1</v>
      </c>
      <c r="E348" s="5">
        <v>202</v>
      </c>
      <c r="F348" s="5">
        <f>ROUND(Source!P345,O348)</f>
        <v>104262.19</v>
      </c>
      <c r="G348" s="5" t="s">
        <v>57</v>
      </c>
      <c r="H348" s="5" t="s">
        <v>58</v>
      </c>
      <c r="I348" s="5"/>
      <c r="J348" s="5"/>
      <c r="K348" s="5">
        <v>202</v>
      </c>
      <c r="L348" s="5">
        <v>2</v>
      </c>
      <c r="M348" s="5">
        <v>3</v>
      </c>
      <c r="N348" s="5" t="s">
        <v>6</v>
      </c>
      <c r="O348" s="5">
        <v>2</v>
      </c>
      <c r="P348" s="5">
        <f>ROUND(Source!DH345,O348)</f>
        <v>1865959.44</v>
      </c>
      <c r="Q348" s="5"/>
      <c r="R348" s="5"/>
      <c r="S348" s="5"/>
      <c r="T348" s="5"/>
      <c r="U348" s="5"/>
      <c r="V348" s="5"/>
      <c r="W348" s="5"/>
    </row>
    <row r="349" spans="1:206" x14ac:dyDescent="0.2">
      <c r="A349" s="5">
        <v>50</v>
      </c>
      <c r="B349" s="5">
        <v>0</v>
      </c>
      <c r="C349" s="5">
        <v>0</v>
      </c>
      <c r="D349" s="5">
        <v>1</v>
      </c>
      <c r="E349" s="5">
        <v>222</v>
      </c>
      <c r="F349" s="5">
        <f>ROUND(Source!AO345,O349)</f>
        <v>0</v>
      </c>
      <c r="G349" s="5" t="s">
        <v>59</v>
      </c>
      <c r="H349" s="5" t="s">
        <v>60</v>
      </c>
      <c r="I349" s="5"/>
      <c r="J349" s="5"/>
      <c r="K349" s="5">
        <v>222</v>
      </c>
      <c r="L349" s="5">
        <v>3</v>
      </c>
      <c r="M349" s="5">
        <v>3</v>
      </c>
      <c r="N349" s="5" t="s">
        <v>6</v>
      </c>
      <c r="O349" s="5">
        <v>2</v>
      </c>
      <c r="P349" s="5">
        <f>ROUND(Source!EG345,O349)</f>
        <v>0</v>
      </c>
      <c r="Q349" s="5"/>
      <c r="R349" s="5"/>
      <c r="S349" s="5"/>
      <c r="T349" s="5"/>
      <c r="U349" s="5"/>
      <c r="V349" s="5"/>
      <c r="W349" s="5"/>
    </row>
    <row r="350" spans="1:206" x14ac:dyDescent="0.2">
      <c r="A350" s="5">
        <v>50</v>
      </c>
      <c r="B350" s="5">
        <v>0</v>
      </c>
      <c r="C350" s="5">
        <v>0</v>
      </c>
      <c r="D350" s="5">
        <v>1</v>
      </c>
      <c r="E350" s="5">
        <v>225</v>
      </c>
      <c r="F350" s="5">
        <f>ROUND(Source!AV345,O350)</f>
        <v>104262.19</v>
      </c>
      <c r="G350" s="5" t="s">
        <v>61</v>
      </c>
      <c r="H350" s="5" t="s">
        <v>62</v>
      </c>
      <c r="I350" s="5"/>
      <c r="J350" s="5"/>
      <c r="K350" s="5">
        <v>225</v>
      </c>
      <c r="L350" s="5">
        <v>4</v>
      </c>
      <c r="M350" s="5">
        <v>3</v>
      </c>
      <c r="N350" s="5" t="s">
        <v>6</v>
      </c>
      <c r="O350" s="5">
        <v>2</v>
      </c>
      <c r="P350" s="5">
        <f>ROUND(Source!EN345,O350)</f>
        <v>1865959.44</v>
      </c>
      <c r="Q350" s="5"/>
      <c r="R350" s="5"/>
      <c r="S350" s="5"/>
      <c r="T350" s="5"/>
      <c r="U350" s="5"/>
      <c r="V350" s="5"/>
      <c r="W350" s="5"/>
    </row>
    <row r="351" spans="1:206" x14ac:dyDescent="0.2">
      <c r="A351" s="5">
        <v>50</v>
      </c>
      <c r="B351" s="5">
        <v>0</v>
      </c>
      <c r="C351" s="5">
        <v>0</v>
      </c>
      <c r="D351" s="5">
        <v>1</v>
      </c>
      <c r="E351" s="5">
        <v>226</v>
      </c>
      <c r="F351" s="5">
        <f>ROUND(Source!AW345,O351)</f>
        <v>104262.19</v>
      </c>
      <c r="G351" s="5" t="s">
        <v>63</v>
      </c>
      <c r="H351" s="5" t="s">
        <v>64</v>
      </c>
      <c r="I351" s="5"/>
      <c r="J351" s="5"/>
      <c r="K351" s="5">
        <v>226</v>
      </c>
      <c r="L351" s="5">
        <v>5</v>
      </c>
      <c r="M351" s="5">
        <v>3</v>
      </c>
      <c r="N351" s="5" t="s">
        <v>6</v>
      </c>
      <c r="O351" s="5">
        <v>2</v>
      </c>
      <c r="P351" s="5">
        <f>ROUND(Source!EO345,O351)</f>
        <v>1865959.44</v>
      </c>
      <c r="Q351" s="5"/>
      <c r="R351" s="5"/>
      <c r="S351" s="5"/>
      <c r="T351" s="5"/>
      <c r="U351" s="5"/>
      <c r="V351" s="5"/>
      <c r="W351" s="5"/>
    </row>
    <row r="352" spans="1:206" x14ac:dyDescent="0.2">
      <c r="A352" s="5">
        <v>50</v>
      </c>
      <c r="B352" s="5">
        <v>0</v>
      </c>
      <c r="C352" s="5">
        <v>0</v>
      </c>
      <c r="D352" s="5">
        <v>1</v>
      </c>
      <c r="E352" s="5">
        <v>227</v>
      </c>
      <c r="F352" s="5">
        <f>ROUND(Source!AX345,O352)</f>
        <v>0</v>
      </c>
      <c r="G352" s="5" t="s">
        <v>65</v>
      </c>
      <c r="H352" s="5" t="s">
        <v>66</v>
      </c>
      <c r="I352" s="5"/>
      <c r="J352" s="5"/>
      <c r="K352" s="5">
        <v>227</v>
      </c>
      <c r="L352" s="5">
        <v>6</v>
      </c>
      <c r="M352" s="5">
        <v>3</v>
      </c>
      <c r="N352" s="5" t="s">
        <v>6</v>
      </c>
      <c r="O352" s="5">
        <v>2</v>
      </c>
      <c r="P352" s="5">
        <f>ROUND(Source!EP345,O352)</f>
        <v>0</v>
      </c>
      <c r="Q352" s="5"/>
      <c r="R352" s="5"/>
      <c r="S352" s="5"/>
      <c r="T352" s="5"/>
      <c r="U352" s="5"/>
      <c r="V352" s="5"/>
      <c r="W352" s="5"/>
    </row>
    <row r="353" spans="1:23" x14ac:dyDescent="0.2">
      <c r="A353" s="5">
        <v>50</v>
      </c>
      <c r="B353" s="5">
        <v>0</v>
      </c>
      <c r="C353" s="5">
        <v>0</v>
      </c>
      <c r="D353" s="5">
        <v>1</v>
      </c>
      <c r="E353" s="5">
        <v>228</v>
      </c>
      <c r="F353" s="5">
        <f>ROUND(Source!AY345,O353)</f>
        <v>104262.19</v>
      </c>
      <c r="G353" s="5" t="s">
        <v>67</v>
      </c>
      <c r="H353" s="5" t="s">
        <v>68</v>
      </c>
      <c r="I353" s="5"/>
      <c r="J353" s="5"/>
      <c r="K353" s="5">
        <v>228</v>
      </c>
      <c r="L353" s="5">
        <v>7</v>
      </c>
      <c r="M353" s="5">
        <v>3</v>
      </c>
      <c r="N353" s="5" t="s">
        <v>6</v>
      </c>
      <c r="O353" s="5">
        <v>2</v>
      </c>
      <c r="P353" s="5">
        <f>ROUND(Source!EQ345,O353)</f>
        <v>1865959.44</v>
      </c>
      <c r="Q353" s="5"/>
      <c r="R353" s="5"/>
      <c r="S353" s="5"/>
      <c r="T353" s="5"/>
      <c r="U353" s="5"/>
      <c r="V353" s="5"/>
      <c r="W353" s="5"/>
    </row>
    <row r="354" spans="1:23" x14ac:dyDescent="0.2">
      <c r="A354" s="5">
        <v>50</v>
      </c>
      <c r="B354" s="5">
        <v>0</v>
      </c>
      <c r="C354" s="5">
        <v>0</v>
      </c>
      <c r="D354" s="5">
        <v>1</v>
      </c>
      <c r="E354" s="5">
        <v>216</v>
      </c>
      <c r="F354" s="5">
        <f>ROUND(Source!AP345,O354)</f>
        <v>0</v>
      </c>
      <c r="G354" s="5" t="s">
        <v>69</v>
      </c>
      <c r="H354" s="5" t="s">
        <v>70</v>
      </c>
      <c r="I354" s="5"/>
      <c r="J354" s="5"/>
      <c r="K354" s="5">
        <v>216</v>
      </c>
      <c r="L354" s="5">
        <v>8</v>
      </c>
      <c r="M354" s="5">
        <v>3</v>
      </c>
      <c r="N354" s="5" t="s">
        <v>6</v>
      </c>
      <c r="O354" s="5">
        <v>2</v>
      </c>
      <c r="P354" s="5">
        <f>ROUND(Source!EH345,O354)</f>
        <v>0</v>
      </c>
      <c r="Q354" s="5"/>
      <c r="R354" s="5"/>
      <c r="S354" s="5"/>
      <c r="T354" s="5"/>
      <c r="U354" s="5"/>
      <c r="V354" s="5"/>
      <c r="W354" s="5"/>
    </row>
    <row r="355" spans="1:23" x14ac:dyDescent="0.2">
      <c r="A355" s="5">
        <v>50</v>
      </c>
      <c r="B355" s="5">
        <v>0</v>
      </c>
      <c r="C355" s="5">
        <v>0</v>
      </c>
      <c r="D355" s="5">
        <v>1</v>
      </c>
      <c r="E355" s="5">
        <v>223</v>
      </c>
      <c r="F355" s="5">
        <f>ROUND(Source!AQ345,O355)</f>
        <v>0</v>
      </c>
      <c r="G355" s="5" t="s">
        <v>71</v>
      </c>
      <c r="H355" s="5" t="s">
        <v>72</v>
      </c>
      <c r="I355" s="5"/>
      <c r="J355" s="5"/>
      <c r="K355" s="5">
        <v>223</v>
      </c>
      <c r="L355" s="5">
        <v>9</v>
      </c>
      <c r="M355" s="5">
        <v>3</v>
      </c>
      <c r="N355" s="5" t="s">
        <v>6</v>
      </c>
      <c r="O355" s="5">
        <v>2</v>
      </c>
      <c r="P355" s="5">
        <f>ROUND(Source!EI345,O355)</f>
        <v>0</v>
      </c>
      <c r="Q355" s="5"/>
      <c r="R355" s="5"/>
      <c r="S355" s="5"/>
      <c r="T355" s="5"/>
      <c r="U355" s="5"/>
      <c r="V355" s="5"/>
      <c r="W355" s="5"/>
    </row>
    <row r="356" spans="1:23" x14ac:dyDescent="0.2">
      <c r="A356" s="5">
        <v>50</v>
      </c>
      <c r="B356" s="5">
        <v>0</v>
      </c>
      <c r="C356" s="5">
        <v>0</v>
      </c>
      <c r="D356" s="5">
        <v>1</v>
      </c>
      <c r="E356" s="5">
        <v>229</v>
      </c>
      <c r="F356" s="5">
        <f>ROUND(Source!AZ345,O356)</f>
        <v>0</v>
      </c>
      <c r="G356" s="5" t="s">
        <v>73</v>
      </c>
      <c r="H356" s="5" t="s">
        <v>74</v>
      </c>
      <c r="I356" s="5"/>
      <c r="J356" s="5"/>
      <c r="K356" s="5">
        <v>229</v>
      </c>
      <c r="L356" s="5">
        <v>10</v>
      </c>
      <c r="M356" s="5">
        <v>3</v>
      </c>
      <c r="N356" s="5" t="s">
        <v>6</v>
      </c>
      <c r="O356" s="5">
        <v>2</v>
      </c>
      <c r="P356" s="5">
        <f>ROUND(Source!ER345,O356)</f>
        <v>0</v>
      </c>
      <c r="Q356" s="5"/>
      <c r="R356" s="5"/>
      <c r="S356" s="5"/>
      <c r="T356" s="5"/>
      <c r="U356" s="5"/>
      <c r="V356" s="5"/>
      <c r="W356" s="5"/>
    </row>
    <row r="357" spans="1:23" x14ac:dyDescent="0.2">
      <c r="A357" s="5">
        <v>50</v>
      </c>
      <c r="B357" s="5">
        <v>0</v>
      </c>
      <c r="C357" s="5">
        <v>0</v>
      </c>
      <c r="D357" s="5">
        <v>1</v>
      </c>
      <c r="E357" s="5">
        <v>203</v>
      </c>
      <c r="F357" s="5">
        <f>ROUND(Source!Q345,O357)</f>
        <v>2395.11</v>
      </c>
      <c r="G357" s="5" t="s">
        <v>75</v>
      </c>
      <c r="H357" s="5" t="s">
        <v>76</v>
      </c>
      <c r="I357" s="5"/>
      <c r="J357" s="5"/>
      <c r="K357" s="5">
        <v>203</v>
      </c>
      <c r="L357" s="5">
        <v>11</v>
      </c>
      <c r="M357" s="5">
        <v>3</v>
      </c>
      <c r="N357" s="5" t="s">
        <v>6</v>
      </c>
      <c r="O357" s="5">
        <v>2</v>
      </c>
      <c r="P357" s="5">
        <f>ROUND(Source!DI345,O357)</f>
        <v>16358.61</v>
      </c>
      <c r="Q357" s="5"/>
      <c r="R357" s="5"/>
      <c r="S357" s="5"/>
      <c r="T357" s="5"/>
      <c r="U357" s="5"/>
      <c r="V357" s="5"/>
      <c r="W357" s="5"/>
    </row>
    <row r="358" spans="1:23" x14ac:dyDescent="0.2">
      <c r="A358" s="5">
        <v>50</v>
      </c>
      <c r="B358" s="5">
        <v>0</v>
      </c>
      <c r="C358" s="5">
        <v>0</v>
      </c>
      <c r="D358" s="5">
        <v>1</v>
      </c>
      <c r="E358" s="5">
        <v>231</v>
      </c>
      <c r="F358" s="5">
        <f>ROUND(Source!BB345,O358)</f>
        <v>0</v>
      </c>
      <c r="G358" s="5" t="s">
        <v>77</v>
      </c>
      <c r="H358" s="5" t="s">
        <v>78</v>
      </c>
      <c r="I358" s="5"/>
      <c r="J358" s="5"/>
      <c r="K358" s="5">
        <v>231</v>
      </c>
      <c r="L358" s="5">
        <v>12</v>
      </c>
      <c r="M358" s="5">
        <v>3</v>
      </c>
      <c r="N358" s="5" t="s">
        <v>6</v>
      </c>
      <c r="O358" s="5">
        <v>2</v>
      </c>
      <c r="P358" s="5">
        <f>ROUND(Source!ET345,O358)</f>
        <v>0</v>
      </c>
      <c r="Q358" s="5"/>
      <c r="R358" s="5"/>
      <c r="S358" s="5"/>
      <c r="T358" s="5"/>
      <c r="U358" s="5"/>
      <c r="V358" s="5"/>
      <c r="W358" s="5"/>
    </row>
    <row r="359" spans="1:23" x14ac:dyDescent="0.2">
      <c r="A359" s="5">
        <v>50</v>
      </c>
      <c r="B359" s="5">
        <v>0</v>
      </c>
      <c r="C359" s="5">
        <v>0</v>
      </c>
      <c r="D359" s="5">
        <v>1</v>
      </c>
      <c r="E359" s="5">
        <v>204</v>
      </c>
      <c r="F359" s="5">
        <f>ROUND(Source!R345,O359)</f>
        <v>267.47000000000003</v>
      </c>
      <c r="G359" s="5" t="s">
        <v>79</v>
      </c>
      <c r="H359" s="5" t="s">
        <v>80</v>
      </c>
      <c r="I359" s="5"/>
      <c r="J359" s="5"/>
      <c r="K359" s="5">
        <v>204</v>
      </c>
      <c r="L359" s="5">
        <v>13</v>
      </c>
      <c r="M359" s="5">
        <v>3</v>
      </c>
      <c r="N359" s="5" t="s">
        <v>6</v>
      </c>
      <c r="O359" s="5">
        <v>2</v>
      </c>
      <c r="P359" s="5">
        <f>ROUND(Source!DJ345,O359)</f>
        <v>1826.83</v>
      </c>
      <c r="Q359" s="5"/>
      <c r="R359" s="5"/>
      <c r="S359" s="5"/>
      <c r="T359" s="5"/>
      <c r="U359" s="5"/>
      <c r="V359" s="5"/>
      <c r="W359" s="5"/>
    </row>
    <row r="360" spans="1:23" x14ac:dyDescent="0.2">
      <c r="A360" s="5">
        <v>50</v>
      </c>
      <c r="B360" s="5">
        <v>0</v>
      </c>
      <c r="C360" s="5">
        <v>0</v>
      </c>
      <c r="D360" s="5">
        <v>1</v>
      </c>
      <c r="E360" s="5">
        <v>205</v>
      </c>
      <c r="F360" s="5">
        <f>ROUND(Source!S345,O360)</f>
        <v>9087.2999999999993</v>
      </c>
      <c r="G360" s="5" t="s">
        <v>81</v>
      </c>
      <c r="H360" s="5" t="s">
        <v>82</v>
      </c>
      <c r="I360" s="5"/>
      <c r="J360" s="5"/>
      <c r="K360" s="5">
        <v>205</v>
      </c>
      <c r="L360" s="5">
        <v>14</v>
      </c>
      <c r="M360" s="5">
        <v>3</v>
      </c>
      <c r="N360" s="5" t="s">
        <v>6</v>
      </c>
      <c r="O360" s="5">
        <v>2</v>
      </c>
      <c r="P360" s="5">
        <f>ROUND(Source!DK345,O360)</f>
        <v>87868.19</v>
      </c>
      <c r="Q360" s="5"/>
      <c r="R360" s="5"/>
      <c r="S360" s="5"/>
      <c r="T360" s="5"/>
      <c r="U360" s="5"/>
      <c r="V360" s="5"/>
      <c r="W360" s="5"/>
    </row>
    <row r="361" spans="1:23" x14ac:dyDescent="0.2">
      <c r="A361" s="5">
        <v>50</v>
      </c>
      <c r="B361" s="5">
        <v>0</v>
      </c>
      <c r="C361" s="5">
        <v>0</v>
      </c>
      <c r="D361" s="5">
        <v>1</v>
      </c>
      <c r="E361" s="5">
        <v>232</v>
      </c>
      <c r="F361" s="5">
        <f>ROUND(Source!BC345,O361)</f>
        <v>0</v>
      </c>
      <c r="G361" s="5" t="s">
        <v>83</v>
      </c>
      <c r="H361" s="5" t="s">
        <v>84</v>
      </c>
      <c r="I361" s="5"/>
      <c r="J361" s="5"/>
      <c r="K361" s="5">
        <v>232</v>
      </c>
      <c r="L361" s="5">
        <v>15</v>
      </c>
      <c r="M361" s="5">
        <v>3</v>
      </c>
      <c r="N361" s="5" t="s">
        <v>6</v>
      </c>
      <c r="O361" s="5">
        <v>2</v>
      </c>
      <c r="P361" s="5">
        <f>ROUND(Source!EU345,O361)</f>
        <v>0</v>
      </c>
      <c r="Q361" s="5"/>
      <c r="R361" s="5"/>
      <c r="S361" s="5"/>
      <c r="T361" s="5"/>
      <c r="U361" s="5"/>
      <c r="V361" s="5"/>
      <c r="W361" s="5"/>
    </row>
    <row r="362" spans="1:23" x14ac:dyDescent="0.2">
      <c r="A362" s="5">
        <v>50</v>
      </c>
      <c r="B362" s="5">
        <v>0</v>
      </c>
      <c r="C362" s="5">
        <v>0</v>
      </c>
      <c r="D362" s="5">
        <v>1</v>
      </c>
      <c r="E362" s="5">
        <v>214</v>
      </c>
      <c r="F362" s="5">
        <f>ROUND(Source!AS345,O362)</f>
        <v>113127.69</v>
      </c>
      <c r="G362" s="5" t="s">
        <v>85</v>
      </c>
      <c r="H362" s="5" t="s">
        <v>86</v>
      </c>
      <c r="I362" s="5"/>
      <c r="J362" s="5"/>
      <c r="K362" s="5">
        <v>214</v>
      </c>
      <c r="L362" s="5">
        <v>16</v>
      </c>
      <c r="M362" s="5">
        <v>3</v>
      </c>
      <c r="N362" s="5" t="s">
        <v>6</v>
      </c>
      <c r="O362" s="5">
        <v>2</v>
      </c>
      <c r="P362" s="5">
        <f>ROUND(Source!EK345,O362)</f>
        <v>1704166.49</v>
      </c>
      <c r="Q362" s="5"/>
      <c r="R362" s="5"/>
      <c r="S362" s="5"/>
      <c r="T362" s="5"/>
      <c r="U362" s="5"/>
      <c r="V362" s="5"/>
      <c r="W362" s="5"/>
    </row>
    <row r="363" spans="1:23" x14ac:dyDescent="0.2">
      <c r="A363" s="5">
        <v>50</v>
      </c>
      <c r="B363" s="5">
        <v>0</v>
      </c>
      <c r="C363" s="5">
        <v>0</v>
      </c>
      <c r="D363" s="5">
        <v>1</v>
      </c>
      <c r="E363" s="5">
        <v>215</v>
      </c>
      <c r="F363" s="5">
        <f>ROUND(Source!AT345,O363)</f>
        <v>11919.71</v>
      </c>
      <c r="G363" s="5" t="s">
        <v>87</v>
      </c>
      <c r="H363" s="5" t="s">
        <v>88</v>
      </c>
      <c r="I363" s="5"/>
      <c r="J363" s="5"/>
      <c r="K363" s="5">
        <v>215</v>
      </c>
      <c r="L363" s="5">
        <v>17</v>
      </c>
      <c r="M363" s="5">
        <v>3</v>
      </c>
      <c r="N363" s="5" t="s">
        <v>6</v>
      </c>
      <c r="O363" s="5">
        <v>2</v>
      </c>
      <c r="P363" s="5">
        <f>ROUND(Source!EL345,O363)</f>
        <v>303756.18</v>
      </c>
      <c r="Q363" s="5"/>
      <c r="R363" s="5"/>
      <c r="S363" s="5"/>
      <c r="T363" s="5"/>
      <c r="U363" s="5"/>
      <c r="V363" s="5"/>
      <c r="W363" s="5"/>
    </row>
    <row r="364" spans="1:23" x14ac:dyDescent="0.2">
      <c r="A364" s="5">
        <v>50</v>
      </c>
      <c r="B364" s="5">
        <v>0</v>
      </c>
      <c r="C364" s="5">
        <v>0</v>
      </c>
      <c r="D364" s="5">
        <v>1</v>
      </c>
      <c r="E364" s="5">
        <v>217</v>
      </c>
      <c r="F364" s="5">
        <f>ROUND(Source!AU345,O364)</f>
        <v>4459.88</v>
      </c>
      <c r="G364" s="5" t="s">
        <v>89</v>
      </c>
      <c r="H364" s="5" t="s">
        <v>90</v>
      </c>
      <c r="I364" s="5"/>
      <c r="J364" s="5"/>
      <c r="K364" s="5">
        <v>217</v>
      </c>
      <c r="L364" s="5">
        <v>18</v>
      </c>
      <c r="M364" s="5">
        <v>3</v>
      </c>
      <c r="N364" s="5" t="s">
        <v>6</v>
      </c>
      <c r="O364" s="5">
        <v>2</v>
      </c>
      <c r="P364" s="5">
        <f>ROUND(Source!EM345,O364)</f>
        <v>83354.89</v>
      </c>
      <c r="Q364" s="5"/>
      <c r="R364" s="5"/>
      <c r="S364" s="5"/>
      <c r="T364" s="5"/>
      <c r="U364" s="5"/>
      <c r="V364" s="5"/>
      <c r="W364" s="5"/>
    </row>
    <row r="365" spans="1:23" x14ac:dyDescent="0.2">
      <c r="A365" s="5">
        <v>50</v>
      </c>
      <c r="B365" s="5">
        <v>0</v>
      </c>
      <c r="C365" s="5">
        <v>0</v>
      </c>
      <c r="D365" s="5">
        <v>1</v>
      </c>
      <c r="E365" s="5">
        <v>230</v>
      </c>
      <c r="F365" s="5">
        <f>ROUND(Source!BA345,O365)</f>
        <v>0</v>
      </c>
      <c r="G365" s="5" t="s">
        <v>91</v>
      </c>
      <c r="H365" s="5" t="s">
        <v>92</v>
      </c>
      <c r="I365" s="5"/>
      <c r="J365" s="5"/>
      <c r="K365" s="5">
        <v>230</v>
      </c>
      <c r="L365" s="5">
        <v>19</v>
      </c>
      <c r="M365" s="5">
        <v>3</v>
      </c>
      <c r="N365" s="5" t="s">
        <v>6</v>
      </c>
      <c r="O365" s="5">
        <v>2</v>
      </c>
      <c r="P365" s="5">
        <f>ROUND(Source!ES345,O365)</f>
        <v>0</v>
      </c>
      <c r="Q365" s="5"/>
      <c r="R365" s="5"/>
      <c r="S365" s="5"/>
      <c r="T365" s="5"/>
      <c r="U365" s="5"/>
      <c r="V365" s="5"/>
      <c r="W365" s="5"/>
    </row>
    <row r="366" spans="1:23" x14ac:dyDescent="0.2">
      <c r="A366" s="5">
        <v>50</v>
      </c>
      <c r="B366" s="5">
        <v>0</v>
      </c>
      <c r="C366" s="5">
        <v>0</v>
      </c>
      <c r="D366" s="5">
        <v>1</v>
      </c>
      <c r="E366" s="5">
        <v>206</v>
      </c>
      <c r="F366" s="5">
        <f>ROUND(Source!T345,O366)</f>
        <v>0</v>
      </c>
      <c r="G366" s="5" t="s">
        <v>93</v>
      </c>
      <c r="H366" s="5" t="s">
        <v>94</v>
      </c>
      <c r="I366" s="5"/>
      <c r="J366" s="5"/>
      <c r="K366" s="5">
        <v>206</v>
      </c>
      <c r="L366" s="5">
        <v>20</v>
      </c>
      <c r="M366" s="5">
        <v>3</v>
      </c>
      <c r="N366" s="5" t="s">
        <v>6</v>
      </c>
      <c r="O366" s="5">
        <v>2</v>
      </c>
      <c r="P366" s="5">
        <f>ROUND(Source!DL345,O366)</f>
        <v>0</v>
      </c>
      <c r="Q366" s="5"/>
      <c r="R366" s="5"/>
      <c r="S366" s="5"/>
      <c r="T366" s="5"/>
      <c r="U366" s="5"/>
      <c r="V366" s="5"/>
      <c r="W366" s="5"/>
    </row>
    <row r="367" spans="1:23" x14ac:dyDescent="0.2">
      <c r="A367" s="5">
        <v>50</v>
      </c>
      <c r="B367" s="5">
        <v>0</v>
      </c>
      <c r="C367" s="5">
        <v>0</v>
      </c>
      <c r="D367" s="5">
        <v>1</v>
      </c>
      <c r="E367" s="5">
        <v>207</v>
      </c>
      <c r="F367" s="5">
        <f>Source!U345</f>
        <v>922.21432989999994</v>
      </c>
      <c r="G367" s="5" t="s">
        <v>95</v>
      </c>
      <c r="H367" s="5" t="s">
        <v>96</v>
      </c>
      <c r="I367" s="5"/>
      <c r="J367" s="5"/>
      <c r="K367" s="5">
        <v>207</v>
      </c>
      <c r="L367" s="5">
        <v>21</v>
      </c>
      <c r="M367" s="5">
        <v>3</v>
      </c>
      <c r="N367" s="5" t="s">
        <v>6</v>
      </c>
      <c r="O367" s="5">
        <v>-1</v>
      </c>
      <c r="P367" s="5">
        <f>Source!DM345</f>
        <v>922.21432989999994</v>
      </c>
      <c r="Q367" s="5"/>
      <c r="R367" s="5"/>
      <c r="S367" s="5"/>
      <c r="T367" s="5"/>
      <c r="U367" s="5"/>
      <c r="V367" s="5"/>
      <c r="W367" s="5"/>
    </row>
    <row r="368" spans="1:23" x14ac:dyDescent="0.2">
      <c r="A368" s="5">
        <v>50</v>
      </c>
      <c r="B368" s="5">
        <v>0</v>
      </c>
      <c r="C368" s="5">
        <v>0</v>
      </c>
      <c r="D368" s="5">
        <v>1</v>
      </c>
      <c r="E368" s="5">
        <v>208</v>
      </c>
      <c r="F368" s="5">
        <f>Source!V345</f>
        <v>21.604189199999997</v>
      </c>
      <c r="G368" s="5" t="s">
        <v>97</v>
      </c>
      <c r="H368" s="5" t="s">
        <v>98</v>
      </c>
      <c r="I368" s="5"/>
      <c r="J368" s="5"/>
      <c r="K368" s="5">
        <v>208</v>
      </c>
      <c r="L368" s="5">
        <v>22</v>
      </c>
      <c r="M368" s="5">
        <v>3</v>
      </c>
      <c r="N368" s="5" t="s">
        <v>6</v>
      </c>
      <c r="O368" s="5">
        <v>-1</v>
      </c>
      <c r="P368" s="5">
        <f>Source!DN345</f>
        <v>21.604189199999997</v>
      </c>
      <c r="Q368" s="5"/>
      <c r="R368" s="5"/>
      <c r="S368" s="5"/>
      <c r="T368" s="5"/>
      <c r="U368" s="5"/>
      <c r="V368" s="5"/>
      <c r="W368" s="5"/>
    </row>
    <row r="369" spans="1:23" x14ac:dyDescent="0.2">
      <c r="A369" s="5">
        <v>50</v>
      </c>
      <c r="B369" s="5">
        <v>0</v>
      </c>
      <c r="C369" s="5">
        <v>0</v>
      </c>
      <c r="D369" s="5">
        <v>1</v>
      </c>
      <c r="E369" s="5">
        <v>209</v>
      </c>
      <c r="F369" s="5">
        <f>ROUND(Source!W345,O369)</f>
        <v>0</v>
      </c>
      <c r="G369" s="5" t="s">
        <v>99</v>
      </c>
      <c r="H369" s="5" t="s">
        <v>100</v>
      </c>
      <c r="I369" s="5"/>
      <c r="J369" s="5"/>
      <c r="K369" s="5">
        <v>209</v>
      </c>
      <c r="L369" s="5">
        <v>23</v>
      </c>
      <c r="M369" s="5">
        <v>3</v>
      </c>
      <c r="N369" s="5" t="s">
        <v>6</v>
      </c>
      <c r="O369" s="5">
        <v>2</v>
      </c>
      <c r="P369" s="5">
        <f>ROUND(Source!DO345,O369)</f>
        <v>0</v>
      </c>
      <c r="Q369" s="5"/>
      <c r="R369" s="5"/>
      <c r="S369" s="5"/>
      <c r="T369" s="5"/>
      <c r="U369" s="5"/>
      <c r="V369" s="5"/>
      <c r="W369" s="5"/>
    </row>
    <row r="370" spans="1:23" x14ac:dyDescent="0.2">
      <c r="A370" s="5">
        <v>50</v>
      </c>
      <c r="B370" s="5">
        <v>0</v>
      </c>
      <c r="C370" s="5">
        <v>0</v>
      </c>
      <c r="D370" s="5">
        <v>1</v>
      </c>
      <c r="E370" s="5">
        <v>210</v>
      </c>
      <c r="F370" s="5">
        <f>ROUND(Source!X345,O370)</f>
        <v>8311.91</v>
      </c>
      <c r="G370" s="5" t="s">
        <v>101</v>
      </c>
      <c r="H370" s="5" t="s">
        <v>102</v>
      </c>
      <c r="I370" s="5"/>
      <c r="J370" s="5"/>
      <c r="K370" s="5">
        <v>210</v>
      </c>
      <c r="L370" s="5">
        <v>24</v>
      </c>
      <c r="M370" s="5">
        <v>3</v>
      </c>
      <c r="N370" s="5" t="s">
        <v>6</v>
      </c>
      <c r="O370" s="5">
        <v>2</v>
      </c>
      <c r="P370" s="5">
        <f>ROUND(Source!DP345,O370)</f>
        <v>73541.7</v>
      </c>
      <c r="Q370" s="5"/>
      <c r="R370" s="5"/>
      <c r="S370" s="5"/>
      <c r="T370" s="5"/>
      <c r="U370" s="5"/>
      <c r="V370" s="5"/>
      <c r="W370" s="5"/>
    </row>
    <row r="371" spans="1:23" x14ac:dyDescent="0.2">
      <c r="A371" s="5">
        <v>50</v>
      </c>
      <c r="B371" s="5">
        <v>0</v>
      </c>
      <c r="C371" s="5">
        <v>0</v>
      </c>
      <c r="D371" s="5">
        <v>1</v>
      </c>
      <c r="E371" s="5">
        <v>211</v>
      </c>
      <c r="F371" s="5">
        <f>ROUND(Source!Y345,O371)</f>
        <v>5450.77</v>
      </c>
      <c r="G371" s="5" t="s">
        <v>103</v>
      </c>
      <c r="H371" s="5" t="s">
        <v>104</v>
      </c>
      <c r="I371" s="5"/>
      <c r="J371" s="5"/>
      <c r="K371" s="5">
        <v>211</v>
      </c>
      <c r="L371" s="5">
        <v>25</v>
      </c>
      <c r="M371" s="5">
        <v>3</v>
      </c>
      <c r="N371" s="5" t="s">
        <v>6</v>
      </c>
      <c r="O371" s="5">
        <v>2</v>
      </c>
      <c r="P371" s="5">
        <f>ROUND(Source!DQ345,O371)</f>
        <v>47549.62</v>
      </c>
      <c r="Q371" s="5"/>
      <c r="R371" s="5"/>
      <c r="S371" s="5"/>
      <c r="T371" s="5"/>
      <c r="U371" s="5"/>
      <c r="V371" s="5"/>
      <c r="W371" s="5"/>
    </row>
    <row r="372" spans="1:23" x14ac:dyDescent="0.2">
      <c r="A372" s="5">
        <v>50</v>
      </c>
      <c r="B372" s="5">
        <v>0</v>
      </c>
      <c r="C372" s="5">
        <v>0</v>
      </c>
      <c r="D372" s="5">
        <v>1</v>
      </c>
      <c r="E372" s="5">
        <v>0</v>
      </c>
      <c r="F372" s="5">
        <f>ROUND(Source!AR345,O372)</f>
        <v>129507.28</v>
      </c>
      <c r="G372" s="5" t="s">
        <v>105</v>
      </c>
      <c r="H372" s="5" t="s">
        <v>106</v>
      </c>
      <c r="I372" s="5"/>
      <c r="J372" s="5"/>
      <c r="K372" s="5">
        <v>224</v>
      </c>
      <c r="L372" s="5">
        <v>26</v>
      </c>
      <c r="M372" s="5">
        <v>3</v>
      </c>
      <c r="N372" s="5" t="s">
        <v>6</v>
      </c>
      <c r="O372" s="5">
        <v>2</v>
      </c>
      <c r="P372" s="5">
        <f>ROUND(Source!EJ345,O372)</f>
        <v>2091277.56</v>
      </c>
      <c r="Q372" s="5"/>
      <c r="R372" s="5"/>
      <c r="S372" s="5"/>
      <c r="T372" s="5"/>
      <c r="U372" s="5"/>
      <c r="V372" s="5"/>
      <c r="W372" s="5"/>
    </row>
    <row r="373" spans="1:23" x14ac:dyDescent="0.2">
      <c r="A373" s="5">
        <v>50</v>
      </c>
      <c r="B373" s="5">
        <v>1</v>
      </c>
      <c r="C373" s="5">
        <v>0</v>
      </c>
      <c r="D373" s="5">
        <v>2</v>
      </c>
      <c r="E373" s="5">
        <v>0</v>
      </c>
      <c r="F373" s="5">
        <f>ROUND(F372,O373)</f>
        <v>129507.28</v>
      </c>
      <c r="G373" s="5" t="s">
        <v>107</v>
      </c>
      <c r="H373" s="5" t="s">
        <v>105</v>
      </c>
      <c r="I373" s="5"/>
      <c r="J373" s="5"/>
      <c r="K373" s="5">
        <v>212</v>
      </c>
      <c r="L373" s="5">
        <v>27</v>
      </c>
      <c r="M373" s="5">
        <v>0</v>
      </c>
      <c r="N373" s="5" t="s">
        <v>6</v>
      </c>
      <c r="O373" s="5">
        <v>2</v>
      </c>
      <c r="P373" s="5">
        <f>ROUND(P372,O373)</f>
        <v>2091277.56</v>
      </c>
      <c r="Q373" s="5"/>
      <c r="R373" s="5"/>
      <c r="S373" s="5"/>
      <c r="T373" s="5"/>
      <c r="U373" s="5"/>
      <c r="V373" s="5"/>
      <c r="W373" s="5"/>
    </row>
    <row r="374" spans="1:23" x14ac:dyDescent="0.2">
      <c r="A374" s="5">
        <v>50</v>
      </c>
      <c r="B374" s="5">
        <v>1</v>
      </c>
      <c r="C374" s="5">
        <v>0</v>
      </c>
      <c r="D374" s="5">
        <v>2</v>
      </c>
      <c r="E374" s="5">
        <v>0</v>
      </c>
      <c r="F374" s="5">
        <f>ROUND(F373*0.18,O374)</f>
        <v>23311.31</v>
      </c>
      <c r="G374" s="5" t="s">
        <v>108</v>
      </c>
      <c r="H374" s="5" t="s">
        <v>109</v>
      </c>
      <c r="I374" s="5"/>
      <c r="J374" s="5"/>
      <c r="K374" s="5">
        <v>212</v>
      </c>
      <c r="L374" s="5">
        <v>28</v>
      </c>
      <c r="M374" s="5">
        <v>0</v>
      </c>
      <c r="N374" s="5" t="s">
        <v>6</v>
      </c>
      <c r="O374" s="5">
        <v>2</v>
      </c>
      <c r="P374" s="5">
        <f>ROUND(P373*0.18,O374)</f>
        <v>376429.96</v>
      </c>
      <c r="Q374" s="5"/>
      <c r="R374" s="5"/>
      <c r="S374" s="5"/>
      <c r="T374" s="5"/>
      <c r="U374" s="5"/>
      <c r="V374" s="5"/>
      <c r="W374" s="5"/>
    </row>
    <row r="375" spans="1:23" x14ac:dyDescent="0.2">
      <c r="A375" s="5">
        <v>50</v>
      </c>
      <c r="B375" s="5">
        <v>1</v>
      </c>
      <c r="C375" s="5">
        <v>0</v>
      </c>
      <c r="D375" s="5">
        <v>2</v>
      </c>
      <c r="E375" s="5">
        <v>224</v>
      </c>
      <c r="F375" s="5">
        <f>ROUND(F373+F374,O375)</f>
        <v>152818.59</v>
      </c>
      <c r="G375" s="5" t="s">
        <v>110</v>
      </c>
      <c r="H375" s="5" t="s">
        <v>111</v>
      </c>
      <c r="I375" s="5"/>
      <c r="J375" s="5"/>
      <c r="K375" s="5">
        <v>212</v>
      </c>
      <c r="L375" s="5">
        <v>29</v>
      </c>
      <c r="M375" s="5">
        <v>0</v>
      </c>
      <c r="N375" s="5" t="s">
        <v>6</v>
      </c>
      <c r="O375" s="5">
        <v>2</v>
      </c>
      <c r="P375" s="5">
        <f>ROUND(P373+P374,O375)</f>
        <v>2467707.52</v>
      </c>
      <c r="Q375" s="5"/>
      <c r="R375" s="5"/>
      <c r="S375" s="5"/>
      <c r="T375" s="5"/>
      <c r="U375" s="5"/>
      <c r="V375" s="5"/>
      <c r="W375" s="5"/>
    </row>
    <row r="378" spans="1:23" x14ac:dyDescent="0.2">
      <c r="A378">
        <v>70</v>
      </c>
      <c r="B378">
        <v>1</v>
      </c>
      <c r="D378">
        <v>1</v>
      </c>
      <c r="E378" t="s">
        <v>331</v>
      </c>
      <c r="F378" t="s">
        <v>332</v>
      </c>
      <c r="G378">
        <v>0</v>
      </c>
      <c r="H378">
        <v>0</v>
      </c>
      <c r="I378" t="s">
        <v>6</v>
      </c>
      <c r="J378">
        <v>1</v>
      </c>
      <c r="K378">
        <v>0</v>
      </c>
      <c r="L378" t="s">
        <v>6</v>
      </c>
      <c r="M378" t="s">
        <v>6</v>
      </c>
      <c r="N378">
        <v>0</v>
      </c>
      <c r="O378">
        <v>0</v>
      </c>
    </row>
    <row r="379" spans="1:23" x14ac:dyDescent="0.2">
      <c r="A379">
        <v>70</v>
      </c>
      <c r="B379">
        <v>1</v>
      </c>
      <c r="D379">
        <v>2</v>
      </c>
      <c r="E379" t="s">
        <v>333</v>
      </c>
      <c r="F379" t="s">
        <v>334</v>
      </c>
      <c r="G379">
        <v>1</v>
      </c>
      <c r="H379">
        <v>0</v>
      </c>
      <c r="I379" t="s">
        <v>6</v>
      </c>
      <c r="J379">
        <v>1</v>
      </c>
      <c r="K379">
        <v>0</v>
      </c>
      <c r="L379" t="s">
        <v>6</v>
      </c>
      <c r="M379" t="s">
        <v>6</v>
      </c>
      <c r="N379">
        <v>0</v>
      </c>
      <c r="O379">
        <v>1</v>
      </c>
    </row>
    <row r="380" spans="1:23" x14ac:dyDescent="0.2">
      <c r="A380">
        <v>70</v>
      </c>
      <c r="B380">
        <v>1</v>
      </c>
      <c r="D380">
        <v>3</v>
      </c>
      <c r="E380" t="s">
        <v>335</v>
      </c>
      <c r="F380" t="s">
        <v>336</v>
      </c>
      <c r="G380">
        <v>0</v>
      </c>
      <c r="H380">
        <v>0</v>
      </c>
      <c r="I380" t="s">
        <v>6</v>
      </c>
      <c r="J380">
        <v>1</v>
      </c>
      <c r="K380">
        <v>0</v>
      </c>
      <c r="L380" t="s">
        <v>6</v>
      </c>
      <c r="M380" t="s">
        <v>6</v>
      </c>
      <c r="N380">
        <v>0</v>
      </c>
      <c r="O380">
        <v>0</v>
      </c>
    </row>
    <row r="381" spans="1:23" x14ac:dyDescent="0.2">
      <c r="A381">
        <v>70</v>
      </c>
      <c r="B381">
        <v>1</v>
      </c>
      <c r="D381">
        <v>4</v>
      </c>
      <c r="E381" t="s">
        <v>337</v>
      </c>
      <c r="F381" t="s">
        <v>338</v>
      </c>
      <c r="G381">
        <v>0</v>
      </c>
      <c r="H381">
        <v>0</v>
      </c>
      <c r="I381" t="s">
        <v>339</v>
      </c>
      <c r="J381">
        <v>0</v>
      </c>
      <c r="K381">
        <v>0</v>
      </c>
      <c r="L381" t="s">
        <v>6</v>
      </c>
      <c r="M381" t="s">
        <v>6</v>
      </c>
      <c r="N381">
        <v>0</v>
      </c>
      <c r="O381">
        <v>0</v>
      </c>
    </row>
    <row r="382" spans="1:23" x14ac:dyDescent="0.2">
      <c r="A382">
        <v>70</v>
      </c>
      <c r="B382">
        <v>1</v>
      </c>
      <c r="D382">
        <v>5</v>
      </c>
      <c r="E382" t="s">
        <v>340</v>
      </c>
      <c r="F382" t="s">
        <v>341</v>
      </c>
      <c r="G382">
        <v>0</v>
      </c>
      <c r="H382">
        <v>0</v>
      </c>
      <c r="I382" t="s">
        <v>342</v>
      </c>
      <c r="J382">
        <v>0</v>
      </c>
      <c r="K382">
        <v>0</v>
      </c>
      <c r="L382" t="s">
        <v>6</v>
      </c>
      <c r="M382" t="s">
        <v>6</v>
      </c>
      <c r="N382">
        <v>0</v>
      </c>
      <c r="O382">
        <v>0</v>
      </c>
    </row>
    <row r="383" spans="1:23" x14ac:dyDescent="0.2">
      <c r="A383">
        <v>70</v>
      </c>
      <c r="B383">
        <v>1</v>
      </c>
      <c r="D383">
        <v>6</v>
      </c>
      <c r="E383" t="s">
        <v>343</v>
      </c>
      <c r="F383" t="s">
        <v>344</v>
      </c>
      <c r="G383">
        <v>0</v>
      </c>
      <c r="H383">
        <v>0</v>
      </c>
      <c r="I383" t="s">
        <v>345</v>
      </c>
      <c r="J383">
        <v>0</v>
      </c>
      <c r="K383">
        <v>0</v>
      </c>
      <c r="L383" t="s">
        <v>6</v>
      </c>
      <c r="M383" t="s">
        <v>6</v>
      </c>
      <c r="N383">
        <v>0</v>
      </c>
      <c r="O383">
        <v>0</v>
      </c>
    </row>
    <row r="384" spans="1:23" x14ac:dyDescent="0.2">
      <c r="A384">
        <v>70</v>
      </c>
      <c r="B384">
        <v>1</v>
      </c>
      <c r="D384">
        <v>7</v>
      </c>
      <c r="E384" t="s">
        <v>346</v>
      </c>
      <c r="F384" t="s">
        <v>347</v>
      </c>
      <c r="G384">
        <v>0</v>
      </c>
      <c r="H384">
        <v>0</v>
      </c>
      <c r="I384" t="s">
        <v>6</v>
      </c>
      <c r="J384">
        <v>0</v>
      </c>
      <c r="K384">
        <v>0</v>
      </c>
      <c r="L384" t="s">
        <v>6</v>
      </c>
      <c r="M384" t="s">
        <v>6</v>
      </c>
      <c r="N384">
        <v>0</v>
      </c>
      <c r="O384">
        <v>0</v>
      </c>
    </row>
    <row r="385" spans="1:15" x14ac:dyDescent="0.2">
      <c r="A385">
        <v>70</v>
      </c>
      <c r="B385">
        <v>1</v>
      </c>
      <c r="D385">
        <v>8</v>
      </c>
      <c r="E385" t="s">
        <v>348</v>
      </c>
      <c r="F385" t="s">
        <v>349</v>
      </c>
      <c r="G385">
        <v>0</v>
      </c>
      <c r="H385">
        <v>0</v>
      </c>
      <c r="I385" t="s">
        <v>350</v>
      </c>
      <c r="J385">
        <v>0</v>
      </c>
      <c r="K385">
        <v>0</v>
      </c>
      <c r="L385" t="s">
        <v>6</v>
      </c>
      <c r="M385" t="s">
        <v>6</v>
      </c>
      <c r="N385">
        <v>0</v>
      </c>
      <c r="O385">
        <v>0</v>
      </c>
    </row>
    <row r="386" spans="1:15" x14ac:dyDescent="0.2">
      <c r="A386">
        <v>70</v>
      </c>
      <c r="B386">
        <v>1</v>
      </c>
      <c r="D386">
        <v>9</v>
      </c>
      <c r="E386" t="s">
        <v>351</v>
      </c>
      <c r="F386" t="s">
        <v>352</v>
      </c>
      <c r="G386">
        <v>0</v>
      </c>
      <c r="H386">
        <v>0</v>
      </c>
      <c r="I386" t="s">
        <v>353</v>
      </c>
      <c r="J386">
        <v>0</v>
      </c>
      <c r="K386">
        <v>0</v>
      </c>
      <c r="L386" t="s">
        <v>6</v>
      </c>
      <c r="M386" t="s">
        <v>6</v>
      </c>
      <c r="N386">
        <v>0</v>
      </c>
      <c r="O386">
        <v>0</v>
      </c>
    </row>
    <row r="387" spans="1:15" x14ac:dyDescent="0.2">
      <c r="A387">
        <v>70</v>
      </c>
      <c r="B387">
        <v>1</v>
      </c>
      <c r="D387">
        <v>10</v>
      </c>
      <c r="E387" t="s">
        <v>354</v>
      </c>
      <c r="F387" t="s">
        <v>355</v>
      </c>
      <c r="G387">
        <v>0</v>
      </c>
      <c r="H387">
        <v>0</v>
      </c>
      <c r="I387" t="s">
        <v>356</v>
      </c>
      <c r="J387">
        <v>0</v>
      </c>
      <c r="K387">
        <v>0</v>
      </c>
      <c r="L387" t="s">
        <v>6</v>
      </c>
      <c r="M387" t="s">
        <v>6</v>
      </c>
      <c r="N387">
        <v>0</v>
      </c>
      <c r="O387">
        <v>0</v>
      </c>
    </row>
    <row r="388" spans="1:15" x14ac:dyDescent="0.2">
      <c r="A388">
        <v>70</v>
      </c>
      <c r="B388">
        <v>1</v>
      </c>
      <c r="D388">
        <v>11</v>
      </c>
      <c r="E388" t="s">
        <v>357</v>
      </c>
      <c r="F388" t="s">
        <v>358</v>
      </c>
      <c r="G388">
        <v>0</v>
      </c>
      <c r="H388">
        <v>0</v>
      </c>
      <c r="I388" t="s">
        <v>359</v>
      </c>
      <c r="J388">
        <v>0</v>
      </c>
      <c r="K388">
        <v>0</v>
      </c>
      <c r="L388" t="s">
        <v>6</v>
      </c>
      <c r="M388" t="s">
        <v>6</v>
      </c>
      <c r="N388">
        <v>0</v>
      </c>
      <c r="O388">
        <v>0</v>
      </c>
    </row>
    <row r="389" spans="1:15" x14ac:dyDescent="0.2">
      <c r="A389">
        <v>70</v>
      </c>
      <c r="B389">
        <v>1</v>
      </c>
      <c r="D389">
        <v>12</v>
      </c>
      <c r="E389" t="s">
        <v>360</v>
      </c>
      <c r="F389" t="s">
        <v>361</v>
      </c>
      <c r="G389">
        <v>0</v>
      </c>
      <c r="H389">
        <v>0</v>
      </c>
      <c r="I389" t="s">
        <v>6</v>
      </c>
      <c r="J389">
        <v>0</v>
      </c>
      <c r="K389">
        <v>0</v>
      </c>
      <c r="L389" t="s">
        <v>6</v>
      </c>
      <c r="M389" t="s">
        <v>6</v>
      </c>
      <c r="N389">
        <v>0</v>
      </c>
      <c r="O389">
        <v>0</v>
      </c>
    </row>
    <row r="390" spans="1:15" x14ac:dyDescent="0.2">
      <c r="A390">
        <v>70</v>
      </c>
      <c r="B390">
        <v>1</v>
      </c>
      <c r="D390">
        <v>1</v>
      </c>
      <c r="E390" t="s">
        <v>362</v>
      </c>
      <c r="F390" t="s">
        <v>363</v>
      </c>
      <c r="G390">
        <v>0.9</v>
      </c>
      <c r="H390">
        <v>1</v>
      </c>
      <c r="I390" t="s">
        <v>364</v>
      </c>
      <c r="J390">
        <v>0</v>
      </c>
      <c r="K390">
        <v>0</v>
      </c>
      <c r="L390" t="s">
        <v>6</v>
      </c>
      <c r="M390" t="s">
        <v>6</v>
      </c>
      <c r="N390">
        <v>0</v>
      </c>
      <c r="O390">
        <v>0.9</v>
      </c>
    </row>
    <row r="391" spans="1:15" x14ac:dyDescent="0.2">
      <c r="A391">
        <v>70</v>
      </c>
      <c r="B391">
        <v>1</v>
      </c>
      <c r="D391">
        <v>2</v>
      </c>
      <c r="E391" t="s">
        <v>365</v>
      </c>
      <c r="F391" t="s">
        <v>366</v>
      </c>
      <c r="G391">
        <v>0.85</v>
      </c>
      <c r="H391">
        <v>1</v>
      </c>
      <c r="I391" t="s">
        <v>367</v>
      </c>
      <c r="J391">
        <v>0</v>
      </c>
      <c r="K391">
        <v>0</v>
      </c>
      <c r="L391" t="s">
        <v>6</v>
      </c>
      <c r="M391" t="s">
        <v>6</v>
      </c>
      <c r="N391">
        <v>0</v>
      </c>
      <c r="O391">
        <v>0.85</v>
      </c>
    </row>
    <row r="392" spans="1:15" x14ac:dyDescent="0.2">
      <c r="A392">
        <v>70</v>
      </c>
      <c r="B392">
        <v>1</v>
      </c>
      <c r="D392">
        <v>3</v>
      </c>
      <c r="E392" t="s">
        <v>368</v>
      </c>
      <c r="F392" t="s">
        <v>369</v>
      </c>
      <c r="G392">
        <v>1</v>
      </c>
      <c r="H392">
        <v>0.85</v>
      </c>
      <c r="I392" t="s">
        <v>370</v>
      </c>
      <c r="J392">
        <v>0</v>
      </c>
      <c r="K392">
        <v>0</v>
      </c>
      <c r="L392" t="s">
        <v>6</v>
      </c>
      <c r="M392" t="s">
        <v>6</v>
      </c>
      <c r="N392">
        <v>0</v>
      </c>
      <c r="O392">
        <v>1</v>
      </c>
    </row>
    <row r="393" spans="1:15" x14ac:dyDescent="0.2">
      <c r="A393">
        <v>70</v>
      </c>
      <c r="B393">
        <v>1</v>
      </c>
      <c r="D393">
        <v>4</v>
      </c>
      <c r="E393" t="s">
        <v>371</v>
      </c>
      <c r="F393" t="s">
        <v>372</v>
      </c>
      <c r="G393">
        <v>1</v>
      </c>
      <c r="H393">
        <v>0</v>
      </c>
      <c r="I393" t="s">
        <v>6</v>
      </c>
      <c r="J393">
        <v>0</v>
      </c>
      <c r="K393">
        <v>0</v>
      </c>
      <c r="L393" t="s">
        <v>6</v>
      </c>
      <c r="M393" t="s">
        <v>6</v>
      </c>
      <c r="N393">
        <v>0</v>
      </c>
      <c r="O393">
        <v>1</v>
      </c>
    </row>
    <row r="394" spans="1:15" x14ac:dyDescent="0.2">
      <c r="A394">
        <v>70</v>
      </c>
      <c r="B394">
        <v>1</v>
      </c>
      <c r="D394">
        <v>5</v>
      </c>
      <c r="E394" t="s">
        <v>373</v>
      </c>
      <c r="F394" t="s">
        <v>374</v>
      </c>
      <c r="G394">
        <v>1</v>
      </c>
      <c r="H394">
        <v>0.8</v>
      </c>
      <c r="I394" t="s">
        <v>375</v>
      </c>
      <c r="J394">
        <v>0</v>
      </c>
      <c r="K394">
        <v>0</v>
      </c>
      <c r="L394" t="s">
        <v>6</v>
      </c>
      <c r="M394" t="s">
        <v>6</v>
      </c>
      <c r="N394">
        <v>0</v>
      </c>
      <c r="O394">
        <v>1</v>
      </c>
    </row>
    <row r="395" spans="1:15" x14ac:dyDescent="0.2">
      <c r="A395">
        <v>70</v>
      </c>
      <c r="B395">
        <v>1</v>
      </c>
      <c r="D395">
        <v>6</v>
      </c>
      <c r="E395" t="s">
        <v>376</v>
      </c>
      <c r="F395" t="s">
        <v>377</v>
      </c>
      <c r="G395">
        <v>1</v>
      </c>
      <c r="H395">
        <v>0</v>
      </c>
      <c r="I395" t="s">
        <v>6</v>
      </c>
      <c r="J395">
        <v>0</v>
      </c>
      <c r="K395">
        <v>0</v>
      </c>
      <c r="L395" t="s">
        <v>6</v>
      </c>
      <c r="M395" t="s">
        <v>6</v>
      </c>
      <c r="N395">
        <v>0</v>
      </c>
      <c r="O395">
        <v>0.85</v>
      </c>
    </row>
    <row r="396" spans="1:15" x14ac:dyDescent="0.2">
      <c r="A396">
        <v>70</v>
      </c>
      <c r="B396">
        <v>1</v>
      </c>
      <c r="D396">
        <v>7</v>
      </c>
      <c r="E396" t="s">
        <v>378</v>
      </c>
      <c r="F396" t="s">
        <v>379</v>
      </c>
      <c r="G396">
        <v>1</v>
      </c>
      <c r="H396">
        <v>0</v>
      </c>
      <c r="I396" t="s">
        <v>6</v>
      </c>
      <c r="J396">
        <v>0</v>
      </c>
      <c r="K396">
        <v>0</v>
      </c>
      <c r="L396" t="s">
        <v>6</v>
      </c>
      <c r="M396" t="s">
        <v>6</v>
      </c>
      <c r="N396">
        <v>0</v>
      </c>
      <c r="O396">
        <v>0.8</v>
      </c>
    </row>
    <row r="397" spans="1:15" x14ac:dyDescent="0.2">
      <c r="A397">
        <v>70</v>
      </c>
      <c r="B397">
        <v>1</v>
      </c>
      <c r="D397">
        <v>8</v>
      </c>
      <c r="E397" t="s">
        <v>380</v>
      </c>
      <c r="F397" t="s">
        <v>381</v>
      </c>
      <c r="G397">
        <v>0.7</v>
      </c>
      <c r="H397">
        <v>0</v>
      </c>
      <c r="I397" t="s">
        <v>6</v>
      </c>
      <c r="J397">
        <v>0</v>
      </c>
      <c r="K397">
        <v>0</v>
      </c>
      <c r="L397" t="s">
        <v>6</v>
      </c>
      <c r="M397" t="s">
        <v>6</v>
      </c>
      <c r="N397">
        <v>0</v>
      </c>
      <c r="O397">
        <v>0.94</v>
      </c>
    </row>
    <row r="398" spans="1:15" x14ac:dyDescent="0.2">
      <c r="A398">
        <v>70</v>
      </c>
      <c r="B398">
        <v>1</v>
      </c>
      <c r="D398">
        <v>9</v>
      </c>
      <c r="E398" t="s">
        <v>382</v>
      </c>
      <c r="F398" t="s">
        <v>383</v>
      </c>
      <c r="G398">
        <v>0.9</v>
      </c>
      <c r="H398">
        <v>0</v>
      </c>
      <c r="I398" t="s">
        <v>6</v>
      </c>
      <c r="J398">
        <v>0</v>
      </c>
      <c r="K398">
        <v>0</v>
      </c>
      <c r="L398" t="s">
        <v>6</v>
      </c>
      <c r="M398" t="s">
        <v>6</v>
      </c>
      <c r="N398">
        <v>0</v>
      </c>
      <c r="O398">
        <v>0.9</v>
      </c>
    </row>
    <row r="399" spans="1:15" x14ac:dyDescent="0.2">
      <c r="A399">
        <v>70</v>
      </c>
      <c r="B399">
        <v>1</v>
      </c>
      <c r="D399">
        <v>10</v>
      </c>
      <c r="E399" t="s">
        <v>384</v>
      </c>
      <c r="F399" t="s">
        <v>385</v>
      </c>
      <c r="G399">
        <v>0.6</v>
      </c>
      <c r="H399">
        <v>0</v>
      </c>
      <c r="I399" t="s">
        <v>6</v>
      </c>
      <c r="J399">
        <v>0</v>
      </c>
      <c r="K399">
        <v>0</v>
      </c>
      <c r="L399" t="s">
        <v>6</v>
      </c>
      <c r="M399" t="s">
        <v>6</v>
      </c>
      <c r="N399">
        <v>0</v>
      </c>
      <c r="O399">
        <v>0.6</v>
      </c>
    </row>
    <row r="400" spans="1:15" x14ac:dyDescent="0.2">
      <c r="A400">
        <v>70</v>
      </c>
      <c r="B400">
        <v>1</v>
      </c>
      <c r="D400">
        <v>11</v>
      </c>
      <c r="E400" t="s">
        <v>386</v>
      </c>
      <c r="F400" t="s">
        <v>387</v>
      </c>
      <c r="G400">
        <v>1.2</v>
      </c>
      <c r="H400">
        <v>0</v>
      </c>
      <c r="I400" t="s">
        <v>6</v>
      </c>
      <c r="J400">
        <v>0</v>
      </c>
      <c r="K400">
        <v>0</v>
      </c>
      <c r="L400" t="s">
        <v>6</v>
      </c>
      <c r="M400" t="s">
        <v>6</v>
      </c>
      <c r="N400">
        <v>0</v>
      </c>
      <c r="O400">
        <v>1.2</v>
      </c>
    </row>
    <row r="401" spans="1:34" x14ac:dyDescent="0.2">
      <c r="A401">
        <v>70</v>
      </c>
      <c r="B401">
        <v>1</v>
      </c>
      <c r="D401">
        <v>12</v>
      </c>
      <c r="E401" t="s">
        <v>388</v>
      </c>
      <c r="F401" t="s">
        <v>389</v>
      </c>
      <c r="G401">
        <v>0</v>
      </c>
      <c r="H401">
        <v>0</v>
      </c>
      <c r="I401" t="s">
        <v>6</v>
      </c>
      <c r="J401">
        <v>0</v>
      </c>
      <c r="K401">
        <v>0</v>
      </c>
      <c r="L401" t="s">
        <v>6</v>
      </c>
      <c r="M401" t="s">
        <v>6</v>
      </c>
      <c r="N401">
        <v>0</v>
      </c>
      <c r="O401">
        <v>0</v>
      </c>
    </row>
    <row r="402" spans="1:34" x14ac:dyDescent="0.2">
      <c r="A402">
        <v>70</v>
      </c>
      <c r="B402">
        <v>1</v>
      </c>
      <c r="D402">
        <v>13</v>
      </c>
      <c r="E402" t="s">
        <v>390</v>
      </c>
      <c r="F402" t="s">
        <v>391</v>
      </c>
      <c r="G402">
        <v>1</v>
      </c>
      <c r="H402">
        <v>0</v>
      </c>
      <c r="I402" t="s">
        <v>6</v>
      </c>
      <c r="J402">
        <v>0</v>
      </c>
      <c r="K402">
        <v>0</v>
      </c>
      <c r="L402" t="s">
        <v>6</v>
      </c>
      <c r="M402" t="s">
        <v>6</v>
      </c>
      <c r="N402">
        <v>0</v>
      </c>
      <c r="O402">
        <v>0.94</v>
      </c>
    </row>
    <row r="404" spans="1:34" x14ac:dyDescent="0.2">
      <c r="A404">
        <v>-1</v>
      </c>
    </row>
    <row r="406" spans="1:34" x14ac:dyDescent="0.2">
      <c r="A406" s="4">
        <v>75</v>
      </c>
      <c r="B406" s="4" t="s">
        <v>392</v>
      </c>
      <c r="C406" s="4">
        <v>2000</v>
      </c>
      <c r="D406" s="4">
        <v>0</v>
      </c>
      <c r="E406" s="4">
        <v>1</v>
      </c>
      <c r="F406" s="4">
        <v>0</v>
      </c>
      <c r="G406" s="4">
        <v>0</v>
      </c>
      <c r="H406" s="4">
        <v>1</v>
      </c>
      <c r="I406" s="4">
        <v>0</v>
      </c>
      <c r="J406" s="4">
        <v>1</v>
      </c>
      <c r="K406" s="4">
        <v>0</v>
      </c>
      <c r="L406" s="4">
        <v>0</v>
      </c>
      <c r="M406" s="4">
        <v>0</v>
      </c>
      <c r="N406" s="4">
        <v>16673393</v>
      </c>
      <c r="O406" s="4">
        <v>1</v>
      </c>
    </row>
    <row r="407" spans="1:34" x14ac:dyDescent="0.2">
      <c r="A407" s="4">
        <v>75</v>
      </c>
      <c r="B407" s="4" t="s">
        <v>393</v>
      </c>
      <c r="C407" s="4">
        <v>2017</v>
      </c>
      <c r="D407" s="4">
        <v>0</v>
      </c>
      <c r="E407" s="4">
        <v>1</v>
      </c>
      <c r="F407" s="4"/>
      <c r="G407" s="4">
        <v>0</v>
      </c>
      <c r="H407" s="4">
        <v>1</v>
      </c>
      <c r="I407" s="4">
        <v>0</v>
      </c>
      <c r="J407" s="4">
        <v>1</v>
      </c>
      <c r="K407" s="4">
        <v>0</v>
      </c>
      <c r="L407" s="4">
        <v>0</v>
      </c>
      <c r="M407" s="4">
        <v>1</v>
      </c>
      <c r="N407" s="4">
        <v>16673407</v>
      </c>
      <c r="O407" s="4">
        <v>2</v>
      </c>
    </row>
    <row r="408" spans="1:34" x14ac:dyDescent="0.2">
      <c r="A408" s="6">
        <v>3</v>
      </c>
      <c r="B408" s="6" t="s">
        <v>394</v>
      </c>
      <c r="C408" s="6">
        <v>6.83</v>
      </c>
      <c r="D408" s="6">
        <v>1</v>
      </c>
      <c r="E408" s="6">
        <v>1</v>
      </c>
      <c r="F408" s="6">
        <v>1</v>
      </c>
      <c r="G408" s="6">
        <v>1</v>
      </c>
      <c r="H408" s="6">
        <v>1</v>
      </c>
      <c r="I408" s="6">
        <v>1</v>
      </c>
      <c r="J408" s="6">
        <v>1</v>
      </c>
      <c r="K408" s="6">
        <v>18.690000000000001</v>
      </c>
      <c r="L408" s="6">
        <v>1</v>
      </c>
      <c r="M408" s="6">
        <v>6.83</v>
      </c>
      <c r="N408" s="6">
        <v>1</v>
      </c>
      <c r="O408" s="6">
        <v>1</v>
      </c>
      <c r="P408" s="6">
        <v>1</v>
      </c>
      <c r="Q408" s="6">
        <v>18.690000000000001</v>
      </c>
      <c r="R408" s="6">
        <v>1</v>
      </c>
      <c r="S408" s="6" t="s">
        <v>6</v>
      </c>
      <c r="T408" s="6" t="s">
        <v>6</v>
      </c>
      <c r="U408" s="6" t="s">
        <v>6</v>
      </c>
      <c r="V408" s="6" t="s">
        <v>6</v>
      </c>
      <c r="W408" s="6" t="s">
        <v>6</v>
      </c>
      <c r="X408" s="6" t="s">
        <v>6</v>
      </c>
      <c r="Y408" s="6" t="s">
        <v>6</v>
      </c>
      <c r="Z408" s="6" t="s">
        <v>6</v>
      </c>
      <c r="AA408" s="6" t="s">
        <v>6</v>
      </c>
      <c r="AB408" s="6" t="s">
        <v>6</v>
      </c>
      <c r="AC408" s="6" t="s">
        <v>6</v>
      </c>
      <c r="AD408" s="6" t="s">
        <v>6</v>
      </c>
      <c r="AE408" s="6" t="s">
        <v>6</v>
      </c>
      <c r="AF408" s="6" t="s">
        <v>6</v>
      </c>
      <c r="AG408" s="6" t="s">
        <v>6</v>
      </c>
      <c r="AH408" s="6" t="s">
        <v>6</v>
      </c>
    </row>
    <row r="412" spans="1:34" x14ac:dyDescent="0.2">
      <c r="A412">
        <v>65</v>
      </c>
      <c r="C412">
        <v>1</v>
      </c>
      <c r="D412">
        <v>0</v>
      </c>
      <c r="E41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395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16673393</v>
      </c>
      <c r="E14" s="1">
        <v>16673407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(Source!F330)/1000</f>
        <v>113.12769</v>
      </c>
      <c r="F16" s="8">
        <f>(Source!F331)/1000</f>
        <v>11.919709999999998</v>
      </c>
      <c r="G16" s="8">
        <f>(Source!F322)/1000</f>
        <v>0</v>
      </c>
      <c r="H16" s="8">
        <f>(Source!F332)/1000+(Source!F333)/1000</f>
        <v>4.4598800000000001</v>
      </c>
      <c r="I16" s="8">
        <f>E16+F16+G16+H16</f>
        <v>129.50728000000001</v>
      </c>
      <c r="J16" s="8">
        <f>(Source!F328)/1000</f>
        <v>9.087299999999999</v>
      </c>
      <c r="T16" s="9">
        <f>(Source!P330)/1000</f>
        <v>1704.1664900000001</v>
      </c>
      <c r="U16" s="9">
        <f>(Source!P331)/1000</f>
        <v>303.75617999999997</v>
      </c>
      <c r="V16" s="9">
        <f>(Source!P322)/1000</f>
        <v>0</v>
      </c>
      <c r="W16" s="9">
        <f>(Source!P332)/1000+(Source!P333)/1000</f>
        <v>83.354889999999997</v>
      </c>
      <c r="X16" s="9">
        <f>T16+U16+V16+W16</f>
        <v>2091.27756</v>
      </c>
      <c r="Y16" s="9">
        <f>(Source!P328)/1000</f>
        <v>87.868189999999998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115744.6</v>
      </c>
      <c r="AU16" s="8">
        <v>104262.19</v>
      </c>
      <c r="AV16" s="8">
        <v>0</v>
      </c>
      <c r="AW16" s="8">
        <v>0</v>
      </c>
      <c r="AX16" s="8">
        <v>0</v>
      </c>
      <c r="AY16" s="8">
        <v>2395.11</v>
      </c>
      <c r="AZ16" s="8">
        <v>267.47000000000003</v>
      </c>
      <c r="BA16" s="8">
        <v>9087.2999999999993</v>
      </c>
      <c r="BB16" s="8">
        <v>113127.69</v>
      </c>
      <c r="BC16" s="8">
        <v>11919.71</v>
      </c>
      <c r="BD16" s="8">
        <v>4459.88</v>
      </c>
      <c r="BE16" s="8">
        <v>0</v>
      </c>
      <c r="BF16" s="8">
        <v>922.21432990000005</v>
      </c>
      <c r="BG16" s="8">
        <v>21.604189199999993</v>
      </c>
      <c r="BH16" s="8">
        <v>0</v>
      </c>
      <c r="BI16" s="8">
        <v>8311.91</v>
      </c>
      <c r="BJ16" s="8">
        <v>5450.77</v>
      </c>
      <c r="BK16" s="8">
        <v>152818.59</v>
      </c>
      <c r="BR16" s="9">
        <v>1970186.24</v>
      </c>
      <c r="BS16" s="9">
        <v>1865959.44</v>
      </c>
      <c r="BT16" s="9">
        <v>0</v>
      </c>
      <c r="BU16" s="9">
        <v>0</v>
      </c>
      <c r="BV16" s="9">
        <v>0</v>
      </c>
      <c r="BW16" s="9">
        <v>16358.61</v>
      </c>
      <c r="BX16" s="9">
        <v>1826.83</v>
      </c>
      <c r="BY16" s="9">
        <v>87868.19</v>
      </c>
      <c r="BZ16" s="9">
        <v>1704166.49</v>
      </c>
      <c r="CA16" s="9">
        <v>303756.18</v>
      </c>
      <c r="CB16" s="9">
        <v>83354.89</v>
      </c>
      <c r="CC16" s="9">
        <v>0</v>
      </c>
      <c r="CD16" s="9">
        <v>922.21432990000005</v>
      </c>
      <c r="CE16" s="9">
        <v>21.604189199999993</v>
      </c>
      <c r="CF16" s="9">
        <v>0</v>
      </c>
      <c r="CG16" s="9">
        <v>73541.7</v>
      </c>
      <c r="CH16" s="9">
        <v>47549.62</v>
      </c>
      <c r="CI16" s="9">
        <v>2467707.52</v>
      </c>
    </row>
    <row r="18" spans="1:40" x14ac:dyDescent="0.2">
      <c r="A18">
        <v>51</v>
      </c>
      <c r="E18" s="10">
        <f>SUMIF(A16:A17,3,E16:E17)</f>
        <v>113.12769</v>
      </c>
      <c r="F18" s="10">
        <f>SUMIF(A16:A17,3,F16:F17)</f>
        <v>11.919709999999998</v>
      </c>
      <c r="G18" s="10">
        <f>SUMIF(A16:A17,3,G16:G17)</f>
        <v>0</v>
      </c>
      <c r="H18" s="10">
        <f>SUMIF(A16:A17,3,H16:H17)</f>
        <v>4.4598800000000001</v>
      </c>
      <c r="I18" s="10">
        <f>SUMIF(A16:A17,3,I16:I17)</f>
        <v>129.50728000000001</v>
      </c>
      <c r="J18" s="10">
        <f>SUMIF(A16:A17,3,J16:J17)</f>
        <v>9.087299999999999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1704.1664900000001</v>
      </c>
      <c r="U18" s="3">
        <f>SUMIF(A16:A17,3,U16:U17)</f>
        <v>303.75617999999997</v>
      </c>
      <c r="V18" s="3">
        <f>SUMIF(A16:A17,3,V16:V17)</f>
        <v>0</v>
      </c>
      <c r="W18" s="3">
        <f>SUMIF(A16:A17,3,W16:W17)</f>
        <v>83.354889999999997</v>
      </c>
      <c r="X18" s="3">
        <f>SUMIF(A16:A17,3,X16:X17)</f>
        <v>2091.27756</v>
      </c>
      <c r="Y18" s="3">
        <f>SUMIF(A16:A17,3,Y16:Y17)</f>
        <v>87.868189999999998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115744.6</v>
      </c>
      <c r="G20" s="5" t="s">
        <v>55</v>
      </c>
      <c r="H20" s="5" t="s">
        <v>56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1970186.24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104262.19</v>
      </c>
      <c r="G21" s="5" t="s">
        <v>57</v>
      </c>
      <c r="H21" s="5" t="s">
        <v>58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1865959.44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59</v>
      </c>
      <c r="H22" s="5" t="s">
        <v>60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104262.19</v>
      </c>
      <c r="G23" s="5" t="s">
        <v>61</v>
      </c>
      <c r="H23" s="5" t="s">
        <v>62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1865959.44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104262.19</v>
      </c>
      <c r="G24" s="5" t="s">
        <v>63</v>
      </c>
      <c r="H24" s="5" t="s">
        <v>64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1865959.44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65</v>
      </c>
      <c r="H25" s="5" t="s">
        <v>66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104262.19</v>
      </c>
      <c r="G26" s="5" t="s">
        <v>67</v>
      </c>
      <c r="H26" s="5" t="s">
        <v>68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1865959.44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69</v>
      </c>
      <c r="H27" s="5" t="s">
        <v>70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71</v>
      </c>
      <c r="H28" s="5" t="s">
        <v>72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73</v>
      </c>
      <c r="H29" s="5" t="s">
        <v>74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2395.11</v>
      </c>
      <c r="G30" s="5" t="s">
        <v>75</v>
      </c>
      <c r="H30" s="5" t="s">
        <v>76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16358.61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77</v>
      </c>
      <c r="H31" s="5" t="s">
        <v>78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267.47000000000003</v>
      </c>
      <c r="G32" s="5" t="s">
        <v>79</v>
      </c>
      <c r="H32" s="5" t="s">
        <v>80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1826.83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9087.2999999999993</v>
      </c>
      <c r="G33" s="5" t="s">
        <v>81</v>
      </c>
      <c r="H33" s="5" t="s">
        <v>82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87868.19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83</v>
      </c>
      <c r="H34" s="5" t="s">
        <v>84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113127.69</v>
      </c>
      <c r="G35" s="5" t="s">
        <v>85</v>
      </c>
      <c r="H35" s="5" t="s">
        <v>86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1704166.49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11919.71</v>
      </c>
      <c r="G36" s="5" t="s">
        <v>87</v>
      </c>
      <c r="H36" s="5" t="s">
        <v>88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303756.18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4459.88</v>
      </c>
      <c r="G37" s="5" t="s">
        <v>89</v>
      </c>
      <c r="H37" s="5" t="s">
        <v>90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83354.89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91</v>
      </c>
      <c r="H38" s="5" t="s">
        <v>92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93</v>
      </c>
      <c r="H39" s="5" t="s">
        <v>94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922.21432990000005</v>
      </c>
      <c r="G40" s="5" t="s">
        <v>95</v>
      </c>
      <c r="H40" s="5" t="s">
        <v>96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922.21432990000005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21.604189199999993</v>
      </c>
      <c r="G41" s="5" t="s">
        <v>97</v>
      </c>
      <c r="H41" s="5" t="s">
        <v>98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21.604189199999993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99</v>
      </c>
      <c r="H42" s="5" t="s">
        <v>100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8311.91</v>
      </c>
      <c r="G43" s="5" t="s">
        <v>101</v>
      </c>
      <c r="H43" s="5" t="s">
        <v>102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73541.7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5450.77</v>
      </c>
      <c r="G44" s="5" t="s">
        <v>103</v>
      </c>
      <c r="H44" s="5" t="s">
        <v>104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47549.62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129507.28</v>
      </c>
      <c r="G45" s="5" t="s">
        <v>105</v>
      </c>
      <c r="H45" s="5" t="s">
        <v>106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2091277.56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129507.28</v>
      </c>
      <c r="G46" s="5" t="s">
        <v>107</v>
      </c>
      <c r="H46" s="5" t="s">
        <v>105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2091277.56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23311.31</v>
      </c>
      <c r="G47" s="5" t="s">
        <v>108</v>
      </c>
      <c r="H47" s="5" t="s">
        <v>109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376429.96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152818.59</v>
      </c>
      <c r="G48" s="5" t="s">
        <v>110</v>
      </c>
      <c r="H48" s="5" t="s">
        <v>111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2467707.52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392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16673393</v>
      </c>
      <c r="O53" s="4">
        <v>1</v>
      </c>
    </row>
    <row r="54" spans="1:34" x14ac:dyDescent="0.2">
      <c r="A54" s="4">
        <v>75</v>
      </c>
      <c r="B54" s="4" t="s">
        <v>393</v>
      </c>
      <c r="C54" s="4">
        <v>2017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16673407</v>
      </c>
      <c r="O54" s="4">
        <v>2</v>
      </c>
    </row>
    <row r="55" spans="1:34" x14ac:dyDescent="0.2">
      <c r="A55" s="6">
        <v>3</v>
      </c>
      <c r="B55" s="6" t="s">
        <v>394</v>
      </c>
      <c r="C55" s="6">
        <v>6.83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18.690000000000001</v>
      </c>
      <c r="L55" s="6">
        <v>1</v>
      </c>
      <c r="M55" s="6">
        <v>6.83</v>
      </c>
      <c r="N55" s="6">
        <v>1</v>
      </c>
      <c r="O55" s="6">
        <v>1</v>
      </c>
      <c r="P55" s="6">
        <v>1</v>
      </c>
      <c r="Q55" s="6">
        <v>18.690000000000001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2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16673393</v>
      </c>
      <c r="C1">
        <v>16674198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396</v>
      </c>
      <c r="J1" t="s">
        <v>6</v>
      </c>
      <c r="K1" t="s">
        <v>397</v>
      </c>
      <c r="L1">
        <v>1191</v>
      </c>
      <c r="N1">
        <v>1013</v>
      </c>
      <c r="O1" t="s">
        <v>398</v>
      </c>
      <c r="P1" t="s">
        <v>398</v>
      </c>
      <c r="Q1">
        <v>1</v>
      </c>
      <c r="W1">
        <v>0</v>
      </c>
      <c r="X1">
        <v>-400197608</v>
      </c>
      <c r="Y1">
        <v>567.70000000000005</v>
      </c>
      <c r="AA1">
        <v>0</v>
      </c>
      <c r="AB1">
        <v>0</v>
      </c>
      <c r="AC1">
        <v>0</v>
      </c>
      <c r="AD1">
        <v>8.5299999999999994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567.70000000000005</v>
      </c>
      <c r="AU1" t="s">
        <v>6</v>
      </c>
      <c r="AV1">
        <v>1</v>
      </c>
      <c r="AW1">
        <v>2</v>
      </c>
      <c r="AX1">
        <v>16674202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17.031000000000002</v>
      </c>
      <c r="CY1">
        <f>AD1</f>
        <v>8.5299999999999994</v>
      </c>
      <c r="CZ1">
        <f>AH1</f>
        <v>8.5299999999999994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16673393</v>
      </c>
      <c r="C2">
        <v>16674198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399</v>
      </c>
      <c r="J2" t="s">
        <v>6</v>
      </c>
      <c r="K2" t="s">
        <v>400</v>
      </c>
      <c r="L2">
        <v>1191</v>
      </c>
      <c r="N2">
        <v>1013</v>
      </c>
      <c r="O2" t="s">
        <v>398</v>
      </c>
      <c r="P2" t="s">
        <v>398</v>
      </c>
      <c r="Q2">
        <v>1</v>
      </c>
      <c r="W2">
        <v>0</v>
      </c>
      <c r="X2">
        <v>-1417349443</v>
      </c>
      <c r="Y2">
        <v>0.75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0.75</v>
      </c>
      <c r="AU2" t="s">
        <v>6</v>
      </c>
      <c r="AV2">
        <v>2</v>
      </c>
      <c r="AW2">
        <v>2</v>
      </c>
      <c r="AX2">
        <v>16674203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2.2499999999999999E-2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16673393</v>
      </c>
      <c r="C3">
        <v>16674198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401</v>
      </c>
      <c r="J3" t="s">
        <v>402</v>
      </c>
      <c r="K3" t="s">
        <v>403</v>
      </c>
      <c r="L3">
        <v>1368</v>
      </c>
      <c r="N3">
        <v>1011</v>
      </c>
      <c r="O3" t="s">
        <v>404</v>
      </c>
      <c r="P3" t="s">
        <v>404</v>
      </c>
      <c r="Q3">
        <v>1</v>
      </c>
      <c r="W3">
        <v>0</v>
      </c>
      <c r="X3">
        <v>1188625873</v>
      </c>
      <c r="Y3">
        <v>0.75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0.75</v>
      </c>
      <c r="AU3" t="s">
        <v>6</v>
      </c>
      <c r="AV3">
        <v>0</v>
      </c>
      <c r="AW3">
        <v>2</v>
      </c>
      <c r="AX3">
        <v>16674204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2.2499999999999999E-2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16673407</v>
      </c>
      <c r="C4">
        <v>16674198</v>
      </c>
      <c r="D4">
        <v>15430767</v>
      </c>
      <c r="E4">
        <v>1</v>
      </c>
      <c r="F4">
        <v>1</v>
      </c>
      <c r="G4">
        <v>1</v>
      </c>
      <c r="H4">
        <v>1</v>
      </c>
      <c r="I4" t="s">
        <v>396</v>
      </c>
      <c r="J4" t="s">
        <v>6</v>
      </c>
      <c r="K4" t="s">
        <v>397</v>
      </c>
      <c r="L4">
        <v>1191</v>
      </c>
      <c r="N4">
        <v>1013</v>
      </c>
      <c r="O4" t="s">
        <v>398</v>
      </c>
      <c r="P4" t="s">
        <v>398</v>
      </c>
      <c r="Q4">
        <v>1</v>
      </c>
      <c r="W4">
        <v>0</v>
      </c>
      <c r="X4">
        <v>-400197608</v>
      </c>
      <c r="Y4">
        <v>567.70000000000005</v>
      </c>
      <c r="AA4">
        <v>0</v>
      </c>
      <c r="AB4">
        <v>0</v>
      </c>
      <c r="AC4">
        <v>0</v>
      </c>
      <c r="AD4">
        <v>58.26</v>
      </c>
      <c r="AE4">
        <v>0</v>
      </c>
      <c r="AF4">
        <v>0</v>
      </c>
      <c r="AG4">
        <v>0</v>
      </c>
      <c r="AH4">
        <v>8.5299999999999994</v>
      </c>
      <c r="AI4">
        <v>1</v>
      </c>
      <c r="AJ4">
        <v>1</v>
      </c>
      <c r="AK4">
        <v>1</v>
      </c>
      <c r="AL4">
        <v>6.83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567.70000000000005</v>
      </c>
      <c r="AU4" t="s">
        <v>6</v>
      </c>
      <c r="AV4">
        <v>1</v>
      </c>
      <c r="AW4">
        <v>2</v>
      </c>
      <c r="AX4">
        <v>16674202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17.031000000000002</v>
      </c>
      <c r="CY4">
        <f>AD4</f>
        <v>58.26</v>
      </c>
      <c r="CZ4">
        <f>AH4</f>
        <v>8.5299999999999994</v>
      </c>
      <c r="DA4">
        <f>AL4</f>
        <v>6.83</v>
      </c>
      <c r="DB4">
        <v>0</v>
      </c>
    </row>
    <row r="5" spans="1:106" x14ac:dyDescent="0.2">
      <c r="A5">
        <f>ROW(Source!A29)</f>
        <v>29</v>
      </c>
      <c r="B5">
        <v>16673407</v>
      </c>
      <c r="C5">
        <v>16674198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399</v>
      </c>
      <c r="J5" t="s">
        <v>6</v>
      </c>
      <c r="K5" t="s">
        <v>400</v>
      </c>
      <c r="L5">
        <v>1191</v>
      </c>
      <c r="N5">
        <v>1013</v>
      </c>
      <c r="O5" t="s">
        <v>398</v>
      </c>
      <c r="P5" t="s">
        <v>398</v>
      </c>
      <c r="Q5">
        <v>1</v>
      </c>
      <c r="W5">
        <v>0</v>
      </c>
      <c r="X5">
        <v>-1417349443</v>
      </c>
      <c r="Y5">
        <v>0.75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6.83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0.75</v>
      </c>
      <c r="AU5" t="s">
        <v>6</v>
      </c>
      <c r="AV5">
        <v>2</v>
      </c>
      <c r="AW5">
        <v>2</v>
      </c>
      <c r="AX5">
        <v>16674203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2.2499999999999999E-2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16673407</v>
      </c>
      <c r="C6">
        <v>16674198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401</v>
      </c>
      <c r="J6" t="s">
        <v>402</v>
      </c>
      <c r="K6" t="s">
        <v>403</v>
      </c>
      <c r="L6">
        <v>1368</v>
      </c>
      <c r="N6">
        <v>1011</v>
      </c>
      <c r="O6" t="s">
        <v>404</v>
      </c>
      <c r="P6" t="s">
        <v>404</v>
      </c>
      <c r="Q6">
        <v>1</v>
      </c>
      <c r="W6">
        <v>0</v>
      </c>
      <c r="X6">
        <v>1188625873</v>
      </c>
      <c r="Y6">
        <v>0.75</v>
      </c>
      <c r="AA6">
        <v>0</v>
      </c>
      <c r="AB6">
        <v>213.51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6.83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0.75</v>
      </c>
      <c r="AU6" t="s">
        <v>6</v>
      </c>
      <c r="AV6">
        <v>0</v>
      </c>
      <c r="AW6">
        <v>2</v>
      </c>
      <c r="AX6">
        <v>16674204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2.2499999999999999E-2</v>
      </c>
      <c r="CY6">
        <f>AB6</f>
        <v>213.51</v>
      </c>
      <c r="CZ6">
        <f>AF6</f>
        <v>31.26</v>
      </c>
      <c r="DA6">
        <f>AJ6</f>
        <v>6.83</v>
      </c>
      <c r="DB6">
        <v>0</v>
      </c>
    </row>
    <row r="7" spans="1:106" x14ac:dyDescent="0.2">
      <c r="A7">
        <f>ROW(Source!A30)</f>
        <v>30</v>
      </c>
      <c r="B7">
        <v>16673393</v>
      </c>
      <c r="C7">
        <v>16674205</v>
      </c>
      <c r="D7">
        <v>15435609</v>
      </c>
      <c r="E7">
        <v>1</v>
      </c>
      <c r="F7">
        <v>1</v>
      </c>
      <c r="G7">
        <v>1</v>
      </c>
      <c r="H7">
        <v>1</v>
      </c>
      <c r="I7" t="s">
        <v>405</v>
      </c>
      <c r="J7" t="s">
        <v>6</v>
      </c>
      <c r="K7" t="s">
        <v>406</v>
      </c>
      <c r="L7">
        <v>1191</v>
      </c>
      <c r="N7">
        <v>1013</v>
      </c>
      <c r="O7" t="s">
        <v>398</v>
      </c>
      <c r="P7" t="s">
        <v>398</v>
      </c>
      <c r="Q7">
        <v>1</v>
      </c>
      <c r="W7">
        <v>0</v>
      </c>
      <c r="X7">
        <v>-814890593</v>
      </c>
      <c r="Y7">
        <v>1.5696000000000001</v>
      </c>
      <c r="AA7">
        <v>0</v>
      </c>
      <c r="AB7">
        <v>0</v>
      </c>
      <c r="AC7">
        <v>0</v>
      </c>
      <c r="AD7">
        <v>8.9700000000000006</v>
      </c>
      <c r="AE7">
        <v>0</v>
      </c>
      <c r="AF7">
        <v>0</v>
      </c>
      <c r="AG7">
        <v>0</v>
      </c>
      <c r="AH7">
        <v>8.9700000000000006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3.27</v>
      </c>
      <c r="AU7" t="s">
        <v>29</v>
      </c>
      <c r="AV7">
        <v>1</v>
      </c>
      <c r="AW7">
        <v>2</v>
      </c>
      <c r="AX7">
        <v>16674218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3.1392000000000002</v>
      </c>
      <c r="CY7">
        <f>AD7</f>
        <v>8.9700000000000006</v>
      </c>
      <c r="CZ7">
        <f>AH7</f>
        <v>8.9700000000000006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16673393</v>
      </c>
      <c r="C8">
        <v>16674205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399</v>
      </c>
      <c r="J8" t="s">
        <v>6</v>
      </c>
      <c r="K8" t="s">
        <v>400</v>
      </c>
      <c r="L8">
        <v>1191</v>
      </c>
      <c r="N8">
        <v>1013</v>
      </c>
      <c r="O8" t="s">
        <v>398</v>
      </c>
      <c r="P8" t="s">
        <v>398</v>
      </c>
      <c r="Q8">
        <v>1</v>
      </c>
      <c r="W8">
        <v>0</v>
      </c>
      <c r="X8">
        <v>-1417349443</v>
      </c>
      <c r="Y8">
        <v>0.04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0.04</v>
      </c>
      <c r="AU8" t="s">
        <v>6</v>
      </c>
      <c r="AV8">
        <v>2</v>
      </c>
      <c r="AW8">
        <v>2</v>
      </c>
      <c r="AX8">
        <v>16674219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0.08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16673393</v>
      </c>
      <c r="C9">
        <v>16674205</v>
      </c>
      <c r="D9">
        <v>15247680</v>
      </c>
      <c r="E9">
        <v>1</v>
      </c>
      <c r="F9">
        <v>1</v>
      </c>
      <c r="G9">
        <v>1</v>
      </c>
      <c r="H9">
        <v>2</v>
      </c>
      <c r="I9" t="s">
        <v>407</v>
      </c>
      <c r="J9" t="s">
        <v>408</v>
      </c>
      <c r="K9" t="s">
        <v>409</v>
      </c>
      <c r="L9">
        <v>1368</v>
      </c>
      <c r="N9">
        <v>1011</v>
      </c>
      <c r="O9" t="s">
        <v>404</v>
      </c>
      <c r="P9" t="s">
        <v>404</v>
      </c>
      <c r="Q9">
        <v>1</v>
      </c>
      <c r="W9">
        <v>0</v>
      </c>
      <c r="X9">
        <v>-1718674368</v>
      </c>
      <c r="Y9">
        <v>4.7999999999999996E-3</v>
      </c>
      <c r="AA9">
        <v>0</v>
      </c>
      <c r="AB9">
        <v>111.99</v>
      </c>
      <c r="AC9">
        <v>13.5</v>
      </c>
      <c r="AD9">
        <v>0</v>
      </c>
      <c r="AE9">
        <v>0</v>
      </c>
      <c r="AF9">
        <v>111.99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0.01</v>
      </c>
      <c r="AU9" t="s">
        <v>29</v>
      </c>
      <c r="AV9">
        <v>0</v>
      </c>
      <c r="AW9">
        <v>2</v>
      </c>
      <c r="AX9">
        <v>16674220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9.5999999999999992E-3</v>
      </c>
      <c r="CY9">
        <f>AB9</f>
        <v>111.99</v>
      </c>
      <c r="CZ9">
        <f>AF9</f>
        <v>111.99</v>
      </c>
      <c r="DA9">
        <f>AJ9</f>
        <v>1</v>
      </c>
      <c r="DB9">
        <v>0</v>
      </c>
    </row>
    <row r="10" spans="1:106" x14ac:dyDescent="0.2">
      <c r="A10">
        <f>ROW(Source!A30)</f>
        <v>30</v>
      </c>
      <c r="B10">
        <v>16673393</v>
      </c>
      <c r="C10">
        <v>16674205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410</v>
      </c>
      <c r="J10" t="s">
        <v>411</v>
      </c>
      <c r="K10" t="s">
        <v>412</v>
      </c>
      <c r="L10">
        <v>1368</v>
      </c>
      <c r="N10">
        <v>1011</v>
      </c>
      <c r="O10" t="s">
        <v>404</v>
      </c>
      <c r="P10" t="s">
        <v>404</v>
      </c>
      <c r="Q10">
        <v>1</v>
      </c>
      <c r="W10">
        <v>0</v>
      </c>
      <c r="X10">
        <v>1372534845</v>
      </c>
      <c r="Y10">
        <v>1.44E-2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0.03</v>
      </c>
      <c r="AU10" t="s">
        <v>29</v>
      </c>
      <c r="AV10">
        <v>0</v>
      </c>
      <c r="AW10">
        <v>2</v>
      </c>
      <c r="AX10">
        <v>16674221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2.8799999999999999E-2</v>
      </c>
      <c r="CY10">
        <f>AB10</f>
        <v>65.709999999999994</v>
      </c>
      <c r="CZ10">
        <f>AF10</f>
        <v>65.709999999999994</v>
      </c>
      <c r="DA10">
        <f>AJ10</f>
        <v>1</v>
      </c>
      <c r="DB10">
        <v>0</v>
      </c>
    </row>
    <row r="11" spans="1:106" x14ac:dyDescent="0.2">
      <c r="A11">
        <f>ROW(Source!A30)</f>
        <v>30</v>
      </c>
      <c r="B11">
        <v>16673393</v>
      </c>
      <c r="C11">
        <v>16674205</v>
      </c>
      <c r="D11">
        <v>15249377</v>
      </c>
      <c r="E11">
        <v>1</v>
      </c>
      <c r="F11">
        <v>1</v>
      </c>
      <c r="G11">
        <v>1</v>
      </c>
      <c r="H11">
        <v>2</v>
      </c>
      <c r="I11" t="s">
        <v>413</v>
      </c>
      <c r="J11" t="s">
        <v>414</v>
      </c>
      <c r="K11" t="s">
        <v>415</v>
      </c>
      <c r="L11">
        <v>1368</v>
      </c>
      <c r="N11">
        <v>1011</v>
      </c>
      <c r="O11" t="s">
        <v>404</v>
      </c>
      <c r="P11" t="s">
        <v>404</v>
      </c>
      <c r="Q11">
        <v>1</v>
      </c>
      <c r="W11">
        <v>0</v>
      </c>
      <c r="X11">
        <v>-353815937</v>
      </c>
      <c r="Y11">
        <v>0.11040000000000001</v>
      </c>
      <c r="AA11">
        <v>0</v>
      </c>
      <c r="AB11">
        <v>8.1</v>
      </c>
      <c r="AC11">
        <v>0</v>
      </c>
      <c r="AD11">
        <v>0</v>
      </c>
      <c r="AE11">
        <v>0</v>
      </c>
      <c r="AF11">
        <v>8.1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0.23</v>
      </c>
      <c r="AU11" t="s">
        <v>29</v>
      </c>
      <c r="AV11">
        <v>0</v>
      </c>
      <c r="AW11">
        <v>2</v>
      </c>
      <c r="AX11">
        <v>16674222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0.22080000000000002</v>
      </c>
      <c r="CY11">
        <f>AB11</f>
        <v>8.1</v>
      </c>
      <c r="CZ11">
        <f>AF11</f>
        <v>8.1</v>
      </c>
      <c r="DA11">
        <f>AJ11</f>
        <v>1</v>
      </c>
      <c r="DB11">
        <v>0</v>
      </c>
    </row>
    <row r="12" spans="1:106" x14ac:dyDescent="0.2">
      <c r="A12">
        <f>ROW(Source!A30)</f>
        <v>30</v>
      </c>
      <c r="B12">
        <v>16673393</v>
      </c>
      <c r="C12">
        <v>16674205</v>
      </c>
      <c r="D12">
        <v>15168763</v>
      </c>
      <c r="E12">
        <v>1</v>
      </c>
      <c r="F12">
        <v>1</v>
      </c>
      <c r="G12">
        <v>1</v>
      </c>
      <c r="H12">
        <v>3</v>
      </c>
      <c r="I12" t="s">
        <v>416</v>
      </c>
      <c r="J12" t="s">
        <v>417</v>
      </c>
      <c r="K12" t="s">
        <v>418</v>
      </c>
      <c r="L12">
        <v>1348</v>
      </c>
      <c r="N12">
        <v>1009</v>
      </c>
      <c r="O12" t="s">
        <v>174</v>
      </c>
      <c r="P12" t="s">
        <v>174</v>
      </c>
      <c r="Q12">
        <v>1000</v>
      </c>
      <c r="W12">
        <v>0</v>
      </c>
      <c r="X12">
        <v>-1068056325</v>
      </c>
      <c r="Y12">
        <v>0</v>
      </c>
      <c r="AA12">
        <v>10362</v>
      </c>
      <c r="AB12">
        <v>0</v>
      </c>
      <c r="AC12">
        <v>0</v>
      </c>
      <c r="AD12">
        <v>0</v>
      </c>
      <c r="AE12">
        <v>10362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2.2000000000000001E-4</v>
      </c>
      <c r="AU12" t="s">
        <v>28</v>
      </c>
      <c r="AV12">
        <v>0</v>
      </c>
      <c r="AW12">
        <v>2</v>
      </c>
      <c r="AX12">
        <v>16674223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0</v>
      </c>
      <c r="CY12">
        <f>AA12</f>
        <v>10362</v>
      </c>
      <c r="CZ12">
        <f>AE12</f>
        <v>10362</v>
      </c>
      <c r="DA12">
        <f>AI12</f>
        <v>1</v>
      </c>
      <c r="DB12">
        <v>0</v>
      </c>
    </row>
    <row r="13" spans="1:106" x14ac:dyDescent="0.2">
      <c r="A13">
        <f>ROW(Source!A30)</f>
        <v>30</v>
      </c>
      <c r="B13">
        <v>16673393</v>
      </c>
      <c r="C13">
        <v>16674205</v>
      </c>
      <c r="D13">
        <v>15169941</v>
      </c>
      <c r="E13">
        <v>1</v>
      </c>
      <c r="F13">
        <v>1</v>
      </c>
      <c r="G13">
        <v>1</v>
      </c>
      <c r="H13">
        <v>3</v>
      </c>
      <c r="I13" t="s">
        <v>419</v>
      </c>
      <c r="J13" t="s">
        <v>420</v>
      </c>
      <c r="K13" t="s">
        <v>421</v>
      </c>
      <c r="L13">
        <v>1348</v>
      </c>
      <c r="N13">
        <v>1009</v>
      </c>
      <c r="O13" t="s">
        <v>174</v>
      </c>
      <c r="P13" t="s">
        <v>174</v>
      </c>
      <c r="Q13">
        <v>1000</v>
      </c>
      <c r="W13">
        <v>0</v>
      </c>
      <c r="X13">
        <v>-437906794</v>
      </c>
      <c r="Y13">
        <v>0</v>
      </c>
      <c r="AA13">
        <v>9040.01</v>
      </c>
      <c r="AB13">
        <v>0</v>
      </c>
      <c r="AC13">
        <v>0</v>
      </c>
      <c r="AD13">
        <v>0</v>
      </c>
      <c r="AE13">
        <v>9040.01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1.1000000000000001E-3</v>
      </c>
      <c r="AU13" t="s">
        <v>28</v>
      </c>
      <c r="AV13">
        <v>0</v>
      </c>
      <c r="AW13">
        <v>2</v>
      </c>
      <c r="AX13">
        <v>16674224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0</v>
      </c>
      <c r="CY13">
        <f>AA13</f>
        <v>9040.01</v>
      </c>
      <c r="CZ13">
        <f>AE13</f>
        <v>9040.01</v>
      </c>
      <c r="DA13">
        <f>AI13</f>
        <v>1</v>
      </c>
      <c r="DB13">
        <v>0</v>
      </c>
    </row>
    <row r="14" spans="1:106" x14ac:dyDescent="0.2">
      <c r="A14">
        <f>ROW(Source!A30)</f>
        <v>30</v>
      </c>
      <c r="B14">
        <v>16673393</v>
      </c>
      <c r="C14">
        <v>16674205</v>
      </c>
      <c r="D14">
        <v>15192094</v>
      </c>
      <c r="E14">
        <v>1</v>
      </c>
      <c r="F14">
        <v>1</v>
      </c>
      <c r="G14">
        <v>1</v>
      </c>
      <c r="H14">
        <v>3</v>
      </c>
      <c r="I14" t="s">
        <v>422</v>
      </c>
      <c r="J14" t="s">
        <v>423</v>
      </c>
      <c r="K14" t="s">
        <v>424</v>
      </c>
      <c r="L14">
        <v>1348</v>
      </c>
      <c r="N14">
        <v>1009</v>
      </c>
      <c r="O14" t="s">
        <v>174</v>
      </c>
      <c r="P14" t="s">
        <v>174</v>
      </c>
      <c r="Q14">
        <v>1000</v>
      </c>
      <c r="W14">
        <v>0</v>
      </c>
      <c r="X14">
        <v>1969538235</v>
      </c>
      <c r="Y14">
        <v>0</v>
      </c>
      <c r="AA14">
        <v>6508.75</v>
      </c>
      <c r="AB14">
        <v>0</v>
      </c>
      <c r="AC14">
        <v>0</v>
      </c>
      <c r="AD14">
        <v>0</v>
      </c>
      <c r="AE14">
        <v>6508.75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8.4999999999999995E-4</v>
      </c>
      <c r="AU14" t="s">
        <v>28</v>
      </c>
      <c r="AV14">
        <v>0</v>
      </c>
      <c r="AW14">
        <v>2</v>
      </c>
      <c r="AX14">
        <v>16674226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Y14*Source!I30</f>
        <v>0</v>
      </c>
      <c r="CY14">
        <f>AA14</f>
        <v>6508.75</v>
      </c>
      <c r="CZ14">
        <f>AE14</f>
        <v>6508.75</v>
      </c>
      <c r="DA14">
        <f>AI14</f>
        <v>1</v>
      </c>
      <c r="DB14">
        <v>0</v>
      </c>
    </row>
    <row r="15" spans="1:106" x14ac:dyDescent="0.2">
      <c r="A15">
        <f>ROW(Source!A31)</f>
        <v>31</v>
      </c>
      <c r="B15">
        <v>16673407</v>
      </c>
      <c r="C15">
        <v>16674205</v>
      </c>
      <c r="D15">
        <v>15435609</v>
      </c>
      <c r="E15">
        <v>1</v>
      </c>
      <c r="F15">
        <v>1</v>
      </c>
      <c r="G15">
        <v>1</v>
      </c>
      <c r="H15">
        <v>1</v>
      </c>
      <c r="I15" t="s">
        <v>405</v>
      </c>
      <c r="J15" t="s">
        <v>6</v>
      </c>
      <c r="K15" t="s">
        <v>406</v>
      </c>
      <c r="L15">
        <v>1191</v>
      </c>
      <c r="N15">
        <v>1013</v>
      </c>
      <c r="O15" t="s">
        <v>398</v>
      </c>
      <c r="P15" t="s">
        <v>398</v>
      </c>
      <c r="Q15">
        <v>1</v>
      </c>
      <c r="W15">
        <v>0</v>
      </c>
      <c r="X15">
        <v>-814890593</v>
      </c>
      <c r="Y15">
        <v>1.5696000000000001</v>
      </c>
      <c r="AA15">
        <v>0</v>
      </c>
      <c r="AB15">
        <v>0</v>
      </c>
      <c r="AC15">
        <v>0</v>
      </c>
      <c r="AD15">
        <v>61.27</v>
      </c>
      <c r="AE15">
        <v>0</v>
      </c>
      <c r="AF15">
        <v>0</v>
      </c>
      <c r="AG15">
        <v>0</v>
      </c>
      <c r="AH15">
        <v>8.9700000000000006</v>
      </c>
      <c r="AI15">
        <v>1</v>
      </c>
      <c r="AJ15">
        <v>1</v>
      </c>
      <c r="AK15">
        <v>1</v>
      </c>
      <c r="AL15">
        <v>6.83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3.27</v>
      </c>
      <c r="AU15" t="s">
        <v>29</v>
      </c>
      <c r="AV15">
        <v>1</v>
      </c>
      <c r="AW15">
        <v>2</v>
      </c>
      <c r="AX15">
        <v>16674218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Y15*Source!I31</f>
        <v>3.1392000000000002</v>
      </c>
      <c r="CY15">
        <f>AD15</f>
        <v>61.27</v>
      </c>
      <c r="CZ15">
        <f>AH15</f>
        <v>8.9700000000000006</v>
      </c>
      <c r="DA15">
        <f>AL15</f>
        <v>6.83</v>
      </c>
      <c r="DB15">
        <v>0</v>
      </c>
    </row>
    <row r="16" spans="1:106" x14ac:dyDescent="0.2">
      <c r="A16">
        <f>ROW(Source!A31)</f>
        <v>31</v>
      </c>
      <c r="B16">
        <v>16673407</v>
      </c>
      <c r="C16">
        <v>16674205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399</v>
      </c>
      <c r="J16" t="s">
        <v>6</v>
      </c>
      <c r="K16" t="s">
        <v>400</v>
      </c>
      <c r="L16">
        <v>1191</v>
      </c>
      <c r="N16">
        <v>1013</v>
      </c>
      <c r="O16" t="s">
        <v>398</v>
      </c>
      <c r="P16" t="s">
        <v>398</v>
      </c>
      <c r="Q16">
        <v>1</v>
      </c>
      <c r="W16">
        <v>0</v>
      </c>
      <c r="X16">
        <v>-1417349443</v>
      </c>
      <c r="Y16">
        <v>0.04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6.83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0.04</v>
      </c>
      <c r="AU16" t="s">
        <v>6</v>
      </c>
      <c r="AV16">
        <v>2</v>
      </c>
      <c r="AW16">
        <v>2</v>
      </c>
      <c r="AX16">
        <v>16674219</v>
      </c>
      <c r="AY16">
        <v>1</v>
      </c>
      <c r="AZ16">
        <v>2048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0.08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">
      <c r="A17">
        <f>ROW(Source!A31)</f>
        <v>31</v>
      </c>
      <c r="B17">
        <v>16673407</v>
      </c>
      <c r="C17">
        <v>16674205</v>
      </c>
      <c r="D17">
        <v>15247680</v>
      </c>
      <c r="E17">
        <v>1</v>
      </c>
      <c r="F17">
        <v>1</v>
      </c>
      <c r="G17">
        <v>1</v>
      </c>
      <c r="H17">
        <v>2</v>
      </c>
      <c r="I17" t="s">
        <v>407</v>
      </c>
      <c r="J17" t="s">
        <v>408</v>
      </c>
      <c r="K17" t="s">
        <v>409</v>
      </c>
      <c r="L17">
        <v>1368</v>
      </c>
      <c r="N17">
        <v>1011</v>
      </c>
      <c r="O17" t="s">
        <v>404</v>
      </c>
      <c r="P17" t="s">
        <v>404</v>
      </c>
      <c r="Q17">
        <v>1</v>
      </c>
      <c r="W17">
        <v>0</v>
      </c>
      <c r="X17">
        <v>-1718674368</v>
      </c>
      <c r="Y17">
        <v>4.7999999999999996E-3</v>
      </c>
      <c r="AA17">
        <v>0</v>
      </c>
      <c r="AB17">
        <v>764.89</v>
      </c>
      <c r="AC17">
        <v>13.5</v>
      </c>
      <c r="AD17">
        <v>0</v>
      </c>
      <c r="AE17">
        <v>0</v>
      </c>
      <c r="AF17">
        <v>111.99</v>
      </c>
      <c r="AG17">
        <v>13.5</v>
      </c>
      <c r="AH17">
        <v>0</v>
      </c>
      <c r="AI17">
        <v>1</v>
      </c>
      <c r="AJ17">
        <v>6.83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0.01</v>
      </c>
      <c r="AU17" t="s">
        <v>29</v>
      </c>
      <c r="AV17">
        <v>0</v>
      </c>
      <c r="AW17">
        <v>2</v>
      </c>
      <c r="AX17">
        <v>16674220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Y17*Source!I31</f>
        <v>9.5999999999999992E-3</v>
      </c>
      <c r="CY17">
        <f>AB17</f>
        <v>764.89</v>
      </c>
      <c r="CZ17">
        <f>AF17</f>
        <v>111.99</v>
      </c>
      <c r="DA17">
        <f>AJ17</f>
        <v>6.83</v>
      </c>
      <c r="DB17">
        <v>0</v>
      </c>
    </row>
    <row r="18" spans="1:106" x14ac:dyDescent="0.2">
      <c r="A18">
        <f>ROW(Source!A31)</f>
        <v>31</v>
      </c>
      <c r="B18">
        <v>16673407</v>
      </c>
      <c r="C18">
        <v>16674205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410</v>
      </c>
      <c r="J18" t="s">
        <v>411</v>
      </c>
      <c r="K18" t="s">
        <v>412</v>
      </c>
      <c r="L18">
        <v>1368</v>
      </c>
      <c r="N18">
        <v>1011</v>
      </c>
      <c r="O18" t="s">
        <v>404</v>
      </c>
      <c r="P18" t="s">
        <v>404</v>
      </c>
      <c r="Q18">
        <v>1</v>
      </c>
      <c r="W18">
        <v>0</v>
      </c>
      <c r="X18">
        <v>1372534845</v>
      </c>
      <c r="Y18">
        <v>1.44E-2</v>
      </c>
      <c r="AA18">
        <v>0</v>
      </c>
      <c r="AB18">
        <v>448.8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6.83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0.03</v>
      </c>
      <c r="AU18" t="s">
        <v>29</v>
      </c>
      <c r="AV18">
        <v>0</v>
      </c>
      <c r="AW18">
        <v>2</v>
      </c>
      <c r="AX18">
        <v>16674221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2.8799999999999999E-2</v>
      </c>
      <c r="CY18">
        <f>AB18</f>
        <v>448.8</v>
      </c>
      <c r="CZ18">
        <f>AF18</f>
        <v>65.709999999999994</v>
      </c>
      <c r="DA18">
        <f>AJ18</f>
        <v>6.83</v>
      </c>
      <c r="DB18">
        <v>0</v>
      </c>
    </row>
    <row r="19" spans="1:106" x14ac:dyDescent="0.2">
      <c r="A19">
        <f>ROW(Source!A31)</f>
        <v>31</v>
      </c>
      <c r="B19">
        <v>16673407</v>
      </c>
      <c r="C19">
        <v>16674205</v>
      </c>
      <c r="D19">
        <v>15249377</v>
      </c>
      <c r="E19">
        <v>1</v>
      </c>
      <c r="F19">
        <v>1</v>
      </c>
      <c r="G19">
        <v>1</v>
      </c>
      <c r="H19">
        <v>2</v>
      </c>
      <c r="I19" t="s">
        <v>413</v>
      </c>
      <c r="J19" t="s">
        <v>414</v>
      </c>
      <c r="K19" t="s">
        <v>415</v>
      </c>
      <c r="L19">
        <v>1368</v>
      </c>
      <c r="N19">
        <v>1011</v>
      </c>
      <c r="O19" t="s">
        <v>404</v>
      </c>
      <c r="P19" t="s">
        <v>404</v>
      </c>
      <c r="Q19">
        <v>1</v>
      </c>
      <c r="W19">
        <v>0</v>
      </c>
      <c r="X19">
        <v>-353815937</v>
      </c>
      <c r="Y19">
        <v>0.11040000000000001</v>
      </c>
      <c r="AA19">
        <v>0</v>
      </c>
      <c r="AB19">
        <v>55.32</v>
      </c>
      <c r="AC19">
        <v>0</v>
      </c>
      <c r="AD19">
        <v>0</v>
      </c>
      <c r="AE19">
        <v>0</v>
      </c>
      <c r="AF19">
        <v>8.1</v>
      </c>
      <c r="AG19">
        <v>0</v>
      </c>
      <c r="AH19">
        <v>0</v>
      </c>
      <c r="AI19">
        <v>1</v>
      </c>
      <c r="AJ19">
        <v>6.83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0.23</v>
      </c>
      <c r="AU19" t="s">
        <v>29</v>
      </c>
      <c r="AV19">
        <v>0</v>
      </c>
      <c r="AW19">
        <v>2</v>
      </c>
      <c r="AX19">
        <v>16674222</v>
      </c>
      <c r="AY19">
        <v>1</v>
      </c>
      <c r="AZ19">
        <v>0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0.22080000000000002</v>
      </c>
      <c r="CY19">
        <f>AB19</f>
        <v>55.32</v>
      </c>
      <c r="CZ19">
        <f>AF19</f>
        <v>8.1</v>
      </c>
      <c r="DA19">
        <f>AJ19</f>
        <v>6.83</v>
      </c>
      <c r="DB19">
        <v>0</v>
      </c>
    </row>
    <row r="20" spans="1:106" x14ac:dyDescent="0.2">
      <c r="A20">
        <f>ROW(Source!A31)</f>
        <v>31</v>
      </c>
      <c r="B20">
        <v>16673407</v>
      </c>
      <c r="C20">
        <v>16674205</v>
      </c>
      <c r="D20">
        <v>15168763</v>
      </c>
      <c r="E20">
        <v>1</v>
      </c>
      <c r="F20">
        <v>1</v>
      </c>
      <c r="G20">
        <v>1</v>
      </c>
      <c r="H20">
        <v>3</v>
      </c>
      <c r="I20" t="s">
        <v>416</v>
      </c>
      <c r="J20" t="s">
        <v>417</v>
      </c>
      <c r="K20" t="s">
        <v>418</v>
      </c>
      <c r="L20">
        <v>1348</v>
      </c>
      <c r="N20">
        <v>1009</v>
      </c>
      <c r="O20" t="s">
        <v>174</v>
      </c>
      <c r="P20" t="s">
        <v>174</v>
      </c>
      <c r="Q20">
        <v>1000</v>
      </c>
      <c r="W20">
        <v>0</v>
      </c>
      <c r="X20">
        <v>-1068056325</v>
      </c>
      <c r="Y20">
        <v>0</v>
      </c>
      <c r="AA20">
        <v>70772.460000000006</v>
      </c>
      <c r="AB20">
        <v>0</v>
      </c>
      <c r="AC20">
        <v>0</v>
      </c>
      <c r="AD20">
        <v>0</v>
      </c>
      <c r="AE20">
        <v>10362</v>
      </c>
      <c r="AF20">
        <v>0</v>
      </c>
      <c r="AG20">
        <v>0</v>
      </c>
      <c r="AH20">
        <v>0</v>
      </c>
      <c r="AI20">
        <v>6.83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2.2000000000000001E-4</v>
      </c>
      <c r="AU20" t="s">
        <v>28</v>
      </c>
      <c r="AV20">
        <v>0</v>
      </c>
      <c r="AW20">
        <v>2</v>
      </c>
      <c r="AX20">
        <v>16674223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0</v>
      </c>
      <c r="CY20">
        <f>AA20</f>
        <v>70772.460000000006</v>
      </c>
      <c r="CZ20">
        <f>AE20</f>
        <v>10362</v>
      </c>
      <c r="DA20">
        <f>AI20</f>
        <v>6.83</v>
      </c>
      <c r="DB20">
        <v>0</v>
      </c>
    </row>
    <row r="21" spans="1:106" x14ac:dyDescent="0.2">
      <c r="A21">
        <f>ROW(Source!A31)</f>
        <v>31</v>
      </c>
      <c r="B21">
        <v>16673407</v>
      </c>
      <c r="C21">
        <v>16674205</v>
      </c>
      <c r="D21">
        <v>15169941</v>
      </c>
      <c r="E21">
        <v>1</v>
      </c>
      <c r="F21">
        <v>1</v>
      </c>
      <c r="G21">
        <v>1</v>
      </c>
      <c r="H21">
        <v>3</v>
      </c>
      <c r="I21" t="s">
        <v>419</v>
      </c>
      <c r="J21" t="s">
        <v>420</v>
      </c>
      <c r="K21" t="s">
        <v>421</v>
      </c>
      <c r="L21">
        <v>1348</v>
      </c>
      <c r="N21">
        <v>1009</v>
      </c>
      <c r="O21" t="s">
        <v>174</v>
      </c>
      <c r="P21" t="s">
        <v>174</v>
      </c>
      <c r="Q21">
        <v>1000</v>
      </c>
      <c r="W21">
        <v>0</v>
      </c>
      <c r="X21">
        <v>-437906794</v>
      </c>
      <c r="Y21">
        <v>0</v>
      </c>
      <c r="AA21">
        <v>61743.27</v>
      </c>
      <c r="AB21">
        <v>0</v>
      </c>
      <c r="AC21">
        <v>0</v>
      </c>
      <c r="AD21">
        <v>0</v>
      </c>
      <c r="AE21">
        <v>9040.01</v>
      </c>
      <c r="AF21">
        <v>0</v>
      </c>
      <c r="AG21">
        <v>0</v>
      </c>
      <c r="AH21">
        <v>0</v>
      </c>
      <c r="AI21">
        <v>6.83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1.1000000000000001E-3</v>
      </c>
      <c r="AU21" t="s">
        <v>28</v>
      </c>
      <c r="AV21">
        <v>0</v>
      </c>
      <c r="AW21">
        <v>2</v>
      </c>
      <c r="AX21">
        <v>16674224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Y21*Source!I31</f>
        <v>0</v>
      </c>
      <c r="CY21">
        <f>AA21</f>
        <v>61743.27</v>
      </c>
      <c r="CZ21">
        <f>AE21</f>
        <v>9040.01</v>
      </c>
      <c r="DA21">
        <f>AI21</f>
        <v>6.83</v>
      </c>
      <c r="DB21">
        <v>0</v>
      </c>
    </row>
    <row r="22" spans="1:106" x14ac:dyDescent="0.2">
      <c r="A22">
        <f>ROW(Source!A31)</f>
        <v>31</v>
      </c>
      <c r="B22">
        <v>16673407</v>
      </c>
      <c r="C22">
        <v>16674205</v>
      </c>
      <c r="D22">
        <v>15192094</v>
      </c>
      <c r="E22">
        <v>1</v>
      </c>
      <c r="F22">
        <v>1</v>
      </c>
      <c r="G22">
        <v>1</v>
      </c>
      <c r="H22">
        <v>3</v>
      </c>
      <c r="I22" t="s">
        <v>422</v>
      </c>
      <c r="J22" t="s">
        <v>423</v>
      </c>
      <c r="K22" t="s">
        <v>424</v>
      </c>
      <c r="L22">
        <v>1348</v>
      </c>
      <c r="N22">
        <v>1009</v>
      </c>
      <c r="O22" t="s">
        <v>174</v>
      </c>
      <c r="P22" t="s">
        <v>174</v>
      </c>
      <c r="Q22">
        <v>1000</v>
      </c>
      <c r="W22">
        <v>0</v>
      </c>
      <c r="X22">
        <v>1969538235</v>
      </c>
      <c r="Y22">
        <v>0</v>
      </c>
      <c r="AA22">
        <v>44454.76</v>
      </c>
      <c r="AB22">
        <v>0</v>
      </c>
      <c r="AC22">
        <v>0</v>
      </c>
      <c r="AD22">
        <v>0</v>
      </c>
      <c r="AE22">
        <v>6508.75</v>
      </c>
      <c r="AF22">
        <v>0</v>
      </c>
      <c r="AG22">
        <v>0</v>
      </c>
      <c r="AH22">
        <v>0</v>
      </c>
      <c r="AI22">
        <v>6.83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8.4999999999999995E-4</v>
      </c>
      <c r="AU22" t="s">
        <v>28</v>
      </c>
      <c r="AV22">
        <v>0</v>
      </c>
      <c r="AW22">
        <v>2</v>
      </c>
      <c r="AX22">
        <v>16674226</v>
      </c>
      <c r="AY22">
        <v>1</v>
      </c>
      <c r="AZ22">
        <v>0</v>
      </c>
      <c r="BA22">
        <v>25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Y22*Source!I31</f>
        <v>0</v>
      </c>
      <c r="CY22">
        <f>AA22</f>
        <v>44454.76</v>
      </c>
      <c r="CZ22">
        <f>AE22</f>
        <v>6508.75</v>
      </c>
      <c r="DA22">
        <f>AI22</f>
        <v>6.83</v>
      </c>
      <c r="DB22">
        <v>0</v>
      </c>
    </row>
    <row r="23" spans="1:106" x14ac:dyDescent="0.2">
      <c r="A23">
        <f>ROW(Source!A32)</f>
        <v>32</v>
      </c>
      <c r="B23">
        <v>16673393</v>
      </c>
      <c r="C23">
        <v>16674231</v>
      </c>
      <c r="D23">
        <v>15436556</v>
      </c>
      <c r="E23">
        <v>1</v>
      </c>
      <c r="F23">
        <v>1</v>
      </c>
      <c r="G23">
        <v>1</v>
      </c>
      <c r="H23">
        <v>1</v>
      </c>
      <c r="I23" t="s">
        <v>425</v>
      </c>
      <c r="J23" t="s">
        <v>6</v>
      </c>
      <c r="K23" t="s">
        <v>426</v>
      </c>
      <c r="L23">
        <v>1191</v>
      </c>
      <c r="N23">
        <v>1013</v>
      </c>
      <c r="O23" t="s">
        <v>398</v>
      </c>
      <c r="P23" t="s">
        <v>398</v>
      </c>
      <c r="Q23">
        <v>1</v>
      </c>
      <c r="W23">
        <v>0</v>
      </c>
      <c r="X23">
        <v>1069510174</v>
      </c>
      <c r="Y23">
        <v>5.2559999999999993</v>
      </c>
      <c r="AA23">
        <v>0</v>
      </c>
      <c r="AB23">
        <v>0</v>
      </c>
      <c r="AC23">
        <v>0</v>
      </c>
      <c r="AD23">
        <v>9.6199999999999992</v>
      </c>
      <c r="AE23">
        <v>0</v>
      </c>
      <c r="AF23">
        <v>0</v>
      </c>
      <c r="AG23">
        <v>0</v>
      </c>
      <c r="AH23">
        <v>9.6199999999999992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14.6</v>
      </c>
      <c r="AU23" t="s">
        <v>41</v>
      </c>
      <c r="AV23">
        <v>1</v>
      </c>
      <c r="AW23">
        <v>2</v>
      </c>
      <c r="AX23">
        <v>16674242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15.767999999999997</v>
      </c>
      <c r="CY23">
        <f>AD23</f>
        <v>9.6199999999999992</v>
      </c>
      <c r="CZ23">
        <f>AH23</f>
        <v>9.6199999999999992</v>
      </c>
      <c r="DA23">
        <f>AL23</f>
        <v>1</v>
      </c>
      <c r="DB23">
        <v>0</v>
      </c>
    </row>
    <row r="24" spans="1:106" x14ac:dyDescent="0.2">
      <c r="A24">
        <f>ROW(Source!A32)</f>
        <v>32</v>
      </c>
      <c r="B24">
        <v>16673393</v>
      </c>
      <c r="C24">
        <v>16674231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399</v>
      </c>
      <c r="J24" t="s">
        <v>6</v>
      </c>
      <c r="K24" t="s">
        <v>400</v>
      </c>
      <c r="L24">
        <v>1191</v>
      </c>
      <c r="N24">
        <v>1013</v>
      </c>
      <c r="O24" t="s">
        <v>398</v>
      </c>
      <c r="P24" t="s">
        <v>398</v>
      </c>
      <c r="Q24">
        <v>1</v>
      </c>
      <c r="W24">
        <v>0</v>
      </c>
      <c r="X24">
        <v>-1417349443</v>
      </c>
      <c r="Y24">
        <v>1.6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1.6</v>
      </c>
      <c r="AU24" t="s">
        <v>6</v>
      </c>
      <c r="AV24">
        <v>2</v>
      </c>
      <c r="AW24">
        <v>2</v>
      </c>
      <c r="AX24">
        <v>16674243</v>
      </c>
      <c r="AY24">
        <v>1</v>
      </c>
      <c r="AZ24">
        <v>2048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Y24*Source!I32</f>
        <v>4.8000000000000007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ROW(Source!A32)</f>
        <v>32</v>
      </c>
      <c r="B25">
        <v>16673393</v>
      </c>
      <c r="C25">
        <v>16674231</v>
      </c>
      <c r="D25">
        <v>15247680</v>
      </c>
      <c r="E25">
        <v>1</v>
      </c>
      <c r="F25">
        <v>1</v>
      </c>
      <c r="G25">
        <v>1</v>
      </c>
      <c r="H25">
        <v>2</v>
      </c>
      <c r="I25" t="s">
        <v>407</v>
      </c>
      <c r="J25" t="s">
        <v>408</v>
      </c>
      <c r="K25" t="s">
        <v>409</v>
      </c>
      <c r="L25">
        <v>1368</v>
      </c>
      <c r="N25">
        <v>1011</v>
      </c>
      <c r="O25" t="s">
        <v>404</v>
      </c>
      <c r="P25" t="s">
        <v>404</v>
      </c>
      <c r="Q25">
        <v>1</v>
      </c>
      <c r="W25">
        <v>0</v>
      </c>
      <c r="X25">
        <v>-1718674368</v>
      </c>
      <c r="Y25">
        <v>0.28799999999999998</v>
      </c>
      <c r="AA25">
        <v>0</v>
      </c>
      <c r="AB25">
        <v>111.99</v>
      </c>
      <c r="AC25">
        <v>13.5</v>
      </c>
      <c r="AD25">
        <v>0</v>
      </c>
      <c r="AE25">
        <v>0</v>
      </c>
      <c r="AF25">
        <v>111.99</v>
      </c>
      <c r="AG25">
        <v>13.5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0.8</v>
      </c>
      <c r="AU25" t="s">
        <v>41</v>
      </c>
      <c r="AV25">
        <v>0</v>
      </c>
      <c r="AW25">
        <v>2</v>
      </c>
      <c r="AX25">
        <v>16674244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Y25*Source!I32</f>
        <v>0.86399999999999988</v>
      </c>
      <c r="CY25">
        <f>AB25</f>
        <v>111.99</v>
      </c>
      <c r="CZ25">
        <f>AF25</f>
        <v>111.99</v>
      </c>
      <c r="DA25">
        <f>AJ25</f>
        <v>1</v>
      </c>
      <c r="DB25">
        <v>0</v>
      </c>
    </row>
    <row r="26" spans="1:106" x14ac:dyDescent="0.2">
      <c r="A26">
        <f>ROW(Source!A32)</f>
        <v>32</v>
      </c>
      <c r="B26">
        <v>16673393</v>
      </c>
      <c r="C26">
        <v>16674231</v>
      </c>
      <c r="D26">
        <v>15249073</v>
      </c>
      <c r="E26">
        <v>1</v>
      </c>
      <c r="F26">
        <v>1</v>
      </c>
      <c r="G26">
        <v>1</v>
      </c>
      <c r="H26">
        <v>2</v>
      </c>
      <c r="I26" t="s">
        <v>410</v>
      </c>
      <c r="J26" t="s">
        <v>411</v>
      </c>
      <c r="K26" t="s">
        <v>412</v>
      </c>
      <c r="L26">
        <v>1368</v>
      </c>
      <c r="N26">
        <v>1011</v>
      </c>
      <c r="O26" t="s">
        <v>404</v>
      </c>
      <c r="P26" t="s">
        <v>404</v>
      </c>
      <c r="Q26">
        <v>1</v>
      </c>
      <c r="W26">
        <v>0</v>
      </c>
      <c r="X26">
        <v>1372534845</v>
      </c>
      <c r="Y26">
        <v>0.28799999999999998</v>
      </c>
      <c r="AA26">
        <v>0</v>
      </c>
      <c r="AB26">
        <v>65.709999999999994</v>
      </c>
      <c r="AC26">
        <v>11.6</v>
      </c>
      <c r="AD26">
        <v>0</v>
      </c>
      <c r="AE26">
        <v>0</v>
      </c>
      <c r="AF26">
        <v>65.709999999999994</v>
      </c>
      <c r="AG26">
        <v>11.6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0.8</v>
      </c>
      <c r="AU26" t="s">
        <v>41</v>
      </c>
      <c r="AV26">
        <v>0</v>
      </c>
      <c r="AW26">
        <v>2</v>
      </c>
      <c r="AX26">
        <v>16674245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Y26*Source!I32</f>
        <v>0.86399999999999988</v>
      </c>
      <c r="CY26">
        <f>AB26</f>
        <v>65.709999999999994</v>
      </c>
      <c r="CZ26">
        <f>AF26</f>
        <v>65.709999999999994</v>
      </c>
      <c r="DA26">
        <f>AJ26</f>
        <v>1</v>
      </c>
      <c r="DB26">
        <v>0</v>
      </c>
    </row>
    <row r="27" spans="1:106" x14ac:dyDescent="0.2">
      <c r="A27">
        <f>ROW(Source!A32)</f>
        <v>32</v>
      </c>
      <c r="B27">
        <v>16673393</v>
      </c>
      <c r="C27">
        <v>16674231</v>
      </c>
      <c r="D27">
        <v>15167600</v>
      </c>
      <c r="E27">
        <v>1</v>
      </c>
      <c r="F27">
        <v>1</v>
      </c>
      <c r="G27">
        <v>1</v>
      </c>
      <c r="H27">
        <v>3</v>
      </c>
      <c r="I27" t="s">
        <v>427</v>
      </c>
      <c r="J27" t="s">
        <v>428</v>
      </c>
      <c r="K27" t="s">
        <v>429</v>
      </c>
      <c r="L27">
        <v>1308</v>
      </c>
      <c r="N27">
        <v>1003</v>
      </c>
      <c r="O27" t="s">
        <v>208</v>
      </c>
      <c r="P27" t="s">
        <v>208</v>
      </c>
      <c r="Q27">
        <v>100</v>
      </c>
      <c r="W27">
        <v>0</v>
      </c>
      <c r="X27">
        <v>568244124</v>
      </c>
      <c r="Y27">
        <v>0</v>
      </c>
      <c r="AA27">
        <v>120</v>
      </c>
      <c r="AB27">
        <v>0</v>
      </c>
      <c r="AC27">
        <v>0</v>
      </c>
      <c r="AD27">
        <v>0</v>
      </c>
      <c r="AE27">
        <v>120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4.7999999999999996E-3</v>
      </c>
      <c r="AU27" t="s">
        <v>28</v>
      </c>
      <c r="AV27">
        <v>0</v>
      </c>
      <c r="AW27">
        <v>2</v>
      </c>
      <c r="AX27">
        <v>16674246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Y27*Source!I32</f>
        <v>0</v>
      </c>
      <c r="CY27">
        <f t="shared" ref="CY27:CY32" si="0">AA27</f>
        <v>120</v>
      </c>
      <c r="CZ27">
        <f t="shared" ref="CZ27:CZ32" si="1">AE27</f>
        <v>120</v>
      </c>
      <c r="DA27">
        <f t="shared" ref="DA27:DA32" si="2">AI27</f>
        <v>1</v>
      </c>
      <c r="DB27">
        <v>0</v>
      </c>
    </row>
    <row r="28" spans="1:106" x14ac:dyDescent="0.2">
      <c r="A28">
        <f>ROW(Source!A32)</f>
        <v>32</v>
      </c>
      <c r="B28">
        <v>16673393</v>
      </c>
      <c r="C28">
        <v>16674231</v>
      </c>
      <c r="D28">
        <v>15169942</v>
      </c>
      <c r="E28">
        <v>1</v>
      </c>
      <c r="F28">
        <v>1</v>
      </c>
      <c r="G28">
        <v>1</v>
      </c>
      <c r="H28">
        <v>3</v>
      </c>
      <c r="I28" t="s">
        <v>430</v>
      </c>
      <c r="J28" t="s">
        <v>431</v>
      </c>
      <c r="K28" t="s">
        <v>421</v>
      </c>
      <c r="L28">
        <v>1346</v>
      </c>
      <c r="N28">
        <v>1009</v>
      </c>
      <c r="O28" t="s">
        <v>202</v>
      </c>
      <c r="P28" t="s">
        <v>202</v>
      </c>
      <c r="Q28">
        <v>1</v>
      </c>
      <c r="W28">
        <v>0</v>
      </c>
      <c r="X28">
        <v>103900845</v>
      </c>
      <c r="Y28">
        <v>0</v>
      </c>
      <c r="AA28">
        <v>9.0399999999999991</v>
      </c>
      <c r="AB28">
        <v>0</v>
      </c>
      <c r="AC28">
        <v>0</v>
      </c>
      <c r="AD28">
        <v>0</v>
      </c>
      <c r="AE28">
        <v>9.0399999999999991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0.77</v>
      </c>
      <c r="AU28" t="s">
        <v>28</v>
      </c>
      <c r="AV28">
        <v>0</v>
      </c>
      <c r="AW28">
        <v>2</v>
      </c>
      <c r="AX28">
        <v>16674247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Y28*Source!I32</f>
        <v>0</v>
      </c>
      <c r="CY28">
        <f t="shared" si="0"/>
        <v>9.0399999999999991</v>
      </c>
      <c r="CZ28">
        <f t="shared" si="1"/>
        <v>9.0399999999999991</v>
      </c>
      <c r="DA28">
        <f t="shared" si="2"/>
        <v>1</v>
      </c>
      <c r="DB28">
        <v>0</v>
      </c>
    </row>
    <row r="29" spans="1:106" x14ac:dyDescent="0.2">
      <c r="A29">
        <f>ROW(Source!A32)</f>
        <v>32</v>
      </c>
      <c r="B29">
        <v>16673393</v>
      </c>
      <c r="C29">
        <v>16674231</v>
      </c>
      <c r="D29">
        <v>15217463</v>
      </c>
      <c r="E29">
        <v>1</v>
      </c>
      <c r="F29">
        <v>1</v>
      </c>
      <c r="G29">
        <v>1</v>
      </c>
      <c r="H29">
        <v>3</v>
      </c>
      <c r="I29" t="s">
        <v>432</v>
      </c>
      <c r="J29" t="s">
        <v>433</v>
      </c>
      <c r="K29" t="s">
        <v>434</v>
      </c>
      <c r="L29">
        <v>1358</v>
      </c>
      <c r="N29">
        <v>1010</v>
      </c>
      <c r="O29" t="s">
        <v>435</v>
      </c>
      <c r="P29" t="s">
        <v>435</v>
      </c>
      <c r="Q29">
        <v>10</v>
      </c>
      <c r="W29">
        <v>0</v>
      </c>
      <c r="X29">
        <v>1386890308</v>
      </c>
      <c r="Y29">
        <v>0</v>
      </c>
      <c r="AA29">
        <v>39</v>
      </c>
      <c r="AB29">
        <v>0</v>
      </c>
      <c r="AC29">
        <v>0</v>
      </c>
      <c r="AD29">
        <v>0</v>
      </c>
      <c r="AE29">
        <v>39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0.1</v>
      </c>
      <c r="AU29" t="s">
        <v>28</v>
      </c>
      <c r="AV29">
        <v>0</v>
      </c>
      <c r="AW29">
        <v>2</v>
      </c>
      <c r="AX29">
        <v>16674248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Y29*Source!I32</f>
        <v>0</v>
      </c>
      <c r="CY29">
        <f t="shared" si="0"/>
        <v>39</v>
      </c>
      <c r="CZ29">
        <f t="shared" si="1"/>
        <v>39</v>
      </c>
      <c r="DA29">
        <f t="shared" si="2"/>
        <v>1</v>
      </c>
      <c r="DB29">
        <v>0</v>
      </c>
    </row>
    <row r="30" spans="1:106" x14ac:dyDescent="0.2">
      <c r="A30">
        <f>ROW(Source!A32)</f>
        <v>32</v>
      </c>
      <c r="B30">
        <v>16673393</v>
      </c>
      <c r="C30">
        <v>16674231</v>
      </c>
      <c r="D30">
        <v>15219318</v>
      </c>
      <c r="E30">
        <v>1</v>
      </c>
      <c r="F30">
        <v>1</v>
      </c>
      <c r="G30">
        <v>1</v>
      </c>
      <c r="H30">
        <v>3</v>
      </c>
      <c r="I30" t="s">
        <v>436</v>
      </c>
      <c r="J30" t="s">
        <v>437</v>
      </c>
      <c r="K30" t="s">
        <v>438</v>
      </c>
      <c r="L30">
        <v>1355</v>
      </c>
      <c r="N30">
        <v>1010</v>
      </c>
      <c r="O30" t="s">
        <v>218</v>
      </c>
      <c r="P30" t="s">
        <v>218</v>
      </c>
      <c r="Q30">
        <v>100</v>
      </c>
      <c r="W30">
        <v>0</v>
      </c>
      <c r="X30">
        <v>-1637093530</v>
      </c>
      <c r="Y30">
        <v>0</v>
      </c>
      <c r="AA30">
        <v>3986</v>
      </c>
      <c r="AB30">
        <v>0</v>
      </c>
      <c r="AC30">
        <v>0</v>
      </c>
      <c r="AD30">
        <v>0</v>
      </c>
      <c r="AE30">
        <v>3986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2.0400000000000001E-2</v>
      </c>
      <c r="AU30" t="s">
        <v>28</v>
      </c>
      <c r="AV30">
        <v>0</v>
      </c>
      <c r="AW30">
        <v>2</v>
      </c>
      <c r="AX30">
        <v>16674249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Y30*Source!I32</f>
        <v>0</v>
      </c>
      <c r="CY30">
        <f t="shared" si="0"/>
        <v>3986</v>
      </c>
      <c r="CZ30">
        <f t="shared" si="1"/>
        <v>3986</v>
      </c>
      <c r="DA30">
        <f t="shared" si="2"/>
        <v>1</v>
      </c>
      <c r="DB30">
        <v>0</v>
      </c>
    </row>
    <row r="31" spans="1:106" x14ac:dyDescent="0.2">
      <c r="A31">
        <f>ROW(Source!A32)</f>
        <v>32</v>
      </c>
      <c r="B31">
        <v>16673393</v>
      </c>
      <c r="C31">
        <v>16674231</v>
      </c>
      <c r="D31">
        <v>15233311</v>
      </c>
      <c r="E31">
        <v>1</v>
      </c>
      <c r="F31">
        <v>1</v>
      </c>
      <c r="G31">
        <v>1</v>
      </c>
      <c r="H31">
        <v>3</v>
      </c>
      <c r="I31" t="s">
        <v>439</v>
      </c>
      <c r="J31" t="s">
        <v>440</v>
      </c>
      <c r="K31" t="s">
        <v>441</v>
      </c>
      <c r="L31">
        <v>1346</v>
      </c>
      <c r="N31">
        <v>1009</v>
      </c>
      <c r="O31" t="s">
        <v>202</v>
      </c>
      <c r="P31" t="s">
        <v>202</v>
      </c>
      <c r="Q31">
        <v>1</v>
      </c>
      <c r="W31">
        <v>0</v>
      </c>
      <c r="X31">
        <v>1907110972</v>
      </c>
      <c r="Y31">
        <v>0</v>
      </c>
      <c r="AA31">
        <v>41.7</v>
      </c>
      <c r="AB31">
        <v>0</v>
      </c>
      <c r="AC31">
        <v>0</v>
      </c>
      <c r="AD31">
        <v>0</v>
      </c>
      <c r="AE31">
        <v>41.7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1.6E-2</v>
      </c>
      <c r="AU31" t="s">
        <v>28</v>
      </c>
      <c r="AV31">
        <v>0</v>
      </c>
      <c r="AW31">
        <v>2</v>
      </c>
      <c r="AX31">
        <v>16674250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Y31*Source!I32</f>
        <v>0</v>
      </c>
      <c r="CY31">
        <f t="shared" si="0"/>
        <v>41.7</v>
      </c>
      <c r="CZ31">
        <f t="shared" si="1"/>
        <v>41.7</v>
      </c>
      <c r="DA31">
        <f t="shared" si="2"/>
        <v>1</v>
      </c>
      <c r="DB31">
        <v>0</v>
      </c>
    </row>
    <row r="32" spans="1:106" x14ac:dyDescent="0.2">
      <c r="A32">
        <f>ROW(Source!A32)</f>
        <v>32</v>
      </c>
      <c r="B32">
        <v>16673393</v>
      </c>
      <c r="C32">
        <v>16674231</v>
      </c>
      <c r="D32">
        <v>15164559</v>
      </c>
      <c r="E32">
        <v>17</v>
      </c>
      <c r="F32">
        <v>1</v>
      </c>
      <c r="G32">
        <v>1</v>
      </c>
      <c r="H32">
        <v>3</v>
      </c>
      <c r="I32" t="s">
        <v>442</v>
      </c>
      <c r="J32" t="s">
        <v>6</v>
      </c>
      <c r="K32" t="s">
        <v>443</v>
      </c>
      <c r="L32">
        <v>1374</v>
      </c>
      <c r="N32">
        <v>1013</v>
      </c>
      <c r="O32" t="s">
        <v>444</v>
      </c>
      <c r="P32" t="s">
        <v>444</v>
      </c>
      <c r="Q32">
        <v>1</v>
      </c>
      <c r="W32">
        <v>0</v>
      </c>
      <c r="X32">
        <v>-1731369543</v>
      </c>
      <c r="Y32">
        <v>0</v>
      </c>
      <c r="AA32">
        <v>1</v>
      </c>
      <c r="AB32">
        <v>0</v>
      </c>
      <c r="AC32">
        <v>0</v>
      </c>
      <c r="AD32">
        <v>0</v>
      </c>
      <c r="AE32">
        <v>1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2.81</v>
      </c>
      <c r="AU32" t="s">
        <v>28</v>
      </c>
      <c r="AV32">
        <v>0</v>
      </c>
      <c r="AW32">
        <v>2</v>
      </c>
      <c r="AX32">
        <v>16674251</v>
      </c>
      <c r="AY32">
        <v>1</v>
      </c>
      <c r="AZ32">
        <v>0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Y32*Source!I32</f>
        <v>0</v>
      </c>
      <c r="CY32">
        <f t="shared" si="0"/>
        <v>1</v>
      </c>
      <c r="CZ32">
        <f t="shared" si="1"/>
        <v>1</v>
      </c>
      <c r="DA32">
        <f t="shared" si="2"/>
        <v>1</v>
      </c>
      <c r="DB32">
        <v>0</v>
      </c>
    </row>
    <row r="33" spans="1:106" x14ac:dyDescent="0.2">
      <c r="A33">
        <f>ROW(Source!A33)</f>
        <v>33</v>
      </c>
      <c r="B33">
        <v>16673407</v>
      </c>
      <c r="C33">
        <v>16674231</v>
      </c>
      <c r="D33">
        <v>15436556</v>
      </c>
      <c r="E33">
        <v>1</v>
      </c>
      <c r="F33">
        <v>1</v>
      </c>
      <c r="G33">
        <v>1</v>
      </c>
      <c r="H33">
        <v>1</v>
      </c>
      <c r="I33" t="s">
        <v>425</v>
      </c>
      <c r="J33" t="s">
        <v>6</v>
      </c>
      <c r="K33" t="s">
        <v>426</v>
      </c>
      <c r="L33">
        <v>1191</v>
      </c>
      <c r="N33">
        <v>1013</v>
      </c>
      <c r="O33" t="s">
        <v>398</v>
      </c>
      <c r="P33" t="s">
        <v>398</v>
      </c>
      <c r="Q33">
        <v>1</v>
      </c>
      <c r="W33">
        <v>0</v>
      </c>
      <c r="X33">
        <v>1069510174</v>
      </c>
      <c r="Y33">
        <v>5.2559999999999993</v>
      </c>
      <c r="AA33">
        <v>0</v>
      </c>
      <c r="AB33">
        <v>0</v>
      </c>
      <c r="AC33">
        <v>0</v>
      </c>
      <c r="AD33">
        <v>65.7</v>
      </c>
      <c r="AE33">
        <v>0</v>
      </c>
      <c r="AF33">
        <v>0</v>
      </c>
      <c r="AG33">
        <v>0</v>
      </c>
      <c r="AH33">
        <v>9.6199999999999992</v>
      </c>
      <c r="AI33">
        <v>1</v>
      </c>
      <c r="AJ33">
        <v>1</v>
      </c>
      <c r="AK33">
        <v>1</v>
      </c>
      <c r="AL33">
        <v>6.83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14.6</v>
      </c>
      <c r="AU33" t="s">
        <v>41</v>
      </c>
      <c r="AV33">
        <v>1</v>
      </c>
      <c r="AW33">
        <v>2</v>
      </c>
      <c r="AX33">
        <v>16674242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15.767999999999997</v>
      </c>
      <c r="CY33">
        <f>AD33</f>
        <v>65.7</v>
      </c>
      <c r="CZ33">
        <f>AH33</f>
        <v>9.6199999999999992</v>
      </c>
      <c r="DA33">
        <f>AL33</f>
        <v>6.83</v>
      </c>
      <c r="DB33">
        <v>0</v>
      </c>
    </row>
    <row r="34" spans="1:106" x14ac:dyDescent="0.2">
      <c r="A34">
        <f>ROW(Source!A33)</f>
        <v>33</v>
      </c>
      <c r="B34">
        <v>16673407</v>
      </c>
      <c r="C34">
        <v>16674231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399</v>
      </c>
      <c r="J34" t="s">
        <v>6</v>
      </c>
      <c r="K34" t="s">
        <v>400</v>
      </c>
      <c r="L34">
        <v>1191</v>
      </c>
      <c r="N34">
        <v>1013</v>
      </c>
      <c r="O34" t="s">
        <v>398</v>
      </c>
      <c r="P34" t="s">
        <v>398</v>
      </c>
      <c r="Q34">
        <v>1</v>
      </c>
      <c r="W34">
        <v>0</v>
      </c>
      <c r="X34">
        <v>-1417349443</v>
      </c>
      <c r="Y34">
        <v>1.6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6.83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1.6</v>
      </c>
      <c r="AU34" t="s">
        <v>6</v>
      </c>
      <c r="AV34">
        <v>2</v>
      </c>
      <c r="AW34">
        <v>2</v>
      </c>
      <c r="AX34">
        <v>16674243</v>
      </c>
      <c r="AY34">
        <v>1</v>
      </c>
      <c r="AZ34">
        <v>2048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Y34*Source!I33</f>
        <v>4.8000000000000007</v>
      </c>
      <c r="CY34">
        <f>AD34</f>
        <v>0</v>
      </c>
      <c r="CZ34">
        <f>AH34</f>
        <v>0</v>
      </c>
      <c r="DA34">
        <f>AL34</f>
        <v>1</v>
      </c>
      <c r="DB34">
        <v>0</v>
      </c>
    </row>
    <row r="35" spans="1:106" x14ac:dyDescent="0.2">
      <c r="A35">
        <f>ROW(Source!A33)</f>
        <v>33</v>
      </c>
      <c r="B35">
        <v>16673407</v>
      </c>
      <c r="C35">
        <v>16674231</v>
      </c>
      <c r="D35">
        <v>15247680</v>
      </c>
      <c r="E35">
        <v>1</v>
      </c>
      <c r="F35">
        <v>1</v>
      </c>
      <c r="G35">
        <v>1</v>
      </c>
      <c r="H35">
        <v>2</v>
      </c>
      <c r="I35" t="s">
        <v>407</v>
      </c>
      <c r="J35" t="s">
        <v>408</v>
      </c>
      <c r="K35" t="s">
        <v>409</v>
      </c>
      <c r="L35">
        <v>1368</v>
      </c>
      <c r="N35">
        <v>1011</v>
      </c>
      <c r="O35" t="s">
        <v>404</v>
      </c>
      <c r="P35" t="s">
        <v>404</v>
      </c>
      <c r="Q35">
        <v>1</v>
      </c>
      <c r="W35">
        <v>0</v>
      </c>
      <c r="X35">
        <v>-1718674368</v>
      </c>
      <c r="Y35">
        <v>0.28799999999999998</v>
      </c>
      <c r="AA35">
        <v>0</v>
      </c>
      <c r="AB35">
        <v>764.89</v>
      </c>
      <c r="AC35">
        <v>13.5</v>
      </c>
      <c r="AD35">
        <v>0</v>
      </c>
      <c r="AE35">
        <v>0</v>
      </c>
      <c r="AF35">
        <v>111.99</v>
      </c>
      <c r="AG35">
        <v>13.5</v>
      </c>
      <c r="AH35">
        <v>0</v>
      </c>
      <c r="AI35">
        <v>1</v>
      </c>
      <c r="AJ35">
        <v>6.83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0.8</v>
      </c>
      <c r="AU35" t="s">
        <v>41</v>
      </c>
      <c r="AV35">
        <v>0</v>
      </c>
      <c r="AW35">
        <v>2</v>
      </c>
      <c r="AX35">
        <v>16674244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Y35*Source!I33</f>
        <v>0.86399999999999988</v>
      </c>
      <c r="CY35">
        <f>AB35</f>
        <v>764.89</v>
      </c>
      <c r="CZ35">
        <f>AF35</f>
        <v>111.99</v>
      </c>
      <c r="DA35">
        <f>AJ35</f>
        <v>6.83</v>
      </c>
      <c r="DB35">
        <v>0</v>
      </c>
    </row>
    <row r="36" spans="1:106" x14ac:dyDescent="0.2">
      <c r="A36">
        <f>ROW(Source!A33)</f>
        <v>33</v>
      </c>
      <c r="B36">
        <v>16673407</v>
      </c>
      <c r="C36">
        <v>16674231</v>
      </c>
      <c r="D36">
        <v>15249073</v>
      </c>
      <c r="E36">
        <v>1</v>
      </c>
      <c r="F36">
        <v>1</v>
      </c>
      <c r="G36">
        <v>1</v>
      </c>
      <c r="H36">
        <v>2</v>
      </c>
      <c r="I36" t="s">
        <v>410</v>
      </c>
      <c r="J36" t="s">
        <v>411</v>
      </c>
      <c r="K36" t="s">
        <v>412</v>
      </c>
      <c r="L36">
        <v>1368</v>
      </c>
      <c r="N36">
        <v>1011</v>
      </c>
      <c r="O36" t="s">
        <v>404</v>
      </c>
      <c r="P36" t="s">
        <v>404</v>
      </c>
      <c r="Q36">
        <v>1</v>
      </c>
      <c r="W36">
        <v>0</v>
      </c>
      <c r="X36">
        <v>1372534845</v>
      </c>
      <c r="Y36">
        <v>0.28799999999999998</v>
      </c>
      <c r="AA36">
        <v>0</v>
      </c>
      <c r="AB36">
        <v>448.8</v>
      </c>
      <c r="AC36">
        <v>11.6</v>
      </c>
      <c r="AD36">
        <v>0</v>
      </c>
      <c r="AE36">
        <v>0</v>
      </c>
      <c r="AF36">
        <v>65.709999999999994</v>
      </c>
      <c r="AG36">
        <v>11.6</v>
      </c>
      <c r="AH36">
        <v>0</v>
      </c>
      <c r="AI36">
        <v>1</v>
      </c>
      <c r="AJ36">
        <v>6.83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0.8</v>
      </c>
      <c r="AU36" t="s">
        <v>41</v>
      </c>
      <c r="AV36">
        <v>0</v>
      </c>
      <c r="AW36">
        <v>2</v>
      </c>
      <c r="AX36">
        <v>16674245</v>
      </c>
      <c r="AY36">
        <v>1</v>
      </c>
      <c r="AZ36">
        <v>0</v>
      </c>
      <c r="BA36">
        <v>40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Y36*Source!I33</f>
        <v>0.86399999999999988</v>
      </c>
      <c r="CY36">
        <f>AB36</f>
        <v>448.8</v>
      </c>
      <c r="CZ36">
        <f>AF36</f>
        <v>65.709999999999994</v>
      </c>
      <c r="DA36">
        <f>AJ36</f>
        <v>6.83</v>
      </c>
      <c r="DB36">
        <v>0</v>
      </c>
    </row>
    <row r="37" spans="1:106" x14ac:dyDescent="0.2">
      <c r="A37">
        <f>ROW(Source!A33)</f>
        <v>33</v>
      </c>
      <c r="B37">
        <v>16673407</v>
      </c>
      <c r="C37">
        <v>16674231</v>
      </c>
      <c r="D37">
        <v>15167600</v>
      </c>
      <c r="E37">
        <v>1</v>
      </c>
      <c r="F37">
        <v>1</v>
      </c>
      <c r="G37">
        <v>1</v>
      </c>
      <c r="H37">
        <v>3</v>
      </c>
      <c r="I37" t="s">
        <v>427</v>
      </c>
      <c r="J37" t="s">
        <v>428</v>
      </c>
      <c r="K37" t="s">
        <v>429</v>
      </c>
      <c r="L37">
        <v>1308</v>
      </c>
      <c r="N37">
        <v>1003</v>
      </c>
      <c r="O37" t="s">
        <v>208</v>
      </c>
      <c r="P37" t="s">
        <v>208</v>
      </c>
      <c r="Q37">
        <v>100</v>
      </c>
      <c r="W37">
        <v>0</v>
      </c>
      <c r="X37">
        <v>568244124</v>
      </c>
      <c r="Y37">
        <v>0</v>
      </c>
      <c r="AA37">
        <v>819.6</v>
      </c>
      <c r="AB37">
        <v>0</v>
      </c>
      <c r="AC37">
        <v>0</v>
      </c>
      <c r="AD37">
        <v>0</v>
      </c>
      <c r="AE37">
        <v>120</v>
      </c>
      <c r="AF37">
        <v>0</v>
      </c>
      <c r="AG37">
        <v>0</v>
      </c>
      <c r="AH37">
        <v>0</v>
      </c>
      <c r="AI37">
        <v>6.83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4.7999999999999996E-3</v>
      </c>
      <c r="AU37" t="s">
        <v>28</v>
      </c>
      <c r="AV37">
        <v>0</v>
      </c>
      <c r="AW37">
        <v>2</v>
      </c>
      <c r="AX37">
        <v>16674246</v>
      </c>
      <c r="AY37">
        <v>1</v>
      </c>
      <c r="AZ37">
        <v>0</v>
      </c>
      <c r="BA37">
        <v>41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Y37*Source!I33</f>
        <v>0</v>
      </c>
      <c r="CY37">
        <f t="shared" ref="CY37:CY42" si="3">AA37</f>
        <v>819.6</v>
      </c>
      <c r="CZ37">
        <f t="shared" ref="CZ37:CZ42" si="4">AE37</f>
        <v>120</v>
      </c>
      <c r="DA37">
        <f t="shared" ref="DA37:DA42" si="5">AI37</f>
        <v>6.83</v>
      </c>
      <c r="DB37">
        <v>0</v>
      </c>
    </row>
    <row r="38" spans="1:106" x14ac:dyDescent="0.2">
      <c r="A38">
        <f>ROW(Source!A33)</f>
        <v>33</v>
      </c>
      <c r="B38">
        <v>16673407</v>
      </c>
      <c r="C38">
        <v>16674231</v>
      </c>
      <c r="D38">
        <v>15169942</v>
      </c>
      <c r="E38">
        <v>1</v>
      </c>
      <c r="F38">
        <v>1</v>
      </c>
      <c r="G38">
        <v>1</v>
      </c>
      <c r="H38">
        <v>3</v>
      </c>
      <c r="I38" t="s">
        <v>430</v>
      </c>
      <c r="J38" t="s">
        <v>431</v>
      </c>
      <c r="K38" t="s">
        <v>421</v>
      </c>
      <c r="L38">
        <v>1346</v>
      </c>
      <c r="N38">
        <v>1009</v>
      </c>
      <c r="O38" t="s">
        <v>202</v>
      </c>
      <c r="P38" t="s">
        <v>202</v>
      </c>
      <c r="Q38">
        <v>1</v>
      </c>
      <c r="W38">
        <v>0</v>
      </c>
      <c r="X38">
        <v>103900845</v>
      </c>
      <c r="Y38">
        <v>0</v>
      </c>
      <c r="AA38">
        <v>61.74</v>
      </c>
      <c r="AB38">
        <v>0</v>
      </c>
      <c r="AC38">
        <v>0</v>
      </c>
      <c r="AD38">
        <v>0</v>
      </c>
      <c r="AE38">
        <v>9.0399999999999991</v>
      </c>
      <c r="AF38">
        <v>0</v>
      </c>
      <c r="AG38">
        <v>0</v>
      </c>
      <c r="AH38">
        <v>0</v>
      </c>
      <c r="AI38">
        <v>6.83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0.77</v>
      </c>
      <c r="AU38" t="s">
        <v>28</v>
      </c>
      <c r="AV38">
        <v>0</v>
      </c>
      <c r="AW38">
        <v>2</v>
      </c>
      <c r="AX38">
        <v>16674247</v>
      </c>
      <c r="AY38">
        <v>1</v>
      </c>
      <c r="AZ38">
        <v>0</v>
      </c>
      <c r="BA38">
        <v>42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Y38*Source!I33</f>
        <v>0</v>
      </c>
      <c r="CY38">
        <f t="shared" si="3"/>
        <v>61.74</v>
      </c>
      <c r="CZ38">
        <f t="shared" si="4"/>
        <v>9.0399999999999991</v>
      </c>
      <c r="DA38">
        <f t="shared" si="5"/>
        <v>6.83</v>
      </c>
      <c r="DB38">
        <v>0</v>
      </c>
    </row>
    <row r="39" spans="1:106" x14ac:dyDescent="0.2">
      <c r="A39">
        <f>ROW(Source!A33)</f>
        <v>33</v>
      </c>
      <c r="B39">
        <v>16673407</v>
      </c>
      <c r="C39">
        <v>16674231</v>
      </c>
      <c r="D39">
        <v>15217463</v>
      </c>
      <c r="E39">
        <v>1</v>
      </c>
      <c r="F39">
        <v>1</v>
      </c>
      <c r="G39">
        <v>1</v>
      </c>
      <c r="H39">
        <v>3</v>
      </c>
      <c r="I39" t="s">
        <v>432</v>
      </c>
      <c r="J39" t="s">
        <v>433</v>
      </c>
      <c r="K39" t="s">
        <v>434</v>
      </c>
      <c r="L39">
        <v>1358</v>
      </c>
      <c r="N39">
        <v>1010</v>
      </c>
      <c r="O39" t="s">
        <v>435</v>
      </c>
      <c r="P39" t="s">
        <v>435</v>
      </c>
      <c r="Q39">
        <v>10</v>
      </c>
      <c r="W39">
        <v>0</v>
      </c>
      <c r="X39">
        <v>1386890308</v>
      </c>
      <c r="Y39">
        <v>0</v>
      </c>
      <c r="AA39">
        <v>266.37</v>
      </c>
      <c r="AB39">
        <v>0</v>
      </c>
      <c r="AC39">
        <v>0</v>
      </c>
      <c r="AD39">
        <v>0</v>
      </c>
      <c r="AE39">
        <v>39</v>
      </c>
      <c r="AF39">
        <v>0</v>
      </c>
      <c r="AG39">
        <v>0</v>
      </c>
      <c r="AH39">
        <v>0</v>
      </c>
      <c r="AI39">
        <v>6.83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0.1</v>
      </c>
      <c r="AU39" t="s">
        <v>28</v>
      </c>
      <c r="AV39">
        <v>0</v>
      </c>
      <c r="AW39">
        <v>2</v>
      </c>
      <c r="AX39">
        <v>16674248</v>
      </c>
      <c r="AY39">
        <v>1</v>
      </c>
      <c r="AZ39">
        <v>0</v>
      </c>
      <c r="BA39">
        <v>43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Y39*Source!I33</f>
        <v>0</v>
      </c>
      <c r="CY39">
        <f t="shared" si="3"/>
        <v>266.37</v>
      </c>
      <c r="CZ39">
        <f t="shared" si="4"/>
        <v>39</v>
      </c>
      <c r="DA39">
        <f t="shared" si="5"/>
        <v>6.83</v>
      </c>
      <c r="DB39">
        <v>0</v>
      </c>
    </row>
    <row r="40" spans="1:106" x14ac:dyDescent="0.2">
      <c r="A40">
        <f>ROW(Source!A33)</f>
        <v>33</v>
      </c>
      <c r="B40">
        <v>16673407</v>
      </c>
      <c r="C40">
        <v>16674231</v>
      </c>
      <c r="D40">
        <v>15219318</v>
      </c>
      <c r="E40">
        <v>1</v>
      </c>
      <c r="F40">
        <v>1</v>
      </c>
      <c r="G40">
        <v>1</v>
      </c>
      <c r="H40">
        <v>3</v>
      </c>
      <c r="I40" t="s">
        <v>436</v>
      </c>
      <c r="J40" t="s">
        <v>437</v>
      </c>
      <c r="K40" t="s">
        <v>438</v>
      </c>
      <c r="L40">
        <v>1355</v>
      </c>
      <c r="N40">
        <v>1010</v>
      </c>
      <c r="O40" t="s">
        <v>218</v>
      </c>
      <c r="P40" t="s">
        <v>218</v>
      </c>
      <c r="Q40">
        <v>100</v>
      </c>
      <c r="W40">
        <v>0</v>
      </c>
      <c r="X40">
        <v>-1637093530</v>
      </c>
      <c r="Y40">
        <v>0</v>
      </c>
      <c r="AA40">
        <v>27224.38</v>
      </c>
      <c r="AB40">
        <v>0</v>
      </c>
      <c r="AC40">
        <v>0</v>
      </c>
      <c r="AD40">
        <v>0</v>
      </c>
      <c r="AE40">
        <v>3986</v>
      </c>
      <c r="AF40">
        <v>0</v>
      </c>
      <c r="AG40">
        <v>0</v>
      </c>
      <c r="AH40">
        <v>0</v>
      </c>
      <c r="AI40">
        <v>6.83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2.0400000000000001E-2</v>
      </c>
      <c r="AU40" t="s">
        <v>28</v>
      </c>
      <c r="AV40">
        <v>0</v>
      </c>
      <c r="AW40">
        <v>2</v>
      </c>
      <c r="AX40">
        <v>16674249</v>
      </c>
      <c r="AY40">
        <v>1</v>
      </c>
      <c r="AZ40">
        <v>0</v>
      </c>
      <c r="BA40">
        <v>44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Y40*Source!I33</f>
        <v>0</v>
      </c>
      <c r="CY40">
        <f t="shared" si="3"/>
        <v>27224.38</v>
      </c>
      <c r="CZ40">
        <f t="shared" si="4"/>
        <v>3986</v>
      </c>
      <c r="DA40">
        <f t="shared" si="5"/>
        <v>6.83</v>
      </c>
      <c r="DB40">
        <v>0</v>
      </c>
    </row>
    <row r="41" spans="1:106" x14ac:dyDescent="0.2">
      <c r="A41">
        <f>ROW(Source!A33)</f>
        <v>33</v>
      </c>
      <c r="B41">
        <v>16673407</v>
      </c>
      <c r="C41">
        <v>16674231</v>
      </c>
      <c r="D41">
        <v>15233311</v>
      </c>
      <c r="E41">
        <v>1</v>
      </c>
      <c r="F41">
        <v>1</v>
      </c>
      <c r="G41">
        <v>1</v>
      </c>
      <c r="H41">
        <v>3</v>
      </c>
      <c r="I41" t="s">
        <v>439</v>
      </c>
      <c r="J41" t="s">
        <v>440</v>
      </c>
      <c r="K41" t="s">
        <v>441</v>
      </c>
      <c r="L41">
        <v>1346</v>
      </c>
      <c r="N41">
        <v>1009</v>
      </c>
      <c r="O41" t="s">
        <v>202</v>
      </c>
      <c r="P41" t="s">
        <v>202</v>
      </c>
      <c r="Q41">
        <v>1</v>
      </c>
      <c r="W41">
        <v>0</v>
      </c>
      <c r="X41">
        <v>1907110972</v>
      </c>
      <c r="Y41">
        <v>0</v>
      </c>
      <c r="AA41">
        <v>284.81</v>
      </c>
      <c r="AB41">
        <v>0</v>
      </c>
      <c r="AC41">
        <v>0</v>
      </c>
      <c r="AD41">
        <v>0</v>
      </c>
      <c r="AE41">
        <v>41.7</v>
      </c>
      <c r="AF41">
        <v>0</v>
      </c>
      <c r="AG41">
        <v>0</v>
      </c>
      <c r="AH41">
        <v>0</v>
      </c>
      <c r="AI41">
        <v>6.83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1.6E-2</v>
      </c>
      <c r="AU41" t="s">
        <v>28</v>
      </c>
      <c r="AV41">
        <v>0</v>
      </c>
      <c r="AW41">
        <v>2</v>
      </c>
      <c r="AX41">
        <v>16674250</v>
      </c>
      <c r="AY41">
        <v>1</v>
      </c>
      <c r="AZ41">
        <v>0</v>
      </c>
      <c r="BA41">
        <v>45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Y41*Source!I33</f>
        <v>0</v>
      </c>
      <c r="CY41">
        <f t="shared" si="3"/>
        <v>284.81</v>
      </c>
      <c r="CZ41">
        <f t="shared" si="4"/>
        <v>41.7</v>
      </c>
      <c r="DA41">
        <f t="shared" si="5"/>
        <v>6.83</v>
      </c>
      <c r="DB41">
        <v>0</v>
      </c>
    </row>
    <row r="42" spans="1:106" x14ac:dyDescent="0.2">
      <c r="A42">
        <f>ROW(Source!A33)</f>
        <v>33</v>
      </c>
      <c r="B42">
        <v>16673407</v>
      </c>
      <c r="C42">
        <v>16674231</v>
      </c>
      <c r="D42">
        <v>15164559</v>
      </c>
      <c r="E42">
        <v>17</v>
      </c>
      <c r="F42">
        <v>1</v>
      </c>
      <c r="G42">
        <v>1</v>
      </c>
      <c r="H42">
        <v>3</v>
      </c>
      <c r="I42" t="s">
        <v>442</v>
      </c>
      <c r="J42" t="s">
        <v>6</v>
      </c>
      <c r="K42" t="s">
        <v>443</v>
      </c>
      <c r="L42">
        <v>1374</v>
      </c>
      <c r="N42">
        <v>1013</v>
      </c>
      <c r="O42" t="s">
        <v>444</v>
      </c>
      <c r="P42" t="s">
        <v>444</v>
      </c>
      <c r="Q42">
        <v>1</v>
      </c>
      <c r="W42">
        <v>0</v>
      </c>
      <c r="X42">
        <v>-1731369543</v>
      </c>
      <c r="Y42">
        <v>0</v>
      </c>
      <c r="AA42">
        <v>1</v>
      </c>
      <c r="AB42">
        <v>0</v>
      </c>
      <c r="AC42">
        <v>0</v>
      </c>
      <c r="AD42">
        <v>0</v>
      </c>
      <c r="AE42">
        <v>1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2.81</v>
      </c>
      <c r="AU42" t="s">
        <v>28</v>
      </c>
      <c r="AV42">
        <v>0</v>
      </c>
      <c r="AW42">
        <v>2</v>
      </c>
      <c r="AX42">
        <v>16674251</v>
      </c>
      <c r="AY42">
        <v>1</v>
      </c>
      <c r="AZ42">
        <v>0</v>
      </c>
      <c r="BA42">
        <v>46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Y42*Source!I33</f>
        <v>0</v>
      </c>
      <c r="CY42">
        <f t="shared" si="3"/>
        <v>1</v>
      </c>
      <c r="CZ42">
        <f t="shared" si="4"/>
        <v>1</v>
      </c>
      <c r="DA42">
        <f t="shared" si="5"/>
        <v>1</v>
      </c>
      <c r="DB42">
        <v>0</v>
      </c>
    </row>
    <row r="43" spans="1:106" x14ac:dyDescent="0.2">
      <c r="A43">
        <f>ROW(Source!A34)</f>
        <v>34</v>
      </c>
      <c r="B43">
        <v>16673393</v>
      </c>
      <c r="C43">
        <v>16674253</v>
      </c>
      <c r="D43">
        <v>15436014</v>
      </c>
      <c r="E43">
        <v>1</v>
      </c>
      <c r="F43">
        <v>1</v>
      </c>
      <c r="G43">
        <v>1</v>
      </c>
      <c r="H43">
        <v>1</v>
      </c>
      <c r="I43" t="s">
        <v>445</v>
      </c>
      <c r="J43" t="s">
        <v>6</v>
      </c>
      <c r="K43" t="s">
        <v>446</v>
      </c>
      <c r="L43">
        <v>1191</v>
      </c>
      <c r="N43">
        <v>1013</v>
      </c>
      <c r="O43" t="s">
        <v>398</v>
      </c>
      <c r="P43" t="s">
        <v>398</v>
      </c>
      <c r="Q43">
        <v>1</v>
      </c>
      <c r="W43">
        <v>0</v>
      </c>
      <c r="X43">
        <v>-784637506</v>
      </c>
      <c r="Y43">
        <v>29.563200000000002</v>
      </c>
      <c r="AA43">
        <v>0</v>
      </c>
      <c r="AB43">
        <v>0</v>
      </c>
      <c r="AC43">
        <v>0</v>
      </c>
      <c r="AD43">
        <v>8.74</v>
      </c>
      <c r="AE43">
        <v>0</v>
      </c>
      <c r="AF43">
        <v>0</v>
      </c>
      <c r="AG43">
        <v>0</v>
      </c>
      <c r="AH43">
        <v>8.74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61.59</v>
      </c>
      <c r="AU43" t="s">
        <v>29</v>
      </c>
      <c r="AV43">
        <v>1</v>
      </c>
      <c r="AW43">
        <v>2</v>
      </c>
      <c r="AX43">
        <v>16674275</v>
      </c>
      <c r="AY43">
        <v>1</v>
      </c>
      <c r="AZ43">
        <v>0</v>
      </c>
      <c r="BA43">
        <v>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2.8380672000000002</v>
      </c>
      <c r="CY43">
        <f>AD43</f>
        <v>8.74</v>
      </c>
      <c r="CZ43">
        <f>AH43</f>
        <v>8.74</v>
      </c>
      <c r="DA43">
        <f>AL43</f>
        <v>1</v>
      </c>
      <c r="DB43">
        <v>0</v>
      </c>
    </row>
    <row r="44" spans="1:106" x14ac:dyDescent="0.2">
      <c r="A44">
        <f>ROW(Source!A34)</f>
        <v>34</v>
      </c>
      <c r="B44">
        <v>16673393</v>
      </c>
      <c r="C44">
        <v>16674253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399</v>
      </c>
      <c r="J44" t="s">
        <v>6</v>
      </c>
      <c r="K44" t="s">
        <v>400</v>
      </c>
      <c r="L44">
        <v>1191</v>
      </c>
      <c r="N44">
        <v>1013</v>
      </c>
      <c r="O44" t="s">
        <v>398</v>
      </c>
      <c r="P44" t="s">
        <v>398</v>
      </c>
      <c r="Q44">
        <v>1</v>
      </c>
      <c r="W44">
        <v>0</v>
      </c>
      <c r="X44">
        <v>-1417349443</v>
      </c>
      <c r="Y44">
        <v>0.8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0.8</v>
      </c>
      <c r="AU44" t="s">
        <v>6</v>
      </c>
      <c r="AV44">
        <v>2</v>
      </c>
      <c r="AW44">
        <v>2</v>
      </c>
      <c r="AX44">
        <v>16674276</v>
      </c>
      <c r="AY44">
        <v>1</v>
      </c>
      <c r="AZ44">
        <v>2048</v>
      </c>
      <c r="BA44">
        <v>48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7.6800000000000007E-2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ROW(Source!A34)</f>
        <v>34</v>
      </c>
      <c r="B45">
        <v>16673393</v>
      </c>
      <c r="C45">
        <v>16674253</v>
      </c>
      <c r="D45">
        <v>15247680</v>
      </c>
      <c r="E45">
        <v>1</v>
      </c>
      <c r="F45">
        <v>1</v>
      </c>
      <c r="G45">
        <v>1</v>
      </c>
      <c r="H45">
        <v>2</v>
      </c>
      <c r="I45" t="s">
        <v>407</v>
      </c>
      <c r="J45" t="s">
        <v>408</v>
      </c>
      <c r="K45" t="s">
        <v>409</v>
      </c>
      <c r="L45">
        <v>1368</v>
      </c>
      <c r="N45">
        <v>1011</v>
      </c>
      <c r="O45" t="s">
        <v>404</v>
      </c>
      <c r="P45" t="s">
        <v>404</v>
      </c>
      <c r="Q45">
        <v>1</v>
      </c>
      <c r="W45">
        <v>0</v>
      </c>
      <c r="X45">
        <v>-1718674368</v>
      </c>
      <c r="Y45">
        <v>0.15359999999999999</v>
      </c>
      <c r="AA45">
        <v>0</v>
      </c>
      <c r="AB45">
        <v>111.99</v>
      </c>
      <c r="AC45">
        <v>13.5</v>
      </c>
      <c r="AD45">
        <v>0</v>
      </c>
      <c r="AE45">
        <v>0</v>
      </c>
      <c r="AF45">
        <v>111.99</v>
      </c>
      <c r="AG45">
        <v>13.5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0.32</v>
      </c>
      <c r="AU45" t="s">
        <v>29</v>
      </c>
      <c r="AV45">
        <v>0</v>
      </c>
      <c r="AW45">
        <v>2</v>
      </c>
      <c r="AX45">
        <v>16674277</v>
      </c>
      <c r="AY45">
        <v>1</v>
      </c>
      <c r="AZ45">
        <v>0</v>
      </c>
      <c r="BA45">
        <v>49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1.4745599999999999E-2</v>
      </c>
      <c r="CY45">
        <f>AB45</f>
        <v>111.99</v>
      </c>
      <c r="CZ45">
        <f>AF45</f>
        <v>111.99</v>
      </c>
      <c r="DA45">
        <f>AJ45</f>
        <v>1</v>
      </c>
      <c r="DB45">
        <v>0</v>
      </c>
    </row>
    <row r="46" spans="1:106" x14ac:dyDescent="0.2">
      <c r="A46">
        <f>ROW(Source!A34)</f>
        <v>34</v>
      </c>
      <c r="B46">
        <v>16673393</v>
      </c>
      <c r="C46">
        <v>16674253</v>
      </c>
      <c r="D46">
        <v>15247860</v>
      </c>
      <c r="E46">
        <v>1</v>
      </c>
      <c r="F46">
        <v>1</v>
      </c>
      <c r="G46">
        <v>1</v>
      </c>
      <c r="H46">
        <v>2</v>
      </c>
      <c r="I46" t="s">
        <v>447</v>
      </c>
      <c r="J46" t="s">
        <v>448</v>
      </c>
      <c r="K46" t="s">
        <v>449</v>
      </c>
      <c r="L46">
        <v>1368</v>
      </c>
      <c r="N46">
        <v>1011</v>
      </c>
      <c r="O46" t="s">
        <v>404</v>
      </c>
      <c r="P46" t="s">
        <v>404</v>
      </c>
      <c r="Q46">
        <v>1</v>
      </c>
      <c r="W46">
        <v>0</v>
      </c>
      <c r="X46">
        <v>1373224040</v>
      </c>
      <c r="Y46">
        <v>4.2240000000000002</v>
      </c>
      <c r="AA46">
        <v>0</v>
      </c>
      <c r="AB46">
        <v>3.12</v>
      </c>
      <c r="AC46">
        <v>0</v>
      </c>
      <c r="AD46">
        <v>0</v>
      </c>
      <c r="AE46">
        <v>0</v>
      </c>
      <c r="AF46">
        <v>3.12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8.8000000000000007</v>
      </c>
      <c r="AU46" t="s">
        <v>29</v>
      </c>
      <c r="AV46">
        <v>0</v>
      </c>
      <c r="AW46">
        <v>2</v>
      </c>
      <c r="AX46">
        <v>16674278</v>
      </c>
      <c r="AY46">
        <v>1</v>
      </c>
      <c r="AZ46">
        <v>0</v>
      </c>
      <c r="BA46">
        <v>50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0.40550400000000003</v>
      </c>
      <c r="CY46">
        <f>AB46</f>
        <v>3.12</v>
      </c>
      <c r="CZ46">
        <f>AF46</f>
        <v>3.12</v>
      </c>
      <c r="DA46">
        <f>AJ46</f>
        <v>1</v>
      </c>
      <c r="DB46">
        <v>0</v>
      </c>
    </row>
    <row r="47" spans="1:106" x14ac:dyDescent="0.2">
      <c r="A47">
        <f>ROW(Source!A34)</f>
        <v>34</v>
      </c>
      <c r="B47">
        <v>16673393</v>
      </c>
      <c r="C47">
        <v>16674253</v>
      </c>
      <c r="D47">
        <v>15247873</v>
      </c>
      <c r="E47">
        <v>1</v>
      </c>
      <c r="F47">
        <v>1</v>
      </c>
      <c r="G47">
        <v>1</v>
      </c>
      <c r="H47">
        <v>2</v>
      </c>
      <c r="I47" t="s">
        <v>450</v>
      </c>
      <c r="J47" t="s">
        <v>451</v>
      </c>
      <c r="K47" t="s">
        <v>452</v>
      </c>
      <c r="L47">
        <v>1368</v>
      </c>
      <c r="N47">
        <v>1011</v>
      </c>
      <c r="O47" t="s">
        <v>404</v>
      </c>
      <c r="P47" t="s">
        <v>404</v>
      </c>
      <c r="Q47">
        <v>1</v>
      </c>
      <c r="W47">
        <v>0</v>
      </c>
      <c r="X47">
        <v>-1985289705</v>
      </c>
      <c r="Y47">
        <v>4.8000000000000008E-2</v>
      </c>
      <c r="AA47">
        <v>0</v>
      </c>
      <c r="AB47">
        <v>6.66</v>
      </c>
      <c r="AC47">
        <v>0</v>
      </c>
      <c r="AD47">
        <v>0</v>
      </c>
      <c r="AE47">
        <v>0</v>
      </c>
      <c r="AF47">
        <v>6.66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0.1</v>
      </c>
      <c r="AU47" t="s">
        <v>29</v>
      </c>
      <c r="AV47">
        <v>0</v>
      </c>
      <c r="AW47">
        <v>2</v>
      </c>
      <c r="AX47">
        <v>16674279</v>
      </c>
      <c r="AY47">
        <v>1</v>
      </c>
      <c r="AZ47">
        <v>0</v>
      </c>
      <c r="BA47">
        <v>51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4.608000000000001E-3</v>
      </c>
      <c r="CY47">
        <f>AB47</f>
        <v>6.66</v>
      </c>
      <c r="CZ47">
        <f>AF47</f>
        <v>6.66</v>
      </c>
      <c r="DA47">
        <f>AJ47</f>
        <v>1</v>
      </c>
      <c r="DB47">
        <v>0</v>
      </c>
    </row>
    <row r="48" spans="1:106" x14ac:dyDescent="0.2">
      <c r="A48">
        <f>ROW(Source!A34)</f>
        <v>34</v>
      </c>
      <c r="B48">
        <v>16673393</v>
      </c>
      <c r="C48">
        <v>16674253</v>
      </c>
      <c r="D48">
        <v>15249073</v>
      </c>
      <c r="E48">
        <v>1</v>
      </c>
      <c r="F48">
        <v>1</v>
      </c>
      <c r="G48">
        <v>1</v>
      </c>
      <c r="H48">
        <v>2</v>
      </c>
      <c r="I48" t="s">
        <v>410</v>
      </c>
      <c r="J48" t="s">
        <v>411</v>
      </c>
      <c r="K48" t="s">
        <v>412</v>
      </c>
      <c r="L48">
        <v>1368</v>
      </c>
      <c r="N48">
        <v>1011</v>
      </c>
      <c r="O48" t="s">
        <v>404</v>
      </c>
      <c r="P48" t="s">
        <v>404</v>
      </c>
      <c r="Q48">
        <v>1</v>
      </c>
      <c r="W48">
        <v>0</v>
      </c>
      <c r="X48">
        <v>1372534845</v>
      </c>
      <c r="Y48">
        <v>0.23039999999999999</v>
      </c>
      <c r="AA48">
        <v>0</v>
      </c>
      <c r="AB48">
        <v>65.709999999999994</v>
      </c>
      <c r="AC48">
        <v>11.6</v>
      </c>
      <c r="AD48">
        <v>0</v>
      </c>
      <c r="AE48">
        <v>0</v>
      </c>
      <c r="AF48">
        <v>65.709999999999994</v>
      </c>
      <c r="AG48">
        <v>11.6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0.48</v>
      </c>
      <c r="AU48" t="s">
        <v>29</v>
      </c>
      <c r="AV48">
        <v>0</v>
      </c>
      <c r="AW48">
        <v>2</v>
      </c>
      <c r="AX48">
        <v>16674280</v>
      </c>
      <c r="AY48">
        <v>1</v>
      </c>
      <c r="AZ48">
        <v>0</v>
      </c>
      <c r="BA48">
        <v>52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2.21184E-2</v>
      </c>
      <c r="CY48">
        <f>AB48</f>
        <v>65.709999999999994</v>
      </c>
      <c r="CZ48">
        <f>AF48</f>
        <v>65.709999999999994</v>
      </c>
      <c r="DA48">
        <f>AJ48</f>
        <v>1</v>
      </c>
      <c r="DB48">
        <v>0</v>
      </c>
    </row>
    <row r="49" spans="1:106" x14ac:dyDescent="0.2">
      <c r="A49">
        <f>ROW(Source!A34)</f>
        <v>34</v>
      </c>
      <c r="B49">
        <v>16673393</v>
      </c>
      <c r="C49">
        <v>16674253</v>
      </c>
      <c r="D49">
        <v>15249377</v>
      </c>
      <c r="E49">
        <v>1</v>
      </c>
      <c r="F49">
        <v>1</v>
      </c>
      <c r="G49">
        <v>1</v>
      </c>
      <c r="H49">
        <v>2</v>
      </c>
      <c r="I49" t="s">
        <v>413</v>
      </c>
      <c r="J49" t="s">
        <v>414</v>
      </c>
      <c r="K49" t="s">
        <v>415</v>
      </c>
      <c r="L49">
        <v>1368</v>
      </c>
      <c r="N49">
        <v>1011</v>
      </c>
      <c r="O49" t="s">
        <v>404</v>
      </c>
      <c r="P49" t="s">
        <v>404</v>
      </c>
      <c r="Q49">
        <v>1</v>
      </c>
      <c r="W49">
        <v>0</v>
      </c>
      <c r="X49">
        <v>-353815937</v>
      </c>
      <c r="Y49">
        <v>0.51360000000000006</v>
      </c>
      <c r="AA49">
        <v>0</v>
      </c>
      <c r="AB49">
        <v>8.1</v>
      </c>
      <c r="AC49">
        <v>0</v>
      </c>
      <c r="AD49">
        <v>0</v>
      </c>
      <c r="AE49">
        <v>0</v>
      </c>
      <c r="AF49">
        <v>8.1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1.07</v>
      </c>
      <c r="AU49" t="s">
        <v>29</v>
      </c>
      <c r="AV49">
        <v>0</v>
      </c>
      <c r="AW49">
        <v>2</v>
      </c>
      <c r="AX49">
        <v>16674281</v>
      </c>
      <c r="AY49">
        <v>1</v>
      </c>
      <c r="AZ49">
        <v>0</v>
      </c>
      <c r="BA49">
        <v>53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Y49*Source!I34</f>
        <v>4.9305600000000005E-2</v>
      </c>
      <c r="CY49">
        <f>AB49</f>
        <v>8.1</v>
      </c>
      <c r="CZ49">
        <f>AF49</f>
        <v>8.1</v>
      </c>
      <c r="DA49">
        <f>AJ49</f>
        <v>1</v>
      </c>
      <c r="DB49">
        <v>0</v>
      </c>
    </row>
    <row r="50" spans="1:106" x14ac:dyDescent="0.2">
      <c r="A50">
        <f>ROW(Source!A34)</f>
        <v>34</v>
      </c>
      <c r="B50">
        <v>16673393</v>
      </c>
      <c r="C50">
        <v>16674253</v>
      </c>
      <c r="D50">
        <v>15167567</v>
      </c>
      <c r="E50">
        <v>1</v>
      </c>
      <c r="F50">
        <v>1</v>
      </c>
      <c r="G50">
        <v>1</v>
      </c>
      <c r="H50">
        <v>3</v>
      </c>
      <c r="I50" t="s">
        <v>453</v>
      </c>
      <c r="J50" t="s">
        <v>454</v>
      </c>
      <c r="K50" t="s">
        <v>455</v>
      </c>
      <c r="L50">
        <v>1346</v>
      </c>
      <c r="N50">
        <v>1009</v>
      </c>
      <c r="O50" t="s">
        <v>202</v>
      </c>
      <c r="P50" t="s">
        <v>202</v>
      </c>
      <c r="Q50">
        <v>1</v>
      </c>
      <c r="W50">
        <v>0</v>
      </c>
      <c r="X50">
        <v>1730218770</v>
      </c>
      <c r="Y50">
        <v>0</v>
      </c>
      <c r="AA50">
        <v>39.020000000000003</v>
      </c>
      <c r="AB50">
        <v>0</v>
      </c>
      <c r="AC50">
        <v>0</v>
      </c>
      <c r="AD50">
        <v>0</v>
      </c>
      <c r="AE50">
        <v>39.020000000000003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7.27</v>
      </c>
      <c r="AU50" t="s">
        <v>28</v>
      </c>
      <c r="AV50">
        <v>0</v>
      </c>
      <c r="AW50">
        <v>2</v>
      </c>
      <c r="AX50">
        <v>16674282</v>
      </c>
      <c r="AY50">
        <v>1</v>
      </c>
      <c r="AZ50">
        <v>0</v>
      </c>
      <c r="BA50">
        <v>54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Y50*Source!I34</f>
        <v>0</v>
      </c>
      <c r="CY50">
        <f>AA50</f>
        <v>39.020000000000003</v>
      </c>
      <c r="CZ50">
        <f>AE50</f>
        <v>39.020000000000003</v>
      </c>
      <c r="DA50">
        <f>AI50</f>
        <v>1</v>
      </c>
      <c r="DB50">
        <v>0</v>
      </c>
    </row>
    <row r="51" spans="1:106" x14ac:dyDescent="0.2">
      <c r="A51">
        <f>ROW(Source!A34)</f>
        <v>34</v>
      </c>
      <c r="B51">
        <v>16673393</v>
      </c>
      <c r="C51">
        <v>16674253</v>
      </c>
      <c r="D51">
        <v>15168763</v>
      </c>
      <c r="E51">
        <v>1</v>
      </c>
      <c r="F51">
        <v>1</v>
      </c>
      <c r="G51">
        <v>1</v>
      </c>
      <c r="H51">
        <v>3</v>
      </c>
      <c r="I51" t="s">
        <v>416</v>
      </c>
      <c r="J51" t="s">
        <v>417</v>
      </c>
      <c r="K51" t="s">
        <v>418</v>
      </c>
      <c r="L51">
        <v>1348</v>
      </c>
      <c r="N51">
        <v>1009</v>
      </c>
      <c r="O51" t="s">
        <v>174</v>
      </c>
      <c r="P51" t="s">
        <v>174</v>
      </c>
      <c r="Q51">
        <v>1000</v>
      </c>
      <c r="W51">
        <v>0</v>
      </c>
      <c r="X51">
        <v>-1068056325</v>
      </c>
      <c r="Y51">
        <v>0</v>
      </c>
      <c r="AA51">
        <v>10362</v>
      </c>
      <c r="AB51">
        <v>0</v>
      </c>
      <c r="AC51">
        <v>0</v>
      </c>
      <c r="AD51">
        <v>0</v>
      </c>
      <c r="AE51">
        <v>10362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2.7E-4</v>
      </c>
      <c r="AU51" t="s">
        <v>28</v>
      </c>
      <c r="AV51">
        <v>0</v>
      </c>
      <c r="AW51">
        <v>2</v>
      </c>
      <c r="AX51">
        <v>16674283</v>
      </c>
      <c r="AY51">
        <v>1</v>
      </c>
      <c r="AZ51">
        <v>0</v>
      </c>
      <c r="BA51">
        <v>55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Y51*Source!I34</f>
        <v>0</v>
      </c>
      <c r="CY51">
        <f>AA51</f>
        <v>10362</v>
      </c>
      <c r="CZ51">
        <f>AE51</f>
        <v>10362</v>
      </c>
      <c r="DA51">
        <f>AI51</f>
        <v>1</v>
      </c>
      <c r="DB51">
        <v>0</v>
      </c>
    </row>
    <row r="52" spans="1:106" x14ac:dyDescent="0.2">
      <c r="A52">
        <f>ROW(Source!A34)</f>
        <v>34</v>
      </c>
      <c r="B52">
        <v>16673393</v>
      </c>
      <c r="C52">
        <v>16674253</v>
      </c>
      <c r="D52">
        <v>15169941</v>
      </c>
      <c r="E52">
        <v>1</v>
      </c>
      <c r="F52">
        <v>1</v>
      </c>
      <c r="G52">
        <v>1</v>
      </c>
      <c r="H52">
        <v>3</v>
      </c>
      <c r="I52" t="s">
        <v>419</v>
      </c>
      <c r="J52" t="s">
        <v>420</v>
      </c>
      <c r="K52" t="s">
        <v>421</v>
      </c>
      <c r="L52">
        <v>1348</v>
      </c>
      <c r="N52">
        <v>1009</v>
      </c>
      <c r="O52" t="s">
        <v>174</v>
      </c>
      <c r="P52" t="s">
        <v>174</v>
      </c>
      <c r="Q52">
        <v>1000</v>
      </c>
      <c r="W52">
        <v>0</v>
      </c>
      <c r="X52">
        <v>-437906794</v>
      </c>
      <c r="Y52">
        <v>0</v>
      </c>
      <c r="AA52">
        <v>9040.01</v>
      </c>
      <c r="AB52">
        <v>0</v>
      </c>
      <c r="AC52">
        <v>0</v>
      </c>
      <c r="AD52">
        <v>0</v>
      </c>
      <c r="AE52">
        <v>9040.01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1.2999999999999999E-2</v>
      </c>
      <c r="AU52" t="s">
        <v>28</v>
      </c>
      <c r="AV52">
        <v>0</v>
      </c>
      <c r="AW52">
        <v>2</v>
      </c>
      <c r="AX52">
        <v>16674284</v>
      </c>
      <c r="AY52">
        <v>1</v>
      </c>
      <c r="AZ52">
        <v>0</v>
      </c>
      <c r="BA52">
        <v>56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Y52*Source!I34</f>
        <v>0</v>
      </c>
      <c r="CY52">
        <f>AA52</f>
        <v>9040.01</v>
      </c>
      <c r="CZ52">
        <f>AE52</f>
        <v>9040.01</v>
      </c>
      <c r="DA52">
        <f>AI52</f>
        <v>1</v>
      </c>
      <c r="DB52">
        <v>0</v>
      </c>
    </row>
    <row r="53" spans="1:106" x14ac:dyDescent="0.2">
      <c r="A53">
        <f>ROW(Source!A34)</f>
        <v>34</v>
      </c>
      <c r="B53">
        <v>16673393</v>
      </c>
      <c r="C53">
        <v>16674253</v>
      </c>
      <c r="D53">
        <v>15170824</v>
      </c>
      <c r="E53">
        <v>1</v>
      </c>
      <c r="F53">
        <v>1</v>
      </c>
      <c r="G53">
        <v>1</v>
      </c>
      <c r="H53">
        <v>3</v>
      </c>
      <c r="I53" t="s">
        <v>456</v>
      </c>
      <c r="J53" t="s">
        <v>457</v>
      </c>
      <c r="K53" t="s">
        <v>458</v>
      </c>
      <c r="L53">
        <v>1346</v>
      </c>
      <c r="N53">
        <v>1009</v>
      </c>
      <c r="O53" t="s">
        <v>202</v>
      </c>
      <c r="P53" t="s">
        <v>202</v>
      </c>
      <c r="Q53">
        <v>1</v>
      </c>
      <c r="W53">
        <v>0</v>
      </c>
      <c r="X53">
        <v>-731615568</v>
      </c>
      <c r="Y53">
        <v>0</v>
      </c>
      <c r="AA53">
        <v>23.09</v>
      </c>
      <c r="AB53">
        <v>0</v>
      </c>
      <c r="AC53">
        <v>0</v>
      </c>
      <c r="AD53">
        <v>0</v>
      </c>
      <c r="AE53">
        <v>23.09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12.98</v>
      </c>
      <c r="AU53" t="s">
        <v>28</v>
      </c>
      <c r="AV53">
        <v>0</v>
      </c>
      <c r="AW53">
        <v>2</v>
      </c>
      <c r="AX53">
        <v>16674285</v>
      </c>
      <c r="AY53">
        <v>1</v>
      </c>
      <c r="AZ53">
        <v>0</v>
      </c>
      <c r="BA53">
        <v>57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Y53*Source!I34</f>
        <v>0</v>
      </c>
      <c r="CY53">
        <f>AA53</f>
        <v>23.09</v>
      </c>
      <c r="CZ53">
        <f>AE53</f>
        <v>23.09</v>
      </c>
      <c r="DA53">
        <f>AI53</f>
        <v>1</v>
      </c>
      <c r="DB53">
        <v>0</v>
      </c>
    </row>
    <row r="54" spans="1:106" x14ac:dyDescent="0.2">
      <c r="A54">
        <f>ROW(Source!A35)</f>
        <v>35</v>
      </c>
      <c r="B54">
        <v>16673407</v>
      </c>
      <c r="C54">
        <v>16674253</v>
      </c>
      <c r="D54">
        <v>15436014</v>
      </c>
      <c r="E54">
        <v>1</v>
      </c>
      <c r="F54">
        <v>1</v>
      </c>
      <c r="G54">
        <v>1</v>
      </c>
      <c r="H54">
        <v>1</v>
      </c>
      <c r="I54" t="s">
        <v>445</v>
      </c>
      <c r="J54" t="s">
        <v>6</v>
      </c>
      <c r="K54" t="s">
        <v>446</v>
      </c>
      <c r="L54">
        <v>1191</v>
      </c>
      <c r="N54">
        <v>1013</v>
      </c>
      <c r="O54" t="s">
        <v>398</v>
      </c>
      <c r="P54" t="s">
        <v>398</v>
      </c>
      <c r="Q54">
        <v>1</v>
      </c>
      <c r="W54">
        <v>0</v>
      </c>
      <c r="X54">
        <v>-784637506</v>
      </c>
      <c r="Y54">
        <v>29.563200000000002</v>
      </c>
      <c r="AA54">
        <v>0</v>
      </c>
      <c r="AB54">
        <v>0</v>
      </c>
      <c r="AC54">
        <v>0</v>
      </c>
      <c r="AD54">
        <v>59.69</v>
      </c>
      <c r="AE54">
        <v>0</v>
      </c>
      <c r="AF54">
        <v>0</v>
      </c>
      <c r="AG54">
        <v>0</v>
      </c>
      <c r="AH54">
        <v>8.74</v>
      </c>
      <c r="AI54">
        <v>1</v>
      </c>
      <c r="AJ54">
        <v>1</v>
      </c>
      <c r="AK54">
        <v>1</v>
      </c>
      <c r="AL54">
        <v>6.83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61.59</v>
      </c>
      <c r="AU54" t="s">
        <v>29</v>
      </c>
      <c r="AV54">
        <v>1</v>
      </c>
      <c r="AW54">
        <v>2</v>
      </c>
      <c r="AX54">
        <v>16674275</v>
      </c>
      <c r="AY54">
        <v>1</v>
      </c>
      <c r="AZ54">
        <v>0</v>
      </c>
      <c r="BA54">
        <v>63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2.8380672000000002</v>
      </c>
      <c r="CY54">
        <f>AD54</f>
        <v>59.69</v>
      </c>
      <c r="CZ54">
        <f>AH54</f>
        <v>8.74</v>
      </c>
      <c r="DA54">
        <f>AL54</f>
        <v>6.83</v>
      </c>
      <c r="DB54">
        <v>0</v>
      </c>
    </row>
    <row r="55" spans="1:106" x14ac:dyDescent="0.2">
      <c r="A55">
        <f>ROW(Source!A35)</f>
        <v>35</v>
      </c>
      <c r="B55">
        <v>16673407</v>
      </c>
      <c r="C55">
        <v>16674253</v>
      </c>
      <c r="D55">
        <v>15430395</v>
      </c>
      <c r="E55">
        <v>1</v>
      </c>
      <c r="F55">
        <v>1</v>
      </c>
      <c r="G55">
        <v>1</v>
      </c>
      <c r="H55">
        <v>1</v>
      </c>
      <c r="I55" t="s">
        <v>399</v>
      </c>
      <c r="J55" t="s">
        <v>6</v>
      </c>
      <c r="K55" t="s">
        <v>400</v>
      </c>
      <c r="L55">
        <v>1191</v>
      </c>
      <c r="N55">
        <v>1013</v>
      </c>
      <c r="O55" t="s">
        <v>398</v>
      </c>
      <c r="P55" t="s">
        <v>398</v>
      </c>
      <c r="Q55">
        <v>1</v>
      </c>
      <c r="W55">
        <v>0</v>
      </c>
      <c r="X55">
        <v>-1417349443</v>
      </c>
      <c r="Y55">
        <v>0.8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6.83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0.8</v>
      </c>
      <c r="AU55" t="s">
        <v>6</v>
      </c>
      <c r="AV55">
        <v>2</v>
      </c>
      <c r="AW55">
        <v>2</v>
      </c>
      <c r="AX55">
        <v>16674276</v>
      </c>
      <c r="AY55">
        <v>1</v>
      </c>
      <c r="AZ55">
        <v>2048</v>
      </c>
      <c r="BA55">
        <v>64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Y55*Source!I35</f>
        <v>7.6800000000000007E-2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ROW(Source!A35)</f>
        <v>35</v>
      </c>
      <c r="B56">
        <v>16673407</v>
      </c>
      <c r="C56">
        <v>16674253</v>
      </c>
      <c r="D56">
        <v>15247680</v>
      </c>
      <c r="E56">
        <v>1</v>
      </c>
      <c r="F56">
        <v>1</v>
      </c>
      <c r="G56">
        <v>1</v>
      </c>
      <c r="H56">
        <v>2</v>
      </c>
      <c r="I56" t="s">
        <v>407</v>
      </c>
      <c r="J56" t="s">
        <v>408</v>
      </c>
      <c r="K56" t="s">
        <v>409</v>
      </c>
      <c r="L56">
        <v>1368</v>
      </c>
      <c r="N56">
        <v>1011</v>
      </c>
      <c r="O56" t="s">
        <v>404</v>
      </c>
      <c r="P56" t="s">
        <v>404</v>
      </c>
      <c r="Q56">
        <v>1</v>
      </c>
      <c r="W56">
        <v>0</v>
      </c>
      <c r="X56">
        <v>-1718674368</v>
      </c>
      <c r="Y56">
        <v>0.15359999999999999</v>
      </c>
      <c r="AA56">
        <v>0</v>
      </c>
      <c r="AB56">
        <v>764.89</v>
      </c>
      <c r="AC56">
        <v>13.5</v>
      </c>
      <c r="AD56">
        <v>0</v>
      </c>
      <c r="AE56">
        <v>0</v>
      </c>
      <c r="AF56">
        <v>111.99</v>
      </c>
      <c r="AG56">
        <v>13.5</v>
      </c>
      <c r="AH56">
        <v>0</v>
      </c>
      <c r="AI56">
        <v>1</v>
      </c>
      <c r="AJ56">
        <v>6.83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0.32</v>
      </c>
      <c r="AU56" t="s">
        <v>29</v>
      </c>
      <c r="AV56">
        <v>0</v>
      </c>
      <c r="AW56">
        <v>2</v>
      </c>
      <c r="AX56">
        <v>16674277</v>
      </c>
      <c r="AY56">
        <v>1</v>
      </c>
      <c r="AZ56">
        <v>0</v>
      </c>
      <c r="BA56">
        <v>65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Y56*Source!I35</f>
        <v>1.4745599999999999E-2</v>
      </c>
      <c r="CY56">
        <f>AB56</f>
        <v>764.89</v>
      </c>
      <c r="CZ56">
        <f>AF56</f>
        <v>111.99</v>
      </c>
      <c r="DA56">
        <f>AJ56</f>
        <v>6.83</v>
      </c>
      <c r="DB56">
        <v>0</v>
      </c>
    </row>
    <row r="57" spans="1:106" x14ac:dyDescent="0.2">
      <c r="A57">
        <f>ROW(Source!A35)</f>
        <v>35</v>
      </c>
      <c r="B57">
        <v>16673407</v>
      </c>
      <c r="C57">
        <v>16674253</v>
      </c>
      <c r="D57">
        <v>15247860</v>
      </c>
      <c r="E57">
        <v>1</v>
      </c>
      <c r="F57">
        <v>1</v>
      </c>
      <c r="G57">
        <v>1</v>
      </c>
      <c r="H57">
        <v>2</v>
      </c>
      <c r="I57" t="s">
        <v>447</v>
      </c>
      <c r="J57" t="s">
        <v>448</v>
      </c>
      <c r="K57" t="s">
        <v>449</v>
      </c>
      <c r="L57">
        <v>1368</v>
      </c>
      <c r="N57">
        <v>1011</v>
      </c>
      <c r="O57" t="s">
        <v>404</v>
      </c>
      <c r="P57" t="s">
        <v>404</v>
      </c>
      <c r="Q57">
        <v>1</v>
      </c>
      <c r="W57">
        <v>0</v>
      </c>
      <c r="X57">
        <v>1373224040</v>
      </c>
      <c r="Y57">
        <v>4.2240000000000002</v>
      </c>
      <c r="AA57">
        <v>0</v>
      </c>
      <c r="AB57">
        <v>21.31</v>
      </c>
      <c r="AC57">
        <v>0</v>
      </c>
      <c r="AD57">
        <v>0</v>
      </c>
      <c r="AE57">
        <v>0</v>
      </c>
      <c r="AF57">
        <v>3.12</v>
      </c>
      <c r="AG57">
        <v>0</v>
      </c>
      <c r="AH57">
        <v>0</v>
      </c>
      <c r="AI57">
        <v>1</v>
      </c>
      <c r="AJ57">
        <v>6.83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8.8000000000000007</v>
      </c>
      <c r="AU57" t="s">
        <v>29</v>
      </c>
      <c r="AV57">
        <v>0</v>
      </c>
      <c r="AW57">
        <v>2</v>
      </c>
      <c r="AX57">
        <v>16674278</v>
      </c>
      <c r="AY57">
        <v>1</v>
      </c>
      <c r="AZ57">
        <v>0</v>
      </c>
      <c r="BA57">
        <v>66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Y57*Source!I35</f>
        <v>0.40550400000000003</v>
      </c>
      <c r="CY57">
        <f>AB57</f>
        <v>21.31</v>
      </c>
      <c r="CZ57">
        <f>AF57</f>
        <v>3.12</v>
      </c>
      <c r="DA57">
        <f>AJ57</f>
        <v>6.83</v>
      </c>
      <c r="DB57">
        <v>0</v>
      </c>
    </row>
    <row r="58" spans="1:106" x14ac:dyDescent="0.2">
      <c r="A58">
        <f>ROW(Source!A35)</f>
        <v>35</v>
      </c>
      <c r="B58">
        <v>16673407</v>
      </c>
      <c r="C58">
        <v>16674253</v>
      </c>
      <c r="D58">
        <v>15247873</v>
      </c>
      <c r="E58">
        <v>1</v>
      </c>
      <c r="F58">
        <v>1</v>
      </c>
      <c r="G58">
        <v>1</v>
      </c>
      <c r="H58">
        <v>2</v>
      </c>
      <c r="I58" t="s">
        <v>450</v>
      </c>
      <c r="J58" t="s">
        <v>451</v>
      </c>
      <c r="K58" t="s">
        <v>452</v>
      </c>
      <c r="L58">
        <v>1368</v>
      </c>
      <c r="N58">
        <v>1011</v>
      </c>
      <c r="O58" t="s">
        <v>404</v>
      </c>
      <c r="P58" t="s">
        <v>404</v>
      </c>
      <c r="Q58">
        <v>1</v>
      </c>
      <c r="W58">
        <v>0</v>
      </c>
      <c r="X58">
        <v>-1985289705</v>
      </c>
      <c r="Y58">
        <v>4.8000000000000008E-2</v>
      </c>
      <c r="AA58">
        <v>0</v>
      </c>
      <c r="AB58">
        <v>45.49</v>
      </c>
      <c r="AC58">
        <v>0</v>
      </c>
      <c r="AD58">
        <v>0</v>
      </c>
      <c r="AE58">
        <v>0</v>
      </c>
      <c r="AF58">
        <v>6.66</v>
      </c>
      <c r="AG58">
        <v>0</v>
      </c>
      <c r="AH58">
        <v>0</v>
      </c>
      <c r="AI58">
        <v>1</v>
      </c>
      <c r="AJ58">
        <v>6.83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0.1</v>
      </c>
      <c r="AU58" t="s">
        <v>29</v>
      </c>
      <c r="AV58">
        <v>0</v>
      </c>
      <c r="AW58">
        <v>2</v>
      </c>
      <c r="AX58">
        <v>16674279</v>
      </c>
      <c r="AY58">
        <v>1</v>
      </c>
      <c r="AZ58">
        <v>0</v>
      </c>
      <c r="BA58">
        <v>67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Y58*Source!I35</f>
        <v>4.608000000000001E-3</v>
      </c>
      <c r="CY58">
        <f>AB58</f>
        <v>45.49</v>
      </c>
      <c r="CZ58">
        <f>AF58</f>
        <v>6.66</v>
      </c>
      <c r="DA58">
        <f>AJ58</f>
        <v>6.83</v>
      </c>
      <c r="DB58">
        <v>0</v>
      </c>
    </row>
    <row r="59" spans="1:106" x14ac:dyDescent="0.2">
      <c r="A59">
        <f>ROW(Source!A35)</f>
        <v>35</v>
      </c>
      <c r="B59">
        <v>16673407</v>
      </c>
      <c r="C59">
        <v>16674253</v>
      </c>
      <c r="D59">
        <v>15249073</v>
      </c>
      <c r="E59">
        <v>1</v>
      </c>
      <c r="F59">
        <v>1</v>
      </c>
      <c r="G59">
        <v>1</v>
      </c>
      <c r="H59">
        <v>2</v>
      </c>
      <c r="I59" t="s">
        <v>410</v>
      </c>
      <c r="J59" t="s">
        <v>411</v>
      </c>
      <c r="K59" t="s">
        <v>412</v>
      </c>
      <c r="L59">
        <v>1368</v>
      </c>
      <c r="N59">
        <v>1011</v>
      </c>
      <c r="O59" t="s">
        <v>404</v>
      </c>
      <c r="P59" t="s">
        <v>404</v>
      </c>
      <c r="Q59">
        <v>1</v>
      </c>
      <c r="W59">
        <v>0</v>
      </c>
      <c r="X59">
        <v>1372534845</v>
      </c>
      <c r="Y59">
        <v>0.23039999999999999</v>
      </c>
      <c r="AA59">
        <v>0</v>
      </c>
      <c r="AB59">
        <v>448.8</v>
      </c>
      <c r="AC59">
        <v>11.6</v>
      </c>
      <c r="AD59">
        <v>0</v>
      </c>
      <c r="AE59">
        <v>0</v>
      </c>
      <c r="AF59">
        <v>65.709999999999994</v>
      </c>
      <c r="AG59">
        <v>11.6</v>
      </c>
      <c r="AH59">
        <v>0</v>
      </c>
      <c r="AI59">
        <v>1</v>
      </c>
      <c r="AJ59">
        <v>6.83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0.48</v>
      </c>
      <c r="AU59" t="s">
        <v>29</v>
      </c>
      <c r="AV59">
        <v>0</v>
      </c>
      <c r="AW59">
        <v>2</v>
      </c>
      <c r="AX59">
        <v>16674280</v>
      </c>
      <c r="AY59">
        <v>1</v>
      </c>
      <c r="AZ59">
        <v>0</v>
      </c>
      <c r="BA59">
        <v>68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Y59*Source!I35</f>
        <v>2.21184E-2</v>
      </c>
      <c r="CY59">
        <f>AB59</f>
        <v>448.8</v>
      </c>
      <c r="CZ59">
        <f>AF59</f>
        <v>65.709999999999994</v>
      </c>
      <c r="DA59">
        <f>AJ59</f>
        <v>6.83</v>
      </c>
      <c r="DB59">
        <v>0</v>
      </c>
    </row>
    <row r="60" spans="1:106" x14ac:dyDescent="0.2">
      <c r="A60">
        <f>ROW(Source!A35)</f>
        <v>35</v>
      </c>
      <c r="B60">
        <v>16673407</v>
      </c>
      <c r="C60">
        <v>16674253</v>
      </c>
      <c r="D60">
        <v>15249377</v>
      </c>
      <c r="E60">
        <v>1</v>
      </c>
      <c r="F60">
        <v>1</v>
      </c>
      <c r="G60">
        <v>1</v>
      </c>
      <c r="H60">
        <v>2</v>
      </c>
      <c r="I60" t="s">
        <v>413</v>
      </c>
      <c r="J60" t="s">
        <v>414</v>
      </c>
      <c r="K60" t="s">
        <v>415</v>
      </c>
      <c r="L60">
        <v>1368</v>
      </c>
      <c r="N60">
        <v>1011</v>
      </c>
      <c r="O60" t="s">
        <v>404</v>
      </c>
      <c r="P60" t="s">
        <v>404</v>
      </c>
      <c r="Q60">
        <v>1</v>
      </c>
      <c r="W60">
        <v>0</v>
      </c>
      <c r="X60">
        <v>-353815937</v>
      </c>
      <c r="Y60">
        <v>0.51360000000000006</v>
      </c>
      <c r="AA60">
        <v>0</v>
      </c>
      <c r="AB60">
        <v>55.32</v>
      </c>
      <c r="AC60">
        <v>0</v>
      </c>
      <c r="AD60">
        <v>0</v>
      </c>
      <c r="AE60">
        <v>0</v>
      </c>
      <c r="AF60">
        <v>8.1</v>
      </c>
      <c r="AG60">
        <v>0</v>
      </c>
      <c r="AH60">
        <v>0</v>
      </c>
      <c r="AI60">
        <v>1</v>
      </c>
      <c r="AJ60">
        <v>6.83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1.07</v>
      </c>
      <c r="AU60" t="s">
        <v>29</v>
      </c>
      <c r="AV60">
        <v>0</v>
      </c>
      <c r="AW60">
        <v>2</v>
      </c>
      <c r="AX60">
        <v>16674281</v>
      </c>
      <c r="AY60">
        <v>1</v>
      </c>
      <c r="AZ60">
        <v>0</v>
      </c>
      <c r="BA60">
        <v>69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Y60*Source!I35</f>
        <v>4.9305600000000005E-2</v>
      </c>
      <c r="CY60">
        <f>AB60</f>
        <v>55.32</v>
      </c>
      <c r="CZ60">
        <f>AF60</f>
        <v>8.1</v>
      </c>
      <c r="DA60">
        <f>AJ60</f>
        <v>6.83</v>
      </c>
      <c r="DB60">
        <v>0</v>
      </c>
    </row>
    <row r="61" spans="1:106" x14ac:dyDescent="0.2">
      <c r="A61">
        <f>ROW(Source!A35)</f>
        <v>35</v>
      </c>
      <c r="B61">
        <v>16673407</v>
      </c>
      <c r="C61">
        <v>16674253</v>
      </c>
      <c r="D61">
        <v>15167567</v>
      </c>
      <c r="E61">
        <v>1</v>
      </c>
      <c r="F61">
        <v>1</v>
      </c>
      <c r="G61">
        <v>1</v>
      </c>
      <c r="H61">
        <v>3</v>
      </c>
      <c r="I61" t="s">
        <v>453</v>
      </c>
      <c r="J61" t="s">
        <v>454</v>
      </c>
      <c r="K61" t="s">
        <v>455</v>
      </c>
      <c r="L61">
        <v>1346</v>
      </c>
      <c r="N61">
        <v>1009</v>
      </c>
      <c r="O61" t="s">
        <v>202</v>
      </c>
      <c r="P61" t="s">
        <v>202</v>
      </c>
      <c r="Q61">
        <v>1</v>
      </c>
      <c r="W61">
        <v>0</v>
      </c>
      <c r="X61">
        <v>1730218770</v>
      </c>
      <c r="Y61">
        <v>0</v>
      </c>
      <c r="AA61">
        <v>266.51</v>
      </c>
      <c r="AB61">
        <v>0</v>
      </c>
      <c r="AC61">
        <v>0</v>
      </c>
      <c r="AD61">
        <v>0</v>
      </c>
      <c r="AE61">
        <v>39.020000000000003</v>
      </c>
      <c r="AF61">
        <v>0</v>
      </c>
      <c r="AG61">
        <v>0</v>
      </c>
      <c r="AH61">
        <v>0</v>
      </c>
      <c r="AI61">
        <v>6.83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7.27</v>
      </c>
      <c r="AU61" t="s">
        <v>28</v>
      </c>
      <c r="AV61">
        <v>0</v>
      </c>
      <c r="AW61">
        <v>2</v>
      </c>
      <c r="AX61">
        <v>16674282</v>
      </c>
      <c r="AY61">
        <v>1</v>
      </c>
      <c r="AZ61">
        <v>0</v>
      </c>
      <c r="BA61">
        <v>70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Y61*Source!I35</f>
        <v>0</v>
      </c>
      <c r="CY61">
        <f>AA61</f>
        <v>266.51</v>
      </c>
      <c r="CZ61">
        <f>AE61</f>
        <v>39.020000000000003</v>
      </c>
      <c r="DA61">
        <f>AI61</f>
        <v>6.83</v>
      </c>
      <c r="DB61">
        <v>0</v>
      </c>
    </row>
    <row r="62" spans="1:106" x14ac:dyDescent="0.2">
      <c r="A62">
        <f>ROW(Source!A35)</f>
        <v>35</v>
      </c>
      <c r="B62">
        <v>16673407</v>
      </c>
      <c r="C62">
        <v>16674253</v>
      </c>
      <c r="D62">
        <v>15168763</v>
      </c>
      <c r="E62">
        <v>1</v>
      </c>
      <c r="F62">
        <v>1</v>
      </c>
      <c r="G62">
        <v>1</v>
      </c>
      <c r="H62">
        <v>3</v>
      </c>
      <c r="I62" t="s">
        <v>416</v>
      </c>
      <c r="J62" t="s">
        <v>417</v>
      </c>
      <c r="K62" t="s">
        <v>418</v>
      </c>
      <c r="L62">
        <v>1348</v>
      </c>
      <c r="N62">
        <v>1009</v>
      </c>
      <c r="O62" t="s">
        <v>174</v>
      </c>
      <c r="P62" t="s">
        <v>174</v>
      </c>
      <c r="Q62">
        <v>1000</v>
      </c>
      <c r="W62">
        <v>0</v>
      </c>
      <c r="X62">
        <v>-1068056325</v>
      </c>
      <c r="Y62">
        <v>0</v>
      </c>
      <c r="AA62">
        <v>70772.460000000006</v>
      </c>
      <c r="AB62">
        <v>0</v>
      </c>
      <c r="AC62">
        <v>0</v>
      </c>
      <c r="AD62">
        <v>0</v>
      </c>
      <c r="AE62">
        <v>10362</v>
      </c>
      <c r="AF62">
        <v>0</v>
      </c>
      <c r="AG62">
        <v>0</v>
      </c>
      <c r="AH62">
        <v>0</v>
      </c>
      <c r="AI62">
        <v>6.83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2.7E-4</v>
      </c>
      <c r="AU62" t="s">
        <v>28</v>
      </c>
      <c r="AV62">
        <v>0</v>
      </c>
      <c r="AW62">
        <v>2</v>
      </c>
      <c r="AX62">
        <v>16674283</v>
      </c>
      <c r="AY62">
        <v>1</v>
      </c>
      <c r="AZ62">
        <v>0</v>
      </c>
      <c r="BA62">
        <v>71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Y62*Source!I35</f>
        <v>0</v>
      </c>
      <c r="CY62">
        <f>AA62</f>
        <v>70772.460000000006</v>
      </c>
      <c r="CZ62">
        <f>AE62</f>
        <v>10362</v>
      </c>
      <c r="DA62">
        <f>AI62</f>
        <v>6.83</v>
      </c>
      <c r="DB62">
        <v>0</v>
      </c>
    </row>
    <row r="63" spans="1:106" x14ac:dyDescent="0.2">
      <c r="A63">
        <f>ROW(Source!A35)</f>
        <v>35</v>
      </c>
      <c r="B63">
        <v>16673407</v>
      </c>
      <c r="C63">
        <v>16674253</v>
      </c>
      <c r="D63">
        <v>15169941</v>
      </c>
      <c r="E63">
        <v>1</v>
      </c>
      <c r="F63">
        <v>1</v>
      </c>
      <c r="G63">
        <v>1</v>
      </c>
      <c r="H63">
        <v>3</v>
      </c>
      <c r="I63" t="s">
        <v>419</v>
      </c>
      <c r="J63" t="s">
        <v>420</v>
      </c>
      <c r="K63" t="s">
        <v>421</v>
      </c>
      <c r="L63">
        <v>1348</v>
      </c>
      <c r="N63">
        <v>1009</v>
      </c>
      <c r="O63" t="s">
        <v>174</v>
      </c>
      <c r="P63" t="s">
        <v>174</v>
      </c>
      <c r="Q63">
        <v>1000</v>
      </c>
      <c r="W63">
        <v>0</v>
      </c>
      <c r="X63">
        <v>-437906794</v>
      </c>
      <c r="Y63">
        <v>0</v>
      </c>
      <c r="AA63">
        <v>61743.27</v>
      </c>
      <c r="AB63">
        <v>0</v>
      </c>
      <c r="AC63">
        <v>0</v>
      </c>
      <c r="AD63">
        <v>0</v>
      </c>
      <c r="AE63">
        <v>9040.01</v>
      </c>
      <c r="AF63">
        <v>0</v>
      </c>
      <c r="AG63">
        <v>0</v>
      </c>
      <c r="AH63">
        <v>0</v>
      </c>
      <c r="AI63">
        <v>6.83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1.2999999999999999E-2</v>
      </c>
      <c r="AU63" t="s">
        <v>28</v>
      </c>
      <c r="AV63">
        <v>0</v>
      </c>
      <c r="AW63">
        <v>2</v>
      </c>
      <c r="AX63">
        <v>16674284</v>
      </c>
      <c r="AY63">
        <v>1</v>
      </c>
      <c r="AZ63">
        <v>0</v>
      </c>
      <c r="BA63">
        <v>72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Y63*Source!I35</f>
        <v>0</v>
      </c>
      <c r="CY63">
        <f>AA63</f>
        <v>61743.27</v>
      </c>
      <c r="CZ63">
        <f>AE63</f>
        <v>9040.01</v>
      </c>
      <c r="DA63">
        <f>AI63</f>
        <v>6.83</v>
      </c>
      <c r="DB63">
        <v>0</v>
      </c>
    </row>
    <row r="64" spans="1:106" x14ac:dyDescent="0.2">
      <c r="A64">
        <f>ROW(Source!A35)</f>
        <v>35</v>
      </c>
      <c r="B64">
        <v>16673407</v>
      </c>
      <c r="C64">
        <v>16674253</v>
      </c>
      <c r="D64">
        <v>15170824</v>
      </c>
      <c r="E64">
        <v>1</v>
      </c>
      <c r="F64">
        <v>1</v>
      </c>
      <c r="G64">
        <v>1</v>
      </c>
      <c r="H64">
        <v>3</v>
      </c>
      <c r="I64" t="s">
        <v>456</v>
      </c>
      <c r="J64" t="s">
        <v>457</v>
      </c>
      <c r="K64" t="s">
        <v>458</v>
      </c>
      <c r="L64">
        <v>1346</v>
      </c>
      <c r="N64">
        <v>1009</v>
      </c>
      <c r="O64" t="s">
        <v>202</v>
      </c>
      <c r="P64" t="s">
        <v>202</v>
      </c>
      <c r="Q64">
        <v>1</v>
      </c>
      <c r="W64">
        <v>0</v>
      </c>
      <c r="X64">
        <v>-731615568</v>
      </c>
      <c r="Y64">
        <v>0</v>
      </c>
      <c r="AA64">
        <v>157.69999999999999</v>
      </c>
      <c r="AB64">
        <v>0</v>
      </c>
      <c r="AC64">
        <v>0</v>
      </c>
      <c r="AD64">
        <v>0</v>
      </c>
      <c r="AE64">
        <v>23.09</v>
      </c>
      <c r="AF64">
        <v>0</v>
      </c>
      <c r="AG64">
        <v>0</v>
      </c>
      <c r="AH64">
        <v>0</v>
      </c>
      <c r="AI64">
        <v>6.83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12.98</v>
      </c>
      <c r="AU64" t="s">
        <v>28</v>
      </c>
      <c r="AV64">
        <v>0</v>
      </c>
      <c r="AW64">
        <v>2</v>
      </c>
      <c r="AX64">
        <v>16674285</v>
      </c>
      <c r="AY64">
        <v>1</v>
      </c>
      <c r="AZ64">
        <v>0</v>
      </c>
      <c r="BA64">
        <v>73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Y64*Source!I35</f>
        <v>0</v>
      </c>
      <c r="CY64">
        <f>AA64</f>
        <v>157.69999999999999</v>
      </c>
      <c r="CZ64">
        <f>AE64</f>
        <v>23.09</v>
      </c>
      <c r="DA64">
        <f>AI64</f>
        <v>6.83</v>
      </c>
      <c r="DB64">
        <v>0</v>
      </c>
    </row>
    <row r="65" spans="1:106" x14ac:dyDescent="0.2">
      <c r="A65">
        <f>ROW(Source!A36)</f>
        <v>36</v>
      </c>
      <c r="B65">
        <v>16673393</v>
      </c>
      <c r="C65">
        <v>16674296</v>
      </c>
      <c r="D65">
        <v>15436014</v>
      </c>
      <c r="E65">
        <v>1</v>
      </c>
      <c r="F65">
        <v>1</v>
      </c>
      <c r="G65">
        <v>1</v>
      </c>
      <c r="H65">
        <v>1</v>
      </c>
      <c r="I65" t="s">
        <v>445</v>
      </c>
      <c r="J65" t="s">
        <v>6</v>
      </c>
      <c r="K65" t="s">
        <v>446</v>
      </c>
      <c r="L65">
        <v>1191</v>
      </c>
      <c r="N65">
        <v>1013</v>
      </c>
      <c r="O65" t="s">
        <v>398</v>
      </c>
      <c r="P65" t="s">
        <v>398</v>
      </c>
      <c r="Q65">
        <v>1</v>
      </c>
      <c r="W65">
        <v>0</v>
      </c>
      <c r="X65">
        <v>-784637506</v>
      </c>
      <c r="Y65">
        <v>38.822399999999995</v>
      </c>
      <c r="AA65">
        <v>0</v>
      </c>
      <c r="AB65">
        <v>0</v>
      </c>
      <c r="AC65">
        <v>0</v>
      </c>
      <c r="AD65">
        <v>8.74</v>
      </c>
      <c r="AE65">
        <v>0</v>
      </c>
      <c r="AF65">
        <v>0</v>
      </c>
      <c r="AG65">
        <v>0</v>
      </c>
      <c r="AH65">
        <v>8.74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80.88</v>
      </c>
      <c r="AU65" t="s">
        <v>29</v>
      </c>
      <c r="AV65">
        <v>1</v>
      </c>
      <c r="AW65">
        <v>2</v>
      </c>
      <c r="AX65">
        <v>16674339</v>
      </c>
      <c r="AY65">
        <v>1</v>
      </c>
      <c r="AZ65">
        <v>0</v>
      </c>
      <c r="BA65">
        <v>79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Y65*Source!I36</f>
        <v>16.421875199999999</v>
      </c>
      <c r="CY65">
        <f>AD65</f>
        <v>8.74</v>
      </c>
      <c r="CZ65">
        <f>AH65</f>
        <v>8.74</v>
      </c>
      <c r="DA65">
        <f>AL65</f>
        <v>1</v>
      </c>
      <c r="DB65">
        <v>0</v>
      </c>
    </row>
    <row r="66" spans="1:106" x14ac:dyDescent="0.2">
      <c r="A66">
        <f>ROW(Source!A36)</f>
        <v>36</v>
      </c>
      <c r="B66">
        <v>16673393</v>
      </c>
      <c r="C66">
        <v>16674296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399</v>
      </c>
      <c r="J66" t="s">
        <v>6</v>
      </c>
      <c r="K66" t="s">
        <v>400</v>
      </c>
      <c r="L66">
        <v>1191</v>
      </c>
      <c r="N66">
        <v>1013</v>
      </c>
      <c r="O66" t="s">
        <v>398</v>
      </c>
      <c r="P66" t="s">
        <v>398</v>
      </c>
      <c r="Q66">
        <v>1</v>
      </c>
      <c r="W66">
        <v>0</v>
      </c>
      <c r="X66">
        <v>-1417349443</v>
      </c>
      <c r="Y66">
        <v>0.76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0.76</v>
      </c>
      <c r="AU66" t="s">
        <v>6</v>
      </c>
      <c r="AV66">
        <v>2</v>
      </c>
      <c r="AW66">
        <v>2</v>
      </c>
      <c r="AX66">
        <v>16674340</v>
      </c>
      <c r="AY66">
        <v>1</v>
      </c>
      <c r="AZ66">
        <v>2048</v>
      </c>
      <c r="BA66">
        <v>80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Y66*Source!I36</f>
        <v>0.32147999999999999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ROW(Source!A36)</f>
        <v>36</v>
      </c>
      <c r="B67">
        <v>16673393</v>
      </c>
      <c r="C67">
        <v>16674296</v>
      </c>
      <c r="D67">
        <v>15247680</v>
      </c>
      <c r="E67">
        <v>1</v>
      </c>
      <c r="F67">
        <v>1</v>
      </c>
      <c r="G67">
        <v>1</v>
      </c>
      <c r="H67">
        <v>2</v>
      </c>
      <c r="I67" t="s">
        <v>407</v>
      </c>
      <c r="J67" t="s">
        <v>408</v>
      </c>
      <c r="K67" t="s">
        <v>409</v>
      </c>
      <c r="L67">
        <v>1368</v>
      </c>
      <c r="N67">
        <v>1011</v>
      </c>
      <c r="O67" t="s">
        <v>404</v>
      </c>
      <c r="P67" t="s">
        <v>404</v>
      </c>
      <c r="Q67">
        <v>1</v>
      </c>
      <c r="W67">
        <v>0</v>
      </c>
      <c r="X67">
        <v>-1718674368</v>
      </c>
      <c r="Y67">
        <v>0.14879999999999999</v>
      </c>
      <c r="AA67">
        <v>0</v>
      </c>
      <c r="AB67">
        <v>111.99</v>
      </c>
      <c r="AC67">
        <v>13.5</v>
      </c>
      <c r="AD67">
        <v>0</v>
      </c>
      <c r="AE67">
        <v>0</v>
      </c>
      <c r="AF67">
        <v>111.99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0.31</v>
      </c>
      <c r="AU67" t="s">
        <v>29</v>
      </c>
      <c r="AV67">
        <v>0</v>
      </c>
      <c r="AW67">
        <v>2</v>
      </c>
      <c r="AX67">
        <v>16674341</v>
      </c>
      <c r="AY67">
        <v>1</v>
      </c>
      <c r="AZ67">
        <v>0</v>
      </c>
      <c r="BA67">
        <v>81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Y67*Source!I36</f>
        <v>6.2942399999999996E-2</v>
      </c>
      <c r="CY67">
        <f>AB67</f>
        <v>111.99</v>
      </c>
      <c r="CZ67">
        <f>AF67</f>
        <v>111.99</v>
      </c>
      <c r="DA67">
        <f>AJ67</f>
        <v>1</v>
      </c>
      <c r="DB67">
        <v>0</v>
      </c>
    </row>
    <row r="68" spans="1:106" x14ac:dyDescent="0.2">
      <c r="A68">
        <f>ROW(Source!A36)</f>
        <v>36</v>
      </c>
      <c r="B68">
        <v>16673393</v>
      </c>
      <c r="C68">
        <v>16674296</v>
      </c>
      <c r="D68">
        <v>15247860</v>
      </c>
      <c r="E68">
        <v>1</v>
      </c>
      <c r="F68">
        <v>1</v>
      </c>
      <c r="G68">
        <v>1</v>
      </c>
      <c r="H68">
        <v>2</v>
      </c>
      <c r="I68" t="s">
        <v>447</v>
      </c>
      <c r="J68" t="s">
        <v>448</v>
      </c>
      <c r="K68" t="s">
        <v>449</v>
      </c>
      <c r="L68">
        <v>1368</v>
      </c>
      <c r="N68">
        <v>1011</v>
      </c>
      <c r="O68" t="s">
        <v>404</v>
      </c>
      <c r="P68" t="s">
        <v>404</v>
      </c>
      <c r="Q68">
        <v>1</v>
      </c>
      <c r="W68">
        <v>0</v>
      </c>
      <c r="X68">
        <v>1373224040</v>
      </c>
      <c r="Y68">
        <v>4.8240000000000007</v>
      </c>
      <c r="AA68">
        <v>0</v>
      </c>
      <c r="AB68">
        <v>3.12</v>
      </c>
      <c r="AC68">
        <v>0</v>
      </c>
      <c r="AD68">
        <v>0</v>
      </c>
      <c r="AE68">
        <v>0</v>
      </c>
      <c r="AF68">
        <v>3.12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10.050000000000001</v>
      </c>
      <c r="AU68" t="s">
        <v>29</v>
      </c>
      <c r="AV68">
        <v>0</v>
      </c>
      <c r="AW68">
        <v>2</v>
      </c>
      <c r="AX68">
        <v>16674342</v>
      </c>
      <c r="AY68">
        <v>1</v>
      </c>
      <c r="AZ68">
        <v>0</v>
      </c>
      <c r="BA68">
        <v>82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Y68*Source!I36</f>
        <v>2.0405520000000004</v>
      </c>
      <c r="CY68">
        <f>AB68</f>
        <v>3.12</v>
      </c>
      <c r="CZ68">
        <f>AF68</f>
        <v>3.12</v>
      </c>
      <c r="DA68">
        <f>AJ68</f>
        <v>1</v>
      </c>
      <c r="DB68">
        <v>0</v>
      </c>
    </row>
    <row r="69" spans="1:106" x14ac:dyDescent="0.2">
      <c r="A69">
        <f>ROW(Source!A36)</f>
        <v>36</v>
      </c>
      <c r="B69">
        <v>16673393</v>
      </c>
      <c r="C69">
        <v>16674296</v>
      </c>
      <c r="D69">
        <v>15247873</v>
      </c>
      <c r="E69">
        <v>1</v>
      </c>
      <c r="F69">
        <v>1</v>
      </c>
      <c r="G69">
        <v>1</v>
      </c>
      <c r="H69">
        <v>2</v>
      </c>
      <c r="I69" t="s">
        <v>450</v>
      </c>
      <c r="J69" t="s">
        <v>451</v>
      </c>
      <c r="K69" t="s">
        <v>452</v>
      </c>
      <c r="L69">
        <v>1368</v>
      </c>
      <c r="N69">
        <v>1011</v>
      </c>
      <c r="O69" t="s">
        <v>404</v>
      </c>
      <c r="P69" t="s">
        <v>404</v>
      </c>
      <c r="Q69">
        <v>1</v>
      </c>
      <c r="W69">
        <v>0</v>
      </c>
      <c r="X69">
        <v>-1985289705</v>
      </c>
      <c r="Y69">
        <v>9.6000000000000016E-2</v>
      </c>
      <c r="AA69">
        <v>0</v>
      </c>
      <c r="AB69">
        <v>6.66</v>
      </c>
      <c r="AC69">
        <v>0</v>
      </c>
      <c r="AD69">
        <v>0</v>
      </c>
      <c r="AE69">
        <v>0</v>
      </c>
      <c r="AF69">
        <v>6.66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0.2</v>
      </c>
      <c r="AU69" t="s">
        <v>29</v>
      </c>
      <c r="AV69">
        <v>0</v>
      </c>
      <c r="AW69">
        <v>2</v>
      </c>
      <c r="AX69">
        <v>16674343</v>
      </c>
      <c r="AY69">
        <v>1</v>
      </c>
      <c r="AZ69">
        <v>0</v>
      </c>
      <c r="BA69">
        <v>83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Y69*Source!I36</f>
        <v>4.0608000000000005E-2</v>
      </c>
      <c r="CY69">
        <f>AB69</f>
        <v>6.66</v>
      </c>
      <c r="CZ69">
        <f>AF69</f>
        <v>6.66</v>
      </c>
      <c r="DA69">
        <f>AJ69</f>
        <v>1</v>
      </c>
      <c r="DB69">
        <v>0</v>
      </c>
    </row>
    <row r="70" spans="1:106" x14ac:dyDescent="0.2">
      <c r="A70">
        <f>ROW(Source!A36)</f>
        <v>36</v>
      </c>
      <c r="B70">
        <v>16673393</v>
      </c>
      <c r="C70">
        <v>16674296</v>
      </c>
      <c r="D70">
        <v>15249073</v>
      </c>
      <c r="E70">
        <v>1</v>
      </c>
      <c r="F70">
        <v>1</v>
      </c>
      <c r="G70">
        <v>1</v>
      </c>
      <c r="H70">
        <v>2</v>
      </c>
      <c r="I70" t="s">
        <v>410</v>
      </c>
      <c r="J70" t="s">
        <v>411</v>
      </c>
      <c r="K70" t="s">
        <v>412</v>
      </c>
      <c r="L70">
        <v>1368</v>
      </c>
      <c r="N70">
        <v>1011</v>
      </c>
      <c r="O70" t="s">
        <v>404</v>
      </c>
      <c r="P70" t="s">
        <v>404</v>
      </c>
      <c r="Q70">
        <v>1</v>
      </c>
      <c r="W70">
        <v>0</v>
      </c>
      <c r="X70">
        <v>1372534845</v>
      </c>
      <c r="Y70">
        <v>0.21600000000000003</v>
      </c>
      <c r="AA70">
        <v>0</v>
      </c>
      <c r="AB70">
        <v>65.709999999999994</v>
      </c>
      <c r="AC70">
        <v>11.6</v>
      </c>
      <c r="AD70">
        <v>0</v>
      </c>
      <c r="AE70">
        <v>0</v>
      </c>
      <c r="AF70">
        <v>65.709999999999994</v>
      </c>
      <c r="AG70">
        <v>11.6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0.45</v>
      </c>
      <c r="AU70" t="s">
        <v>29</v>
      </c>
      <c r="AV70">
        <v>0</v>
      </c>
      <c r="AW70">
        <v>2</v>
      </c>
      <c r="AX70">
        <v>16674344</v>
      </c>
      <c r="AY70">
        <v>1</v>
      </c>
      <c r="AZ70">
        <v>0</v>
      </c>
      <c r="BA70">
        <v>84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Y70*Source!I36</f>
        <v>9.1368000000000005E-2</v>
      </c>
      <c r="CY70">
        <f>AB70</f>
        <v>65.709999999999994</v>
      </c>
      <c r="CZ70">
        <f>AF70</f>
        <v>65.709999999999994</v>
      </c>
      <c r="DA70">
        <f>AJ70</f>
        <v>1</v>
      </c>
      <c r="DB70">
        <v>0</v>
      </c>
    </row>
    <row r="71" spans="1:106" x14ac:dyDescent="0.2">
      <c r="A71">
        <f>ROW(Source!A36)</f>
        <v>36</v>
      </c>
      <c r="B71">
        <v>16673393</v>
      </c>
      <c r="C71">
        <v>16674296</v>
      </c>
      <c r="D71">
        <v>15249377</v>
      </c>
      <c r="E71">
        <v>1</v>
      </c>
      <c r="F71">
        <v>1</v>
      </c>
      <c r="G71">
        <v>1</v>
      </c>
      <c r="H71">
        <v>2</v>
      </c>
      <c r="I71" t="s">
        <v>413</v>
      </c>
      <c r="J71" t="s">
        <v>414</v>
      </c>
      <c r="K71" t="s">
        <v>415</v>
      </c>
      <c r="L71">
        <v>1368</v>
      </c>
      <c r="N71">
        <v>1011</v>
      </c>
      <c r="O71" t="s">
        <v>404</v>
      </c>
      <c r="P71" t="s">
        <v>404</v>
      </c>
      <c r="Q71">
        <v>1</v>
      </c>
      <c r="W71">
        <v>0</v>
      </c>
      <c r="X71">
        <v>-353815937</v>
      </c>
      <c r="Y71">
        <v>0.62880000000000003</v>
      </c>
      <c r="AA71">
        <v>0</v>
      </c>
      <c r="AB71">
        <v>8.1</v>
      </c>
      <c r="AC71">
        <v>0</v>
      </c>
      <c r="AD71">
        <v>0</v>
      </c>
      <c r="AE71">
        <v>0</v>
      </c>
      <c r="AF71">
        <v>8.1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1.31</v>
      </c>
      <c r="AU71" t="s">
        <v>29</v>
      </c>
      <c r="AV71">
        <v>0</v>
      </c>
      <c r="AW71">
        <v>2</v>
      </c>
      <c r="AX71">
        <v>16674345</v>
      </c>
      <c r="AY71">
        <v>1</v>
      </c>
      <c r="AZ71">
        <v>0</v>
      </c>
      <c r="BA71">
        <v>85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Y71*Source!I36</f>
        <v>0.26598240000000001</v>
      </c>
      <c r="CY71">
        <f>AB71</f>
        <v>8.1</v>
      </c>
      <c r="CZ71">
        <f>AF71</f>
        <v>8.1</v>
      </c>
      <c r="DA71">
        <f>AJ71</f>
        <v>1</v>
      </c>
      <c r="DB71">
        <v>0</v>
      </c>
    </row>
    <row r="72" spans="1:106" x14ac:dyDescent="0.2">
      <c r="A72">
        <f>ROW(Source!A36)</f>
        <v>36</v>
      </c>
      <c r="B72">
        <v>16673393</v>
      </c>
      <c r="C72">
        <v>16674296</v>
      </c>
      <c r="D72">
        <v>15167567</v>
      </c>
      <c r="E72">
        <v>1</v>
      </c>
      <c r="F72">
        <v>1</v>
      </c>
      <c r="G72">
        <v>1</v>
      </c>
      <c r="H72">
        <v>3</v>
      </c>
      <c r="I72" t="s">
        <v>453</v>
      </c>
      <c r="J72" t="s">
        <v>454</v>
      </c>
      <c r="K72" t="s">
        <v>455</v>
      </c>
      <c r="L72">
        <v>1346</v>
      </c>
      <c r="N72">
        <v>1009</v>
      </c>
      <c r="O72" t="s">
        <v>202</v>
      </c>
      <c r="P72" t="s">
        <v>202</v>
      </c>
      <c r="Q72">
        <v>1</v>
      </c>
      <c r="W72">
        <v>0</v>
      </c>
      <c r="X72">
        <v>1730218770</v>
      </c>
      <c r="Y72">
        <v>0</v>
      </c>
      <c r="AA72">
        <v>39.020000000000003</v>
      </c>
      <c r="AB72">
        <v>0</v>
      </c>
      <c r="AC72">
        <v>0</v>
      </c>
      <c r="AD72">
        <v>0</v>
      </c>
      <c r="AE72">
        <v>39.020000000000003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7.95</v>
      </c>
      <c r="AU72" t="s">
        <v>28</v>
      </c>
      <c r="AV72">
        <v>0</v>
      </c>
      <c r="AW72">
        <v>2</v>
      </c>
      <c r="AX72">
        <v>16674346</v>
      </c>
      <c r="AY72">
        <v>1</v>
      </c>
      <c r="AZ72">
        <v>0</v>
      </c>
      <c r="BA72">
        <v>86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Y72*Source!I36</f>
        <v>0</v>
      </c>
      <c r="CY72">
        <f>AA72</f>
        <v>39.020000000000003</v>
      </c>
      <c r="CZ72">
        <f>AE72</f>
        <v>39.020000000000003</v>
      </c>
      <c r="DA72">
        <f>AI72</f>
        <v>1</v>
      </c>
      <c r="DB72">
        <v>0</v>
      </c>
    </row>
    <row r="73" spans="1:106" x14ac:dyDescent="0.2">
      <c r="A73">
        <f>ROW(Source!A36)</f>
        <v>36</v>
      </c>
      <c r="B73">
        <v>16673393</v>
      </c>
      <c r="C73">
        <v>16674296</v>
      </c>
      <c r="D73">
        <v>15168763</v>
      </c>
      <c r="E73">
        <v>1</v>
      </c>
      <c r="F73">
        <v>1</v>
      </c>
      <c r="G73">
        <v>1</v>
      </c>
      <c r="H73">
        <v>3</v>
      </c>
      <c r="I73" t="s">
        <v>416</v>
      </c>
      <c r="J73" t="s">
        <v>417</v>
      </c>
      <c r="K73" t="s">
        <v>418</v>
      </c>
      <c r="L73">
        <v>1348</v>
      </c>
      <c r="N73">
        <v>1009</v>
      </c>
      <c r="O73" t="s">
        <v>174</v>
      </c>
      <c r="P73" t="s">
        <v>174</v>
      </c>
      <c r="Q73">
        <v>1000</v>
      </c>
      <c r="W73">
        <v>0</v>
      </c>
      <c r="X73">
        <v>-1068056325</v>
      </c>
      <c r="Y73">
        <v>0</v>
      </c>
      <c r="AA73">
        <v>10362</v>
      </c>
      <c r="AB73">
        <v>0</v>
      </c>
      <c r="AC73">
        <v>0</v>
      </c>
      <c r="AD73">
        <v>0</v>
      </c>
      <c r="AE73">
        <v>10362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3.3E-4</v>
      </c>
      <c r="AU73" t="s">
        <v>28</v>
      </c>
      <c r="AV73">
        <v>0</v>
      </c>
      <c r="AW73">
        <v>2</v>
      </c>
      <c r="AX73">
        <v>16674347</v>
      </c>
      <c r="AY73">
        <v>1</v>
      </c>
      <c r="AZ73">
        <v>0</v>
      </c>
      <c r="BA73">
        <v>87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Y73*Source!I36</f>
        <v>0</v>
      </c>
      <c r="CY73">
        <f>AA73</f>
        <v>10362</v>
      </c>
      <c r="CZ73">
        <f>AE73</f>
        <v>10362</v>
      </c>
      <c r="DA73">
        <f>AI73</f>
        <v>1</v>
      </c>
      <c r="DB73">
        <v>0</v>
      </c>
    </row>
    <row r="74" spans="1:106" x14ac:dyDescent="0.2">
      <c r="A74">
        <f>ROW(Source!A36)</f>
        <v>36</v>
      </c>
      <c r="B74">
        <v>16673393</v>
      </c>
      <c r="C74">
        <v>16674296</v>
      </c>
      <c r="D74">
        <v>15169941</v>
      </c>
      <c r="E74">
        <v>1</v>
      </c>
      <c r="F74">
        <v>1</v>
      </c>
      <c r="G74">
        <v>1</v>
      </c>
      <c r="H74">
        <v>3</v>
      </c>
      <c r="I74" t="s">
        <v>419</v>
      </c>
      <c r="J74" t="s">
        <v>420</v>
      </c>
      <c r="K74" t="s">
        <v>421</v>
      </c>
      <c r="L74">
        <v>1348</v>
      </c>
      <c r="N74">
        <v>1009</v>
      </c>
      <c r="O74" t="s">
        <v>174</v>
      </c>
      <c r="P74" t="s">
        <v>174</v>
      </c>
      <c r="Q74">
        <v>1000</v>
      </c>
      <c r="W74">
        <v>0</v>
      </c>
      <c r="X74">
        <v>-437906794</v>
      </c>
      <c r="Y74">
        <v>0</v>
      </c>
      <c r="AA74">
        <v>9040.01</v>
      </c>
      <c r="AB74">
        <v>0</v>
      </c>
      <c r="AC74">
        <v>0</v>
      </c>
      <c r="AD74">
        <v>0</v>
      </c>
      <c r="AE74">
        <v>9040.01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6.0000000000000001E-3</v>
      </c>
      <c r="AU74" t="s">
        <v>28</v>
      </c>
      <c r="AV74">
        <v>0</v>
      </c>
      <c r="AW74">
        <v>2</v>
      </c>
      <c r="AX74">
        <v>16674348</v>
      </c>
      <c r="AY74">
        <v>1</v>
      </c>
      <c r="AZ74">
        <v>0</v>
      </c>
      <c r="BA74">
        <v>88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Y74*Source!I36</f>
        <v>0</v>
      </c>
      <c r="CY74">
        <f>AA74</f>
        <v>9040.01</v>
      </c>
      <c r="CZ74">
        <f>AE74</f>
        <v>9040.01</v>
      </c>
      <c r="DA74">
        <f>AI74</f>
        <v>1</v>
      </c>
      <c r="DB74">
        <v>0</v>
      </c>
    </row>
    <row r="75" spans="1:106" x14ac:dyDescent="0.2">
      <c r="A75">
        <f>ROW(Source!A36)</f>
        <v>36</v>
      </c>
      <c r="B75">
        <v>16673393</v>
      </c>
      <c r="C75">
        <v>16674296</v>
      </c>
      <c r="D75">
        <v>15170824</v>
      </c>
      <c r="E75">
        <v>1</v>
      </c>
      <c r="F75">
        <v>1</v>
      </c>
      <c r="G75">
        <v>1</v>
      </c>
      <c r="H75">
        <v>3</v>
      </c>
      <c r="I75" t="s">
        <v>456</v>
      </c>
      <c r="J75" t="s">
        <v>457</v>
      </c>
      <c r="K75" t="s">
        <v>458</v>
      </c>
      <c r="L75">
        <v>1346</v>
      </c>
      <c r="N75">
        <v>1009</v>
      </c>
      <c r="O75" t="s">
        <v>202</v>
      </c>
      <c r="P75" t="s">
        <v>202</v>
      </c>
      <c r="Q75">
        <v>1</v>
      </c>
      <c r="W75">
        <v>0</v>
      </c>
      <c r="X75">
        <v>-731615568</v>
      </c>
      <c r="Y75">
        <v>0</v>
      </c>
      <c r="AA75">
        <v>23.09</v>
      </c>
      <c r="AB75">
        <v>0</v>
      </c>
      <c r="AC75">
        <v>0</v>
      </c>
      <c r="AD75">
        <v>0</v>
      </c>
      <c r="AE75">
        <v>23.09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9.09</v>
      </c>
      <c r="AU75" t="s">
        <v>28</v>
      </c>
      <c r="AV75">
        <v>0</v>
      </c>
      <c r="AW75">
        <v>2</v>
      </c>
      <c r="AX75">
        <v>16674349</v>
      </c>
      <c r="AY75">
        <v>1</v>
      </c>
      <c r="AZ75">
        <v>0</v>
      </c>
      <c r="BA75">
        <v>89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Y75*Source!I36</f>
        <v>0</v>
      </c>
      <c r="CY75">
        <f>AA75</f>
        <v>23.09</v>
      </c>
      <c r="CZ75">
        <f>AE75</f>
        <v>23.09</v>
      </c>
      <c r="DA75">
        <f>AI75</f>
        <v>1</v>
      </c>
      <c r="DB75">
        <v>0</v>
      </c>
    </row>
    <row r="76" spans="1:106" x14ac:dyDescent="0.2">
      <c r="A76">
        <f>ROW(Source!A37)</f>
        <v>37</v>
      </c>
      <c r="B76">
        <v>16673407</v>
      </c>
      <c r="C76">
        <v>16674296</v>
      </c>
      <c r="D76">
        <v>15436014</v>
      </c>
      <c r="E76">
        <v>1</v>
      </c>
      <c r="F76">
        <v>1</v>
      </c>
      <c r="G76">
        <v>1</v>
      </c>
      <c r="H76">
        <v>1</v>
      </c>
      <c r="I76" t="s">
        <v>445</v>
      </c>
      <c r="J76" t="s">
        <v>6</v>
      </c>
      <c r="K76" t="s">
        <v>446</v>
      </c>
      <c r="L76">
        <v>1191</v>
      </c>
      <c r="N76">
        <v>1013</v>
      </c>
      <c r="O76" t="s">
        <v>398</v>
      </c>
      <c r="P76" t="s">
        <v>398</v>
      </c>
      <c r="Q76">
        <v>1</v>
      </c>
      <c r="W76">
        <v>0</v>
      </c>
      <c r="X76">
        <v>-784637506</v>
      </c>
      <c r="Y76">
        <v>38.822399999999995</v>
      </c>
      <c r="AA76">
        <v>0</v>
      </c>
      <c r="AB76">
        <v>0</v>
      </c>
      <c r="AC76">
        <v>0</v>
      </c>
      <c r="AD76">
        <v>59.69</v>
      </c>
      <c r="AE76">
        <v>0</v>
      </c>
      <c r="AF76">
        <v>0</v>
      </c>
      <c r="AG76">
        <v>0</v>
      </c>
      <c r="AH76">
        <v>8.74</v>
      </c>
      <c r="AI76">
        <v>1</v>
      </c>
      <c r="AJ76">
        <v>1</v>
      </c>
      <c r="AK76">
        <v>1</v>
      </c>
      <c r="AL76">
        <v>6.83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80.88</v>
      </c>
      <c r="AU76" t="s">
        <v>29</v>
      </c>
      <c r="AV76">
        <v>1</v>
      </c>
      <c r="AW76">
        <v>2</v>
      </c>
      <c r="AX76">
        <v>16674339</v>
      </c>
      <c r="AY76">
        <v>1</v>
      </c>
      <c r="AZ76">
        <v>0</v>
      </c>
      <c r="BA76">
        <v>95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Y76*Source!I37</f>
        <v>16.421875199999999</v>
      </c>
      <c r="CY76">
        <f>AD76</f>
        <v>59.69</v>
      </c>
      <c r="CZ76">
        <f>AH76</f>
        <v>8.74</v>
      </c>
      <c r="DA76">
        <f>AL76</f>
        <v>6.83</v>
      </c>
      <c r="DB76">
        <v>0</v>
      </c>
    </row>
    <row r="77" spans="1:106" x14ac:dyDescent="0.2">
      <c r="A77">
        <f>ROW(Source!A37)</f>
        <v>37</v>
      </c>
      <c r="B77">
        <v>16673407</v>
      </c>
      <c r="C77">
        <v>16674296</v>
      </c>
      <c r="D77">
        <v>15430395</v>
      </c>
      <c r="E77">
        <v>1</v>
      </c>
      <c r="F77">
        <v>1</v>
      </c>
      <c r="G77">
        <v>1</v>
      </c>
      <c r="H77">
        <v>1</v>
      </c>
      <c r="I77" t="s">
        <v>399</v>
      </c>
      <c r="J77" t="s">
        <v>6</v>
      </c>
      <c r="K77" t="s">
        <v>400</v>
      </c>
      <c r="L77">
        <v>1191</v>
      </c>
      <c r="N77">
        <v>1013</v>
      </c>
      <c r="O77" t="s">
        <v>398</v>
      </c>
      <c r="P77" t="s">
        <v>398</v>
      </c>
      <c r="Q77">
        <v>1</v>
      </c>
      <c r="W77">
        <v>0</v>
      </c>
      <c r="X77">
        <v>-1417349443</v>
      </c>
      <c r="Y77">
        <v>0.76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6.83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0.76</v>
      </c>
      <c r="AU77" t="s">
        <v>6</v>
      </c>
      <c r="AV77">
        <v>2</v>
      </c>
      <c r="AW77">
        <v>2</v>
      </c>
      <c r="AX77">
        <v>16674340</v>
      </c>
      <c r="AY77">
        <v>1</v>
      </c>
      <c r="AZ77">
        <v>2048</v>
      </c>
      <c r="BA77">
        <v>96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Y77*Source!I37</f>
        <v>0.32147999999999999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ROW(Source!A37)</f>
        <v>37</v>
      </c>
      <c r="B78">
        <v>16673407</v>
      </c>
      <c r="C78">
        <v>16674296</v>
      </c>
      <c r="D78">
        <v>15247680</v>
      </c>
      <c r="E78">
        <v>1</v>
      </c>
      <c r="F78">
        <v>1</v>
      </c>
      <c r="G78">
        <v>1</v>
      </c>
      <c r="H78">
        <v>2</v>
      </c>
      <c r="I78" t="s">
        <v>407</v>
      </c>
      <c r="J78" t="s">
        <v>408</v>
      </c>
      <c r="K78" t="s">
        <v>409</v>
      </c>
      <c r="L78">
        <v>1368</v>
      </c>
      <c r="N78">
        <v>1011</v>
      </c>
      <c r="O78" t="s">
        <v>404</v>
      </c>
      <c r="P78" t="s">
        <v>404</v>
      </c>
      <c r="Q78">
        <v>1</v>
      </c>
      <c r="W78">
        <v>0</v>
      </c>
      <c r="X78">
        <v>-1718674368</v>
      </c>
      <c r="Y78">
        <v>0.14879999999999999</v>
      </c>
      <c r="AA78">
        <v>0</v>
      </c>
      <c r="AB78">
        <v>764.89</v>
      </c>
      <c r="AC78">
        <v>13.5</v>
      </c>
      <c r="AD78">
        <v>0</v>
      </c>
      <c r="AE78">
        <v>0</v>
      </c>
      <c r="AF78">
        <v>111.99</v>
      </c>
      <c r="AG78">
        <v>13.5</v>
      </c>
      <c r="AH78">
        <v>0</v>
      </c>
      <c r="AI78">
        <v>1</v>
      </c>
      <c r="AJ78">
        <v>6.83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0.31</v>
      </c>
      <c r="AU78" t="s">
        <v>29</v>
      </c>
      <c r="AV78">
        <v>0</v>
      </c>
      <c r="AW78">
        <v>2</v>
      </c>
      <c r="AX78">
        <v>16674341</v>
      </c>
      <c r="AY78">
        <v>1</v>
      </c>
      <c r="AZ78">
        <v>0</v>
      </c>
      <c r="BA78">
        <v>97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Y78*Source!I37</f>
        <v>6.2942399999999996E-2</v>
      </c>
      <c r="CY78">
        <f>AB78</f>
        <v>764.89</v>
      </c>
      <c r="CZ78">
        <f>AF78</f>
        <v>111.99</v>
      </c>
      <c r="DA78">
        <f>AJ78</f>
        <v>6.83</v>
      </c>
      <c r="DB78">
        <v>0</v>
      </c>
    </row>
    <row r="79" spans="1:106" x14ac:dyDescent="0.2">
      <c r="A79">
        <f>ROW(Source!A37)</f>
        <v>37</v>
      </c>
      <c r="B79">
        <v>16673407</v>
      </c>
      <c r="C79">
        <v>16674296</v>
      </c>
      <c r="D79">
        <v>15247860</v>
      </c>
      <c r="E79">
        <v>1</v>
      </c>
      <c r="F79">
        <v>1</v>
      </c>
      <c r="G79">
        <v>1</v>
      </c>
      <c r="H79">
        <v>2</v>
      </c>
      <c r="I79" t="s">
        <v>447</v>
      </c>
      <c r="J79" t="s">
        <v>448</v>
      </c>
      <c r="K79" t="s">
        <v>449</v>
      </c>
      <c r="L79">
        <v>1368</v>
      </c>
      <c r="N79">
        <v>1011</v>
      </c>
      <c r="O79" t="s">
        <v>404</v>
      </c>
      <c r="P79" t="s">
        <v>404</v>
      </c>
      <c r="Q79">
        <v>1</v>
      </c>
      <c r="W79">
        <v>0</v>
      </c>
      <c r="X79">
        <v>1373224040</v>
      </c>
      <c r="Y79">
        <v>4.8240000000000007</v>
      </c>
      <c r="AA79">
        <v>0</v>
      </c>
      <c r="AB79">
        <v>21.31</v>
      </c>
      <c r="AC79">
        <v>0</v>
      </c>
      <c r="AD79">
        <v>0</v>
      </c>
      <c r="AE79">
        <v>0</v>
      </c>
      <c r="AF79">
        <v>3.12</v>
      </c>
      <c r="AG79">
        <v>0</v>
      </c>
      <c r="AH79">
        <v>0</v>
      </c>
      <c r="AI79">
        <v>1</v>
      </c>
      <c r="AJ79">
        <v>6.83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10.050000000000001</v>
      </c>
      <c r="AU79" t="s">
        <v>29</v>
      </c>
      <c r="AV79">
        <v>0</v>
      </c>
      <c r="AW79">
        <v>2</v>
      </c>
      <c r="AX79">
        <v>16674342</v>
      </c>
      <c r="AY79">
        <v>1</v>
      </c>
      <c r="AZ79">
        <v>0</v>
      </c>
      <c r="BA79">
        <v>98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Y79*Source!I37</f>
        <v>2.0405520000000004</v>
      </c>
      <c r="CY79">
        <f>AB79</f>
        <v>21.31</v>
      </c>
      <c r="CZ79">
        <f>AF79</f>
        <v>3.12</v>
      </c>
      <c r="DA79">
        <f>AJ79</f>
        <v>6.83</v>
      </c>
      <c r="DB79">
        <v>0</v>
      </c>
    </row>
    <row r="80" spans="1:106" x14ac:dyDescent="0.2">
      <c r="A80">
        <f>ROW(Source!A37)</f>
        <v>37</v>
      </c>
      <c r="B80">
        <v>16673407</v>
      </c>
      <c r="C80">
        <v>16674296</v>
      </c>
      <c r="D80">
        <v>15247873</v>
      </c>
      <c r="E80">
        <v>1</v>
      </c>
      <c r="F80">
        <v>1</v>
      </c>
      <c r="G80">
        <v>1</v>
      </c>
      <c r="H80">
        <v>2</v>
      </c>
      <c r="I80" t="s">
        <v>450</v>
      </c>
      <c r="J80" t="s">
        <v>451</v>
      </c>
      <c r="K80" t="s">
        <v>452</v>
      </c>
      <c r="L80">
        <v>1368</v>
      </c>
      <c r="N80">
        <v>1011</v>
      </c>
      <c r="O80" t="s">
        <v>404</v>
      </c>
      <c r="P80" t="s">
        <v>404</v>
      </c>
      <c r="Q80">
        <v>1</v>
      </c>
      <c r="W80">
        <v>0</v>
      </c>
      <c r="X80">
        <v>-1985289705</v>
      </c>
      <c r="Y80">
        <v>9.6000000000000016E-2</v>
      </c>
      <c r="AA80">
        <v>0</v>
      </c>
      <c r="AB80">
        <v>45.49</v>
      </c>
      <c r="AC80">
        <v>0</v>
      </c>
      <c r="AD80">
        <v>0</v>
      </c>
      <c r="AE80">
        <v>0</v>
      </c>
      <c r="AF80">
        <v>6.66</v>
      </c>
      <c r="AG80">
        <v>0</v>
      </c>
      <c r="AH80">
        <v>0</v>
      </c>
      <c r="AI80">
        <v>1</v>
      </c>
      <c r="AJ80">
        <v>6.83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0.2</v>
      </c>
      <c r="AU80" t="s">
        <v>29</v>
      </c>
      <c r="AV80">
        <v>0</v>
      </c>
      <c r="AW80">
        <v>2</v>
      </c>
      <c r="AX80">
        <v>16674343</v>
      </c>
      <c r="AY80">
        <v>1</v>
      </c>
      <c r="AZ80">
        <v>0</v>
      </c>
      <c r="BA80">
        <v>99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Y80*Source!I37</f>
        <v>4.0608000000000005E-2</v>
      </c>
      <c r="CY80">
        <f>AB80</f>
        <v>45.49</v>
      </c>
      <c r="CZ80">
        <f>AF80</f>
        <v>6.66</v>
      </c>
      <c r="DA80">
        <f>AJ80</f>
        <v>6.83</v>
      </c>
      <c r="DB80">
        <v>0</v>
      </c>
    </row>
    <row r="81" spans="1:106" x14ac:dyDescent="0.2">
      <c r="A81">
        <f>ROW(Source!A37)</f>
        <v>37</v>
      </c>
      <c r="B81">
        <v>16673407</v>
      </c>
      <c r="C81">
        <v>16674296</v>
      </c>
      <c r="D81">
        <v>15249073</v>
      </c>
      <c r="E81">
        <v>1</v>
      </c>
      <c r="F81">
        <v>1</v>
      </c>
      <c r="G81">
        <v>1</v>
      </c>
      <c r="H81">
        <v>2</v>
      </c>
      <c r="I81" t="s">
        <v>410</v>
      </c>
      <c r="J81" t="s">
        <v>411</v>
      </c>
      <c r="K81" t="s">
        <v>412</v>
      </c>
      <c r="L81">
        <v>1368</v>
      </c>
      <c r="N81">
        <v>1011</v>
      </c>
      <c r="O81" t="s">
        <v>404</v>
      </c>
      <c r="P81" t="s">
        <v>404</v>
      </c>
      <c r="Q81">
        <v>1</v>
      </c>
      <c r="W81">
        <v>0</v>
      </c>
      <c r="X81">
        <v>1372534845</v>
      </c>
      <c r="Y81">
        <v>0.21600000000000003</v>
      </c>
      <c r="AA81">
        <v>0</v>
      </c>
      <c r="AB81">
        <v>448.8</v>
      </c>
      <c r="AC81">
        <v>11.6</v>
      </c>
      <c r="AD81">
        <v>0</v>
      </c>
      <c r="AE81">
        <v>0</v>
      </c>
      <c r="AF81">
        <v>65.709999999999994</v>
      </c>
      <c r="AG81">
        <v>11.6</v>
      </c>
      <c r="AH81">
        <v>0</v>
      </c>
      <c r="AI81">
        <v>1</v>
      </c>
      <c r="AJ81">
        <v>6.83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0.45</v>
      </c>
      <c r="AU81" t="s">
        <v>29</v>
      </c>
      <c r="AV81">
        <v>0</v>
      </c>
      <c r="AW81">
        <v>2</v>
      </c>
      <c r="AX81">
        <v>16674344</v>
      </c>
      <c r="AY81">
        <v>1</v>
      </c>
      <c r="AZ81">
        <v>0</v>
      </c>
      <c r="BA81">
        <v>100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Y81*Source!I37</f>
        <v>9.1368000000000005E-2</v>
      </c>
      <c r="CY81">
        <f>AB81</f>
        <v>448.8</v>
      </c>
      <c r="CZ81">
        <f>AF81</f>
        <v>65.709999999999994</v>
      </c>
      <c r="DA81">
        <f>AJ81</f>
        <v>6.83</v>
      </c>
      <c r="DB81">
        <v>0</v>
      </c>
    </row>
    <row r="82" spans="1:106" x14ac:dyDescent="0.2">
      <c r="A82">
        <f>ROW(Source!A37)</f>
        <v>37</v>
      </c>
      <c r="B82">
        <v>16673407</v>
      </c>
      <c r="C82">
        <v>16674296</v>
      </c>
      <c r="D82">
        <v>15249377</v>
      </c>
      <c r="E82">
        <v>1</v>
      </c>
      <c r="F82">
        <v>1</v>
      </c>
      <c r="G82">
        <v>1</v>
      </c>
      <c r="H82">
        <v>2</v>
      </c>
      <c r="I82" t="s">
        <v>413</v>
      </c>
      <c r="J82" t="s">
        <v>414</v>
      </c>
      <c r="K82" t="s">
        <v>415</v>
      </c>
      <c r="L82">
        <v>1368</v>
      </c>
      <c r="N82">
        <v>1011</v>
      </c>
      <c r="O82" t="s">
        <v>404</v>
      </c>
      <c r="P82" t="s">
        <v>404</v>
      </c>
      <c r="Q82">
        <v>1</v>
      </c>
      <c r="W82">
        <v>0</v>
      </c>
      <c r="X82">
        <v>-353815937</v>
      </c>
      <c r="Y82">
        <v>0.62880000000000003</v>
      </c>
      <c r="AA82">
        <v>0</v>
      </c>
      <c r="AB82">
        <v>55.32</v>
      </c>
      <c r="AC82">
        <v>0</v>
      </c>
      <c r="AD82">
        <v>0</v>
      </c>
      <c r="AE82">
        <v>0</v>
      </c>
      <c r="AF82">
        <v>8.1</v>
      </c>
      <c r="AG82">
        <v>0</v>
      </c>
      <c r="AH82">
        <v>0</v>
      </c>
      <c r="AI82">
        <v>1</v>
      </c>
      <c r="AJ82">
        <v>6.83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1.31</v>
      </c>
      <c r="AU82" t="s">
        <v>29</v>
      </c>
      <c r="AV82">
        <v>0</v>
      </c>
      <c r="AW82">
        <v>2</v>
      </c>
      <c r="AX82">
        <v>16674345</v>
      </c>
      <c r="AY82">
        <v>1</v>
      </c>
      <c r="AZ82">
        <v>0</v>
      </c>
      <c r="BA82">
        <v>101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Y82*Source!I37</f>
        <v>0.26598240000000001</v>
      </c>
      <c r="CY82">
        <f>AB82</f>
        <v>55.32</v>
      </c>
      <c r="CZ82">
        <f>AF82</f>
        <v>8.1</v>
      </c>
      <c r="DA82">
        <f>AJ82</f>
        <v>6.83</v>
      </c>
      <c r="DB82">
        <v>0</v>
      </c>
    </row>
    <row r="83" spans="1:106" x14ac:dyDescent="0.2">
      <c r="A83">
        <f>ROW(Source!A37)</f>
        <v>37</v>
      </c>
      <c r="B83">
        <v>16673407</v>
      </c>
      <c r="C83">
        <v>16674296</v>
      </c>
      <c r="D83">
        <v>15167567</v>
      </c>
      <c r="E83">
        <v>1</v>
      </c>
      <c r="F83">
        <v>1</v>
      </c>
      <c r="G83">
        <v>1</v>
      </c>
      <c r="H83">
        <v>3</v>
      </c>
      <c r="I83" t="s">
        <v>453</v>
      </c>
      <c r="J83" t="s">
        <v>454</v>
      </c>
      <c r="K83" t="s">
        <v>455</v>
      </c>
      <c r="L83">
        <v>1346</v>
      </c>
      <c r="N83">
        <v>1009</v>
      </c>
      <c r="O83" t="s">
        <v>202</v>
      </c>
      <c r="P83" t="s">
        <v>202</v>
      </c>
      <c r="Q83">
        <v>1</v>
      </c>
      <c r="W83">
        <v>0</v>
      </c>
      <c r="X83">
        <v>1730218770</v>
      </c>
      <c r="Y83">
        <v>0</v>
      </c>
      <c r="AA83">
        <v>266.51</v>
      </c>
      <c r="AB83">
        <v>0</v>
      </c>
      <c r="AC83">
        <v>0</v>
      </c>
      <c r="AD83">
        <v>0</v>
      </c>
      <c r="AE83">
        <v>39.020000000000003</v>
      </c>
      <c r="AF83">
        <v>0</v>
      </c>
      <c r="AG83">
        <v>0</v>
      </c>
      <c r="AH83">
        <v>0</v>
      </c>
      <c r="AI83">
        <v>6.83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7.95</v>
      </c>
      <c r="AU83" t="s">
        <v>28</v>
      </c>
      <c r="AV83">
        <v>0</v>
      </c>
      <c r="AW83">
        <v>2</v>
      </c>
      <c r="AX83">
        <v>16674346</v>
      </c>
      <c r="AY83">
        <v>1</v>
      </c>
      <c r="AZ83">
        <v>0</v>
      </c>
      <c r="BA83">
        <v>102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Y83*Source!I37</f>
        <v>0</v>
      </c>
      <c r="CY83">
        <f>AA83</f>
        <v>266.51</v>
      </c>
      <c r="CZ83">
        <f>AE83</f>
        <v>39.020000000000003</v>
      </c>
      <c r="DA83">
        <f>AI83</f>
        <v>6.83</v>
      </c>
      <c r="DB83">
        <v>0</v>
      </c>
    </row>
    <row r="84" spans="1:106" x14ac:dyDescent="0.2">
      <c r="A84">
        <f>ROW(Source!A37)</f>
        <v>37</v>
      </c>
      <c r="B84">
        <v>16673407</v>
      </c>
      <c r="C84">
        <v>16674296</v>
      </c>
      <c r="D84">
        <v>15168763</v>
      </c>
      <c r="E84">
        <v>1</v>
      </c>
      <c r="F84">
        <v>1</v>
      </c>
      <c r="G84">
        <v>1</v>
      </c>
      <c r="H84">
        <v>3</v>
      </c>
      <c r="I84" t="s">
        <v>416</v>
      </c>
      <c r="J84" t="s">
        <v>417</v>
      </c>
      <c r="K84" t="s">
        <v>418</v>
      </c>
      <c r="L84">
        <v>1348</v>
      </c>
      <c r="N84">
        <v>1009</v>
      </c>
      <c r="O84" t="s">
        <v>174</v>
      </c>
      <c r="P84" t="s">
        <v>174</v>
      </c>
      <c r="Q84">
        <v>1000</v>
      </c>
      <c r="W84">
        <v>0</v>
      </c>
      <c r="X84">
        <v>-1068056325</v>
      </c>
      <c r="Y84">
        <v>0</v>
      </c>
      <c r="AA84">
        <v>70772.460000000006</v>
      </c>
      <c r="AB84">
        <v>0</v>
      </c>
      <c r="AC84">
        <v>0</v>
      </c>
      <c r="AD84">
        <v>0</v>
      </c>
      <c r="AE84">
        <v>10362</v>
      </c>
      <c r="AF84">
        <v>0</v>
      </c>
      <c r="AG84">
        <v>0</v>
      </c>
      <c r="AH84">
        <v>0</v>
      </c>
      <c r="AI84">
        <v>6.83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3.3E-4</v>
      </c>
      <c r="AU84" t="s">
        <v>28</v>
      </c>
      <c r="AV84">
        <v>0</v>
      </c>
      <c r="AW84">
        <v>2</v>
      </c>
      <c r="AX84">
        <v>16674347</v>
      </c>
      <c r="AY84">
        <v>1</v>
      </c>
      <c r="AZ84">
        <v>0</v>
      </c>
      <c r="BA84">
        <v>103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Y84*Source!I37</f>
        <v>0</v>
      </c>
      <c r="CY84">
        <f>AA84</f>
        <v>70772.460000000006</v>
      </c>
      <c r="CZ84">
        <f>AE84</f>
        <v>10362</v>
      </c>
      <c r="DA84">
        <f>AI84</f>
        <v>6.83</v>
      </c>
      <c r="DB84">
        <v>0</v>
      </c>
    </row>
    <row r="85" spans="1:106" x14ac:dyDescent="0.2">
      <c r="A85">
        <f>ROW(Source!A37)</f>
        <v>37</v>
      </c>
      <c r="B85">
        <v>16673407</v>
      </c>
      <c r="C85">
        <v>16674296</v>
      </c>
      <c r="D85">
        <v>15169941</v>
      </c>
      <c r="E85">
        <v>1</v>
      </c>
      <c r="F85">
        <v>1</v>
      </c>
      <c r="G85">
        <v>1</v>
      </c>
      <c r="H85">
        <v>3</v>
      </c>
      <c r="I85" t="s">
        <v>419</v>
      </c>
      <c r="J85" t="s">
        <v>420</v>
      </c>
      <c r="K85" t="s">
        <v>421</v>
      </c>
      <c r="L85">
        <v>1348</v>
      </c>
      <c r="N85">
        <v>1009</v>
      </c>
      <c r="O85" t="s">
        <v>174</v>
      </c>
      <c r="P85" t="s">
        <v>174</v>
      </c>
      <c r="Q85">
        <v>1000</v>
      </c>
      <c r="W85">
        <v>0</v>
      </c>
      <c r="X85">
        <v>-437906794</v>
      </c>
      <c r="Y85">
        <v>0</v>
      </c>
      <c r="AA85">
        <v>61743.27</v>
      </c>
      <c r="AB85">
        <v>0</v>
      </c>
      <c r="AC85">
        <v>0</v>
      </c>
      <c r="AD85">
        <v>0</v>
      </c>
      <c r="AE85">
        <v>9040.01</v>
      </c>
      <c r="AF85">
        <v>0</v>
      </c>
      <c r="AG85">
        <v>0</v>
      </c>
      <c r="AH85">
        <v>0</v>
      </c>
      <c r="AI85">
        <v>6.83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6.0000000000000001E-3</v>
      </c>
      <c r="AU85" t="s">
        <v>28</v>
      </c>
      <c r="AV85">
        <v>0</v>
      </c>
      <c r="AW85">
        <v>2</v>
      </c>
      <c r="AX85">
        <v>16674348</v>
      </c>
      <c r="AY85">
        <v>1</v>
      </c>
      <c r="AZ85">
        <v>0</v>
      </c>
      <c r="BA85">
        <v>104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Y85*Source!I37</f>
        <v>0</v>
      </c>
      <c r="CY85">
        <f>AA85</f>
        <v>61743.27</v>
      </c>
      <c r="CZ85">
        <f>AE85</f>
        <v>9040.01</v>
      </c>
      <c r="DA85">
        <f>AI85</f>
        <v>6.83</v>
      </c>
      <c r="DB85">
        <v>0</v>
      </c>
    </row>
    <row r="86" spans="1:106" x14ac:dyDescent="0.2">
      <c r="A86">
        <f>ROW(Source!A37)</f>
        <v>37</v>
      </c>
      <c r="B86">
        <v>16673407</v>
      </c>
      <c r="C86">
        <v>16674296</v>
      </c>
      <c r="D86">
        <v>15170824</v>
      </c>
      <c r="E86">
        <v>1</v>
      </c>
      <c r="F86">
        <v>1</v>
      </c>
      <c r="G86">
        <v>1</v>
      </c>
      <c r="H86">
        <v>3</v>
      </c>
      <c r="I86" t="s">
        <v>456</v>
      </c>
      <c r="J86" t="s">
        <v>457</v>
      </c>
      <c r="K86" t="s">
        <v>458</v>
      </c>
      <c r="L86">
        <v>1346</v>
      </c>
      <c r="N86">
        <v>1009</v>
      </c>
      <c r="O86" t="s">
        <v>202</v>
      </c>
      <c r="P86" t="s">
        <v>202</v>
      </c>
      <c r="Q86">
        <v>1</v>
      </c>
      <c r="W86">
        <v>0</v>
      </c>
      <c r="X86">
        <v>-731615568</v>
      </c>
      <c r="Y86">
        <v>0</v>
      </c>
      <c r="AA86">
        <v>157.69999999999999</v>
      </c>
      <c r="AB86">
        <v>0</v>
      </c>
      <c r="AC86">
        <v>0</v>
      </c>
      <c r="AD86">
        <v>0</v>
      </c>
      <c r="AE86">
        <v>23.09</v>
      </c>
      <c r="AF86">
        <v>0</v>
      </c>
      <c r="AG86">
        <v>0</v>
      </c>
      <c r="AH86">
        <v>0</v>
      </c>
      <c r="AI86">
        <v>6.83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9.09</v>
      </c>
      <c r="AU86" t="s">
        <v>28</v>
      </c>
      <c r="AV86">
        <v>0</v>
      </c>
      <c r="AW86">
        <v>2</v>
      </c>
      <c r="AX86">
        <v>16674349</v>
      </c>
      <c r="AY86">
        <v>1</v>
      </c>
      <c r="AZ86">
        <v>0</v>
      </c>
      <c r="BA86">
        <v>105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Y86*Source!I37</f>
        <v>0</v>
      </c>
      <c r="CY86">
        <f>AA86</f>
        <v>157.69999999999999</v>
      </c>
      <c r="CZ86">
        <f>AE86</f>
        <v>23.09</v>
      </c>
      <c r="DA86">
        <f>AI86</f>
        <v>6.83</v>
      </c>
      <c r="DB86">
        <v>0</v>
      </c>
    </row>
    <row r="87" spans="1:106" x14ac:dyDescent="0.2">
      <c r="A87">
        <f>ROW(Source!A75)</f>
        <v>75</v>
      </c>
      <c r="B87">
        <v>16673393</v>
      </c>
      <c r="C87">
        <v>16673481</v>
      </c>
      <c r="D87">
        <v>15436556</v>
      </c>
      <c r="E87">
        <v>1</v>
      </c>
      <c r="F87">
        <v>1</v>
      </c>
      <c r="G87">
        <v>1</v>
      </c>
      <c r="H87">
        <v>1</v>
      </c>
      <c r="I87" t="s">
        <v>425</v>
      </c>
      <c r="J87" t="s">
        <v>6</v>
      </c>
      <c r="K87" t="s">
        <v>426</v>
      </c>
      <c r="L87">
        <v>1191</v>
      </c>
      <c r="N87">
        <v>1013</v>
      </c>
      <c r="O87" t="s">
        <v>398</v>
      </c>
      <c r="P87" t="s">
        <v>398</v>
      </c>
      <c r="Q87">
        <v>1</v>
      </c>
      <c r="W87">
        <v>0</v>
      </c>
      <c r="X87">
        <v>1069510174</v>
      </c>
      <c r="Y87">
        <v>14.310599999999997</v>
      </c>
      <c r="AA87">
        <v>0</v>
      </c>
      <c r="AB87">
        <v>0</v>
      </c>
      <c r="AC87">
        <v>0</v>
      </c>
      <c r="AD87">
        <v>9.6199999999999992</v>
      </c>
      <c r="AE87">
        <v>0</v>
      </c>
      <c r="AF87">
        <v>0</v>
      </c>
      <c r="AG87">
        <v>0</v>
      </c>
      <c r="AH87">
        <v>9.6199999999999992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10.37</v>
      </c>
      <c r="AU87" t="s">
        <v>118</v>
      </c>
      <c r="AV87">
        <v>1</v>
      </c>
      <c r="AW87">
        <v>2</v>
      </c>
      <c r="AX87">
        <v>16673491</v>
      </c>
      <c r="AY87">
        <v>1</v>
      </c>
      <c r="AZ87">
        <v>0</v>
      </c>
      <c r="BA87">
        <v>111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Y87*Source!I75</f>
        <v>71.552999999999983</v>
      </c>
      <c r="CY87">
        <f>AD87</f>
        <v>9.6199999999999992</v>
      </c>
      <c r="CZ87">
        <f>AH87</f>
        <v>9.6199999999999992</v>
      </c>
      <c r="DA87">
        <f>AL87</f>
        <v>1</v>
      </c>
      <c r="DB87">
        <v>0</v>
      </c>
    </row>
    <row r="88" spans="1:106" x14ac:dyDescent="0.2">
      <c r="A88">
        <f>ROW(Source!A75)</f>
        <v>75</v>
      </c>
      <c r="B88">
        <v>16673393</v>
      </c>
      <c r="C88">
        <v>16673481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399</v>
      </c>
      <c r="J88" t="s">
        <v>6</v>
      </c>
      <c r="K88" t="s">
        <v>400</v>
      </c>
      <c r="L88">
        <v>1191</v>
      </c>
      <c r="N88">
        <v>1013</v>
      </c>
      <c r="O88" t="s">
        <v>398</v>
      </c>
      <c r="P88" t="s">
        <v>398</v>
      </c>
      <c r="Q88">
        <v>1</v>
      </c>
      <c r="W88">
        <v>0</v>
      </c>
      <c r="X88">
        <v>-1417349443</v>
      </c>
      <c r="Y88">
        <v>0.19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0.19</v>
      </c>
      <c r="AU88" t="s">
        <v>6</v>
      </c>
      <c r="AV88">
        <v>2</v>
      </c>
      <c r="AW88">
        <v>2</v>
      </c>
      <c r="AX88">
        <v>16673492</v>
      </c>
      <c r="AY88">
        <v>1</v>
      </c>
      <c r="AZ88">
        <v>2048</v>
      </c>
      <c r="BA88">
        <v>112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Y88*Source!I75</f>
        <v>0.95</v>
      </c>
      <c r="CY88">
        <f>AD88</f>
        <v>0</v>
      </c>
      <c r="CZ88">
        <f>AH88</f>
        <v>0</v>
      </c>
      <c r="DA88">
        <f>AL88</f>
        <v>1</v>
      </c>
      <c r="DB88">
        <v>0</v>
      </c>
    </row>
    <row r="89" spans="1:106" x14ac:dyDescent="0.2">
      <c r="A89">
        <f>ROW(Source!A75)</f>
        <v>75</v>
      </c>
      <c r="B89">
        <v>16673393</v>
      </c>
      <c r="C89">
        <v>16673481</v>
      </c>
      <c r="D89">
        <v>15247680</v>
      </c>
      <c r="E89">
        <v>1</v>
      </c>
      <c r="F89">
        <v>1</v>
      </c>
      <c r="G89">
        <v>1</v>
      </c>
      <c r="H89">
        <v>2</v>
      </c>
      <c r="I89" t="s">
        <v>407</v>
      </c>
      <c r="J89" t="s">
        <v>408</v>
      </c>
      <c r="K89" t="s">
        <v>409</v>
      </c>
      <c r="L89">
        <v>1368</v>
      </c>
      <c r="N89">
        <v>1011</v>
      </c>
      <c r="O89" t="s">
        <v>404</v>
      </c>
      <c r="P89" t="s">
        <v>404</v>
      </c>
      <c r="Q89">
        <v>1</v>
      </c>
      <c r="W89">
        <v>0</v>
      </c>
      <c r="X89">
        <v>-1718674368</v>
      </c>
      <c r="Y89">
        <v>0.03</v>
      </c>
      <c r="AA89">
        <v>0</v>
      </c>
      <c r="AB89">
        <v>111.99</v>
      </c>
      <c r="AC89">
        <v>13.5</v>
      </c>
      <c r="AD89">
        <v>0</v>
      </c>
      <c r="AE89">
        <v>0</v>
      </c>
      <c r="AF89">
        <v>111.99</v>
      </c>
      <c r="AG89">
        <v>13.5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0.02</v>
      </c>
      <c r="AU89" t="s">
        <v>117</v>
      </c>
      <c r="AV89">
        <v>0</v>
      </c>
      <c r="AW89">
        <v>2</v>
      </c>
      <c r="AX89">
        <v>16673493</v>
      </c>
      <c r="AY89">
        <v>1</v>
      </c>
      <c r="AZ89">
        <v>0</v>
      </c>
      <c r="BA89">
        <v>113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Y89*Source!I75</f>
        <v>0.15</v>
      </c>
      <c r="CY89">
        <f>AB89</f>
        <v>111.99</v>
      </c>
      <c r="CZ89">
        <f>AF89</f>
        <v>111.99</v>
      </c>
      <c r="DA89">
        <f>AJ89</f>
        <v>1</v>
      </c>
      <c r="DB89">
        <v>0</v>
      </c>
    </row>
    <row r="90" spans="1:106" x14ac:dyDescent="0.2">
      <c r="A90">
        <f>ROW(Source!A75)</f>
        <v>75</v>
      </c>
      <c r="B90">
        <v>16673393</v>
      </c>
      <c r="C90">
        <v>16673481</v>
      </c>
      <c r="D90">
        <v>15247860</v>
      </c>
      <c r="E90">
        <v>1</v>
      </c>
      <c r="F90">
        <v>1</v>
      </c>
      <c r="G90">
        <v>1</v>
      </c>
      <c r="H90">
        <v>2</v>
      </c>
      <c r="I90" t="s">
        <v>447</v>
      </c>
      <c r="J90" t="s">
        <v>448</v>
      </c>
      <c r="K90" t="s">
        <v>449</v>
      </c>
      <c r="L90">
        <v>1368</v>
      </c>
      <c r="N90">
        <v>1011</v>
      </c>
      <c r="O90" t="s">
        <v>404</v>
      </c>
      <c r="P90" t="s">
        <v>404</v>
      </c>
      <c r="Q90">
        <v>1</v>
      </c>
      <c r="W90">
        <v>0</v>
      </c>
      <c r="X90">
        <v>1373224040</v>
      </c>
      <c r="Y90">
        <v>3.5549999999999997</v>
      </c>
      <c r="AA90">
        <v>0</v>
      </c>
      <c r="AB90">
        <v>3.12</v>
      </c>
      <c r="AC90">
        <v>0</v>
      </c>
      <c r="AD90">
        <v>0</v>
      </c>
      <c r="AE90">
        <v>0</v>
      </c>
      <c r="AF90">
        <v>3.12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2.37</v>
      </c>
      <c r="AU90" t="s">
        <v>117</v>
      </c>
      <c r="AV90">
        <v>0</v>
      </c>
      <c r="AW90">
        <v>2</v>
      </c>
      <c r="AX90">
        <v>16673494</v>
      </c>
      <c r="AY90">
        <v>1</v>
      </c>
      <c r="AZ90">
        <v>0</v>
      </c>
      <c r="BA90">
        <v>114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Y90*Source!I75</f>
        <v>17.774999999999999</v>
      </c>
      <c r="CY90">
        <f>AB90</f>
        <v>3.12</v>
      </c>
      <c r="CZ90">
        <f>AF90</f>
        <v>3.12</v>
      </c>
      <c r="DA90">
        <f>AJ90</f>
        <v>1</v>
      </c>
      <c r="DB90">
        <v>0</v>
      </c>
    </row>
    <row r="91" spans="1:106" x14ac:dyDescent="0.2">
      <c r="A91">
        <f>ROW(Source!A75)</f>
        <v>75</v>
      </c>
      <c r="B91">
        <v>16673393</v>
      </c>
      <c r="C91">
        <v>16673481</v>
      </c>
      <c r="D91">
        <v>15249073</v>
      </c>
      <c r="E91">
        <v>1</v>
      </c>
      <c r="F91">
        <v>1</v>
      </c>
      <c r="G91">
        <v>1</v>
      </c>
      <c r="H91">
        <v>2</v>
      </c>
      <c r="I91" t="s">
        <v>410</v>
      </c>
      <c r="J91" t="s">
        <v>411</v>
      </c>
      <c r="K91" t="s">
        <v>412</v>
      </c>
      <c r="L91">
        <v>1368</v>
      </c>
      <c r="N91">
        <v>1011</v>
      </c>
      <c r="O91" t="s">
        <v>404</v>
      </c>
      <c r="P91" t="s">
        <v>404</v>
      </c>
      <c r="Q91">
        <v>1</v>
      </c>
      <c r="W91">
        <v>0</v>
      </c>
      <c r="X91">
        <v>1372534845</v>
      </c>
      <c r="Y91">
        <v>0.255</v>
      </c>
      <c r="AA91">
        <v>0</v>
      </c>
      <c r="AB91">
        <v>65.709999999999994</v>
      </c>
      <c r="AC91">
        <v>11.6</v>
      </c>
      <c r="AD91">
        <v>0</v>
      </c>
      <c r="AE91">
        <v>0</v>
      </c>
      <c r="AF91">
        <v>65.709999999999994</v>
      </c>
      <c r="AG91">
        <v>11.6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0.17</v>
      </c>
      <c r="AU91" t="s">
        <v>117</v>
      </c>
      <c r="AV91">
        <v>0</v>
      </c>
      <c r="AW91">
        <v>2</v>
      </c>
      <c r="AX91">
        <v>16673495</v>
      </c>
      <c r="AY91">
        <v>1</v>
      </c>
      <c r="AZ91">
        <v>0</v>
      </c>
      <c r="BA91">
        <v>115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Y91*Source!I75</f>
        <v>1.2749999999999999</v>
      </c>
      <c r="CY91">
        <f>AB91</f>
        <v>65.709999999999994</v>
      </c>
      <c r="CZ91">
        <f>AF91</f>
        <v>65.709999999999994</v>
      </c>
      <c r="DA91">
        <f>AJ91</f>
        <v>1</v>
      </c>
      <c r="DB91">
        <v>0</v>
      </c>
    </row>
    <row r="92" spans="1:106" x14ac:dyDescent="0.2">
      <c r="A92">
        <f>ROW(Source!A75)</f>
        <v>75</v>
      </c>
      <c r="B92">
        <v>16673393</v>
      </c>
      <c r="C92">
        <v>16673481</v>
      </c>
      <c r="D92">
        <v>15169941</v>
      </c>
      <c r="E92">
        <v>1</v>
      </c>
      <c r="F92">
        <v>1</v>
      </c>
      <c r="G92">
        <v>1</v>
      </c>
      <c r="H92">
        <v>3</v>
      </c>
      <c r="I92" t="s">
        <v>419</v>
      </c>
      <c r="J92" t="s">
        <v>420</v>
      </c>
      <c r="K92" t="s">
        <v>421</v>
      </c>
      <c r="L92">
        <v>1348</v>
      </c>
      <c r="N92">
        <v>1009</v>
      </c>
      <c r="O92" t="s">
        <v>174</v>
      </c>
      <c r="P92" t="s">
        <v>174</v>
      </c>
      <c r="Q92">
        <v>1000</v>
      </c>
      <c r="W92">
        <v>0</v>
      </c>
      <c r="X92">
        <v>-437906794</v>
      </c>
      <c r="Y92">
        <v>3.0000000000000001E-5</v>
      </c>
      <c r="AA92">
        <v>9040.01</v>
      </c>
      <c r="AB92">
        <v>0</v>
      </c>
      <c r="AC92">
        <v>0</v>
      </c>
      <c r="AD92">
        <v>0</v>
      </c>
      <c r="AE92">
        <v>9040.01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3.0000000000000001E-5</v>
      </c>
      <c r="AU92" t="s">
        <v>6</v>
      </c>
      <c r="AV92">
        <v>0</v>
      </c>
      <c r="AW92">
        <v>2</v>
      </c>
      <c r="AX92">
        <v>16673497</v>
      </c>
      <c r="AY92">
        <v>1</v>
      </c>
      <c r="AZ92">
        <v>0</v>
      </c>
      <c r="BA92">
        <v>117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Y92*Source!I75</f>
        <v>1.5000000000000001E-4</v>
      </c>
      <c r="CY92">
        <f>AA92</f>
        <v>9040.01</v>
      </c>
      <c r="CZ92">
        <f>AE92</f>
        <v>9040.01</v>
      </c>
      <c r="DA92">
        <f>AI92</f>
        <v>1</v>
      </c>
      <c r="DB92">
        <v>0</v>
      </c>
    </row>
    <row r="93" spans="1:106" x14ac:dyDescent="0.2">
      <c r="A93">
        <f>ROW(Source!A75)</f>
        <v>75</v>
      </c>
      <c r="B93">
        <v>16673393</v>
      </c>
      <c r="C93">
        <v>16673481</v>
      </c>
      <c r="D93">
        <v>15170824</v>
      </c>
      <c r="E93">
        <v>1</v>
      </c>
      <c r="F93">
        <v>1</v>
      </c>
      <c r="G93">
        <v>1</v>
      </c>
      <c r="H93">
        <v>3</v>
      </c>
      <c r="I93" t="s">
        <v>456</v>
      </c>
      <c r="J93" t="s">
        <v>457</v>
      </c>
      <c r="K93" t="s">
        <v>458</v>
      </c>
      <c r="L93">
        <v>1346</v>
      </c>
      <c r="N93">
        <v>1009</v>
      </c>
      <c r="O93" t="s">
        <v>202</v>
      </c>
      <c r="P93" t="s">
        <v>202</v>
      </c>
      <c r="Q93">
        <v>1</v>
      </c>
      <c r="W93">
        <v>0</v>
      </c>
      <c r="X93">
        <v>-731615568</v>
      </c>
      <c r="Y93">
        <v>0.12</v>
      </c>
      <c r="AA93">
        <v>23.09</v>
      </c>
      <c r="AB93">
        <v>0</v>
      </c>
      <c r="AC93">
        <v>0</v>
      </c>
      <c r="AD93">
        <v>0</v>
      </c>
      <c r="AE93">
        <v>23.09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0.12</v>
      </c>
      <c r="AU93" t="s">
        <v>6</v>
      </c>
      <c r="AV93">
        <v>0</v>
      </c>
      <c r="AW93">
        <v>2</v>
      </c>
      <c r="AX93">
        <v>16673498</v>
      </c>
      <c r="AY93">
        <v>1</v>
      </c>
      <c r="AZ93">
        <v>0</v>
      </c>
      <c r="BA93">
        <v>118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Y93*Source!I75</f>
        <v>0.6</v>
      </c>
      <c r="CY93">
        <f>AA93</f>
        <v>23.09</v>
      </c>
      <c r="CZ93">
        <f>AE93</f>
        <v>23.09</v>
      </c>
      <c r="DA93">
        <f>AI93</f>
        <v>1</v>
      </c>
      <c r="DB93">
        <v>0</v>
      </c>
    </row>
    <row r="94" spans="1:106" x14ac:dyDescent="0.2">
      <c r="A94">
        <f>ROW(Source!A75)</f>
        <v>75</v>
      </c>
      <c r="B94">
        <v>16673393</v>
      </c>
      <c r="C94">
        <v>16673481</v>
      </c>
      <c r="D94">
        <v>0</v>
      </c>
      <c r="E94">
        <v>0</v>
      </c>
      <c r="F94">
        <v>1</v>
      </c>
      <c r="G94">
        <v>1</v>
      </c>
      <c r="H94">
        <v>3</v>
      </c>
      <c r="I94" t="s">
        <v>121</v>
      </c>
      <c r="J94" t="s">
        <v>6</v>
      </c>
      <c r="K94" t="s">
        <v>122</v>
      </c>
      <c r="L94">
        <v>1371</v>
      </c>
      <c r="N94">
        <v>1013</v>
      </c>
      <c r="O94" t="s">
        <v>26</v>
      </c>
      <c r="P94" t="s">
        <v>26</v>
      </c>
      <c r="Q94">
        <v>1</v>
      </c>
      <c r="W94">
        <v>0</v>
      </c>
      <c r="X94">
        <v>-1507346512</v>
      </c>
      <c r="Y94">
        <v>0.6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6</v>
      </c>
      <c r="AT94">
        <v>0.6</v>
      </c>
      <c r="AU94" t="s">
        <v>6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Y94*Source!I75</f>
        <v>3</v>
      </c>
      <c r="CY94">
        <f>AA94</f>
        <v>0</v>
      </c>
      <c r="CZ94">
        <f>AE94</f>
        <v>0</v>
      </c>
      <c r="DA94">
        <f>AI94</f>
        <v>1</v>
      </c>
      <c r="DB94">
        <v>0</v>
      </c>
    </row>
    <row r="95" spans="1:106" x14ac:dyDescent="0.2">
      <c r="A95">
        <f>ROW(Source!A75)</f>
        <v>75</v>
      </c>
      <c r="B95">
        <v>16673393</v>
      </c>
      <c r="C95">
        <v>16673481</v>
      </c>
      <c r="D95">
        <v>0</v>
      </c>
      <c r="E95">
        <v>0</v>
      </c>
      <c r="F95">
        <v>1</v>
      </c>
      <c r="G95">
        <v>1</v>
      </c>
      <c r="H95">
        <v>3</v>
      </c>
      <c r="I95" t="s">
        <v>121</v>
      </c>
      <c r="J95" t="s">
        <v>6</v>
      </c>
      <c r="K95" t="s">
        <v>125</v>
      </c>
      <c r="L95">
        <v>1371</v>
      </c>
      <c r="N95">
        <v>1013</v>
      </c>
      <c r="O95" t="s">
        <v>26</v>
      </c>
      <c r="P95" t="s">
        <v>26</v>
      </c>
      <c r="Q95">
        <v>1</v>
      </c>
      <c r="W95">
        <v>0</v>
      </c>
      <c r="X95">
        <v>-293907522</v>
      </c>
      <c r="Y95">
        <v>0.4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6</v>
      </c>
      <c r="AT95">
        <v>0.4</v>
      </c>
      <c r="AU95" t="s">
        <v>6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6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Y95*Source!I75</f>
        <v>2</v>
      </c>
      <c r="CY95">
        <f>AA95</f>
        <v>0</v>
      </c>
      <c r="CZ95">
        <f>AE95</f>
        <v>0</v>
      </c>
      <c r="DA95">
        <f>AI95</f>
        <v>1</v>
      </c>
      <c r="DB95">
        <v>0</v>
      </c>
    </row>
    <row r="96" spans="1:106" x14ac:dyDescent="0.2">
      <c r="A96">
        <f>ROW(Source!A76)</f>
        <v>76</v>
      </c>
      <c r="B96">
        <v>16673407</v>
      </c>
      <c r="C96">
        <v>16673481</v>
      </c>
      <c r="D96">
        <v>15436556</v>
      </c>
      <c r="E96">
        <v>1</v>
      </c>
      <c r="F96">
        <v>1</v>
      </c>
      <c r="G96">
        <v>1</v>
      </c>
      <c r="H96">
        <v>1</v>
      </c>
      <c r="I96" t="s">
        <v>425</v>
      </c>
      <c r="J96" t="s">
        <v>6</v>
      </c>
      <c r="K96" t="s">
        <v>426</v>
      </c>
      <c r="L96">
        <v>1191</v>
      </c>
      <c r="N96">
        <v>1013</v>
      </c>
      <c r="O96" t="s">
        <v>398</v>
      </c>
      <c r="P96" t="s">
        <v>398</v>
      </c>
      <c r="Q96">
        <v>1</v>
      </c>
      <c r="W96">
        <v>0</v>
      </c>
      <c r="X96">
        <v>1069510174</v>
      </c>
      <c r="Y96">
        <v>14.310599999999997</v>
      </c>
      <c r="AA96">
        <v>0</v>
      </c>
      <c r="AB96">
        <v>0</v>
      </c>
      <c r="AC96">
        <v>0</v>
      </c>
      <c r="AD96">
        <v>65.7</v>
      </c>
      <c r="AE96">
        <v>0</v>
      </c>
      <c r="AF96">
        <v>0</v>
      </c>
      <c r="AG96">
        <v>0</v>
      </c>
      <c r="AH96">
        <v>9.6199999999999992</v>
      </c>
      <c r="AI96">
        <v>1</v>
      </c>
      <c r="AJ96">
        <v>1</v>
      </c>
      <c r="AK96">
        <v>1</v>
      </c>
      <c r="AL96">
        <v>6.83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10.37</v>
      </c>
      <c r="AU96" t="s">
        <v>118</v>
      </c>
      <c r="AV96">
        <v>1</v>
      </c>
      <c r="AW96">
        <v>2</v>
      </c>
      <c r="AX96">
        <v>16673491</v>
      </c>
      <c r="AY96">
        <v>1</v>
      </c>
      <c r="AZ96">
        <v>0</v>
      </c>
      <c r="BA96">
        <v>119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Y96*Source!I76</f>
        <v>71.552999999999983</v>
      </c>
      <c r="CY96">
        <f>AD96</f>
        <v>65.7</v>
      </c>
      <c r="CZ96">
        <f>AH96</f>
        <v>9.6199999999999992</v>
      </c>
      <c r="DA96">
        <f>AL96</f>
        <v>6.83</v>
      </c>
      <c r="DB96">
        <v>0</v>
      </c>
    </row>
    <row r="97" spans="1:106" x14ac:dyDescent="0.2">
      <c r="A97">
        <f>ROW(Source!A76)</f>
        <v>76</v>
      </c>
      <c r="B97">
        <v>16673407</v>
      </c>
      <c r="C97">
        <v>16673481</v>
      </c>
      <c r="D97">
        <v>15430395</v>
      </c>
      <c r="E97">
        <v>1</v>
      </c>
      <c r="F97">
        <v>1</v>
      </c>
      <c r="G97">
        <v>1</v>
      </c>
      <c r="H97">
        <v>1</v>
      </c>
      <c r="I97" t="s">
        <v>399</v>
      </c>
      <c r="J97" t="s">
        <v>6</v>
      </c>
      <c r="K97" t="s">
        <v>400</v>
      </c>
      <c r="L97">
        <v>1191</v>
      </c>
      <c r="N97">
        <v>1013</v>
      </c>
      <c r="O97" t="s">
        <v>398</v>
      </c>
      <c r="P97" t="s">
        <v>398</v>
      </c>
      <c r="Q97">
        <v>1</v>
      </c>
      <c r="W97">
        <v>0</v>
      </c>
      <c r="X97">
        <v>-1417349443</v>
      </c>
      <c r="Y97">
        <v>0.19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6.83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0.19</v>
      </c>
      <c r="AU97" t="s">
        <v>6</v>
      </c>
      <c r="AV97">
        <v>2</v>
      </c>
      <c r="AW97">
        <v>2</v>
      </c>
      <c r="AX97">
        <v>16673492</v>
      </c>
      <c r="AY97">
        <v>1</v>
      </c>
      <c r="AZ97">
        <v>2048</v>
      </c>
      <c r="BA97">
        <v>120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Y97*Source!I76</f>
        <v>0.95</v>
      </c>
      <c r="CY97">
        <f>AD97</f>
        <v>0</v>
      </c>
      <c r="CZ97">
        <f>AH97</f>
        <v>0</v>
      </c>
      <c r="DA97">
        <f>AL97</f>
        <v>1</v>
      </c>
      <c r="DB97">
        <v>0</v>
      </c>
    </row>
    <row r="98" spans="1:106" x14ac:dyDescent="0.2">
      <c r="A98">
        <f>ROW(Source!A76)</f>
        <v>76</v>
      </c>
      <c r="B98">
        <v>16673407</v>
      </c>
      <c r="C98">
        <v>16673481</v>
      </c>
      <c r="D98">
        <v>15247680</v>
      </c>
      <c r="E98">
        <v>1</v>
      </c>
      <c r="F98">
        <v>1</v>
      </c>
      <c r="G98">
        <v>1</v>
      </c>
      <c r="H98">
        <v>2</v>
      </c>
      <c r="I98" t="s">
        <v>407</v>
      </c>
      <c r="J98" t="s">
        <v>408</v>
      </c>
      <c r="K98" t="s">
        <v>409</v>
      </c>
      <c r="L98">
        <v>1368</v>
      </c>
      <c r="N98">
        <v>1011</v>
      </c>
      <c r="O98" t="s">
        <v>404</v>
      </c>
      <c r="P98" t="s">
        <v>404</v>
      </c>
      <c r="Q98">
        <v>1</v>
      </c>
      <c r="W98">
        <v>0</v>
      </c>
      <c r="X98">
        <v>-1718674368</v>
      </c>
      <c r="Y98">
        <v>0.03</v>
      </c>
      <c r="AA98">
        <v>0</v>
      </c>
      <c r="AB98">
        <v>764.89</v>
      </c>
      <c r="AC98">
        <v>13.5</v>
      </c>
      <c r="AD98">
        <v>0</v>
      </c>
      <c r="AE98">
        <v>0</v>
      </c>
      <c r="AF98">
        <v>111.99</v>
      </c>
      <c r="AG98">
        <v>13.5</v>
      </c>
      <c r="AH98">
        <v>0</v>
      </c>
      <c r="AI98">
        <v>1</v>
      </c>
      <c r="AJ98">
        <v>6.83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0.02</v>
      </c>
      <c r="AU98" t="s">
        <v>117</v>
      </c>
      <c r="AV98">
        <v>0</v>
      </c>
      <c r="AW98">
        <v>2</v>
      </c>
      <c r="AX98">
        <v>16673493</v>
      </c>
      <c r="AY98">
        <v>1</v>
      </c>
      <c r="AZ98">
        <v>0</v>
      </c>
      <c r="BA98">
        <v>121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Y98*Source!I76</f>
        <v>0.15</v>
      </c>
      <c r="CY98">
        <f>AB98</f>
        <v>764.89</v>
      </c>
      <c r="CZ98">
        <f>AF98</f>
        <v>111.99</v>
      </c>
      <c r="DA98">
        <f>AJ98</f>
        <v>6.83</v>
      </c>
      <c r="DB98">
        <v>0</v>
      </c>
    </row>
    <row r="99" spans="1:106" x14ac:dyDescent="0.2">
      <c r="A99">
        <f>ROW(Source!A76)</f>
        <v>76</v>
      </c>
      <c r="B99">
        <v>16673407</v>
      </c>
      <c r="C99">
        <v>16673481</v>
      </c>
      <c r="D99">
        <v>15247860</v>
      </c>
      <c r="E99">
        <v>1</v>
      </c>
      <c r="F99">
        <v>1</v>
      </c>
      <c r="G99">
        <v>1</v>
      </c>
      <c r="H99">
        <v>2</v>
      </c>
      <c r="I99" t="s">
        <v>447</v>
      </c>
      <c r="J99" t="s">
        <v>448</v>
      </c>
      <c r="K99" t="s">
        <v>449</v>
      </c>
      <c r="L99">
        <v>1368</v>
      </c>
      <c r="N99">
        <v>1011</v>
      </c>
      <c r="O99" t="s">
        <v>404</v>
      </c>
      <c r="P99" t="s">
        <v>404</v>
      </c>
      <c r="Q99">
        <v>1</v>
      </c>
      <c r="W99">
        <v>0</v>
      </c>
      <c r="X99">
        <v>1373224040</v>
      </c>
      <c r="Y99">
        <v>3.5549999999999997</v>
      </c>
      <c r="AA99">
        <v>0</v>
      </c>
      <c r="AB99">
        <v>21.31</v>
      </c>
      <c r="AC99">
        <v>0</v>
      </c>
      <c r="AD99">
        <v>0</v>
      </c>
      <c r="AE99">
        <v>0</v>
      </c>
      <c r="AF99">
        <v>3.12</v>
      </c>
      <c r="AG99">
        <v>0</v>
      </c>
      <c r="AH99">
        <v>0</v>
      </c>
      <c r="AI99">
        <v>1</v>
      </c>
      <c r="AJ99">
        <v>6.83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2.37</v>
      </c>
      <c r="AU99" t="s">
        <v>117</v>
      </c>
      <c r="AV99">
        <v>0</v>
      </c>
      <c r="AW99">
        <v>2</v>
      </c>
      <c r="AX99">
        <v>16673494</v>
      </c>
      <c r="AY99">
        <v>1</v>
      </c>
      <c r="AZ99">
        <v>0</v>
      </c>
      <c r="BA99">
        <v>122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Y99*Source!I76</f>
        <v>17.774999999999999</v>
      </c>
      <c r="CY99">
        <f>AB99</f>
        <v>21.31</v>
      </c>
      <c r="CZ99">
        <f>AF99</f>
        <v>3.12</v>
      </c>
      <c r="DA99">
        <f>AJ99</f>
        <v>6.83</v>
      </c>
      <c r="DB99">
        <v>0</v>
      </c>
    </row>
    <row r="100" spans="1:106" x14ac:dyDescent="0.2">
      <c r="A100">
        <f>ROW(Source!A76)</f>
        <v>76</v>
      </c>
      <c r="B100">
        <v>16673407</v>
      </c>
      <c r="C100">
        <v>16673481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410</v>
      </c>
      <c r="J100" t="s">
        <v>411</v>
      </c>
      <c r="K100" t="s">
        <v>412</v>
      </c>
      <c r="L100">
        <v>1368</v>
      </c>
      <c r="N100">
        <v>1011</v>
      </c>
      <c r="O100" t="s">
        <v>404</v>
      </c>
      <c r="P100" t="s">
        <v>404</v>
      </c>
      <c r="Q100">
        <v>1</v>
      </c>
      <c r="W100">
        <v>0</v>
      </c>
      <c r="X100">
        <v>1372534845</v>
      </c>
      <c r="Y100">
        <v>0.255</v>
      </c>
      <c r="AA100">
        <v>0</v>
      </c>
      <c r="AB100">
        <v>448.8</v>
      </c>
      <c r="AC100">
        <v>11.6</v>
      </c>
      <c r="AD100">
        <v>0</v>
      </c>
      <c r="AE100">
        <v>0</v>
      </c>
      <c r="AF100">
        <v>65.709999999999994</v>
      </c>
      <c r="AG100">
        <v>11.6</v>
      </c>
      <c r="AH100">
        <v>0</v>
      </c>
      <c r="AI100">
        <v>1</v>
      </c>
      <c r="AJ100">
        <v>6.83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0.17</v>
      </c>
      <c r="AU100" t="s">
        <v>117</v>
      </c>
      <c r="AV100">
        <v>0</v>
      </c>
      <c r="AW100">
        <v>2</v>
      </c>
      <c r="AX100">
        <v>16673495</v>
      </c>
      <c r="AY100">
        <v>1</v>
      </c>
      <c r="AZ100">
        <v>0</v>
      </c>
      <c r="BA100">
        <v>123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Y100*Source!I76</f>
        <v>1.2749999999999999</v>
      </c>
      <c r="CY100">
        <f>AB100</f>
        <v>448.8</v>
      </c>
      <c r="CZ100">
        <f>AF100</f>
        <v>65.709999999999994</v>
      </c>
      <c r="DA100">
        <f>AJ100</f>
        <v>6.83</v>
      </c>
      <c r="DB100">
        <v>0</v>
      </c>
    </row>
    <row r="101" spans="1:106" x14ac:dyDescent="0.2">
      <c r="A101">
        <f>ROW(Source!A76)</f>
        <v>76</v>
      </c>
      <c r="B101">
        <v>16673407</v>
      </c>
      <c r="C101">
        <v>16673481</v>
      </c>
      <c r="D101">
        <v>15169941</v>
      </c>
      <c r="E101">
        <v>1</v>
      </c>
      <c r="F101">
        <v>1</v>
      </c>
      <c r="G101">
        <v>1</v>
      </c>
      <c r="H101">
        <v>3</v>
      </c>
      <c r="I101" t="s">
        <v>419</v>
      </c>
      <c r="J101" t="s">
        <v>420</v>
      </c>
      <c r="K101" t="s">
        <v>421</v>
      </c>
      <c r="L101">
        <v>1348</v>
      </c>
      <c r="N101">
        <v>1009</v>
      </c>
      <c r="O101" t="s">
        <v>174</v>
      </c>
      <c r="P101" t="s">
        <v>174</v>
      </c>
      <c r="Q101">
        <v>1000</v>
      </c>
      <c r="W101">
        <v>0</v>
      </c>
      <c r="X101">
        <v>-437906794</v>
      </c>
      <c r="Y101">
        <v>3.0000000000000001E-5</v>
      </c>
      <c r="AA101">
        <v>61743.27</v>
      </c>
      <c r="AB101">
        <v>0</v>
      </c>
      <c r="AC101">
        <v>0</v>
      </c>
      <c r="AD101">
        <v>0</v>
      </c>
      <c r="AE101">
        <v>9040.01</v>
      </c>
      <c r="AF101">
        <v>0</v>
      </c>
      <c r="AG101">
        <v>0</v>
      </c>
      <c r="AH101">
        <v>0</v>
      </c>
      <c r="AI101">
        <v>6.83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3.0000000000000001E-5</v>
      </c>
      <c r="AU101" t="s">
        <v>6</v>
      </c>
      <c r="AV101">
        <v>0</v>
      </c>
      <c r="AW101">
        <v>2</v>
      </c>
      <c r="AX101">
        <v>16673497</v>
      </c>
      <c r="AY101">
        <v>1</v>
      </c>
      <c r="AZ101">
        <v>0</v>
      </c>
      <c r="BA101">
        <v>125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Y101*Source!I76</f>
        <v>1.5000000000000001E-4</v>
      </c>
      <c r="CY101">
        <f>AA101</f>
        <v>61743.27</v>
      </c>
      <c r="CZ101">
        <f>AE101</f>
        <v>9040.01</v>
      </c>
      <c r="DA101">
        <f>AI101</f>
        <v>6.83</v>
      </c>
      <c r="DB101">
        <v>0</v>
      </c>
    </row>
    <row r="102" spans="1:106" x14ac:dyDescent="0.2">
      <c r="A102">
        <f>ROW(Source!A76)</f>
        <v>76</v>
      </c>
      <c r="B102">
        <v>16673407</v>
      </c>
      <c r="C102">
        <v>16673481</v>
      </c>
      <c r="D102">
        <v>15170824</v>
      </c>
      <c r="E102">
        <v>1</v>
      </c>
      <c r="F102">
        <v>1</v>
      </c>
      <c r="G102">
        <v>1</v>
      </c>
      <c r="H102">
        <v>3</v>
      </c>
      <c r="I102" t="s">
        <v>456</v>
      </c>
      <c r="J102" t="s">
        <v>457</v>
      </c>
      <c r="K102" t="s">
        <v>458</v>
      </c>
      <c r="L102">
        <v>1346</v>
      </c>
      <c r="N102">
        <v>1009</v>
      </c>
      <c r="O102" t="s">
        <v>202</v>
      </c>
      <c r="P102" t="s">
        <v>202</v>
      </c>
      <c r="Q102">
        <v>1</v>
      </c>
      <c r="W102">
        <v>0</v>
      </c>
      <c r="X102">
        <v>-731615568</v>
      </c>
      <c r="Y102">
        <v>0.12</v>
      </c>
      <c r="AA102">
        <v>157.69999999999999</v>
      </c>
      <c r="AB102">
        <v>0</v>
      </c>
      <c r="AC102">
        <v>0</v>
      </c>
      <c r="AD102">
        <v>0</v>
      </c>
      <c r="AE102">
        <v>23.09</v>
      </c>
      <c r="AF102">
        <v>0</v>
      </c>
      <c r="AG102">
        <v>0</v>
      </c>
      <c r="AH102">
        <v>0</v>
      </c>
      <c r="AI102">
        <v>6.83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0.12</v>
      </c>
      <c r="AU102" t="s">
        <v>6</v>
      </c>
      <c r="AV102">
        <v>0</v>
      </c>
      <c r="AW102">
        <v>2</v>
      </c>
      <c r="AX102">
        <v>16673498</v>
      </c>
      <c r="AY102">
        <v>1</v>
      </c>
      <c r="AZ102">
        <v>0</v>
      </c>
      <c r="BA102">
        <v>126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Y102*Source!I76</f>
        <v>0.6</v>
      </c>
      <c r="CY102">
        <f>AA102</f>
        <v>157.69999999999999</v>
      </c>
      <c r="CZ102">
        <f>AE102</f>
        <v>23.09</v>
      </c>
      <c r="DA102">
        <f>AI102</f>
        <v>6.83</v>
      </c>
      <c r="DB102">
        <v>0</v>
      </c>
    </row>
    <row r="103" spans="1:106" x14ac:dyDescent="0.2">
      <c r="A103">
        <f>ROW(Source!A76)</f>
        <v>76</v>
      </c>
      <c r="B103">
        <v>16673407</v>
      </c>
      <c r="C103">
        <v>16673481</v>
      </c>
      <c r="D103">
        <v>0</v>
      </c>
      <c r="E103">
        <v>0</v>
      </c>
      <c r="F103">
        <v>1</v>
      </c>
      <c r="G103">
        <v>1</v>
      </c>
      <c r="H103">
        <v>3</v>
      </c>
      <c r="I103" t="s">
        <v>121</v>
      </c>
      <c r="J103" t="s">
        <v>6</v>
      </c>
      <c r="K103" t="s">
        <v>122</v>
      </c>
      <c r="L103">
        <v>1371</v>
      </c>
      <c r="N103">
        <v>1013</v>
      </c>
      <c r="O103" t="s">
        <v>26</v>
      </c>
      <c r="P103" t="s">
        <v>26</v>
      </c>
      <c r="Q103">
        <v>1</v>
      </c>
      <c r="W103">
        <v>0</v>
      </c>
      <c r="X103">
        <v>-1507346512</v>
      </c>
      <c r="Y103">
        <v>0.6</v>
      </c>
      <c r="AA103">
        <v>188326</v>
      </c>
      <c r="AB103">
        <v>0</v>
      </c>
      <c r="AC103">
        <v>0</v>
      </c>
      <c r="AD103">
        <v>0</v>
      </c>
      <c r="AE103">
        <v>27573.35</v>
      </c>
      <c r="AF103">
        <v>0</v>
      </c>
      <c r="AG103">
        <v>0</v>
      </c>
      <c r="AH103">
        <v>0</v>
      </c>
      <c r="AI103">
        <v>6.83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6</v>
      </c>
      <c r="AT103">
        <v>0.6</v>
      </c>
      <c r="AU103" t="s">
        <v>6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6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Y103*Source!I76</f>
        <v>3</v>
      </c>
      <c r="CY103">
        <f>AA103</f>
        <v>188326</v>
      </c>
      <c r="CZ103">
        <f>AE103</f>
        <v>27573.35</v>
      </c>
      <c r="DA103">
        <f>AI103</f>
        <v>6.83</v>
      </c>
      <c r="DB103">
        <v>0</v>
      </c>
    </row>
    <row r="104" spans="1:106" x14ac:dyDescent="0.2">
      <c r="A104">
        <f>ROW(Source!A76)</f>
        <v>76</v>
      </c>
      <c r="B104">
        <v>16673407</v>
      </c>
      <c r="C104">
        <v>16673481</v>
      </c>
      <c r="D104">
        <v>0</v>
      </c>
      <c r="E104">
        <v>0</v>
      </c>
      <c r="F104">
        <v>1</v>
      </c>
      <c r="G104">
        <v>1</v>
      </c>
      <c r="H104">
        <v>3</v>
      </c>
      <c r="I104" t="s">
        <v>121</v>
      </c>
      <c r="J104" t="s">
        <v>6</v>
      </c>
      <c r="K104" t="s">
        <v>125</v>
      </c>
      <c r="L104">
        <v>1371</v>
      </c>
      <c r="N104">
        <v>1013</v>
      </c>
      <c r="O104" t="s">
        <v>26</v>
      </c>
      <c r="P104" t="s">
        <v>26</v>
      </c>
      <c r="Q104">
        <v>1</v>
      </c>
      <c r="W104">
        <v>0</v>
      </c>
      <c r="X104">
        <v>-293907522</v>
      </c>
      <c r="Y104">
        <v>0.4</v>
      </c>
      <c r="AA104">
        <v>154163</v>
      </c>
      <c r="AB104">
        <v>0</v>
      </c>
      <c r="AC104">
        <v>0</v>
      </c>
      <c r="AD104">
        <v>0</v>
      </c>
      <c r="AE104">
        <v>22571.45</v>
      </c>
      <c r="AF104">
        <v>0</v>
      </c>
      <c r="AG104">
        <v>0</v>
      </c>
      <c r="AH104">
        <v>0</v>
      </c>
      <c r="AI104">
        <v>6.83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0.4</v>
      </c>
      <c r="AU104" t="s">
        <v>6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Y104*Source!I76</f>
        <v>2</v>
      </c>
      <c r="CY104">
        <f>AA104</f>
        <v>154163</v>
      </c>
      <c r="CZ104">
        <f>AE104</f>
        <v>22571.45</v>
      </c>
      <c r="DA104">
        <f>AI104</f>
        <v>6.83</v>
      </c>
      <c r="DB104">
        <v>0</v>
      </c>
    </row>
    <row r="105" spans="1:106" x14ac:dyDescent="0.2">
      <c r="A105">
        <f>ROW(Source!A81)</f>
        <v>81</v>
      </c>
      <c r="B105">
        <v>16673393</v>
      </c>
      <c r="C105">
        <v>16673506</v>
      </c>
      <c r="D105">
        <v>15430497</v>
      </c>
      <c r="E105">
        <v>1</v>
      </c>
      <c r="F105">
        <v>1</v>
      </c>
      <c r="G105">
        <v>1</v>
      </c>
      <c r="H105">
        <v>1</v>
      </c>
      <c r="I105" t="s">
        <v>459</v>
      </c>
      <c r="J105" t="s">
        <v>6</v>
      </c>
      <c r="K105" t="s">
        <v>460</v>
      </c>
      <c r="L105">
        <v>1191</v>
      </c>
      <c r="N105">
        <v>1013</v>
      </c>
      <c r="O105" t="s">
        <v>398</v>
      </c>
      <c r="P105" t="s">
        <v>398</v>
      </c>
      <c r="Q105">
        <v>1</v>
      </c>
      <c r="W105">
        <v>0</v>
      </c>
      <c r="X105">
        <v>-719309759</v>
      </c>
      <c r="Y105">
        <v>2.8703999999999996</v>
      </c>
      <c r="AA105">
        <v>0</v>
      </c>
      <c r="AB105">
        <v>0</v>
      </c>
      <c r="AC105">
        <v>0</v>
      </c>
      <c r="AD105">
        <v>8.86</v>
      </c>
      <c r="AE105">
        <v>0</v>
      </c>
      <c r="AF105">
        <v>0</v>
      </c>
      <c r="AG105">
        <v>0</v>
      </c>
      <c r="AH105">
        <v>8.86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2.08</v>
      </c>
      <c r="AU105" t="s">
        <v>118</v>
      </c>
      <c r="AV105">
        <v>1</v>
      </c>
      <c r="AW105">
        <v>2</v>
      </c>
      <c r="AX105">
        <v>16673507</v>
      </c>
      <c r="AY105">
        <v>1</v>
      </c>
      <c r="AZ105">
        <v>0</v>
      </c>
      <c r="BA105">
        <v>127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Y105*Source!I81</f>
        <v>5.7407999999999992</v>
      </c>
      <c r="CY105">
        <f>AD105</f>
        <v>8.86</v>
      </c>
      <c r="CZ105">
        <f>AH105</f>
        <v>8.86</v>
      </c>
      <c r="DA105">
        <f>AL105</f>
        <v>1</v>
      </c>
      <c r="DB105">
        <v>0</v>
      </c>
    </row>
    <row r="106" spans="1:106" x14ac:dyDescent="0.2">
      <c r="A106">
        <f>ROW(Source!A81)</f>
        <v>81</v>
      </c>
      <c r="B106">
        <v>16673393</v>
      </c>
      <c r="C106">
        <v>16673506</v>
      </c>
      <c r="D106">
        <v>15430395</v>
      </c>
      <c r="E106">
        <v>1</v>
      </c>
      <c r="F106">
        <v>1</v>
      </c>
      <c r="G106">
        <v>1</v>
      </c>
      <c r="H106">
        <v>1</v>
      </c>
      <c r="I106" t="s">
        <v>399</v>
      </c>
      <c r="J106" t="s">
        <v>6</v>
      </c>
      <c r="K106" t="s">
        <v>400</v>
      </c>
      <c r="L106">
        <v>1191</v>
      </c>
      <c r="N106">
        <v>1013</v>
      </c>
      <c r="O106" t="s">
        <v>398</v>
      </c>
      <c r="P106" t="s">
        <v>398</v>
      </c>
      <c r="Q106">
        <v>1</v>
      </c>
      <c r="W106">
        <v>0</v>
      </c>
      <c r="X106">
        <v>-1417349443</v>
      </c>
      <c r="Y106">
        <v>0.02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0.02</v>
      </c>
      <c r="AU106" t="s">
        <v>6</v>
      </c>
      <c r="AV106">
        <v>2</v>
      </c>
      <c r="AW106">
        <v>2</v>
      </c>
      <c r="AX106">
        <v>16673508</v>
      </c>
      <c r="AY106">
        <v>1</v>
      </c>
      <c r="AZ106">
        <v>2048</v>
      </c>
      <c r="BA106">
        <v>128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Y106*Source!I81</f>
        <v>0.04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ROW(Source!A81)</f>
        <v>81</v>
      </c>
      <c r="B107">
        <v>16673393</v>
      </c>
      <c r="C107">
        <v>16673506</v>
      </c>
      <c r="D107">
        <v>15247680</v>
      </c>
      <c r="E107">
        <v>1</v>
      </c>
      <c r="F107">
        <v>1</v>
      </c>
      <c r="G107">
        <v>1</v>
      </c>
      <c r="H107">
        <v>2</v>
      </c>
      <c r="I107" t="s">
        <v>407</v>
      </c>
      <c r="J107" t="s">
        <v>408</v>
      </c>
      <c r="K107" t="s">
        <v>409</v>
      </c>
      <c r="L107">
        <v>1368</v>
      </c>
      <c r="N107">
        <v>1011</v>
      </c>
      <c r="O107" t="s">
        <v>404</v>
      </c>
      <c r="P107" t="s">
        <v>404</v>
      </c>
      <c r="Q107">
        <v>1</v>
      </c>
      <c r="W107">
        <v>0</v>
      </c>
      <c r="X107">
        <v>-1718674368</v>
      </c>
      <c r="Y107">
        <v>1.4999999999999999E-2</v>
      </c>
      <c r="AA107">
        <v>0</v>
      </c>
      <c r="AB107">
        <v>111.99</v>
      </c>
      <c r="AC107">
        <v>13.5</v>
      </c>
      <c r="AD107">
        <v>0</v>
      </c>
      <c r="AE107">
        <v>0</v>
      </c>
      <c r="AF107">
        <v>111.99</v>
      </c>
      <c r="AG107">
        <v>13.5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0.01</v>
      </c>
      <c r="AU107" t="s">
        <v>117</v>
      </c>
      <c r="AV107">
        <v>0</v>
      </c>
      <c r="AW107">
        <v>2</v>
      </c>
      <c r="AX107">
        <v>16673509</v>
      </c>
      <c r="AY107">
        <v>1</v>
      </c>
      <c r="AZ107">
        <v>0</v>
      </c>
      <c r="BA107">
        <v>129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Y107*Source!I81</f>
        <v>0.03</v>
      </c>
      <c r="CY107">
        <f>AB107</f>
        <v>111.99</v>
      </c>
      <c r="CZ107">
        <f>AF107</f>
        <v>111.99</v>
      </c>
      <c r="DA107">
        <f>AJ107</f>
        <v>1</v>
      </c>
      <c r="DB107">
        <v>0</v>
      </c>
    </row>
    <row r="108" spans="1:106" x14ac:dyDescent="0.2">
      <c r="A108">
        <f>ROW(Source!A81)</f>
        <v>81</v>
      </c>
      <c r="B108">
        <v>16673393</v>
      </c>
      <c r="C108">
        <v>16673506</v>
      </c>
      <c r="D108">
        <v>15247860</v>
      </c>
      <c r="E108">
        <v>1</v>
      </c>
      <c r="F108">
        <v>1</v>
      </c>
      <c r="G108">
        <v>1</v>
      </c>
      <c r="H108">
        <v>2</v>
      </c>
      <c r="I108" t="s">
        <v>447</v>
      </c>
      <c r="J108" t="s">
        <v>448</v>
      </c>
      <c r="K108" t="s">
        <v>449</v>
      </c>
      <c r="L108">
        <v>1368</v>
      </c>
      <c r="N108">
        <v>1011</v>
      </c>
      <c r="O108" t="s">
        <v>404</v>
      </c>
      <c r="P108" t="s">
        <v>404</v>
      </c>
      <c r="Q108">
        <v>1</v>
      </c>
      <c r="W108">
        <v>0</v>
      </c>
      <c r="X108">
        <v>1373224040</v>
      </c>
      <c r="Y108">
        <v>0.72</v>
      </c>
      <c r="AA108">
        <v>0</v>
      </c>
      <c r="AB108">
        <v>3.12</v>
      </c>
      <c r="AC108">
        <v>0</v>
      </c>
      <c r="AD108">
        <v>0</v>
      </c>
      <c r="AE108">
        <v>0</v>
      </c>
      <c r="AF108">
        <v>3.12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0.48</v>
      </c>
      <c r="AU108" t="s">
        <v>117</v>
      </c>
      <c r="AV108">
        <v>0</v>
      </c>
      <c r="AW108">
        <v>2</v>
      </c>
      <c r="AX108">
        <v>16673510</v>
      </c>
      <c r="AY108">
        <v>1</v>
      </c>
      <c r="AZ108">
        <v>0</v>
      </c>
      <c r="BA108">
        <v>130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Y108*Source!I81</f>
        <v>1.44</v>
      </c>
      <c r="CY108">
        <f>AB108</f>
        <v>3.12</v>
      </c>
      <c r="CZ108">
        <f>AF108</f>
        <v>3.12</v>
      </c>
      <c r="DA108">
        <f>AJ108</f>
        <v>1</v>
      </c>
      <c r="DB108">
        <v>0</v>
      </c>
    </row>
    <row r="109" spans="1:106" x14ac:dyDescent="0.2">
      <c r="A109">
        <f>ROW(Source!A81)</f>
        <v>81</v>
      </c>
      <c r="B109">
        <v>16673393</v>
      </c>
      <c r="C109">
        <v>16673506</v>
      </c>
      <c r="D109">
        <v>15249073</v>
      </c>
      <c r="E109">
        <v>1</v>
      </c>
      <c r="F109">
        <v>1</v>
      </c>
      <c r="G109">
        <v>1</v>
      </c>
      <c r="H109">
        <v>2</v>
      </c>
      <c r="I109" t="s">
        <v>410</v>
      </c>
      <c r="J109" t="s">
        <v>411</v>
      </c>
      <c r="K109" t="s">
        <v>412</v>
      </c>
      <c r="L109">
        <v>1368</v>
      </c>
      <c r="N109">
        <v>1011</v>
      </c>
      <c r="O109" t="s">
        <v>404</v>
      </c>
      <c r="P109" t="s">
        <v>404</v>
      </c>
      <c r="Q109">
        <v>1</v>
      </c>
      <c r="W109">
        <v>0</v>
      </c>
      <c r="X109">
        <v>1372534845</v>
      </c>
      <c r="Y109">
        <v>1.4999999999999999E-2</v>
      </c>
      <c r="AA109">
        <v>0</v>
      </c>
      <c r="AB109">
        <v>65.709999999999994</v>
      </c>
      <c r="AC109">
        <v>11.6</v>
      </c>
      <c r="AD109">
        <v>0</v>
      </c>
      <c r="AE109">
        <v>0</v>
      </c>
      <c r="AF109">
        <v>65.709999999999994</v>
      </c>
      <c r="AG109">
        <v>11.6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0.01</v>
      </c>
      <c r="AU109" t="s">
        <v>117</v>
      </c>
      <c r="AV109">
        <v>0</v>
      </c>
      <c r="AW109">
        <v>2</v>
      </c>
      <c r="AX109">
        <v>16673511</v>
      </c>
      <c r="AY109">
        <v>1</v>
      </c>
      <c r="AZ109">
        <v>0</v>
      </c>
      <c r="BA109">
        <v>131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Y109*Source!I81</f>
        <v>0.03</v>
      </c>
      <c r="CY109">
        <f>AB109</f>
        <v>65.709999999999994</v>
      </c>
      <c r="CZ109">
        <f>AF109</f>
        <v>65.709999999999994</v>
      </c>
      <c r="DA109">
        <f>AJ109</f>
        <v>1</v>
      </c>
      <c r="DB109">
        <v>0</v>
      </c>
    </row>
    <row r="110" spans="1:106" x14ac:dyDescent="0.2">
      <c r="A110">
        <f>ROW(Source!A81)</f>
        <v>81</v>
      </c>
      <c r="B110">
        <v>16673393</v>
      </c>
      <c r="C110">
        <v>16673506</v>
      </c>
      <c r="D110">
        <v>15169941</v>
      </c>
      <c r="E110">
        <v>1</v>
      </c>
      <c r="F110">
        <v>1</v>
      </c>
      <c r="G110">
        <v>1</v>
      </c>
      <c r="H110">
        <v>3</v>
      </c>
      <c r="I110" t="s">
        <v>419</v>
      </c>
      <c r="J110" t="s">
        <v>420</v>
      </c>
      <c r="K110" t="s">
        <v>421</v>
      </c>
      <c r="L110">
        <v>1348</v>
      </c>
      <c r="N110">
        <v>1009</v>
      </c>
      <c r="O110" t="s">
        <v>174</v>
      </c>
      <c r="P110" t="s">
        <v>174</v>
      </c>
      <c r="Q110">
        <v>1000</v>
      </c>
      <c r="W110">
        <v>0</v>
      </c>
      <c r="X110">
        <v>-437906794</v>
      </c>
      <c r="Y110">
        <v>5.0000000000000001E-4</v>
      </c>
      <c r="AA110">
        <v>9040.01</v>
      </c>
      <c r="AB110">
        <v>0</v>
      </c>
      <c r="AC110">
        <v>0</v>
      </c>
      <c r="AD110">
        <v>0</v>
      </c>
      <c r="AE110">
        <v>9040.01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5.0000000000000001E-4</v>
      </c>
      <c r="AU110" t="s">
        <v>6</v>
      </c>
      <c r="AV110">
        <v>0</v>
      </c>
      <c r="AW110">
        <v>2</v>
      </c>
      <c r="AX110">
        <v>16673512</v>
      </c>
      <c r="AY110">
        <v>1</v>
      </c>
      <c r="AZ110">
        <v>0</v>
      </c>
      <c r="BA110">
        <v>132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Y110*Source!I81</f>
        <v>1E-3</v>
      </c>
      <c r="CY110">
        <f>AA110</f>
        <v>9040.01</v>
      </c>
      <c r="CZ110">
        <f>AE110</f>
        <v>9040.01</v>
      </c>
      <c r="DA110">
        <f>AI110</f>
        <v>1</v>
      </c>
      <c r="DB110">
        <v>0</v>
      </c>
    </row>
    <row r="111" spans="1:106" x14ac:dyDescent="0.2">
      <c r="A111">
        <f>ROW(Source!A81)</f>
        <v>81</v>
      </c>
      <c r="B111">
        <v>16673393</v>
      </c>
      <c r="C111">
        <v>16673506</v>
      </c>
      <c r="D111">
        <v>15170824</v>
      </c>
      <c r="E111">
        <v>1</v>
      </c>
      <c r="F111">
        <v>1</v>
      </c>
      <c r="G111">
        <v>1</v>
      </c>
      <c r="H111">
        <v>3</v>
      </c>
      <c r="I111" t="s">
        <v>456</v>
      </c>
      <c r="J111" t="s">
        <v>457</v>
      </c>
      <c r="K111" t="s">
        <v>458</v>
      </c>
      <c r="L111">
        <v>1346</v>
      </c>
      <c r="N111">
        <v>1009</v>
      </c>
      <c r="O111" t="s">
        <v>202</v>
      </c>
      <c r="P111" t="s">
        <v>202</v>
      </c>
      <c r="Q111">
        <v>1</v>
      </c>
      <c r="W111">
        <v>0</v>
      </c>
      <c r="X111">
        <v>-731615568</v>
      </c>
      <c r="Y111">
        <v>0.47099999999999997</v>
      </c>
      <c r="AA111">
        <v>23.09</v>
      </c>
      <c r="AB111">
        <v>0</v>
      </c>
      <c r="AC111">
        <v>0</v>
      </c>
      <c r="AD111">
        <v>0</v>
      </c>
      <c r="AE111">
        <v>23.09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0.47099999999999997</v>
      </c>
      <c r="AU111" t="s">
        <v>6</v>
      </c>
      <c r="AV111">
        <v>0</v>
      </c>
      <c r="AW111">
        <v>2</v>
      </c>
      <c r="AX111">
        <v>16673513</v>
      </c>
      <c r="AY111">
        <v>1</v>
      </c>
      <c r="AZ111">
        <v>0</v>
      </c>
      <c r="BA111">
        <v>133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Y111*Source!I81</f>
        <v>0.94199999999999995</v>
      </c>
      <c r="CY111">
        <f>AA111</f>
        <v>23.09</v>
      </c>
      <c r="CZ111">
        <f>AE111</f>
        <v>23.09</v>
      </c>
      <c r="DA111">
        <f>AI111</f>
        <v>1</v>
      </c>
      <c r="DB111">
        <v>0</v>
      </c>
    </row>
    <row r="112" spans="1:106" x14ac:dyDescent="0.2">
      <c r="A112">
        <f>ROW(Source!A81)</f>
        <v>81</v>
      </c>
      <c r="B112">
        <v>16673393</v>
      </c>
      <c r="C112">
        <v>16673506</v>
      </c>
      <c r="D112">
        <v>0</v>
      </c>
      <c r="E112">
        <v>0</v>
      </c>
      <c r="F112">
        <v>1</v>
      </c>
      <c r="G112">
        <v>1</v>
      </c>
      <c r="H112">
        <v>3</v>
      </c>
      <c r="I112" t="s">
        <v>121</v>
      </c>
      <c r="J112" t="s">
        <v>6</v>
      </c>
      <c r="K112" t="s">
        <v>132</v>
      </c>
      <c r="L112">
        <v>1371</v>
      </c>
      <c r="N112">
        <v>1013</v>
      </c>
      <c r="O112" t="s">
        <v>26</v>
      </c>
      <c r="P112" t="s">
        <v>26</v>
      </c>
      <c r="Q112">
        <v>1</v>
      </c>
      <c r="W112">
        <v>0</v>
      </c>
      <c r="X112">
        <v>1144135138</v>
      </c>
      <c r="Y112">
        <v>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6</v>
      </c>
      <c r="AT112">
        <v>1</v>
      </c>
      <c r="AU112" t="s">
        <v>6</v>
      </c>
      <c r="AV112">
        <v>0</v>
      </c>
      <c r="AW112">
        <v>1</v>
      </c>
      <c r="AX112">
        <v>-1</v>
      </c>
      <c r="AY112">
        <v>0</v>
      </c>
      <c r="AZ112">
        <v>0</v>
      </c>
      <c r="BA112" t="s">
        <v>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Y112*Source!I81</f>
        <v>2</v>
      </c>
      <c r="CY112">
        <f>AA112</f>
        <v>0</v>
      </c>
      <c r="CZ112">
        <f>AE112</f>
        <v>0</v>
      </c>
      <c r="DA112">
        <f>AI112</f>
        <v>1</v>
      </c>
      <c r="DB112">
        <v>0</v>
      </c>
    </row>
    <row r="113" spans="1:106" x14ac:dyDescent="0.2">
      <c r="A113">
        <f>ROW(Source!A82)</f>
        <v>82</v>
      </c>
      <c r="B113">
        <v>16673407</v>
      </c>
      <c r="C113">
        <v>16673506</v>
      </c>
      <c r="D113">
        <v>15430497</v>
      </c>
      <c r="E113">
        <v>1</v>
      </c>
      <c r="F113">
        <v>1</v>
      </c>
      <c r="G113">
        <v>1</v>
      </c>
      <c r="H113">
        <v>1</v>
      </c>
      <c r="I113" t="s">
        <v>459</v>
      </c>
      <c r="J113" t="s">
        <v>6</v>
      </c>
      <c r="K113" t="s">
        <v>460</v>
      </c>
      <c r="L113">
        <v>1191</v>
      </c>
      <c r="N113">
        <v>1013</v>
      </c>
      <c r="O113" t="s">
        <v>398</v>
      </c>
      <c r="P113" t="s">
        <v>398</v>
      </c>
      <c r="Q113">
        <v>1</v>
      </c>
      <c r="W113">
        <v>0</v>
      </c>
      <c r="X113">
        <v>-719309759</v>
      </c>
      <c r="Y113">
        <v>2.8703999999999996</v>
      </c>
      <c r="AA113">
        <v>0</v>
      </c>
      <c r="AB113">
        <v>0</v>
      </c>
      <c r="AC113">
        <v>0</v>
      </c>
      <c r="AD113">
        <v>60.51</v>
      </c>
      <c r="AE113">
        <v>0</v>
      </c>
      <c r="AF113">
        <v>0</v>
      </c>
      <c r="AG113">
        <v>0</v>
      </c>
      <c r="AH113">
        <v>8.86</v>
      </c>
      <c r="AI113">
        <v>1</v>
      </c>
      <c r="AJ113">
        <v>1</v>
      </c>
      <c r="AK113">
        <v>1</v>
      </c>
      <c r="AL113">
        <v>6.83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2.08</v>
      </c>
      <c r="AU113" t="s">
        <v>118</v>
      </c>
      <c r="AV113">
        <v>1</v>
      </c>
      <c r="AW113">
        <v>2</v>
      </c>
      <c r="AX113">
        <v>16673507</v>
      </c>
      <c r="AY113">
        <v>1</v>
      </c>
      <c r="AZ113">
        <v>0</v>
      </c>
      <c r="BA113">
        <v>135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Y113*Source!I82</f>
        <v>5.7407999999999992</v>
      </c>
      <c r="CY113">
        <f>AD113</f>
        <v>60.51</v>
      </c>
      <c r="CZ113">
        <f>AH113</f>
        <v>8.86</v>
      </c>
      <c r="DA113">
        <f>AL113</f>
        <v>6.83</v>
      </c>
      <c r="DB113">
        <v>0</v>
      </c>
    </row>
    <row r="114" spans="1:106" x14ac:dyDescent="0.2">
      <c r="A114">
        <f>ROW(Source!A82)</f>
        <v>82</v>
      </c>
      <c r="B114">
        <v>16673407</v>
      </c>
      <c r="C114">
        <v>16673506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399</v>
      </c>
      <c r="J114" t="s">
        <v>6</v>
      </c>
      <c r="K114" t="s">
        <v>400</v>
      </c>
      <c r="L114">
        <v>1191</v>
      </c>
      <c r="N114">
        <v>1013</v>
      </c>
      <c r="O114" t="s">
        <v>398</v>
      </c>
      <c r="P114" t="s">
        <v>398</v>
      </c>
      <c r="Q114">
        <v>1</v>
      </c>
      <c r="W114">
        <v>0</v>
      </c>
      <c r="X114">
        <v>-1417349443</v>
      </c>
      <c r="Y114">
        <v>0.02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6.83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0.02</v>
      </c>
      <c r="AU114" t="s">
        <v>6</v>
      </c>
      <c r="AV114">
        <v>2</v>
      </c>
      <c r="AW114">
        <v>2</v>
      </c>
      <c r="AX114">
        <v>16673508</v>
      </c>
      <c r="AY114">
        <v>1</v>
      </c>
      <c r="AZ114">
        <v>2048</v>
      </c>
      <c r="BA114">
        <v>136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Y114*Source!I82</f>
        <v>0.04</v>
      </c>
      <c r="CY114">
        <f>AD114</f>
        <v>0</v>
      </c>
      <c r="CZ114">
        <f>AH114</f>
        <v>0</v>
      </c>
      <c r="DA114">
        <f>AL114</f>
        <v>1</v>
      </c>
      <c r="DB114">
        <v>0</v>
      </c>
    </row>
    <row r="115" spans="1:106" x14ac:dyDescent="0.2">
      <c r="A115">
        <f>ROW(Source!A82)</f>
        <v>82</v>
      </c>
      <c r="B115">
        <v>16673407</v>
      </c>
      <c r="C115">
        <v>16673506</v>
      </c>
      <c r="D115">
        <v>15247680</v>
      </c>
      <c r="E115">
        <v>1</v>
      </c>
      <c r="F115">
        <v>1</v>
      </c>
      <c r="G115">
        <v>1</v>
      </c>
      <c r="H115">
        <v>2</v>
      </c>
      <c r="I115" t="s">
        <v>407</v>
      </c>
      <c r="J115" t="s">
        <v>408</v>
      </c>
      <c r="K115" t="s">
        <v>409</v>
      </c>
      <c r="L115">
        <v>1368</v>
      </c>
      <c r="N115">
        <v>1011</v>
      </c>
      <c r="O115" t="s">
        <v>404</v>
      </c>
      <c r="P115" t="s">
        <v>404</v>
      </c>
      <c r="Q115">
        <v>1</v>
      </c>
      <c r="W115">
        <v>0</v>
      </c>
      <c r="X115">
        <v>-1718674368</v>
      </c>
      <c r="Y115">
        <v>1.4999999999999999E-2</v>
      </c>
      <c r="AA115">
        <v>0</v>
      </c>
      <c r="AB115">
        <v>764.89</v>
      </c>
      <c r="AC115">
        <v>13.5</v>
      </c>
      <c r="AD115">
        <v>0</v>
      </c>
      <c r="AE115">
        <v>0</v>
      </c>
      <c r="AF115">
        <v>111.99</v>
      </c>
      <c r="AG115">
        <v>13.5</v>
      </c>
      <c r="AH115">
        <v>0</v>
      </c>
      <c r="AI115">
        <v>1</v>
      </c>
      <c r="AJ115">
        <v>6.83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0.01</v>
      </c>
      <c r="AU115" t="s">
        <v>117</v>
      </c>
      <c r="AV115">
        <v>0</v>
      </c>
      <c r="AW115">
        <v>2</v>
      </c>
      <c r="AX115">
        <v>16673509</v>
      </c>
      <c r="AY115">
        <v>1</v>
      </c>
      <c r="AZ115">
        <v>0</v>
      </c>
      <c r="BA115">
        <v>137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Y115*Source!I82</f>
        <v>0.03</v>
      </c>
      <c r="CY115">
        <f>AB115</f>
        <v>764.89</v>
      </c>
      <c r="CZ115">
        <f>AF115</f>
        <v>111.99</v>
      </c>
      <c r="DA115">
        <f>AJ115</f>
        <v>6.83</v>
      </c>
      <c r="DB115">
        <v>0</v>
      </c>
    </row>
    <row r="116" spans="1:106" x14ac:dyDescent="0.2">
      <c r="A116">
        <f>ROW(Source!A82)</f>
        <v>82</v>
      </c>
      <c r="B116">
        <v>16673407</v>
      </c>
      <c r="C116">
        <v>16673506</v>
      </c>
      <c r="D116">
        <v>15247860</v>
      </c>
      <c r="E116">
        <v>1</v>
      </c>
      <c r="F116">
        <v>1</v>
      </c>
      <c r="G116">
        <v>1</v>
      </c>
      <c r="H116">
        <v>2</v>
      </c>
      <c r="I116" t="s">
        <v>447</v>
      </c>
      <c r="J116" t="s">
        <v>448</v>
      </c>
      <c r="K116" t="s">
        <v>449</v>
      </c>
      <c r="L116">
        <v>1368</v>
      </c>
      <c r="N116">
        <v>1011</v>
      </c>
      <c r="O116" t="s">
        <v>404</v>
      </c>
      <c r="P116" t="s">
        <v>404</v>
      </c>
      <c r="Q116">
        <v>1</v>
      </c>
      <c r="W116">
        <v>0</v>
      </c>
      <c r="X116">
        <v>1373224040</v>
      </c>
      <c r="Y116">
        <v>0.72</v>
      </c>
      <c r="AA116">
        <v>0</v>
      </c>
      <c r="AB116">
        <v>21.31</v>
      </c>
      <c r="AC116">
        <v>0</v>
      </c>
      <c r="AD116">
        <v>0</v>
      </c>
      <c r="AE116">
        <v>0</v>
      </c>
      <c r="AF116">
        <v>3.12</v>
      </c>
      <c r="AG116">
        <v>0</v>
      </c>
      <c r="AH116">
        <v>0</v>
      </c>
      <c r="AI116">
        <v>1</v>
      </c>
      <c r="AJ116">
        <v>6.83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0.48</v>
      </c>
      <c r="AU116" t="s">
        <v>117</v>
      </c>
      <c r="AV116">
        <v>0</v>
      </c>
      <c r="AW116">
        <v>2</v>
      </c>
      <c r="AX116">
        <v>16673510</v>
      </c>
      <c r="AY116">
        <v>1</v>
      </c>
      <c r="AZ116">
        <v>0</v>
      </c>
      <c r="BA116">
        <v>138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Y116*Source!I82</f>
        <v>1.44</v>
      </c>
      <c r="CY116">
        <f>AB116</f>
        <v>21.31</v>
      </c>
      <c r="CZ116">
        <f>AF116</f>
        <v>3.12</v>
      </c>
      <c r="DA116">
        <f>AJ116</f>
        <v>6.83</v>
      </c>
      <c r="DB116">
        <v>0</v>
      </c>
    </row>
    <row r="117" spans="1:106" x14ac:dyDescent="0.2">
      <c r="A117">
        <f>ROW(Source!A82)</f>
        <v>82</v>
      </c>
      <c r="B117">
        <v>16673407</v>
      </c>
      <c r="C117">
        <v>16673506</v>
      </c>
      <c r="D117">
        <v>15249073</v>
      </c>
      <c r="E117">
        <v>1</v>
      </c>
      <c r="F117">
        <v>1</v>
      </c>
      <c r="G117">
        <v>1</v>
      </c>
      <c r="H117">
        <v>2</v>
      </c>
      <c r="I117" t="s">
        <v>410</v>
      </c>
      <c r="J117" t="s">
        <v>411</v>
      </c>
      <c r="K117" t="s">
        <v>412</v>
      </c>
      <c r="L117">
        <v>1368</v>
      </c>
      <c r="N117">
        <v>1011</v>
      </c>
      <c r="O117" t="s">
        <v>404</v>
      </c>
      <c r="P117" t="s">
        <v>404</v>
      </c>
      <c r="Q117">
        <v>1</v>
      </c>
      <c r="W117">
        <v>0</v>
      </c>
      <c r="X117">
        <v>1372534845</v>
      </c>
      <c r="Y117">
        <v>1.4999999999999999E-2</v>
      </c>
      <c r="AA117">
        <v>0</v>
      </c>
      <c r="AB117">
        <v>448.8</v>
      </c>
      <c r="AC117">
        <v>11.6</v>
      </c>
      <c r="AD117">
        <v>0</v>
      </c>
      <c r="AE117">
        <v>0</v>
      </c>
      <c r="AF117">
        <v>65.709999999999994</v>
      </c>
      <c r="AG117">
        <v>11.6</v>
      </c>
      <c r="AH117">
        <v>0</v>
      </c>
      <c r="AI117">
        <v>1</v>
      </c>
      <c r="AJ117">
        <v>6.83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0.01</v>
      </c>
      <c r="AU117" t="s">
        <v>117</v>
      </c>
      <c r="AV117">
        <v>0</v>
      </c>
      <c r="AW117">
        <v>2</v>
      </c>
      <c r="AX117">
        <v>16673511</v>
      </c>
      <c r="AY117">
        <v>1</v>
      </c>
      <c r="AZ117">
        <v>0</v>
      </c>
      <c r="BA117">
        <v>139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Y117*Source!I82</f>
        <v>0.03</v>
      </c>
      <c r="CY117">
        <f>AB117</f>
        <v>448.8</v>
      </c>
      <c r="CZ117">
        <f>AF117</f>
        <v>65.709999999999994</v>
      </c>
      <c r="DA117">
        <f>AJ117</f>
        <v>6.83</v>
      </c>
      <c r="DB117">
        <v>0</v>
      </c>
    </row>
    <row r="118" spans="1:106" x14ac:dyDescent="0.2">
      <c r="A118">
        <f>ROW(Source!A82)</f>
        <v>82</v>
      </c>
      <c r="B118">
        <v>16673407</v>
      </c>
      <c r="C118">
        <v>16673506</v>
      </c>
      <c r="D118">
        <v>15169941</v>
      </c>
      <c r="E118">
        <v>1</v>
      </c>
      <c r="F118">
        <v>1</v>
      </c>
      <c r="G118">
        <v>1</v>
      </c>
      <c r="H118">
        <v>3</v>
      </c>
      <c r="I118" t="s">
        <v>419</v>
      </c>
      <c r="J118" t="s">
        <v>420</v>
      </c>
      <c r="K118" t="s">
        <v>421</v>
      </c>
      <c r="L118">
        <v>1348</v>
      </c>
      <c r="N118">
        <v>1009</v>
      </c>
      <c r="O118" t="s">
        <v>174</v>
      </c>
      <c r="P118" t="s">
        <v>174</v>
      </c>
      <c r="Q118">
        <v>1000</v>
      </c>
      <c r="W118">
        <v>0</v>
      </c>
      <c r="X118">
        <v>-437906794</v>
      </c>
      <c r="Y118">
        <v>5.0000000000000001E-4</v>
      </c>
      <c r="AA118">
        <v>61743.27</v>
      </c>
      <c r="AB118">
        <v>0</v>
      </c>
      <c r="AC118">
        <v>0</v>
      </c>
      <c r="AD118">
        <v>0</v>
      </c>
      <c r="AE118">
        <v>9040.01</v>
      </c>
      <c r="AF118">
        <v>0</v>
      </c>
      <c r="AG118">
        <v>0</v>
      </c>
      <c r="AH118">
        <v>0</v>
      </c>
      <c r="AI118">
        <v>6.83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5.0000000000000001E-4</v>
      </c>
      <c r="AU118" t="s">
        <v>6</v>
      </c>
      <c r="AV118">
        <v>0</v>
      </c>
      <c r="AW118">
        <v>2</v>
      </c>
      <c r="AX118">
        <v>16673512</v>
      </c>
      <c r="AY118">
        <v>1</v>
      </c>
      <c r="AZ118">
        <v>0</v>
      </c>
      <c r="BA118">
        <v>140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Y118*Source!I82</f>
        <v>1E-3</v>
      </c>
      <c r="CY118">
        <f>AA118</f>
        <v>61743.27</v>
      </c>
      <c r="CZ118">
        <f>AE118</f>
        <v>9040.01</v>
      </c>
      <c r="DA118">
        <f>AI118</f>
        <v>6.83</v>
      </c>
      <c r="DB118">
        <v>0</v>
      </c>
    </row>
    <row r="119" spans="1:106" x14ac:dyDescent="0.2">
      <c r="A119">
        <f>ROW(Source!A82)</f>
        <v>82</v>
      </c>
      <c r="B119">
        <v>16673407</v>
      </c>
      <c r="C119">
        <v>16673506</v>
      </c>
      <c r="D119">
        <v>15170824</v>
      </c>
      <c r="E119">
        <v>1</v>
      </c>
      <c r="F119">
        <v>1</v>
      </c>
      <c r="G119">
        <v>1</v>
      </c>
      <c r="H119">
        <v>3</v>
      </c>
      <c r="I119" t="s">
        <v>456</v>
      </c>
      <c r="J119" t="s">
        <v>457</v>
      </c>
      <c r="K119" t="s">
        <v>458</v>
      </c>
      <c r="L119">
        <v>1346</v>
      </c>
      <c r="N119">
        <v>1009</v>
      </c>
      <c r="O119" t="s">
        <v>202</v>
      </c>
      <c r="P119" t="s">
        <v>202</v>
      </c>
      <c r="Q119">
        <v>1</v>
      </c>
      <c r="W119">
        <v>0</v>
      </c>
      <c r="X119">
        <v>-731615568</v>
      </c>
      <c r="Y119">
        <v>0.47099999999999997</v>
      </c>
      <c r="AA119">
        <v>157.69999999999999</v>
      </c>
      <c r="AB119">
        <v>0</v>
      </c>
      <c r="AC119">
        <v>0</v>
      </c>
      <c r="AD119">
        <v>0</v>
      </c>
      <c r="AE119">
        <v>23.09</v>
      </c>
      <c r="AF119">
        <v>0</v>
      </c>
      <c r="AG119">
        <v>0</v>
      </c>
      <c r="AH119">
        <v>0</v>
      </c>
      <c r="AI119">
        <v>6.83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0.47099999999999997</v>
      </c>
      <c r="AU119" t="s">
        <v>6</v>
      </c>
      <c r="AV119">
        <v>0</v>
      </c>
      <c r="AW119">
        <v>2</v>
      </c>
      <c r="AX119">
        <v>16673513</v>
      </c>
      <c r="AY119">
        <v>1</v>
      </c>
      <c r="AZ119">
        <v>0</v>
      </c>
      <c r="BA119">
        <v>141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Y119*Source!I82</f>
        <v>0.94199999999999995</v>
      </c>
      <c r="CY119">
        <f>AA119</f>
        <v>157.69999999999999</v>
      </c>
      <c r="CZ119">
        <f>AE119</f>
        <v>23.09</v>
      </c>
      <c r="DA119">
        <f>AI119</f>
        <v>6.83</v>
      </c>
      <c r="DB119">
        <v>0</v>
      </c>
    </row>
    <row r="120" spans="1:106" x14ac:dyDescent="0.2">
      <c r="A120">
        <f>ROW(Source!A82)</f>
        <v>82</v>
      </c>
      <c r="B120">
        <v>16673407</v>
      </c>
      <c r="C120">
        <v>16673506</v>
      </c>
      <c r="D120">
        <v>0</v>
      </c>
      <c r="E120">
        <v>0</v>
      </c>
      <c r="F120">
        <v>1</v>
      </c>
      <c r="G120">
        <v>1</v>
      </c>
      <c r="H120">
        <v>3</v>
      </c>
      <c r="I120" t="s">
        <v>121</v>
      </c>
      <c r="J120" t="s">
        <v>6</v>
      </c>
      <c r="K120" t="s">
        <v>132</v>
      </c>
      <c r="L120">
        <v>1371</v>
      </c>
      <c r="N120">
        <v>1013</v>
      </c>
      <c r="O120" t="s">
        <v>26</v>
      </c>
      <c r="P120" t="s">
        <v>26</v>
      </c>
      <c r="Q120">
        <v>1</v>
      </c>
      <c r="W120">
        <v>0</v>
      </c>
      <c r="X120">
        <v>1144135138</v>
      </c>
      <c r="Y120">
        <v>1</v>
      </c>
      <c r="AA120">
        <v>29100</v>
      </c>
      <c r="AB120">
        <v>0</v>
      </c>
      <c r="AC120">
        <v>0</v>
      </c>
      <c r="AD120">
        <v>0</v>
      </c>
      <c r="AE120">
        <v>4260.6099999999997</v>
      </c>
      <c r="AF120">
        <v>0</v>
      </c>
      <c r="AG120">
        <v>0</v>
      </c>
      <c r="AH120">
        <v>0</v>
      </c>
      <c r="AI120">
        <v>6.83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1</v>
      </c>
      <c r="AU120" t="s">
        <v>6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Y120*Source!I82</f>
        <v>2</v>
      </c>
      <c r="CY120">
        <f>AA120</f>
        <v>29100</v>
      </c>
      <c r="CZ120">
        <f>AE120</f>
        <v>4260.6099999999997</v>
      </c>
      <c r="DA120">
        <f>AI120</f>
        <v>6.83</v>
      </c>
      <c r="DB120">
        <v>0</v>
      </c>
    </row>
    <row r="121" spans="1:106" x14ac:dyDescent="0.2">
      <c r="A121">
        <f>ROW(Source!A85)</f>
        <v>85</v>
      </c>
      <c r="B121">
        <v>16673393</v>
      </c>
      <c r="C121">
        <v>16673519</v>
      </c>
      <c r="D121">
        <v>15435609</v>
      </c>
      <c r="E121">
        <v>1</v>
      </c>
      <c r="F121">
        <v>1</v>
      </c>
      <c r="G121">
        <v>1</v>
      </c>
      <c r="H121">
        <v>1</v>
      </c>
      <c r="I121" t="s">
        <v>405</v>
      </c>
      <c r="J121" t="s">
        <v>6</v>
      </c>
      <c r="K121" t="s">
        <v>406</v>
      </c>
      <c r="L121">
        <v>1191</v>
      </c>
      <c r="N121">
        <v>1013</v>
      </c>
      <c r="O121" t="s">
        <v>398</v>
      </c>
      <c r="P121" t="s">
        <v>398</v>
      </c>
      <c r="Q121">
        <v>1</v>
      </c>
      <c r="W121">
        <v>0</v>
      </c>
      <c r="X121">
        <v>-814890593</v>
      </c>
      <c r="Y121">
        <v>4.5125999999999999</v>
      </c>
      <c r="AA121">
        <v>0</v>
      </c>
      <c r="AB121">
        <v>0</v>
      </c>
      <c r="AC121">
        <v>0</v>
      </c>
      <c r="AD121">
        <v>8.9700000000000006</v>
      </c>
      <c r="AE121">
        <v>0</v>
      </c>
      <c r="AF121">
        <v>0</v>
      </c>
      <c r="AG121">
        <v>0</v>
      </c>
      <c r="AH121">
        <v>8.9700000000000006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3.27</v>
      </c>
      <c r="AU121" t="s">
        <v>118</v>
      </c>
      <c r="AV121">
        <v>1</v>
      </c>
      <c r="AW121">
        <v>2</v>
      </c>
      <c r="AX121">
        <v>16673532</v>
      </c>
      <c r="AY121">
        <v>1</v>
      </c>
      <c r="AZ121">
        <v>0</v>
      </c>
      <c r="BA121">
        <v>143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Y121*Source!I85</f>
        <v>9.0251999999999999</v>
      </c>
      <c r="CY121">
        <f>AD121</f>
        <v>8.9700000000000006</v>
      </c>
      <c r="CZ121">
        <f>AH121</f>
        <v>8.9700000000000006</v>
      </c>
      <c r="DA121">
        <f>AL121</f>
        <v>1</v>
      </c>
      <c r="DB121">
        <v>0</v>
      </c>
    </row>
    <row r="122" spans="1:106" x14ac:dyDescent="0.2">
      <c r="A122">
        <f>ROW(Source!A85)</f>
        <v>85</v>
      </c>
      <c r="B122">
        <v>16673393</v>
      </c>
      <c r="C122">
        <v>16673519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399</v>
      </c>
      <c r="J122" t="s">
        <v>6</v>
      </c>
      <c r="K122" t="s">
        <v>400</v>
      </c>
      <c r="L122">
        <v>1191</v>
      </c>
      <c r="N122">
        <v>1013</v>
      </c>
      <c r="O122" t="s">
        <v>398</v>
      </c>
      <c r="P122" t="s">
        <v>398</v>
      </c>
      <c r="Q122">
        <v>1</v>
      </c>
      <c r="W122">
        <v>0</v>
      </c>
      <c r="X122">
        <v>-1417349443</v>
      </c>
      <c r="Y122">
        <v>0.04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0.04</v>
      </c>
      <c r="AU122" t="s">
        <v>6</v>
      </c>
      <c r="AV122">
        <v>2</v>
      </c>
      <c r="AW122">
        <v>2</v>
      </c>
      <c r="AX122">
        <v>16673533</v>
      </c>
      <c r="AY122">
        <v>1</v>
      </c>
      <c r="AZ122">
        <v>2048</v>
      </c>
      <c r="BA122">
        <v>144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Y122*Source!I85</f>
        <v>0.08</v>
      </c>
      <c r="CY122">
        <f>AD122</f>
        <v>0</v>
      </c>
      <c r="CZ122">
        <f>AH122</f>
        <v>0</v>
      </c>
      <c r="DA122">
        <f>AL122</f>
        <v>1</v>
      </c>
      <c r="DB122">
        <v>0</v>
      </c>
    </row>
    <row r="123" spans="1:106" x14ac:dyDescent="0.2">
      <c r="A123">
        <f>ROW(Source!A85)</f>
        <v>85</v>
      </c>
      <c r="B123">
        <v>16673393</v>
      </c>
      <c r="C123">
        <v>16673519</v>
      </c>
      <c r="D123">
        <v>15247680</v>
      </c>
      <c r="E123">
        <v>1</v>
      </c>
      <c r="F123">
        <v>1</v>
      </c>
      <c r="G123">
        <v>1</v>
      </c>
      <c r="H123">
        <v>2</v>
      </c>
      <c r="I123" t="s">
        <v>407</v>
      </c>
      <c r="J123" t="s">
        <v>408</v>
      </c>
      <c r="K123" t="s">
        <v>409</v>
      </c>
      <c r="L123">
        <v>1368</v>
      </c>
      <c r="N123">
        <v>1011</v>
      </c>
      <c r="O123" t="s">
        <v>404</v>
      </c>
      <c r="P123" t="s">
        <v>404</v>
      </c>
      <c r="Q123">
        <v>1</v>
      </c>
      <c r="W123">
        <v>0</v>
      </c>
      <c r="X123">
        <v>-1718674368</v>
      </c>
      <c r="Y123">
        <v>1.4999999999999999E-2</v>
      </c>
      <c r="AA123">
        <v>0</v>
      </c>
      <c r="AB123">
        <v>111.99</v>
      </c>
      <c r="AC123">
        <v>13.5</v>
      </c>
      <c r="AD123">
        <v>0</v>
      </c>
      <c r="AE123">
        <v>0</v>
      </c>
      <c r="AF123">
        <v>111.99</v>
      </c>
      <c r="AG123">
        <v>13.5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0.01</v>
      </c>
      <c r="AU123" t="s">
        <v>117</v>
      </c>
      <c r="AV123">
        <v>0</v>
      </c>
      <c r="AW123">
        <v>2</v>
      </c>
      <c r="AX123">
        <v>16673534</v>
      </c>
      <c r="AY123">
        <v>1</v>
      </c>
      <c r="AZ123">
        <v>0</v>
      </c>
      <c r="BA123">
        <v>145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Y123*Source!I85</f>
        <v>0.03</v>
      </c>
      <c r="CY123">
        <f>AB123</f>
        <v>111.99</v>
      </c>
      <c r="CZ123">
        <f>AF123</f>
        <v>111.99</v>
      </c>
      <c r="DA123">
        <f>AJ123</f>
        <v>1</v>
      </c>
      <c r="DB123">
        <v>0</v>
      </c>
    </row>
    <row r="124" spans="1:106" x14ac:dyDescent="0.2">
      <c r="A124">
        <f>ROW(Source!A85)</f>
        <v>85</v>
      </c>
      <c r="B124">
        <v>16673393</v>
      </c>
      <c r="C124">
        <v>16673519</v>
      </c>
      <c r="D124">
        <v>15249073</v>
      </c>
      <c r="E124">
        <v>1</v>
      </c>
      <c r="F124">
        <v>1</v>
      </c>
      <c r="G124">
        <v>1</v>
      </c>
      <c r="H124">
        <v>2</v>
      </c>
      <c r="I124" t="s">
        <v>410</v>
      </c>
      <c r="J124" t="s">
        <v>411</v>
      </c>
      <c r="K124" t="s">
        <v>412</v>
      </c>
      <c r="L124">
        <v>1368</v>
      </c>
      <c r="N124">
        <v>1011</v>
      </c>
      <c r="O124" t="s">
        <v>404</v>
      </c>
      <c r="P124" t="s">
        <v>404</v>
      </c>
      <c r="Q124">
        <v>1</v>
      </c>
      <c r="W124">
        <v>0</v>
      </c>
      <c r="X124">
        <v>1372534845</v>
      </c>
      <c r="Y124">
        <v>4.4999999999999998E-2</v>
      </c>
      <c r="AA124">
        <v>0</v>
      </c>
      <c r="AB124">
        <v>65.709999999999994</v>
      </c>
      <c r="AC124">
        <v>11.6</v>
      </c>
      <c r="AD124">
        <v>0</v>
      </c>
      <c r="AE124">
        <v>0</v>
      </c>
      <c r="AF124">
        <v>65.709999999999994</v>
      </c>
      <c r="AG124">
        <v>11.6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0.03</v>
      </c>
      <c r="AU124" t="s">
        <v>117</v>
      </c>
      <c r="AV124">
        <v>0</v>
      </c>
      <c r="AW124">
        <v>2</v>
      </c>
      <c r="AX124">
        <v>16673535</v>
      </c>
      <c r="AY124">
        <v>1</v>
      </c>
      <c r="AZ124">
        <v>0</v>
      </c>
      <c r="BA124">
        <v>146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Y124*Source!I85</f>
        <v>0.09</v>
      </c>
      <c r="CY124">
        <f>AB124</f>
        <v>65.709999999999994</v>
      </c>
      <c r="CZ124">
        <f>AF124</f>
        <v>65.709999999999994</v>
      </c>
      <c r="DA124">
        <f>AJ124</f>
        <v>1</v>
      </c>
      <c r="DB124">
        <v>0</v>
      </c>
    </row>
    <row r="125" spans="1:106" x14ac:dyDescent="0.2">
      <c r="A125">
        <f>ROW(Source!A85)</f>
        <v>85</v>
      </c>
      <c r="B125">
        <v>16673393</v>
      </c>
      <c r="C125">
        <v>16673519</v>
      </c>
      <c r="D125">
        <v>15249377</v>
      </c>
      <c r="E125">
        <v>1</v>
      </c>
      <c r="F125">
        <v>1</v>
      </c>
      <c r="G125">
        <v>1</v>
      </c>
      <c r="H125">
        <v>2</v>
      </c>
      <c r="I125" t="s">
        <v>413</v>
      </c>
      <c r="J125" t="s">
        <v>414</v>
      </c>
      <c r="K125" t="s">
        <v>415</v>
      </c>
      <c r="L125">
        <v>1368</v>
      </c>
      <c r="N125">
        <v>1011</v>
      </c>
      <c r="O125" t="s">
        <v>404</v>
      </c>
      <c r="P125" t="s">
        <v>404</v>
      </c>
      <c r="Q125">
        <v>1</v>
      </c>
      <c r="W125">
        <v>0</v>
      </c>
      <c r="X125">
        <v>-353815937</v>
      </c>
      <c r="Y125">
        <v>0.34500000000000003</v>
      </c>
      <c r="AA125">
        <v>0</v>
      </c>
      <c r="AB125">
        <v>8.1</v>
      </c>
      <c r="AC125">
        <v>0</v>
      </c>
      <c r="AD125">
        <v>0</v>
      </c>
      <c r="AE125">
        <v>0</v>
      </c>
      <c r="AF125">
        <v>8.1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0.23</v>
      </c>
      <c r="AU125" t="s">
        <v>117</v>
      </c>
      <c r="AV125">
        <v>0</v>
      </c>
      <c r="AW125">
        <v>2</v>
      </c>
      <c r="AX125">
        <v>16673536</v>
      </c>
      <c r="AY125">
        <v>1</v>
      </c>
      <c r="AZ125">
        <v>0</v>
      </c>
      <c r="BA125">
        <v>147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Y125*Source!I85</f>
        <v>0.69000000000000006</v>
      </c>
      <c r="CY125">
        <f>AB125</f>
        <v>8.1</v>
      </c>
      <c r="CZ125">
        <f>AF125</f>
        <v>8.1</v>
      </c>
      <c r="DA125">
        <f>AJ125</f>
        <v>1</v>
      </c>
      <c r="DB125">
        <v>0</v>
      </c>
    </row>
    <row r="126" spans="1:106" x14ac:dyDescent="0.2">
      <c r="A126">
        <f>ROW(Source!A85)</f>
        <v>85</v>
      </c>
      <c r="B126">
        <v>16673393</v>
      </c>
      <c r="C126">
        <v>16673519</v>
      </c>
      <c r="D126">
        <v>15168763</v>
      </c>
      <c r="E126">
        <v>1</v>
      </c>
      <c r="F126">
        <v>1</v>
      </c>
      <c r="G126">
        <v>1</v>
      </c>
      <c r="H126">
        <v>3</v>
      </c>
      <c r="I126" t="s">
        <v>416</v>
      </c>
      <c r="J126" t="s">
        <v>417</v>
      </c>
      <c r="K126" t="s">
        <v>418</v>
      </c>
      <c r="L126">
        <v>1348</v>
      </c>
      <c r="N126">
        <v>1009</v>
      </c>
      <c r="O126" t="s">
        <v>174</v>
      </c>
      <c r="P126" t="s">
        <v>174</v>
      </c>
      <c r="Q126">
        <v>1000</v>
      </c>
      <c r="W126">
        <v>0</v>
      </c>
      <c r="X126">
        <v>-1068056325</v>
      </c>
      <c r="Y126">
        <v>2.2000000000000001E-4</v>
      </c>
      <c r="AA126">
        <v>10362</v>
      </c>
      <c r="AB126">
        <v>0</v>
      </c>
      <c r="AC126">
        <v>0</v>
      </c>
      <c r="AD126">
        <v>0</v>
      </c>
      <c r="AE126">
        <v>10362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2.2000000000000001E-4</v>
      </c>
      <c r="AU126" t="s">
        <v>6</v>
      </c>
      <c r="AV126">
        <v>0</v>
      </c>
      <c r="AW126">
        <v>2</v>
      </c>
      <c r="AX126">
        <v>16673537</v>
      </c>
      <c r="AY126">
        <v>1</v>
      </c>
      <c r="AZ126">
        <v>0</v>
      </c>
      <c r="BA126">
        <v>148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Y126*Source!I85</f>
        <v>4.4000000000000002E-4</v>
      </c>
      <c r="CY126">
        <f>AA126</f>
        <v>10362</v>
      </c>
      <c r="CZ126">
        <f>AE126</f>
        <v>10362</v>
      </c>
      <c r="DA126">
        <f>AI126</f>
        <v>1</v>
      </c>
      <c r="DB126">
        <v>0</v>
      </c>
    </row>
    <row r="127" spans="1:106" x14ac:dyDescent="0.2">
      <c r="A127">
        <f>ROW(Source!A85)</f>
        <v>85</v>
      </c>
      <c r="B127">
        <v>16673393</v>
      </c>
      <c r="C127">
        <v>16673519</v>
      </c>
      <c r="D127">
        <v>15169941</v>
      </c>
      <c r="E127">
        <v>1</v>
      </c>
      <c r="F127">
        <v>1</v>
      </c>
      <c r="G127">
        <v>1</v>
      </c>
      <c r="H127">
        <v>3</v>
      </c>
      <c r="I127" t="s">
        <v>419</v>
      </c>
      <c r="J127" t="s">
        <v>420</v>
      </c>
      <c r="K127" t="s">
        <v>421</v>
      </c>
      <c r="L127">
        <v>1348</v>
      </c>
      <c r="N127">
        <v>1009</v>
      </c>
      <c r="O127" t="s">
        <v>174</v>
      </c>
      <c r="P127" t="s">
        <v>174</v>
      </c>
      <c r="Q127">
        <v>1000</v>
      </c>
      <c r="W127">
        <v>0</v>
      </c>
      <c r="X127">
        <v>-437906794</v>
      </c>
      <c r="Y127">
        <v>1.1000000000000001E-3</v>
      </c>
      <c r="AA127">
        <v>9040.01</v>
      </c>
      <c r="AB127">
        <v>0</v>
      </c>
      <c r="AC127">
        <v>0</v>
      </c>
      <c r="AD127">
        <v>0</v>
      </c>
      <c r="AE127">
        <v>9040.01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1.1000000000000001E-3</v>
      </c>
      <c r="AU127" t="s">
        <v>6</v>
      </c>
      <c r="AV127">
        <v>0</v>
      </c>
      <c r="AW127">
        <v>2</v>
      </c>
      <c r="AX127">
        <v>16673538</v>
      </c>
      <c r="AY127">
        <v>1</v>
      </c>
      <c r="AZ127">
        <v>0</v>
      </c>
      <c r="BA127">
        <v>149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Y127*Source!I85</f>
        <v>2.2000000000000001E-3</v>
      </c>
      <c r="CY127">
        <f>AA127</f>
        <v>9040.01</v>
      </c>
      <c r="CZ127">
        <f>AE127</f>
        <v>9040.01</v>
      </c>
      <c r="DA127">
        <f>AI127</f>
        <v>1</v>
      </c>
      <c r="DB127">
        <v>0</v>
      </c>
    </row>
    <row r="128" spans="1:106" x14ac:dyDescent="0.2">
      <c r="A128">
        <f>ROW(Source!A85)</f>
        <v>85</v>
      </c>
      <c r="B128">
        <v>16673393</v>
      </c>
      <c r="C128">
        <v>16673519</v>
      </c>
      <c r="D128">
        <v>15192094</v>
      </c>
      <c r="E128">
        <v>1</v>
      </c>
      <c r="F128">
        <v>1</v>
      </c>
      <c r="G128">
        <v>1</v>
      </c>
      <c r="H128">
        <v>3</v>
      </c>
      <c r="I128" t="s">
        <v>422</v>
      </c>
      <c r="J128" t="s">
        <v>423</v>
      </c>
      <c r="K128" t="s">
        <v>424</v>
      </c>
      <c r="L128">
        <v>1348</v>
      </c>
      <c r="N128">
        <v>1009</v>
      </c>
      <c r="O128" t="s">
        <v>174</v>
      </c>
      <c r="P128" t="s">
        <v>174</v>
      </c>
      <c r="Q128">
        <v>1000</v>
      </c>
      <c r="W128">
        <v>0</v>
      </c>
      <c r="X128">
        <v>1969538235</v>
      </c>
      <c r="Y128">
        <v>8.4999999999999995E-4</v>
      </c>
      <c r="AA128">
        <v>6508.75</v>
      </c>
      <c r="AB128">
        <v>0</v>
      </c>
      <c r="AC128">
        <v>0</v>
      </c>
      <c r="AD128">
        <v>0</v>
      </c>
      <c r="AE128">
        <v>6508.75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8.4999999999999995E-4</v>
      </c>
      <c r="AU128" t="s">
        <v>6</v>
      </c>
      <c r="AV128">
        <v>0</v>
      </c>
      <c r="AW128">
        <v>2</v>
      </c>
      <c r="AX128">
        <v>16673540</v>
      </c>
      <c r="AY128">
        <v>1</v>
      </c>
      <c r="AZ128">
        <v>0</v>
      </c>
      <c r="BA128">
        <v>151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Y128*Source!I85</f>
        <v>1.6999999999999999E-3</v>
      </c>
      <c r="CY128">
        <f>AA128</f>
        <v>6508.75</v>
      </c>
      <c r="CZ128">
        <f>AE128</f>
        <v>6508.75</v>
      </c>
      <c r="DA128">
        <f>AI128</f>
        <v>1</v>
      </c>
      <c r="DB128">
        <v>0</v>
      </c>
    </row>
    <row r="129" spans="1:106" x14ac:dyDescent="0.2">
      <c r="A129">
        <f>ROW(Source!A85)</f>
        <v>85</v>
      </c>
      <c r="B129">
        <v>16673393</v>
      </c>
      <c r="C129">
        <v>16673519</v>
      </c>
      <c r="D129">
        <v>15215323</v>
      </c>
      <c r="E129">
        <v>1</v>
      </c>
      <c r="F129">
        <v>1</v>
      </c>
      <c r="G129">
        <v>1</v>
      </c>
      <c r="H129">
        <v>3</v>
      </c>
      <c r="I129" t="s">
        <v>141</v>
      </c>
      <c r="J129" t="s">
        <v>143</v>
      </c>
      <c r="K129" t="s">
        <v>142</v>
      </c>
      <c r="L129">
        <v>1354</v>
      </c>
      <c r="N129">
        <v>1010</v>
      </c>
      <c r="O129" t="s">
        <v>139</v>
      </c>
      <c r="P129" t="s">
        <v>139</v>
      </c>
      <c r="Q129">
        <v>1</v>
      </c>
      <c r="W129">
        <v>0</v>
      </c>
      <c r="X129">
        <v>-1611476866</v>
      </c>
      <c r="Y129">
        <v>1</v>
      </c>
      <c r="AA129">
        <v>905.12</v>
      </c>
      <c r="AB129">
        <v>0</v>
      </c>
      <c r="AC129">
        <v>0</v>
      </c>
      <c r="AD129">
        <v>0</v>
      </c>
      <c r="AE129">
        <v>905.12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6</v>
      </c>
      <c r="AT129">
        <v>1</v>
      </c>
      <c r="AU129" t="s">
        <v>6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6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Y129*Source!I85</f>
        <v>2</v>
      </c>
      <c r="CY129">
        <f>AA129</f>
        <v>905.12</v>
      </c>
      <c r="CZ129">
        <f>AE129</f>
        <v>905.12</v>
      </c>
      <c r="DA129">
        <f>AI129</f>
        <v>1</v>
      </c>
      <c r="DB129">
        <v>0</v>
      </c>
    </row>
    <row r="130" spans="1:106" x14ac:dyDescent="0.2">
      <c r="A130">
        <f>ROW(Source!A85)</f>
        <v>85</v>
      </c>
      <c r="B130">
        <v>16673393</v>
      </c>
      <c r="C130">
        <v>16673519</v>
      </c>
      <c r="D130">
        <v>15163325</v>
      </c>
      <c r="E130">
        <v>17</v>
      </c>
      <c r="F130">
        <v>1</v>
      </c>
      <c r="G130">
        <v>1</v>
      </c>
      <c r="H130">
        <v>3</v>
      </c>
      <c r="I130" t="s">
        <v>137</v>
      </c>
      <c r="J130" t="s">
        <v>6</v>
      </c>
      <c r="K130" t="s">
        <v>138</v>
      </c>
      <c r="L130">
        <v>1354</v>
      </c>
      <c r="N130">
        <v>1010</v>
      </c>
      <c r="O130" t="s">
        <v>139</v>
      </c>
      <c r="P130" t="s">
        <v>139</v>
      </c>
      <c r="Q130">
        <v>1</v>
      </c>
      <c r="W130">
        <v>0</v>
      </c>
      <c r="X130">
        <v>-698526538</v>
      </c>
      <c r="Y130">
        <v>1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6</v>
      </c>
      <c r="AT130">
        <v>1</v>
      </c>
      <c r="AU130" t="s">
        <v>6</v>
      </c>
      <c r="AV130">
        <v>0</v>
      </c>
      <c r="AW130">
        <v>2</v>
      </c>
      <c r="AX130">
        <v>16673541</v>
      </c>
      <c r="AY130">
        <v>1</v>
      </c>
      <c r="AZ130">
        <v>0</v>
      </c>
      <c r="BA130">
        <v>152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Y130*Source!I85</f>
        <v>2</v>
      </c>
      <c r="CY130">
        <f>AA130</f>
        <v>0</v>
      </c>
      <c r="CZ130">
        <f>AE130</f>
        <v>0</v>
      </c>
      <c r="DA130">
        <f>AI130</f>
        <v>1</v>
      </c>
      <c r="DB130">
        <v>0</v>
      </c>
    </row>
    <row r="131" spans="1:106" x14ac:dyDescent="0.2">
      <c r="A131">
        <f>ROW(Source!A86)</f>
        <v>86</v>
      </c>
      <c r="B131">
        <v>16673407</v>
      </c>
      <c r="C131">
        <v>16673519</v>
      </c>
      <c r="D131">
        <v>15435609</v>
      </c>
      <c r="E131">
        <v>1</v>
      </c>
      <c r="F131">
        <v>1</v>
      </c>
      <c r="G131">
        <v>1</v>
      </c>
      <c r="H131">
        <v>1</v>
      </c>
      <c r="I131" t="s">
        <v>405</v>
      </c>
      <c r="J131" t="s">
        <v>6</v>
      </c>
      <c r="K131" t="s">
        <v>406</v>
      </c>
      <c r="L131">
        <v>1191</v>
      </c>
      <c r="N131">
        <v>1013</v>
      </c>
      <c r="O131" t="s">
        <v>398</v>
      </c>
      <c r="P131" t="s">
        <v>398</v>
      </c>
      <c r="Q131">
        <v>1</v>
      </c>
      <c r="W131">
        <v>0</v>
      </c>
      <c r="X131">
        <v>-814890593</v>
      </c>
      <c r="Y131">
        <v>4.5125999999999999</v>
      </c>
      <c r="AA131">
        <v>0</v>
      </c>
      <c r="AB131">
        <v>0</v>
      </c>
      <c r="AC131">
        <v>0</v>
      </c>
      <c r="AD131">
        <v>61.27</v>
      </c>
      <c r="AE131">
        <v>0</v>
      </c>
      <c r="AF131">
        <v>0</v>
      </c>
      <c r="AG131">
        <v>0</v>
      </c>
      <c r="AH131">
        <v>8.9700000000000006</v>
      </c>
      <c r="AI131">
        <v>1</v>
      </c>
      <c r="AJ131">
        <v>1</v>
      </c>
      <c r="AK131">
        <v>1</v>
      </c>
      <c r="AL131">
        <v>6.83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3.27</v>
      </c>
      <c r="AU131" t="s">
        <v>118</v>
      </c>
      <c r="AV131">
        <v>1</v>
      </c>
      <c r="AW131">
        <v>2</v>
      </c>
      <c r="AX131">
        <v>16673532</v>
      </c>
      <c r="AY131">
        <v>1</v>
      </c>
      <c r="AZ131">
        <v>0</v>
      </c>
      <c r="BA131">
        <v>153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Y131*Source!I86</f>
        <v>9.0251999999999999</v>
      </c>
      <c r="CY131">
        <f>AD131</f>
        <v>61.27</v>
      </c>
      <c r="CZ131">
        <f>AH131</f>
        <v>8.9700000000000006</v>
      </c>
      <c r="DA131">
        <f>AL131</f>
        <v>6.83</v>
      </c>
      <c r="DB131">
        <v>0</v>
      </c>
    </row>
    <row r="132" spans="1:106" x14ac:dyDescent="0.2">
      <c r="A132">
        <f>ROW(Source!A86)</f>
        <v>86</v>
      </c>
      <c r="B132">
        <v>16673407</v>
      </c>
      <c r="C132">
        <v>16673519</v>
      </c>
      <c r="D132">
        <v>15430395</v>
      </c>
      <c r="E132">
        <v>1</v>
      </c>
      <c r="F132">
        <v>1</v>
      </c>
      <c r="G132">
        <v>1</v>
      </c>
      <c r="H132">
        <v>1</v>
      </c>
      <c r="I132" t="s">
        <v>399</v>
      </c>
      <c r="J132" t="s">
        <v>6</v>
      </c>
      <c r="K132" t="s">
        <v>400</v>
      </c>
      <c r="L132">
        <v>1191</v>
      </c>
      <c r="N132">
        <v>1013</v>
      </c>
      <c r="O132" t="s">
        <v>398</v>
      </c>
      <c r="P132" t="s">
        <v>398</v>
      </c>
      <c r="Q132">
        <v>1</v>
      </c>
      <c r="W132">
        <v>0</v>
      </c>
      <c r="X132">
        <v>-1417349443</v>
      </c>
      <c r="Y132">
        <v>0.04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6.83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0.04</v>
      </c>
      <c r="AU132" t="s">
        <v>6</v>
      </c>
      <c r="AV132">
        <v>2</v>
      </c>
      <c r="AW132">
        <v>2</v>
      </c>
      <c r="AX132">
        <v>16673533</v>
      </c>
      <c r="AY132">
        <v>1</v>
      </c>
      <c r="AZ132">
        <v>2048</v>
      </c>
      <c r="BA132">
        <v>154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Y132*Source!I86</f>
        <v>0.08</v>
      </c>
      <c r="CY132">
        <f>AD132</f>
        <v>0</v>
      </c>
      <c r="CZ132">
        <f>AH132</f>
        <v>0</v>
      </c>
      <c r="DA132">
        <f>AL132</f>
        <v>1</v>
      </c>
      <c r="DB132">
        <v>0</v>
      </c>
    </row>
    <row r="133" spans="1:106" x14ac:dyDescent="0.2">
      <c r="A133">
        <f>ROW(Source!A86)</f>
        <v>86</v>
      </c>
      <c r="B133">
        <v>16673407</v>
      </c>
      <c r="C133">
        <v>16673519</v>
      </c>
      <c r="D133">
        <v>15247680</v>
      </c>
      <c r="E133">
        <v>1</v>
      </c>
      <c r="F133">
        <v>1</v>
      </c>
      <c r="G133">
        <v>1</v>
      </c>
      <c r="H133">
        <v>2</v>
      </c>
      <c r="I133" t="s">
        <v>407</v>
      </c>
      <c r="J133" t="s">
        <v>408</v>
      </c>
      <c r="K133" t="s">
        <v>409</v>
      </c>
      <c r="L133">
        <v>1368</v>
      </c>
      <c r="N133">
        <v>1011</v>
      </c>
      <c r="O133" t="s">
        <v>404</v>
      </c>
      <c r="P133" t="s">
        <v>404</v>
      </c>
      <c r="Q133">
        <v>1</v>
      </c>
      <c r="W133">
        <v>0</v>
      </c>
      <c r="X133">
        <v>-1718674368</v>
      </c>
      <c r="Y133">
        <v>1.4999999999999999E-2</v>
      </c>
      <c r="AA133">
        <v>0</v>
      </c>
      <c r="AB133">
        <v>764.89</v>
      </c>
      <c r="AC133">
        <v>13.5</v>
      </c>
      <c r="AD133">
        <v>0</v>
      </c>
      <c r="AE133">
        <v>0</v>
      </c>
      <c r="AF133">
        <v>111.99</v>
      </c>
      <c r="AG133">
        <v>13.5</v>
      </c>
      <c r="AH133">
        <v>0</v>
      </c>
      <c r="AI133">
        <v>1</v>
      </c>
      <c r="AJ133">
        <v>6.83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0.01</v>
      </c>
      <c r="AU133" t="s">
        <v>117</v>
      </c>
      <c r="AV133">
        <v>0</v>
      </c>
      <c r="AW133">
        <v>2</v>
      </c>
      <c r="AX133">
        <v>16673534</v>
      </c>
      <c r="AY133">
        <v>1</v>
      </c>
      <c r="AZ133">
        <v>0</v>
      </c>
      <c r="BA133">
        <v>155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Y133*Source!I86</f>
        <v>0.03</v>
      </c>
      <c r="CY133">
        <f>AB133</f>
        <v>764.89</v>
      </c>
      <c r="CZ133">
        <f>AF133</f>
        <v>111.99</v>
      </c>
      <c r="DA133">
        <f>AJ133</f>
        <v>6.83</v>
      </c>
      <c r="DB133">
        <v>0</v>
      </c>
    </row>
    <row r="134" spans="1:106" x14ac:dyDescent="0.2">
      <c r="A134">
        <f>ROW(Source!A86)</f>
        <v>86</v>
      </c>
      <c r="B134">
        <v>16673407</v>
      </c>
      <c r="C134">
        <v>16673519</v>
      </c>
      <c r="D134">
        <v>15249073</v>
      </c>
      <c r="E134">
        <v>1</v>
      </c>
      <c r="F134">
        <v>1</v>
      </c>
      <c r="G134">
        <v>1</v>
      </c>
      <c r="H134">
        <v>2</v>
      </c>
      <c r="I134" t="s">
        <v>410</v>
      </c>
      <c r="J134" t="s">
        <v>411</v>
      </c>
      <c r="K134" t="s">
        <v>412</v>
      </c>
      <c r="L134">
        <v>1368</v>
      </c>
      <c r="N134">
        <v>1011</v>
      </c>
      <c r="O134" t="s">
        <v>404</v>
      </c>
      <c r="P134" t="s">
        <v>404</v>
      </c>
      <c r="Q134">
        <v>1</v>
      </c>
      <c r="W134">
        <v>0</v>
      </c>
      <c r="X134">
        <v>1372534845</v>
      </c>
      <c r="Y134">
        <v>4.4999999999999998E-2</v>
      </c>
      <c r="AA134">
        <v>0</v>
      </c>
      <c r="AB134">
        <v>448.8</v>
      </c>
      <c r="AC134">
        <v>11.6</v>
      </c>
      <c r="AD134">
        <v>0</v>
      </c>
      <c r="AE134">
        <v>0</v>
      </c>
      <c r="AF134">
        <v>65.709999999999994</v>
      </c>
      <c r="AG134">
        <v>11.6</v>
      </c>
      <c r="AH134">
        <v>0</v>
      </c>
      <c r="AI134">
        <v>1</v>
      </c>
      <c r="AJ134">
        <v>6.83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0.03</v>
      </c>
      <c r="AU134" t="s">
        <v>117</v>
      </c>
      <c r="AV134">
        <v>0</v>
      </c>
      <c r="AW134">
        <v>2</v>
      </c>
      <c r="AX134">
        <v>16673535</v>
      </c>
      <c r="AY134">
        <v>1</v>
      </c>
      <c r="AZ134">
        <v>0</v>
      </c>
      <c r="BA134">
        <v>156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Y134*Source!I86</f>
        <v>0.09</v>
      </c>
      <c r="CY134">
        <f>AB134</f>
        <v>448.8</v>
      </c>
      <c r="CZ134">
        <f>AF134</f>
        <v>65.709999999999994</v>
      </c>
      <c r="DA134">
        <f>AJ134</f>
        <v>6.83</v>
      </c>
      <c r="DB134">
        <v>0</v>
      </c>
    </row>
    <row r="135" spans="1:106" x14ac:dyDescent="0.2">
      <c r="A135">
        <f>ROW(Source!A86)</f>
        <v>86</v>
      </c>
      <c r="B135">
        <v>16673407</v>
      </c>
      <c r="C135">
        <v>16673519</v>
      </c>
      <c r="D135">
        <v>15249377</v>
      </c>
      <c r="E135">
        <v>1</v>
      </c>
      <c r="F135">
        <v>1</v>
      </c>
      <c r="G135">
        <v>1</v>
      </c>
      <c r="H135">
        <v>2</v>
      </c>
      <c r="I135" t="s">
        <v>413</v>
      </c>
      <c r="J135" t="s">
        <v>414</v>
      </c>
      <c r="K135" t="s">
        <v>415</v>
      </c>
      <c r="L135">
        <v>1368</v>
      </c>
      <c r="N135">
        <v>1011</v>
      </c>
      <c r="O135" t="s">
        <v>404</v>
      </c>
      <c r="P135" t="s">
        <v>404</v>
      </c>
      <c r="Q135">
        <v>1</v>
      </c>
      <c r="W135">
        <v>0</v>
      </c>
      <c r="X135">
        <v>-353815937</v>
      </c>
      <c r="Y135">
        <v>0.34500000000000003</v>
      </c>
      <c r="AA135">
        <v>0</v>
      </c>
      <c r="AB135">
        <v>55.32</v>
      </c>
      <c r="AC135">
        <v>0</v>
      </c>
      <c r="AD135">
        <v>0</v>
      </c>
      <c r="AE135">
        <v>0</v>
      </c>
      <c r="AF135">
        <v>8.1</v>
      </c>
      <c r="AG135">
        <v>0</v>
      </c>
      <c r="AH135">
        <v>0</v>
      </c>
      <c r="AI135">
        <v>1</v>
      </c>
      <c r="AJ135">
        <v>6.83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0.23</v>
      </c>
      <c r="AU135" t="s">
        <v>117</v>
      </c>
      <c r="AV135">
        <v>0</v>
      </c>
      <c r="AW135">
        <v>2</v>
      </c>
      <c r="AX135">
        <v>16673536</v>
      </c>
      <c r="AY135">
        <v>1</v>
      </c>
      <c r="AZ135">
        <v>0</v>
      </c>
      <c r="BA135">
        <v>157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Y135*Source!I86</f>
        <v>0.69000000000000006</v>
      </c>
      <c r="CY135">
        <f>AB135</f>
        <v>55.32</v>
      </c>
      <c r="CZ135">
        <f>AF135</f>
        <v>8.1</v>
      </c>
      <c r="DA135">
        <f>AJ135</f>
        <v>6.83</v>
      </c>
      <c r="DB135">
        <v>0</v>
      </c>
    </row>
    <row r="136" spans="1:106" x14ac:dyDescent="0.2">
      <c r="A136">
        <f>ROW(Source!A86)</f>
        <v>86</v>
      </c>
      <c r="B136">
        <v>16673407</v>
      </c>
      <c r="C136">
        <v>16673519</v>
      </c>
      <c r="D136">
        <v>15168763</v>
      </c>
      <c r="E136">
        <v>1</v>
      </c>
      <c r="F136">
        <v>1</v>
      </c>
      <c r="G136">
        <v>1</v>
      </c>
      <c r="H136">
        <v>3</v>
      </c>
      <c r="I136" t="s">
        <v>416</v>
      </c>
      <c r="J136" t="s">
        <v>417</v>
      </c>
      <c r="K136" t="s">
        <v>418</v>
      </c>
      <c r="L136">
        <v>1348</v>
      </c>
      <c r="N136">
        <v>1009</v>
      </c>
      <c r="O136" t="s">
        <v>174</v>
      </c>
      <c r="P136" t="s">
        <v>174</v>
      </c>
      <c r="Q136">
        <v>1000</v>
      </c>
      <c r="W136">
        <v>0</v>
      </c>
      <c r="X136">
        <v>-1068056325</v>
      </c>
      <c r="Y136">
        <v>2.2000000000000001E-4</v>
      </c>
      <c r="AA136">
        <v>70772.460000000006</v>
      </c>
      <c r="AB136">
        <v>0</v>
      </c>
      <c r="AC136">
        <v>0</v>
      </c>
      <c r="AD136">
        <v>0</v>
      </c>
      <c r="AE136">
        <v>10362</v>
      </c>
      <c r="AF136">
        <v>0</v>
      </c>
      <c r="AG136">
        <v>0</v>
      </c>
      <c r="AH136">
        <v>0</v>
      </c>
      <c r="AI136">
        <v>6.83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2.2000000000000001E-4</v>
      </c>
      <c r="AU136" t="s">
        <v>6</v>
      </c>
      <c r="AV136">
        <v>0</v>
      </c>
      <c r="AW136">
        <v>2</v>
      </c>
      <c r="AX136">
        <v>16673537</v>
      </c>
      <c r="AY136">
        <v>1</v>
      </c>
      <c r="AZ136">
        <v>0</v>
      </c>
      <c r="BA136">
        <v>158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Y136*Source!I86</f>
        <v>4.4000000000000002E-4</v>
      </c>
      <c r="CY136">
        <f>AA136</f>
        <v>70772.460000000006</v>
      </c>
      <c r="CZ136">
        <f>AE136</f>
        <v>10362</v>
      </c>
      <c r="DA136">
        <f>AI136</f>
        <v>6.83</v>
      </c>
      <c r="DB136">
        <v>0</v>
      </c>
    </row>
    <row r="137" spans="1:106" x14ac:dyDescent="0.2">
      <c r="A137">
        <f>ROW(Source!A86)</f>
        <v>86</v>
      </c>
      <c r="B137">
        <v>16673407</v>
      </c>
      <c r="C137">
        <v>16673519</v>
      </c>
      <c r="D137">
        <v>15169941</v>
      </c>
      <c r="E137">
        <v>1</v>
      </c>
      <c r="F137">
        <v>1</v>
      </c>
      <c r="G137">
        <v>1</v>
      </c>
      <c r="H137">
        <v>3</v>
      </c>
      <c r="I137" t="s">
        <v>419</v>
      </c>
      <c r="J137" t="s">
        <v>420</v>
      </c>
      <c r="K137" t="s">
        <v>421</v>
      </c>
      <c r="L137">
        <v>1348</v>
      </c>
      <c r="N137">
        <v>1009</v>
      </c>
      <c r="O137" t="s">
        <v>174</v>
      </c>
      <c r="P137" t="s">
        <v>174</v>
      </c>
      <c r="Q137">
        <v>1000</v>
      </c>
      <c r="W137">
        <v>0</v>
      </c>
      <c r="X137">
        <v>-437906794</v>
      </c>
      <c r="Y137">
        <v>1.1000000000000001E-3</v>
      </c>
      <c r="AA137">
        <v>61743.27</v>
      </c>
      <c r="AB137">
        <v>0</v>
      </c>
      <c r="AC137">
        <v>0</v>
      </c>
      <c r="AD137">
        <v>0</v>
      </c>
      <c r="AE137">
        <v>9040.01</v>
      </c>
      <c r="AF137">
        <v>0</v>
      </c>
      <c r="AG137">
        <v>0</v>
      </c>
      <c r="AH137">
        <v>0</v>
      </c>
      <c r="AI137">
        <v>6.83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1.1000000000000001E-3</v>
      </c>
      <c r="AU137" t="s">
        <v>6</v>
      </c>
      <c r="AV137">
        <v>0</v>
      </c>
      <c r="AW137">
        <v>2</v>
      </c>
      <c r="AX137">
        <v>16673538</v>
      </c>
      <c r="AY137">
        <v>1</v>
      </c>
      <c r="AZ137">
        <v>0</v>
      </c>
      <c r="BA137">
        <v>159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Y137*Source!I86</f>
        <v>2.2000000000000001E-3</v>
      </c>
      <c r="CY137">
        <f>AA137</f>
        <v>61743.27</v>
      </c>
      <c r="CZ137">
        <f>AE137</f>
        <v>9040.01</v>
      </c>
      <c r="DA137">
        <f>AI137</f>
        <v>6.83</v>
      </c>
      <c r="DB137">
        <v>0</v>
      </c>
    </row>
    <row r="138" spans="1:106" x14ac:dyDescent="0.2">
      <c r="A138">
        <f>ROW(Source!A86)</f>
        <v>86</v>
      </c>
      <c r="B138">
        <v>16673407</v>
      </c>
      <c r="C138">
        <v>16673519</v>
      </c>
      <c r="D138">
        <v>15192094</v>
      </c>
      <c r="E138">
        <v>1</v>
      </c>
      <c r="F138">
        <v>1</v>
      </c>
      <c r="G138">
        <v>1</v>
      </c>
      <c r="H138">
        <v>3</v>
      </c>
      <c r="I138" t="s">
        <v>422</v>
      </c>
      <c r="J138" t="s">
        <v>423</v>
      </c>
      <c r="K138" t="s">
        <v>424</v>
      </c>
      <c r="L138">
        <v>1348</v>
      </c>
      <c r="N138">
        <v>1009</v>
      </c>
      <c r="O138" t="s">
        <v>174</v>
      </c>
      <c r="P138" t="s">
        <v>174</v>
      </c>
      <c r="Q138">
        <v>1000</v>
      </c>
      <c r="W138">
        <v>0</v>
      </c>
      <c r="X138">
        <v>1969538235</v>
      </c>
      <c r="Y138">
        <v>8.4999999999999995E-4</v>
      </c>
      <c r="AA138">
        <v>44454.76</v>
      </c>
      <c r="AB138">
        <v>0</v>
      </c>
      <c r="AC138">
        <v>0</v>
      </c>
      <c r="AD138">
        <v>0</v>
      </c>
      <c r="AE138">
        <v>6508.75</v>
      </c>
      <c r="AF138">
        <v>0</v>
      </c>
      <c r="AG138">
        <v>0</v>
      </c>
      <c r="AH138">
        <v>0</v>
      </c>
      <c r="AI138">
        <v>6.83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8.4999999999999995E-4</v>
      </c>
      <c r="AU138" t="s">
        <v>6</v>
      </c>
      <c r="AV138">
        <v>0</v>
      </c>
      <c r="AW138">
        <v>2</v>
      </c>
      <c r="AX138">
        <v>16673540</v>
      </c>
      <c r="AY138">
        <v>1</v>
      </c>
      <c r="AZ138">
        <v>0</v>
      </c>
      <c r="BA138">
        <v>161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Y138*Source!I86</f>
        <v>1.6999999999999999E-3</v>
      </c>
      <c r="CY138">
        <f>AA138</f>
        <v>44454.76</v>
      </c>
      <c r="CZ138">
        <f>AE138</f>
        <v>6508.75</v>
      </c>
      <c r="DA138">
        <f>AI138</f>
        <v>6.83</v>
      </c>
      <c r="DB138">
        <v>0</v>
      </c>
    </row>
    <row r="139" spans="1:106" x14ac:dyDescent="0.2">
      <c r="A139">
        <f>ROW(Source!A86)</f>
        <v>86</v>
      </c>
      <c r="B139">
        <v>16673407</v>
      </c>
      <c r="C139">
        <v>16673519</v>
      </c>
      <c r="D139">
        <v>15215323</v>
      </c>
      <c r="E139">
        <v>1</v>
      </c>
      <c r="F139">
        <v>1</v>
      </c>
      <c r="G139">
        <v>1</v>
      </c>
      <c r="H139">
        <v>3</v>
      </c>
      <c r="I139" t="s">
        <v>141</v>
      </c>
      <c r="J139" t="s">
        <v>143</v>
      </c>
      <c r="K139" t="s">
        <v>142</v>
      </c>
      <c r="L139">
        <v>1354</v>
      </c>
      <c r="N139">
        <v>1010</v>
      </c>
      <c r="O139" t="s">
        <v>139</v>
      </c>
      <c r="P139" t="s">
        <v>139</v>
      </c>
      <c r="Q139">
        <v>1</v>
      </c>
      <c r="W139">
        <v>0</v>
      </c>
      <c r="X139">
        <v>-1611476866</v>
      </c>
      <c r="Y139">
        <v>1</v>
      </c>
      <c r="AA139">
        <v>6181.97</v>
      </c>
      <c r="AB139">
        <v>0</v>
      </c>
      <c r="AC139">
        <v>0</v>
      </c>
      <c r="AD139">
        <v>0</v>
      </c>
      <c r="AE139">
        <v>905.12</v>
      </c>
      <c r="AF139">
        <v>0</v>
      </c>
      <c r="AG139">
        <v>0</v>
      </c>
      <c r="AH139">
        <v>0</v>
      </c>
      <c r="AI139">
        <v>6.83</v>
      </c>
      <c r="AJ139">
        <v>1</v>
      </c>
      <c r="AK139">
        <v>1</v>
      </c>
      <c r="AL139">
        <v>1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6</v>
      </c>
      <c r="AT139">
        <v>1</v>
      </c>
      <c r="AU139" t="s">
        <v>6</v>
      </c>
      <c r="AV139">
        <v>0</v>
      </c>
      <c r="AW139">
        <v>1</v>
      </c>
      <c r="AX139">
        <v>-1</v>
      </c>
      <c r="AY139">
        <v>0</v>
      </c>
      <c r="AZ139">
        <v>0</v>
      </c>
      <c r="BA139" t="s">
        <v>6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Y139*Source!I86</f>
        <v>2</v>
      </c>
      <c r="CY139">
        <f>AA139</f>
        <v>6181.97</v>
      </c>
      <c r="CZ139">
        <f>AE139</f>
        <v>905.12</v>
      </c>
      <c r="DA139">
        <f>AI139</f>
        <v>6.83</v>
      </c>
      <c r="DB139">
        <v>0</v>
      </c>
    </row>
    <row r="140" spans="1:106" x14ac:dyDescent="0.2">
      <c r="A140">
        <f>ROW(Source!A86)</f>
        <v>86</v>
      </c>
      <c r="B140">
        <v>16673407</v>
      </c>
      <c r="C140">
        <v>16673519</v>
      </c>
      <c r="D140">
        <v>15163325</v>
      </c>
      <c r="E140">
        <v>17</v>
      </c>
      <c r="F140">
        <v>1</v>
      </c>
      <c r="G140">
        <v>1</v>
      </c>
      <c r="H140">
        <v>3</v>
      </c>
      <c r="I140" t="s">
        <v>137</v>
      </c>
      <c r="J140" t="s">
        <v>6</v>
      </c>
      <c r="K140" t="s">
        <v>138</v>
      </c>
      <c r="L140">
        <v>1354</v>
      </c>
      <c r="N140">
        <v>1010</v>
      </c>
      <c r="O140" t="s">
        <v>139</v>
      </c>
      <c r="P140" t="s">
        <v>139</v>
      </c>
      <c r="Q140">
        <v>1</v>
      </c>
      <c r="W140">
        <v>0</v>
      </c>
      <c r="X140">
        <v>-698526538</v>
      </c>
      <c r="Y140">
        <v>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6.83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6</v>
      </c>
      <c r="AT140">
        <v>1</v>
      </c>
      <c r="AU140" t="s">
        <v>6</v>
      </c>
      <c r="AV140">
        <v>0</v>
      </c>
      <c r="AW140">
        <v>2</v>
      </c>
      <c r="AX140">
        <v>16673541</v>
      </c>
      <c r="AY140">
        <v>1</v>
      </c>
      <c r="AZ140">
        <v>0</v>
      </c>
      <c r="BA140">
        <v>162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Y140*Source!I86</f>
        <v>2</v>
      </c>
      <c r="CY140">
        <f>AA140</f>
        <v>0</v>
      </c>
      <c r="CZ140">
        <f>AE140</f>
        <v>0</v>
      </c>
      <c r="DA140">
        <f>AI140</f>
        <v>6.83</v>
      </c>
      <c r="DB140">
        <v>0</v>
      </c>
    </row>
    <row r="141" spans="1:106" x14ac:dyDescent="0.2">
      <c r="A141">
        <f>ROW(Source!A91)</f>
        <v>91</v>
      </c>
      <c r="B141">
        <v>16673393</v>
      </c>
      <c r="C141">
        <v>16673546</v>
      </c>
      <c r="D141">
        <v>15436556</v>
      </c>
      <c r="E141">
        <v>1</v>
      </c>
      <c r="F141">
        <v>1</v>
      </c>
      <c r="G141">
        <v>1</v>
      </c>
      <c r="H141">
        <v>1</v>
      </c>
      <c r="I141" t="s">
        <v>425</v>
      </c>
      <c r="J141" t="s">
        <v>6</v>
      </c>
      <c r="K141" t="s">
        <v>426</v>
      </c>
      <c r="L141">
        <v>1191</v>
      </c>
      <c r="N141">
        <v>1013</v>
      </c>
      <c r="O141" t="s">
        <v>398</v>
      </c>
      <c r="P141" t="s">
        <v>398</v>
      </c>
      <c r="Q141">
        <v>1</v>
      </c>
      <c r="W141">
        <v>0</v>
      </c>
      <c r="X141">
        <v>1069510174</v>
      </c>
      <c r="Y141">
        <v>17.52</v>
      </c>
      <c r="AA141">
        <v>0</v>
      </c>
      <c r="AB141">
        <v>0</v>
      </c>
      <c r="AC141">
        <v>0</v>
      </c>
      <c r="AD141">
        <v>9.6199999999999992</v>
      </c>
      <c r="AE141">
        <v>0</v>
      </c>
      <c r="AF141">
        <v>0</v>
      </c>
      <c r="AG141">
        <v>0</v>
      </c>
      <c r="AH141">
        <v>9.6199999999999992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14.6</v>
      </c>
      <c r="AU141" t="s">
        <v>147</v>
      </c>
      <c r="AV141">
        <v>1</v>
      </c>
      <c r="AW141">
        <v>2</v>
      </c>
      <c r="AX141">
        <v>16673557</v>
      </c>
      <c r="AY141">
        <v>1</v>
      </c>
      <c r="AZ141">
        <v>0</v>
      </c>
      <c r="BA141">
        <v>163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Y141*Source!I91</f>
        <v>87.6</v>
      </c>
      <c r="CY141">
        <f>AD141</f>
        <v>9.6199999999999992</v>
      </c>
      <c r="CZ141">
        <f>AH141</f>
        <v>9.6199999999999992</v>
      </c>
      <c r="DA141">
        <f>AL141</f>
        <v>1</v>
      </c>
      <c r="DB141">
        <v>0</v>
      </c>
    </row>
    <row r="142" spans="1:106" x14ac:dyDescent="0.2">
      <c r="A142">
        <f>ROW(Source!A91)</f>
        <v>91</v>
      </c>
      <c r="B142">
        <v>16673393</v>
      </c>
      <c r="C142">
        <v>16673546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399</v>
      </c>
      <c r="J142" t="s">
        <v>6</v>
      </c>
      <c r="K142" t="s">
        <v>400</v>
      </c>
      <c r="L142">
        <v>1191</v>
      </c>
      <c r="N142">
        <v>1013</v>
      </c>
      <c r="O142" t="s">
        <v>398</v>
      </c>
      <c r="P142" t="s">
        <v>398</v>
      </c>
      <c r="Q142">
        <v>1</v>
      </c>
      <c r="W142">
        <v>0</v>
      </c>
      <c r="X142">
        <v>-1417349443</v>
      </c>
      <c r="Y142">
        <v>1.6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1.6</v>
      </c>
      <c r="AU142" t="s">
        <v>6</v>
      </c>
      <c r="AV142">
        <v>2</v>
      </c>
      <c r="AW142">
        <v>2</v>
      </c>
      <c r="AX142">
        <v>16673558</v>
      </c>
      <c r="AY142">
        <v>1</v>
      </c>
      <c r="AZ142">
        <v>2048</v>
      </c>
      <c r="BA142">
        <v>164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Y142*Source!I91</f>
        <v>8</v>
      </c>
      <c r="CY142">
        <f>AD142</f>
        <v>0</v>
      </c>
      <c r="CZ142">
        <f>AH142</f>
        <v>0</v>
      </c>
      <c r="DA142">
        <f>AL142</f>
        <v>1</v>
      </c>
      <c r="DB142">
        <v>0</v>
      </c>
    </row>
    <row r="143" spans="1:106" x14ac:dyDescent="0.2">
      <c r="A143">
        <f>ROW(Source!A91)</f>
        <v>91</v>
      </c>
      <c r="B143">
        <v>16673393</v>
      </c>
      <c r="C143">
        <v>16673546</v>
      </c>
      <c r="D143">
        <v>15247680</v>
      </c>
      <c r="E143">
        <v>1</v>
      </c>
      <c r="F143">
        <v>1</v>
      </c>
      <c r="G143">
        <v>1</v>
      </c>
      <c r="H143">
        <v>2</v>
      </c>
      <c r="I143" t="s">
        <v>407</v>
      </c>
      <c r="J143" t="s">
        <v>408</v>
      </c>
      <c r="K143" t="s">
        <v>409</v>
      </c>
      <c r="L143">
        <v>1368</v>
      </c>
      <c r="N143">
        <v>1011</v>
      </c>
      <c r="O143" t="s">
        <v>404</v>
      </c>
      <c r="P143" t="s">
        <v>404</v>
      </c>
      <c r="Q143">
        <v>1</v>
      </c>
      <c r="W143">
        <v>0</v>
      </c>
      <c r="X143">
        <v>-1718674368</v>
      </c>
      <c r="Y143">
        <v>0.96</v>
      </c>
      <c r="AA143">
        <v>0</v>
      </c>
      <c r="AB143">
        <v>111.99</v>
      </c>
      <c r="AC143">
        <v>13.5</v>
      </c>
      <c r="AD143">
        <v>0</v>
      </c>
      <c r="AE143">
        <v>0</v>
      </c>
      <c r="AF143">
        <v>111.99</v>
      </c>
      <c r="AG143">
        <v>13.5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0.8</v>
      </c>
      <c r="AU143" t="s">
        <v>147</v>
      </c>
      <c r="AV143">
        <v>0</v>
      </c>
      <c r="AW143">
        <v>2</v>
      </c>
      <c r="AX143">
        <v>16673559</v>
      </c>
      <c r="AY143">
        <v>1</v>
      </c>
      <c r="AZ143">
        <v>0</v>
      </c>
      <c r="BA143">
        <v>165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Y143*Source!I91</f>
        <v>4.8</v>
      </c>
      <c r="CY143">
        <f>AB143</f>
        <v>111.99</v>
      </c>
      <c r="CZ143">
        <f>AF143</f>
        <v>111.99</v>
      </c>
      <c r="DA143">
        <f>AJ143</f>
        <v>1</v>
      </c>
      <c r="DB143">
        <v>0</v>
      </c>
    </row>
    <row r="144" spans="1:106" x14ac:dyDescent="0.2">
      <c r="A144">
        <f>ROW(Source!A91)</f>
        <v>91</v>
      </c>
      <c r="B144">
        <v>16673393</v>
      </c>
      <c r="C144">
        <v>16673546</v>
      </c>
      <c r="D144">
        <v>15249073</v>
      </c>
      <c r="E144">
        <v>1</v>
      </c>
      <c r="F144">
        <v>1</v>
      </c>
      <c r="G144">
        <v>1</v>
      </c>
      <c r="H144">
        <v>2</v>
      </c>
      <c r="I144" t="s">
        <v>410</v>
      </c>
      <c r="J144" t="s">
        <v>411</v>
      </c>
      <c r="K144" t="s">
        <v>412</v>
      </c>
      <c r="L144">
        <v>1368</v>
      </c>
      <c r="N144">
        <v>1011</v>
      </c>
      <c r="O144" t="s">
        <v>404</v>
      </c>
      <c r="P144" t="s">
        <v>404</v>
      </c>
      <c r="Q144">
        <v>1</v>
      </c>
      <c r="W144">
        <v>0</v>
      </c>
      <c r="X144">
        <v>1372534845</v>
      </c>
      <c r="Y144">
        <v>0.96</v>
      </c>
      <c r="AA144">
        <v>0</v>
      </c>
      <c r="AB144">
        <v>65.709999999999994</v>
      </c>
      <c r="AC144">
        <v>11.6</v>
      </c>
      <c r="AD144">
        <v>0</v>
      </c>
      <c r="AE144">
        <v>0</v>
      </c>
      <c r="AF144">
        <v>65.709999999999994</v>
      </c>
      <c r="AG144">
        <v>11.6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0.8</v>
      </c>
      <c r="AU144" t="s">
        <v>147</v>
      </c>
      <c r="AV144">
        <v>0</v>
      </c>
      <c r="AW144">
        <v>2</v>
      </c>
      <c r="AX144">
        <v>16673560</v>
      </c>
      <c r="AY144">
        <v>1</v>
      </c>
      <c r="AZ144">
        <v>0</v>
      </c>
      <c r="BA144">
        <v>166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Y144*Source!I91</f>
        <v>4.8</v>
      </c>
      <c r="CY144">
        <f>AB144</f>
        <v>65.709999999999994</v>
      </c>
      <c r="CZ144">
        <f>AF144</f>
        <v>65.709999999999994</v>
      </c>
      <c r="DA144">
        <f>AJ144</f>
        <v>1</v>
      </c>
      <c r="DB144">
        <v>0</v>
      </c>
    </row>
    <row r="145" spans="1:106" x14ac:dyDescent="0.2">
      <c r="A145">
        <f>ROW(Source!A91)</f>
        <v>91</v>
      </c>
      <c r="B145">
        <v>16673393</v>
      </c>
      <c r="C145">
        <v>16673546</v>
      </c>
      <c r="D145">
        <v>15167600</v>
      </c>
      <c r="E145">
        <v>1</v>
      </c>
      <c r="F145">
        <v>1</v>
      </c>
      <c r="G145">
        <v>1</v>
      </c>
      <c r="H145">
        <v>3</v>
      </c>
      <c r="I145" t="s">
        <v>427</v>
      </c>
      <c r="J145" t="s">
        <v>428</v>
      </c>
      <c r="K145" t="s">
        <v>429</v>
      </c>
      <c r="L145">
        <v>1308</v>
      </c>
      <c r="N145">
        <v>1003</v>
      </c>
      <c r="O145" t="s">
        <v>208</v>
      </c>
      <c r="P145" t="s">
        <v>208</v>
      </c>
      <c r="Q145">
        <v>100</v>
      </c>
      <c r="W145">
        <v>0</v>
      </c>
      <c r="X145">
        <v>568244124</v>
      </c>
      <c r="Y145">
        <v>4.7999999999999996E-3</v>
      </c>
      <c r="AA145">
        <v>120</v>
      </c>
      <c r="AB145">
        <v>0</v>
      </c>
      <c r="AC145">
        <v>0</v>
      </c>
      <c r="AD145">
        <v>0</v>
      </c>
      <c r="AE145">
        <v>120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4.7999999999999996E-3</v>
      </c>
      <c r="AU145" t="s">
        <v>6</v>
      </c>
      <c r="AV145">
        <v>0</v>
      </c>
      <c r="AW145">
        <v>2</v>
      </c>
      <c r="AX145">
        <v>16673561</v>
      </c>
      <c r="AY145">
        <v>1</v>
      </c>
      <c r="AZ145">
        <v>0</v>
      </c>
      <c r="BA145">
        <v>167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Y145*Source!I91</f>
        <v>2.3999999999999997E-2</v>
      </c>
      <c r="CY145">
        <f t="shared" ref="CY145:CY152" si="6">AA145</f>
        <v>120</v>
      </c>
      <c r="CZ145">
        <f t="shared" ref="CZ145:CZ152" si="7">AE145</f>
        <v>120</v>
      </c>
      <c r="DA145">
        <f t="shared" ref="DA145:DA152" si="8">AI145</f>
        <v>1</v>
      </c>
      <c r="DB145">
        <v>0</v>
      </c>
    </row>
    <row r="146" spans="1:106" x14ac:dyDescent="0.2">
      <c r="A146">
        <f>ROW(Source!A91)</f>
        <v>91</v>
      </c>
      <c r="B146">
        <v>16673393</v>
      </c>
      <c r="C146">
        <v>16673546</v>
      </c>
      <c r="D146">
        <v>15169942</v>
      </c>
      <c r="E146">
        <v>1</v>
      </c>
      <c r="F146">
        <v>1</v>
      </c>
      <c r="G146">
        <v>1</v>
      </c>
      <c r="H146">
        <v>3</v>
      </c>
      <c r="I146" t="s">
        <v>430</v>
      </c>
      <c r="J146" t="s">
        <v>431</v>
      </c>
      <c r="K146" t="s">
        <v>421</v>
      </c>
      <c r="L146">
        <v>1346</v>
      </c>
      <c r="N146">
        <v>1009</v>
      </c>
      <c r="O146" t="s">
        <v>202</v>
      </c>
      <c r="P146" t="s">
        <v>202</v>
      </c>
      <c r="Q146">
        <v>1</v>
      </c>
      <c r="W146">
        <v>0</v>
      </c>
      <c r="X146">
        <v>103900845</v>
      </c>
      <c r="Y146">
        <v>0.77</v>
      </c>
      <c r="AA146">
        <v>9.0399999999999991</v>
      </c>
      <c r="AB146">
        <v>0</v>
      </c>
      <c r="AC146">
        <v>0</v>
      </c>
      <c r="AD146">
        <v>0</v>
      </c>
      <c r="AE146">
        <v>9.0399999999999991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0.77</v>
      </c>
      <c r="AU146" t="s">
        <v>6</v>
      </c>
      <c r="AV146">
        <v>0</v>
      </c>
      <c r="AW146">
        <v>2</v>
      </c>
      <c r="AX146">
        <v>16673562</v>
      </c>
      <c r="AY146">
        <v>1</v>
      </c>
      <c r="AZ146">
        <v>0</v>
      </c>
      <c r="BA146">
        <v>168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Y146*Source!I91</f>
        <v>3.85</v>
      </c>
      <c r="CY146">
        <f t="shared" si="6"/>
        <v>9.0399999999999991</v>
      </c>
      <c r="CZ146">
        <f t="shared" si="7"/>
        <v>9.0399999999999991</v>
      </c>
      <c r="DA146">
        <f t="shared" si="8"/>
        <v>1</v>
      </c>
      <c r="DB146">
        <v>0</v>
      </c>
    </row>
    <row r="147" spans="1:106" x14ac:dyDescent="0.2">
      <c r="A147">
        <f>ROW(Source!A91)</f>
        <v>91</v>
      </c>
      <c r="B147">
        <v>16673393</v>
      </c>
      <c r="C147">
        <v>16673546</v>
      </c>
      <c r="D147">
        <v>15217463</v>
      </c>
      <c r="E147">
        <v>1</v>
      </c>
      <c r="F147">
        <v>1</v>
      </c>
      <c r="G147">
        <v>1</v>
      </c>
      <c r="H147">
        <v>3</v>
      </c>
      <c r="I147" t="s">
        <v>432</v>
      </c>
      <c r="J147" t="s">
        <v>433</v>
      </c>
      <c r="K147" t="s">
        <v>434</v>
      </c>
      <c r="L147">
        <v>1358</v>
      </c>
      <c r="N147">
        <v>1010</v>
      </c>
      <c r="O147" t="s">
        <v>435</v>
      </c>
      <c r="P147" t="s">
        <v>435</v>
      </c>
      <c r="Q147">
        <v>10</v>
      </c>
      <c r="W147">
        <v>0</v>
      </c>
      <c r="X147">
        <v>1386890308</v>
      </c>
      <c r="Y147">
        <v>0.1</v>
      </c>
      <c r="AA147">
        <v>39</v>
      </c>
      <c r="AB147">
        <v>0</v>
      </c>
      <c r="AC147">
        <v>0</v>
      </c>
      <c r="AD147">
        <v>0</v>
      </c>
      <c r="AE147">
        <v>39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0.1</v>
      </c>
      <c r="AU147" t="s">
        <v>6</v>
      </c>
      <c r="AV147">
        <v>0</v>
      </c>
      <c r="AW147">
        <v>2</v>
      </c>
      <c r="AX147">
        <v>16673563</v>
      </c>
      <c r="AY147">
        <v>1</v>
      </c>
      <c r="AZ147">
        <v>0</v>
      </c>
      <c r="BA147">
        <v>169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Y147*Source!I91</f>
        <v>0.5</v>
      </c>
      <c r="CY147">
        <f t="shared" si="6"/>
        <v>39</v>
      </c>
      <c r="CZ147">
        <f t="shared" si="7"/>
        <v>39</v>
      </c>
      <c r="DA147">
        <f t="shared" si="8"/>
        <v>1</v>
      </c>
      <c r="DB147">
        <v>0</v>
      </c>
    </row>
    <row r="148" spans="1:106" x14ac:dyDescent="0.2">
      <c r="A148">
        <f>ROW(Source!A91)</f>
        <v>91</v>
      </c>
      <c r="B148">
        <v>16673393</v>
      </c>
      <c r="C148">
        <v>16673546</v>
      </c>
      <c r="D148">
        <v>15219318</v>
      </c>
      <c r="E148">
        <v>1</v>
      </c>
      <c r="F148">
        <v>1</v>
      </c>
      <c r="G148">
        <v>1</v>
      </c>
      <c r="H148">
        <v>3</v>
      </c>
      <c r="I148" t="s">
        <v>436</v>
      </c>
      <c r="J148" t="s">
        <v>437</v>
      </c>
      <c r="K148" t="s">
        <v>438</v>
      </c>
      <c r="L148">
        <v>1355</v>
      </c>
      <c r="N148">
        <v>1010</v>
      </c>
      <c r="O148" t="s">
        <v>218</v>
      </c>
      <c r="P148" t="s">
        <v>218</v>
      </c>
      <c r="Q148">
        <v>100</v>
      </c>
      <c r="W148">
        <v>0</v>
      </c>
      <c r="X148">
        <v>-1637093530</v>
      </c>
      <c r="Y148">
        <v>2.0400000000000001E-2</v>
      </c>
      <c r="AA148">
        <v>3986</v>
      </c>
      <c r="AB148">
        <v>0</v>
      </c>
      <c r="AC148">
        <v>0</v>
      </c>
      <c r="AD148">
        <v>0</v>
      </c>
      <c r="AE148">
        <v>3986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2.0400000000000001E-2</v>
      </c>
      <c r="AU148" t="s">
        <v>6</v>
      </c>
      <c r="AV148">
        <v>0</v>
      </c>
      <c r="AW148">
        <v>2</v>
      </c>
      <c r="AX148">
        <v>16673564</v>
      </c>
      <c r="AY148">
        <v>1</v>
      </c>
      <c r="AZ148">
        <v>0</v>
      </c>
      <c r="BA148">
        <v>170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Y148*Source!I91</f>
        <v>0.10200000000000001</v>
      </c>
      <c r="CY148">
        <f t="shared" si="6"/>
        <v>3986</v>
      </c>
      <c r="CZ148">
        <f t="shared" si="7"/>
        <v>3986</v>
      </c>
      <c r="DA148">
        <f t="shared" si="8"/>
        <v>1</v>
      </c>
      <c r="DB148">
        <v>0</v>
      </c>
    </row>
    <row r="149" spans="1:106" x14ac:dyDescent="0.2">
      <c r="A149">
        <f>ROW(Source!A91)</f>
        <v>91</v>
      </c>
      <c r="B149">
        <v>16673393</v>
      </c>
      <c r="C149">
        <v>16673546</v>
      </c>
      <c r="D149">
        <v>15233311</v>
      </c>
      <c r="E149">
        <v>1</v>
      </c>
      <c r="F149">
        <v>1</v>
      </c>
      <c r="G149">
        <v>1</v>
      </c>
      <c r="H149">
        <v>3</v>
      </c>
      <c r="I149" t="s">
        <v>439</v>
      </c>
      <c r="J149" t="s">
        <v>440</v>
      </c>
      <c r="K149" t="s">
        <v>441</v>
      </c>
      <c r="L149">
        <v>1346</v>
      </c>
      <c r="N149">
        <v>1009</v>
      </c>
      <c r="O149" t="s">
        <v>202</v>
      </c>
      <c r="P149" t="s">
        <v>202</v>
      </c>
      <c r="Q149">
        <v>1</v>
      </c>
      <c r="W149">
        <v>0</v>
      </c>
      <c r="X149">
        <v>1907110972</v>
      </c>
      <c r="Y149">
        <v>1.6E-2</v>
      </c>
      <c r="AA149">
        <v>41.7</v>
      </c>
      <c r="AB149">
        <v>0</v>
      </c>
      <c r="AC149">
        <v>0</v>
      </c>
      <c r="AD149">
        <v>0</v>
      </c>
      <c r="AE149">
        <v>41.7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1.6E-2</v>
      </c>
      <c r="AU149" t="s">
        <v>6</v>
      </c>
      <c r="AV149">
        <v>0</v>
      </c>
      <c r="AW149">
        <v>2</v>
      </c>
      <c r="AX149">
        <v>16673565</v>
      </c>
      <c r="AY149">
        <v>1</v>
      </c>
      <c r="AZ149">
        <v>0</v>
      </c>
      <c r="BA149">
        <v>171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Y149*Source!I91</f>
        <v>0.08</v>
      </c>
      <c r="CY149">
        <f t="shared" si="6"/>
        <v>41.7</v>
      </c>
      <c r="CZ149">
        <f t="shared" si="7"/>
        <v>41.7</v>
      </c>
      <c r="DA149">
        <f t="shared" si="8"/>
        <v>1</v>
      </c>
      <c r="DB149">
        <v>0</v>
      </c>
    </row>
    <row r="150" spans="1:106" x14ac:dyDescent="0.2">
      <c r="A150">
        <f>ROW(Source!A91)</f>
        <v>91</v>
      </c>
      <c r="B150">
        <v>16673393</v>
      </c>
      <c r="C150">
        <v>16673546</v>
      </c>
      <c r="D150">
        <v>15164559</v>
      </c>
      <c r="E150">
        <v>17</v>
      </c>
      <c r="F150">
        <v>1</v>
      </c>
      <c r="G150">
        <v>1</v>
      </c>
      <c r="H150">
        <v>3</v>
      </c>
      <c r="I150" t="s">
        <v>442</v>
      </c>
      <c r="J150" t="s">
        <v>6</v>
      </c>
      <c r="K150" t="s">
        <v>443</v>
      </c>
      <c r="L150">
        <v>1374</v>
      </c>
      <c r="N150">
        <v>1013</v>
      </c>
      <c r="O150" t="s">
        <v>444</v>
      </c>
      <c r="P150" t="s">
        <v>444</v>
      </c>
      <c r="Q150">
        <v>1</v>
      </c>
      <c r="W150">
        <v>0</v>
      </c>
      <c r="X150">
        <v>-1731369543</v>
      </c>
      <c r="Y150">
        <v>2.81</v>
      </c>
      <c r="AA150">
        <v>1</v>
      </c>
      <c r="AB150">
        <v>0</v>
      </c>
      <c r="AC150">
        <v>0</v>
      </c>
      <c r="AD150">
        <v>0</v>
      </c>
      <c r="AE150">
        <v>1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2.81</v>
      </c>
      <c r="AU150" t="s">
        <v>6</v>
      </c>
      <c r="AV150">
        <v>0</v>
      </c>
      <c r="AW150">
        <v>2</v>
      </c>
      <c r="AX150">
        <v>16673566</v>
      </c>
      <c r="AY150">
        <v>1</v>
      </c>
      <c r="AZ150">
        <v>0</v>
      </c>
      <c r="BA150">
        <v>172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Y150*Source!I91</f>
        <v>14.05</v>
      </c>
      <c r="CY150">
        <f t="shared" si="6"/>
        <v>1</v>
      </c>
      <c r="CZ150">
        <f t="shared" si="7"/>
        <v>1</v>
      </c>
      <c r="DA150">
        <f t="shared" si="8"/>
        <v>1</v>
      </c>
      <c r="DB150">
        <v>0</v>
      </c>
    </row>
    <row r="151" spans="1:106" x14ac:dyDescent="0.2">
      <c r="A151">
        <f>ROW(Source!A91)</f>
        <v>91</v>
      </c>
      <c r="B151">
        <v>16673393</v>
      </c>
      <c r="C151">
        <v>16673546</v>
      </c>
      <c r="D151">
        <v>0</v>
      </c>
      <c r="E151">
        <v>0</v>
      </c>
      <c r="F151">
        <v>1</v>
      </c>
      <c r="G151">
        <v>1</v>
      </c>
      <c r="H151">
        <v>3</v>
      </c>
      <c r="I151" t="s">
        <v>121</v>
      </c>
      <c r="J151" t="s">
        <v>6</v>
      </c>
      <c r="K151" t="s">
        <v>150</v>
      </c>
      <c r="L151">
        <v>1371</v>
      </c>
      <c r="N151">
        <v>1013</v>
      </c>
      <c r="O151" t="s">
        <v>26</v>
      </c>
      <c r="P151" t="s">
        <v>26</v>
      </c>
      <c r="Q151">
        <v>1</v>
      </c>
      <c r="W151">
        <v>0</v>
      </c>
      <c r="X151">
        <v>-825308534</v>
      </c>
      <c r="Y151">
        <v>0.6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6</v>
      </c>
      <c r="AT151">
        <v>0.6</v>
      </c>
      <c r="AU151" t="s">
        <v>6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Y151*Source!I91</f>
        <v>3</v>
      </c>
      <c r="CY151">
        <f t="shared" si="6"/>
        <v>0</v>
      </c>
      <c r="CZ151">
        <f t="shared" si="7"/>
        <v>0</v>
      </c>
      <c r="DA151">
        <f t="shared" si="8"/>
        <v>1</v>
      </c>
      <c r="DB151">
        <v>0</v>
      </c>
    </row>
    <row r="152" spans="1:106" x14ac:dyDescent="0.2">
      <c r="A152">
        <f>ROW(Source!A91)</f>
        <v>91</v>
      </c>
      <c r="B152">
        <v>16673393</v>
      </c>
      <c r="C152">
        <v>16673546</v>
      </c>
      <c r="D152">
        <v>0</v>
      </c>
      <c r="E152">
        <v>0</v>
      </c>
      <c r="F152">
        <v>1</v>
      </c>
      <c r="G152">
        <v>1</v>
      </c>
      <c r="H152">
        <v>3</v>
      </c>
      <c r="I152" t="s">
        <v>121</v>
      </c>
      <c r="J152" t="s">
        <v>6</v>
      </c>
      <c r="K152" t="s">
        <v>153</v>
      </c>
      <c r="L152">
        <v>1371</v>
      </c>
      <c r="N152">
        <v>1013</v>
      </c>
      <c r="O152" t="s">
        <v>26</v>
      </c>
      <c r="P152" t="s">
        <v>26</v>
      </c>
      <c r="Q152">
        <v>1</v>
      </c>
      <c r="W152">
        <v>0</v>
      </c>
      <c r="X152">
        <v>-331294177</v>
      </c>
      <c r="Y152">
        <v>0.4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6</v>
      </c>
      <c r="AT152">
        <v>0.4</v>
      </c>
      <c r="AU152" t="s">
        <v>6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Y152*Source!I91</f>
        <v>2</v>
      </c>
      <c r="CY152">
        <f t="shared" si="6"/>
        <v>0</v>
      </c>
      <c r="CZ152">
        <f t="shared" si="7"/>
        <v>0</v>
      </c>
      <c r="DA152">
        <f t="shared" si="8"/>
        <v>1</v>
      </c>
      <c r="DB152">
        <v>0</v>
      </c>
    </row>
    <row r="153" spans="1:106" x14ac:dyDescent="0.2">
      <c r="A153">
        <f>ROW(Source!A92)</f>
        <v>92</v>
      </c>
      <c r="B153">
        <v>16673407</v>
      </c>
      <c r="C153">
        <v>16673546</v>
      </c>
      <c r="D153">
        <v>15436556</v>
      </c>
      <c r="E153">
        <v>1</v>
      </c>
      <c r="F153">
        <v>1</v>
      </c>
      <c r="G153">
        <v>1</v>
      </c>
      <c r="H153">
        <v>1</v>
      </c>
      <c r="I153" t="s">
        <v>425</v>
      </c>
      <c r="J153" t="s">
        <v>6</v>
      </c>
      <c r="K153" t="s">
        <v>426</v>
      </c>
      <c r="L153">
        <v>1191</v>
      </c>
      <c r="N153">
        <v>1013</v>
      </c>
      <c r="O153" t="s">
        <v>398</v>
      </c>
      <c r="P153" t="s">
        <v>398</v>
      </c>
      <c r="Q153">
        <v>1</v>
      </c>
      <c r="W153">
        <v>0</v>
      </c>
      <c r="X153">
        <v>1069510174</v>
      </c>
      <c r="Y153">
        <v>17.52</v>
      </c>
      <c r="AA153">
        <v>0</v>
      </c>
      <c r="AB153">
        <v>0</v>
      </c>
      <c r="AC153">
        <v>0</v>
      </c>
      <c r="AD153">
        <v>65.7</v>
      </c>
      <c r="AE153">
        <v>0</v>
      </c>
      <c r="AF153">
        <v>0</v>
      </c>
      <c r="AG153">
        <v>0</v>
      </c>
      <c r="AH153">
        <v>9.6199999999999992</v>
      </c>
      <c r="AI153">
        <v>1</v>
      </c>
      <c r="AJ153">
        <v>1</v>
      </c>
      <c r="AK153">
        <v>1</v>
      </c>
      <c r="AL153">
        <v>6.83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14.6</v>
      </c>
      <c r="AU153" t="s">
        <v>147</v>
      </c>
      <c r="AV153">
        <v>1</v>
      </c>
      <c r="AW153">
        <v>2</v>
      </c>
      <c r="AX153">
        <v>16673557</v>
      </c>
      <c r="AY153">
        <v>1</v>
      </c>
      <c r="AZ153">
        <v>0</v>
      </c>
      <c r="BA153">
        <v>173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Y153*Source!I92</f>
        <v>87.6</v>
      </c>
      <c r="CY153">
        <f>AD153</f>
        <v>65.7</v>
      </c>
      <c r="CZ153">
        <f>AH153</f>
        <v>9.6199999999999992</v>
      </c>
      <c r="DA153">
        <f>AL153</f>
        <v>6.83</v>
      </c>
      <c r="DB153">
        <v>0</v>
      </c>
    </row>
    <row r="154" spans="1:106" x14ac:dyDescent="0.2">
      <c r="A154">
        <f>ROW(Source!A92)</f>
        <v>92</v>
      </c>
      <c r="B154">
        <v>16673407</v>
      </c>
      <c r="C154">
        <v>16673546</v>
      </c>
      <c r="D154">
        <v>15430395</v>
      </c>
      <c r="E154">
        <v>1</v>
      </c>
      <c r="F154">
        <v>1</v>
      </c>
      <c r="G154">
        <v>1</v>
      </c>
      <c r="H154">
        <v>1</v>
      </c>
      <c r="I154" t="s">
        <v>399</v>
      </c>
      <c r="J154" t="s">
        <v>6</v>
      </c>
      <c r="K154" t="s">
        <v>400</v>
      </c>
      <c r="L154">
        <v>1191</v>
      </c>
      <c r="N154">
        <v>1013</v>
      </c>
      <c r="O154" t="s">
        <v>398</v>
      </c>
      <c r="P154" t="s">
        <v>398</v>
      </c>
      <c r="Q154">
        <v>1</v>
      </c>
      <c r="W154">
        <v>0</v>
      </c>
      <c r="X154">
        <v>-1417349443</v>
      </c>
      <c r="Y154">
        <v>1.6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6.83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1.6</v>
      </c>
      <c r="AU154" t="s">
        <v>6</v>
      </c>
      <c r="AV154">
        <v>2</v>
      </c>
      <c r="AW154">
        <v>2</v>
      </c>
      <c r="AX154">
        <v>16673558</v>
      </c>
      <c r="AY154">
        <v>1</v>
      </c>
      <c r="AZ154">
        <v>2048</v>
      </c>
      <c r="BA154">
        <v>174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Y154*Source!I92</f>
        <v>8</v>
      </c>
      <c r="CY154">
        <f>AD154</f>
        <v>0</v>
      </c>
      <c r="CZ154">
        <f>AH154</f>
        <v>0</v>
      </c>
      <c r="DA154">
        <f>AL154</f>
        <v>1</v>
      </c>
      <c r="DB154">
        <v>0</v>
      </c>
    </row>
    <row r="155" spans="1:106" x14ac:dyDescent="0.2">
      <c r="A155">
        <f>ROW(Source!A92)</f>
        <v>92</v>
      </c>
      <c r="B155">
        <v>16673407</v>
      </c>
      <c r="C155">
        <v>16673546</v>
      </c>
      <c r="D155">
        <v>15247680</v>
      </c>
      <c r="E155">
        <v>1</v>
      </c>
      <c r="F155">
        <v>1</v>
      </c>
      <c r="G155">
        <v>1</v>
      </c>
      <c r="H155">
        <v>2</v>
      </c>
      <c r="I155" t="s">
        <v>407</v>
      </c>
      <c r="J155" t="s">
        <v>408</v>
      </c>
      <c r="K155" t="s">
        <v>409</v>
      </c>
      <c r="L155">
        <v>1368</v>
      </c>
      <c r="N155">
        <v>1011</v>
      </c>
      <c r="O155" t="s">
        <v>404</v>
      </c>
      <c r="P155" t="s">
        <v>404</v>
      </c>
      <c r="Q155">
        <v>1</v>
      </c>
      <c r="W155">
        <v>0</v>
      </c>
      <c r="X155">
        <v>-1718674368</v>
      </c>
      <c r="Y155">
        <v>0.96</v>
      </c>
      <c r="AA155">
        <v>0</v>
      </c>
      <c r="AB155">
        <v>764.89</v>
      </c>
      <c r="AC155">
        <v>13.5</v>
      </c>
      <c r="AD155">
        <v>0</v>
      </c>
      <c r="AE155">
        <v>0</v>
      </c>
      <c r="AF155">
        <v>111.99</v>
      </c>
      <c r="AG155">
        <v>13.5</v>
      </c>
      <c r="AH155">
        <v>0</v>
      </c>
      <c r="AI155">
        <v>1</v>
      </c>
      <c r="AJ155">
        <v>6.83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0.8</v>
      </c>
      <c r="AU155" t="s">
        <v>147</v>
      </c>
      <c r="AV155">
        <v>0</v>
      </c>
      <c r="AW155">
        <v>2</v>
      </c>
      <c r="AX155">
        <v>16673559</v>
      </c>
      <c r="AY155">
        <v>1</v>
      </c>
      <c r="AZ155">
        <v>0</v>
      </c>
      <c r="BA155">
        <v>175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Y155*Source!I92</f>
        <v>4.8</v>
      </c>
      <c r="CY155">
        <f>AB155</f>
        <v>764.89</v>
      </c>
      <c r="CZ155">
        <f>AF155</f>
        <v>111.99</v>
      </c>
      <c r="DA155">
        <f>AJ155</f>
        <v>6.83</v>
      </c>
      <c r="DB155">
        <v>0</v>
      </c>
    </row>
    <row r="156" spans="1:106" x14ac:dyDescent="0.2">
      <c r="A156">
        <f>ROW(Source!A92)</f>
        <v>92</v>
      </c>
      <c r="B156">
        <v>16673407</v>
      </c>
      <c r="C156">
        <v>16673546</v>
      </c>
      <c r="D156">
        <v>15249073</v>
      </c>
      <c r="E156">
        <v>1</v>
      </c>
      <c r="F156">
        <v>1</v>
      </c>
      <c r="G156">
        <v>1</v>
      </c>
      <c r="H156">
        <v>2</v>
      </c>
      <c r="I156" t="s">
        <v>410</v>
      </c>
      <c r="J156" t="s">
        <v>411</v>
      </c>
      <c r="K156" t="s">
        <v>412</v>
      </c>
      <c r="L156">
        <v>1368</v>
      </c>
      <c r="N156">
        <v>1011</v>
      </c>
      <c r="O156" t="s">
        <v>404</v>
      </c>
      <c r="P156" t="s">
        <v>404</v>
      </c>
      <c r="Q156">
        <v>1</v>
      </c>
      <c r="W156">
        <v>0</v>
      </c>
      <c r="X156">
        <v>1372534845</v>
      </c>
      <c r="Y156">
        <v>0.96</v>
      </c>
      <c r="AA156">
        <v>0</v>
      </c>
      <c r="AB156">
        <v>448.8</v>
      </c>
      <c r="AC156">
        <v>11.6</v>
      </c>
      <c r="AD156">
        <v>0</v>
      </c>
      <c r="AE156">
        <v>0</v>
      </c>
      <c r="AF156">
        <v>65.709999999999994</v>
      </c>
      <c r="AG156">
        <v>11.6</v>
      </c>
      <c r="AH156">
        <v>0</v>
      </c>
      <c r="AI156">
        <v>1</v>
      </c>
      <c r="AJ156">
        <v>6.83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0.8</v>
      </c>
      <c r="AU156" t="s">
        <v>147</v>
      </c>
      <c r="AV156">
        <v>0</v>
      </c>
      <c r="AW156">
        <v>2</v>
      </c>
      <c r="AX156">
        <v>16673560</v>
      </c>
      <c r="AY156">
        <v>1</v>
      </c>
      <c r="AZ156">
        <v>0</v>
      </c>
      <c r="BA156">
        <v>176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Y156*Source!I92</f>
        <v>4.8</v>
      </c>
      <c r="CY156">
        <f>AB156</f>
        <v>448.8</v>
      </c>
      <c r="CZ156">
        <f>AF156</f>
        <v>65.709999999999994</v>
      </c>
      <c r="DA156">
        <f>AJ156</f>
        <v>6.83</v>
      </c>
      <c r="DB156">
        <v>0</v>
      </c>
    </row>
    <row r="157" spans="1:106" x14ac:dyDescent="0.2">
      <c r="A157">
        <f>ROW(Source!A92)</f>
        <v>92</v>
      </c>
      <c r="B157">
        <v>16673407</v>
      </c>
      <c r="C157">
        <v>16673546</v>
      </c>
      <c r="D157">
        <v>15167600</v>
      </c>
      <c r="E157">
        <v>1</v>
      </c>
      <c r="F157">
        <v>1</v>
      </c>
      <c r="G157">
        <v>1</v>
      </c>
      <c r="H157">
        <v>3</v>
      </c>
      <c r="I157" t="s">
        <v>427</v>
      </c>
      <c r="J157" t="s">
        <v>428</v>
      </c>
      <c r="K157" t="s">
        <v>429</v>
      </c>
      <c r="L157">
        <v>1308</v>
      </c>
      <c r="N157">
        <v>1003</v>
      </c>
      <c r="O157" t="s">
        <v>208</v>
      </c>
      <c r="P157" t="s">
        <v>208</v>
      </c>
      <c r="Q157">
        <v>100</v>
      </c>
      <c r="W157">
        <v>0</v>
      </c>
      <c r="X157">
        <v>568244124</v>
      </c>
      <c r="Y157">
        <v>4.7999999999999996E-3</v>
      </c>
      <c r="AA157">
        <v>819.6</v>
      </c>
      <c r="AB157">
        <v>0</v>
      </c>
      <c r="AC157">
        <v>0</v>
      </c>
      <c r="AD157">
        <v>0</v>
      </c>
      <c r="AE157">
        <v>120</v>
      </c>
      <c r="AF157">
        <v>0</v>
      </c>
      <c r="AG157">
        <v>0</v>
      </c>
      <c r="AH157">
        <v>0</v>
      </c>
      <c r="AI157">
        <v>6.83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4.7999999999999996E-3</v>
      </c>
      <c r="AU157" t="s">
        <v>6</v>
      </c>
      <c r="AV157">
        <v>0</v>
      </c>
      <c r="AW157">
        <v>2</v>
      </c>
      <c r="AX157">
        <v>16673561</v>
      </c>
      <c r="AY157">
        <v>1</v>
      </c>
      <c r="AZ157">
        <v>0</v>
      </c>
      <c r="BA157">
        <v>177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Y157*Source!I92</f>
        <v>2.3999999999999997E-2</v>
      </c>
      <c r="CY157">
        <f t="shared" ref="CY157:CY164" si="9">AA157</f>
        <v>819.6</v>
      </c>
      <c r="CZ157">
        <f t="shared" ref="CZ157:CZ164" si="10">AE157</f>
        <v>120</v>
      </c>
      <c r="DA157">
        <f t="shared" ref="DA157:DA164" si="11">AI157</f>
        <v>6.83</v>
      </c>
      <c r="DB157">
        <v>0</v>
      </c>
    </row>
    <row r="158" spans="1:106" x14ac:dyDescent="0.2">
      <c r="A158">
        <f>ROW(Source!A92)</f>
        <v>92</v>
      </c>
      <c r="B158">
        <v>16673407</v>
      </c>
      <c r="C158">
        <v>16673546</v>
      </c>
      <c r="D158">
        <v>15169942</v>
      </c>
      <c r="E158">
        <v>1</v>
      </c>
      <c r="F158">
        <v>1</v>
      </c>
      <c r="G158">
        <v>1</v>
      </c>
      <c r="H158">
        <v>3</v>
      </c>
      <c r="I158" t="s">
        <v>430</v>
      </c>
      <c r="J158" t="s">
        <v>431</v>
      </c>
      <c r="K158" t="s">
        <v>421</v>
      </c>
      <c r="L158">
        <v>1346</v>
      </c>
      <c r="N158">
        <v>1009</v>
      </c>
      <c r="O158" t="s">
        <v>202</v>
      </c>
      <c r="P158" t="s">
        <v>202</v>
      </c>
      <c r="Q158">
        <v>1</v>
      </c>
      <c r="W158">
        <v>0</v>
      </c>
      <c r="X158">
        <v>103900845</v>
      </c>
      <c r="Y158">
        <v>0.77</v>
      </c>
      <c r="AA158">
        <v>61.74</v>
      </c>
      <c r="AB158">
        <v>0</v>
      </c>
      <c r="AC158">
        <v>0</v>
      </c>
      <c r="AD158">
        <v>0</v>
      </c>
      <c r="AE158">
        <v>9.0399999999999991</v>
      </c>
      <c r="AF158">
        <v>0</v>
      </c>
      <c r="AG158">
        <v>0</v>
      </c>
      <c r="AH158">
        <v>0</v>
      </c>
      <c r="AI158">
        <v>6.83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0.77</v>
      </c>
      <c r="AU158" t="s">
        <v>6</v>
      </c>
      <c r="AV158">
        <v>0</v>
      </c>
      <c r="AW158">
        <v>2</v>
      </c>
      <c r="AX158">
        <v>16673562</v>
      </c>
      <c r="AY158">
        <v>1</v>
      </c>
      <c r="AZ158">
        <v>0</v>
      </c>
      <c r="BA158">
        <v>178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Y158*Source!I92</f>
        <v>3.85</v>
      </c>
      <c r="CY158">
        <f t="shared" si="9"/>
        <v>61.74</v>
      </c>
      <c r="CZ158">
        <f t="shared" si="10"/>
        <v>9.0399999999999991</v>
      </c>
      <c r="DA158">
        <f t="shared" si="11"/>
        <v>6.83</v>
      </c>
      <c r="DB158">
        <v>0</v>
      </c>
    </row>
    <row r="159" spans="1:106" x14ac:dyDescent="0.2">
      <c r="A159">
        <f>ROW(Source!A92)</f>
        <v>92</v>
      </c>
      <c r="B159">
        <v>16673407</v>
      </c>
      <c r="C159">
        <v>16673546</v>
      </c>
      <c r="D159">
        <v>15217463</v>
      </c>
      <c r="E159">
        <v>1</v>
      </c>
      <c r="F159">
        <v>1</v>
      </c>
      <c r="G159">
        <v>1</v>
      </c>
      <c r="H159">
        <v>3</v>
      </c>
      <c r="I159" t="s">
        <v>432</v>
      </c>
      <c r="J159" t="s">
        <v>433</v>
      </c>
      <c r="K159" t="s">
        <v>434</v>
      </c>
      <c r="L159">
        <v>1358</v>
      </c>
      <c r="N159">
        <v>1010</v>
      </c>
      <c r="O159" t="s">
        <v>435</v>
      </c>
      <c r="P159" t="s">
        <v>435</v>
      </c>
      <c r="Q159">
        <v>10</v>
      </c>
      <c r="W159">
        <v>0</v>
      </c>
      <c r="X159">
        <v>1386890308</v>
      </c>
      <c r="Y159">
        <v>0.1</v>
      </c>
      <c r="AA159">
        <v>266.37</v>
      </c>
      <c r="AB159">
        <v>0</v>
      </c>
      <c r="AC159">
        <v>0</v>
      </c>
      <c r="AD159">
        <v>0</v>
      </c>
      <c r="AE159">
        <v>39</v>
      </c>
      <c r="AF159">
        <v>0</v>
      </c>
      <c r="AG159">
        <v>0</v>
      </c>
      <c r="AH159">
        <v>0</v>
      </c>
      <c r="AI159">
        <v>6.83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0.1</v>
      </c>
      <c r="AU159" t="s">
        <v>6</v>
      </c>
      <c r="AV159">
        <v>0</v>
      </c>
      <c r="AW159">
        <v>2</v>
      </c>
      <c r="AX159">
        <v>16673563</v>
      </c>
      <c r="AY159">
        <v>1</v>
      </c>
      <c r="AZ159">
        <v>0</v>
      </c>
      <c r="BA159">
        <v>179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Y159*Source!I92</f>
        <v>0.5</v>
      </c>
      <c r="CY159">
        <f t="shared" si="9"/>
        <v>266.37</v>
      </c>
      <c r="CZ159">
        <f t="shared" si="10"/>
        <v>39</v>
      </c>
      <c r="DA159">
        <f t="shared" si="11"/>
        <v>6.83</v>
      </c>
      <c r="DB159">
        <v>0</v>
      </c>
    </row>
    <row r="160" spans="1:106" x14ac:dyDescent="0.2">
      <c r="A160">
        <f>ROW(Source!A92)</f>
        <v>92</v>
      </c>
      <c r="B160">
        <v>16673407</v>
      </c>
      <c r="C160">
        <v>16673546</v>
      </c>
      <c r="D160">
        <v>15219318</v>
      </c>
      <c r="E160">
        <v>1</v>
      </c>
      <c r="F160">
        <v>1</v>
      </c>
      <c r="G160">
        <v>1</v>
      </c>
      <c r="H160">
        <v>3</v>
      </c>
      <c r="I160" t="s">
        <v>436</v>
      </c>
      <c r="J160" t="s">
        <v>437</v>
      </c>
      <c r="K160" t="s">
        <v>438</v>
      </c>
      <c r="L160">
        <v>1355</v>
      </c>
      <c r="N160">
        <v>1010</v>
      </c>
      <c r="O160" t="s">
        <v>218</v>
      </c>
      <c r="P160" t="s">
        <v>218</v>
      </c>
      <c r="Q160">
        <v>100</v>
      </c>
      <c r="W160">
        <v>0</v>
      </c>
      <c r="X160">
        <v>-1637093530</v>
      </c>
      <c r="Y160">
        <v>2.0400000000000001E-2</v>
      </c>
      <c r="AA160">
        <v>27224.38</v>
      </c>
      <c r="AB160">
        <v>0</v>
      </c>
      <c r="AC160">
        <v>0</v>
      </c>
      <c r="AD160">
        <v>0</v>
      </c>
      <c r="AE160">
        <v>3986</v>
      </c>
      <c r="AF160">
        <v>0</v>
      </c>
      <c r="AG160">
        <v>0</v>
      </c>
      <c r="AH160">
        <v>0</v>
      </c>
      <c r="AI160">
        <v>6.83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2.0400000000000001E-2</v>
      </c>
      <c r="AU160" t="s">
        <v>6</v>
      </c>
      <c r="AV160">
        <v>0</v>
      </c>
      <c r="AW160">
        <v>2</v>
      </c>
      <c r="AX160">
        <v>16673564</v>
      </c>
      <c r="AY160">
        <v>1</v>
      </c>
      <c r="AZ160">
        <v>0</v>
      </c>
      <c r="BA160">
        <v>180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Y160*Source!I92</f>
        <v>0.10200000000000001</v>
      </c>
      <c r="CY160">
        <f t="shared" si="9"/>
        <v>27224.38</v>
      </c>
      <c r="CZ160">
        <f t="shared" si="10"/>
        <v>3986</v>
      </c>
      <c r="DA160">
        <f t="shared" si="11"/>
        <v>6.83</v>
      </c>
      <c r="DB160">
        <v>0</v>
      </c>
    </row>
    <row r="161" spans="1:106" x14ac:dyDescent="0.2">
      <c r="A161">
        <f>ROW(Source!A92)</f>
        <v>92</v>
      </c>
      <c r="B161">
        <v>16673407</v>
      </c>
      <c r="C161">
        <v>16673546</v>
      </c>
      <c r="D161">
        <v>15233311</v>
      </c>
      <c r="E161">
        <v>1</v>
      </c>
      <c r="F161">
        <v>1</v>
      </c>
      <c r="G161">
        <v>1</v>
      </c>
      <c r="H161">
        <v>3</v>
      </c>
      <c r="I161" t="s">
        <v>439</v>
      </c>
      <c r="J161" t="s">
        <v>440</v>
      </c>
      <c r="K161" t="s">
        <v>441</v>
      </c>
      <c r="L161">
        <v>1346</v>
      </c>
      <c r="N161">
        <v>1009</v>
      </c>
      <c r="O161" t="s">
        <v>202</v>
      </c>
      <c r="P161" t="s">
        <v>202</v>
      </c>
      <c r="Q161">
        <v>1</v>
      </c>
      <c r="W161">
        <v>0</v>
      </c>
      <c r="X161">
        <v>1907110972</v>
      </c>
      <c r="Y161">
        <v>1.6E-2</v>
      </c>
      <c r="AA161">
        <v>284.81</v>
      </c>
      <c r="AB161">
        <v>0</v>
      </c>
      <c r="AC161">
        <v>0</v>
      </c>
      <c r="AD161">
        <v>0</v>
      </c>
      <c r="AE161">
        <v>41.7</v>
      </c>
      <c r="AF161">
        <v>0</v>
      </c>
      <c r="AG161">
        <v>0</v>
      </c>
      <c r="AH161">
        <v>0</v>
      </c>
      <c r="AI161">
        <v>6.83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1.6E-2</v>
      </c>
      <c r="AU161" t="s">
        <v>6</v>
      </c>
      <c r="AV161">
        <v>0</v>
      </c>
      <c r="AW161">
        <v>2</v>
      </c>
      <c r="AX161">
        <v>16673565</v>
      </c>
      <c r="AY161">
        <v>1</v>
      </c>
      <c r="AZ161">
        <v>0</v>
      </c>
      <c r="BA161">
        <v>181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Y161*Source!I92</f>
        <v>0.08</v>
      </c>
      <c r="CY161">
        <f t="shared" si="9"/>
        <v>284.81</v>
      </c>
      <c r="CZ161">
        <f t="shared" si="10"/>
        <v>41.7</v>
      </c>
      <c r="DA161">
        <f t="shared" si="11"/>
        <v>6.83</v>
      </c>
      <c r="DB161">
        <v>0</v>
      </c>
    </row>
    <row r="162" spans="1:106" x14ac:dyDescent="0.2">
      <c r="A162">
        <f>ROW(Source!A92)</f>
        <v>92</v>
      </c>
      <c r="B162">
        <v>16673407</v>
      </c>
      <c r="C162">
        <v>16673546</v>
      </c>
      <c r="D162">
        <v>15164559</v>
      </c>
      <c r="E162">
        <v>17</v>
      </c>
      <c r="F162">
        <v>1</v>
      </c>
      <c r="G162">
        <v>1</v>
      </c>
      <c r="H162">
        <v>3</v>
      </c>
      <c r="I162" t="s">
        <v>442</v>
      </c>
      <c r="J162" t="s">
        <v>6</v>
      </c>
      <c r="K162" t="s">
        <v>443</v>
      </c>
      <c r="L162">
        <v>1374</v>
      </c>
      <c r="N162">
        <v>1013</v>
      </c>
      <c r="O162" t="s">
        <v>444</v>
      </c>
      <c r="P162" t="s">
        <v>444</v>
      </c>
      <c r="Q162">
        <v>1</v>
      </c>
      <c r="W162">
        <v>0</v>
      </c>
      <c r="X162">
        <v>-1731369543</v>
      </c>
      <c r="Y162">
        <v>2.81</v>
      </c>
      <c r="AA162">
        <v>1</v>
      </c>
      <c r="AB162">
        <v>0</v>
      </c>
      <c r="AC162">
        <v>0</v>
      </c>
      <c r="AD162">
        <v>0</v>
      </c>
      <c r="AE162">
        <v>1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2.81</v>
      </c>
      <c r="AU162" t="s">
        <v>6</v>
      </c>
      <c r="AV162">
        <v>0</v>
      </c>
      <c r="AW162">
        <v>2</v>
      </c>
      <c r="AX162">
        <v>16673566</v>
      </c>
      <c r="AY162">
        <v>1</v>
      </c>
      <c r="AZ162">
        <v>0</v>
      </c>
      <c r="BA162">
        <v>182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Y162*Source!I92</f>
        <v>14.05</v>
      </c>
      <c r="CY162">
        <f t="shared" si="9"/>
        <v>1</v>
      </c>
      <c r="CZ162">
        <f t="shared" si="10"/>
        <v>1</v>
      </c>
      <c r="DA162">
        <f t="shared" si="11"/>
        <v>1</v>
      </c>
      <c r="DB162">
        <v>0</v>
      </c>
    </row>
    <row r="163" spans="1:106" x14ac:dyDescent="0.2">
      <c r="A163">
        <f>ROW(Source!A92)</f>
        <v>92</v>
      </c>
      <c r="B163">
        <v>16673407</v>
      </c>
      <c r="C163">
        <v>16673546</v>
      </c>
      <c r="D163">
        <v>0</v>
      </c>
      <c r="E163">
        <v>0</v>
      </c>
      <c r="F163">
        <v>1</v>
      </c>
      <c r="G163">
        <v>1</v>
      </c>
      <c r="H163">
        <v>3</v>
      </c>
      <c r="I163" t="s">
        <v>121</v>
      </c>
      <c r="J163" t="s">
        <v>6</v>
      </c>
      <c r="K163" t="s">
        <v>150</v>
      </c>
      <c r="L163">
        <v>1371</v>
      </c>
      <c r="N163">
        <v>1013</v>
      </c>
      <c r="O163" t="s">
        <v>26</v>
      </c>
      <c r="P163" t="s">
        <v>26</v>
      </c>
      <c r="Q163">
        <v>1</v>
      </c>
      <c r="W163">
        <v>0</v>
      </c>
      <c r="X163">
        <v>-825308534</v>
      </c>
      <c r="Y163">
        <v>0.6</v>
      </c>
      <c r="AA163">
        <v>44469</v>
      </c>
      <c r="AB163">
        <v>0</v>
      </c>
      <c r="AC163">
        <v>0</v>
      </c>
      <c r="AD163">
        <v>0</v>
      </c>
      <c r="AE163">
        <v>6510.83</v>
      </c>
      <c r="AF163">
        <v>0</v>
      </c>
      <c r="AG163">
        <v>0</v>
      </c>
      <c r="AH163">
        <v>0</v>
      </c>
      <c r="AI163">
        <v>6.83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6</v>
      </c>
      <c r="AT163">
        <v>0.6</v>
      </c>
      <c r="AU163" t="s">
        <v>6</v>
      </c>
      <c r="AV163">
        <v>0</v>
      </c>
      <c r="AW163">
        <v>1</v>
      </c>
      <c r="AX163">
        <v>-1</v>
      </c>
      <c r="AY163">
        <v>0</v>
      </c>
      <c r="AZ163">
        <v>0</v>
      </c>
      <c r="BA163" t="s">
        <v>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Y163*Source!I92</f>
        <v>3</v>
      </c>
      <c r="CY163">
        <f t="shared" si="9"/>
        <v>44469</v>
      </c>
      <c r="CZ163">
        <f t="shared" si="10"/>
        <v>6510.83</v>
      </c>
      <c r="DA163">
        <f t="shared" si="11"/>
        <v>6.83</v>
      </c>
      <c r="DB163">
        <v>0</v>
      </c>
    </row>
    <row r="164" spans="1:106" x14ac:dyDescent="0.2">
      <c r="A164">
        <f>ROW(Source!A92)</f>
        <v>92</v>
      </c>
      <c r="B164">
        <v>16673407</v>
      </c>
      <c r="C164">
        <v>16673546</v>
      </c>
      <c r="D164">
        <v>0</v>
      </c>
      <c r="E164">
        <v>0</v>
      </c>
      <c r="F164">
        <v>1</v>
      </c>
      <c r="G164">
        <v>1</v>
      </c>
      <c r="H164">
        <v>3</v>
      </c>
      <c r="I164" t="s">
        <v>121</v>
      </c>
      <c r="J164" t="s">
        <v>6</v>
      </c>
      <c r="K164" t="s">
        <v>153</v>
      </c>
      <c r="L164">
        <v>1371</v>
      </c>
      <c r="N164">
        <v>1013</v>
      </c>
      <c r="O164" t="s">
        <v>26</v>
      </c>
      <c r="P164" t="s">
        <v>26</v>
      </c>
      <c r="Q164">
        <v>1</v>
      </c>
      <c r="W164">
        <v>0</v>
      </c>
      <c r="X164">
        <v>-331294177</v>
      </c>
      <c r="Y164">
        <v>0.4</v>
      </c>
      <c r="AA164">
        <v>44469</v>
      </c>
      <c r="AB164">
        <v>0</v>
      </c>
      <c r="AC164">
        <v>0</v>
      </c>
      <c r="AD164">
        <v>0</v>
      </c>
      <c r="AE164">
        <v>6510.83</v>
      </c>
      <c r="AF164">
        <v>0</v>
      </c>
      <c r="AG164">
        <v>0</v>
      </c>
      <c r="AH164">
        <v>0</v>
      </c>
      <c r="AI164">
        <v>6.83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6</v>
      </c>
      <c r="AT164">
        <v>0.4</v>
      </c>
      <c r="AU164" t="s">
        <v>6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Y164*Source!I92</f>
        <v>2</v>
      </c>
      <c r="CY164">
        <f t="shared" si="9"/>
        <v>44469</v>
      </c>
      <c r="CZ164">
        <f t="shared" si="10"/>
        <v>6510.83</v>
      </c>
      <c r="DA164">
        <f t="shared" si="11"/>
        <v>6.83</v>
      </c>
      <c r="DB164">
        <v>0</v>
      </c>
    </row>
    <row r="165" spans="1:106" x14ac:dyDescent="0.2">
      <c r="A165">
        <f>ROW(Source!A97)</f>
        <v>97</v>
      </c>
      <c r="B165">
        <v>16673393</v>
      </c>
      <c r="C165">
        <v>16673574</v>
      </c>
      <c r="D165">
        <v>15436014</v>
      </c>
      <c r="E165">
        <v>1</v>
      </c>
      <c r="F165">
        <v>1</v>
      </c>
      <c r="G165">
        <v>1</v>
      </c>
      <c r="H165">
        <v>1</v>
      </c>
      <c r="I165" t="s">
        <v>445</v>
      </c>
      <c r="J165" t="s">
        <v>6</v>
      </c>
      <c r="K165" t="s">
        <v>446</v>
      </c>
      <c r="L165">
        <v>1191</v>
      </c>
      <c r="N165">
        <v>1013</v>
      </c>
      <c r="O165" t="s">
        <v>398</v>
      </c>
      <c r="P165" t="s">
        <v>398</v>
      </c>
      <c r="Q165">
        <v>1</v>
      </c>
      <c r="W165">
        <v>0</v>
      </c>
      <c r="X165">
        <v>-784637506</v>
      </c>
      <c r="Y165">
        <v>84.994199999999992</v>
      </c>
      <c r="AA165">
        <v>0</v>
      </c>
      <c r="AB165">
        <v>0</v>
      </c>
      <c r="AC165">
        <v>0</v>
      </c>
      <c r="AD165">
        <v>8.74</v>
      </c>
      <c r="AE165">
        <v>0</v>
      </c>
      <c r="AF165">
        <v>0</v>
      </c>
      <c r="AG165">
        <v>0</v>
      </c>
      <c r="AH165">
        <v>8.74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61.59</v>
      </c>
      <c r="AU165" t="s">
        <v>118</v>
      </c>
      <c r="AV165">
        <v>1</v>
      </c>
      <c r="AW165">
        <v>2</v>
      </c>
      <c r="AX165">
        <v>16673617</v>
      </c>
      <c r="AY165">
        <v>1</v>
      </c>
      <c r="AZ165">
        <v>0</v>
      </c>
      <c r="BA165">
        <v>183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Y165*Source!I97</f>
        <v>8.1594432000000001</v>
      </c>
      <c r="CY165">
        <f>AD165</f>
        <v>8.74</v>
      </c>
      <c r="CZ165">
        <f>AH165</f>
        <v>8.74</v>
      </c>
      <c r="DA165">
        <f>AL165</f>
        <v>1</v>
      </c>
      <c r="DB165">
        <v>0</v>
      </c>
    </row>
    <row r="166" spans="1:106" x14ac:dyDescent="0.2">
      <c r="A166">
        <f>ROW(Source!A97)</f>
        <v>97</v>
      </c>
      <c r="B166">
        <v>16673393</v>
      </c>
      <c r="C166">
        <v>16673574</v>
      </c>
      <c r="D166">
        <v>15430395</v>
      </c>
      <c r="E166">
        <v>1</v>
      </c>
      <c r="F166">
        <v>1</v>
      </c>
      <c r="G166">
        <v>1</v>
      </c>
      <c r="H166">
        <v>1</v>
      </c>
      <c r="I166" t="s">
        <v>399</v>
      </c>
      <c r="J166" t="s">
        <v>6</v>
      </c>
      <c r="K166" t="s">
        <v>400</v>
      </c>
      <c r="L166">
        <v>1191</v>
      </c>
      <c r="N166">
        <v>1013</v>
      </c>
      <c r="O166" t="s">
        <v>398</v>
      </c>
      <c r="P166" t="s">
        <v>398</v>
      </c>
      <c r="Q166">
        <v>1</v>
      </c>
      <c r="W166">
        <v>0</v>
      </c>
      <c r="X166">
        <v>-1417349443</v>
      </c>
      <c r="Y166">
        <v>0.8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0.8</v>
      </c>
      <c r="AU166" t="s">
        <v>6</v>
      </c>
      <c r="AV166">
        <v>2</v>
      </c>
      <c r="AW166">
        <v>2</v>
      </c>
      <c r="AX166">
        <v>16673618</v>
      </c>
      <c r="AY166">
        <v>1</v>
      </c>
      <c r="AZ166">
        <v>2048</v>
      </c>
      <c r="BA166">
        <v>184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Y166*Source!I97</f>
        <v>7.6800000000000007E-2</v>
      </c>
      <c r="CY166">
        <f>AD166</f>
        <v>0</v>
      </c>
      <c r="CZ166">
        <f>AH166</f>
        <v>0</v>
      </c>
      <c r="DA166">
        <f>AL166</f>
        <v>1</v>
      </c>
      <c r="DB166">
        <v>0</v>
      </c>
    </row>
    <row r="167" spans="1:106" x14ac:dyDescent="0.2">
      <c r="A167">
        <f>ROW(Source!A97)</f>
        <v>97</v>
      </c>
      <c r="B167">
        <v>16673393</v>
      </c>
      <c r="C167">
        <v>16673574</v>
      </c>
      <c r="D167">
        <v>15247680</v>
      </c>
      <c r="E167">
        <v>1</v>
      </c>
      <c r="F167">
        <v>1</v>
      </c>
      <c r="G167">
        <v>1</v>
      </c>
      <c r="H167">
        <v>2</v>
      </c>
      <c r="I167" t="s">
        <v>407</v>
      </c>
      <c r="J167" t="s">
        <v>408</v>
      </c>
      <c r="K167" t="s">
        <v>409</v>
      </c>
      <c r="L167">
        <v>1368</v>
      </c>
      <c r="N167">
        <v>1011</v>
      </c>
      <c r="O167" t="s">
        <v>404</v>
      </c>
      <c r="P167" t="s">
        <v>404</v>
      </c>
      <c r="Q167">
        <v>1</v>
      </c>
      <c r="W167">
        <v>0</v>
      </c>
      <c r="X167">
        <v>-1718674368</v>
      </c>
      <c r="Y167">
        <v>0.48</v>
      </c>
      <c r="AA167">
        <v>0</v>
      </c>
      <c r="AB167">
        <v>111.99</v>
      </c>
      <c r="AC167">
        <v>13.5</v>
      </c>
      <c r="AD167">
        <v>0</v>
      </c>
      <c r="AE167">
        <v>0</v>
      </c>
      <c r="AF167">
        <v>111.99</v>
      </c>
      <c r="AG167">
        <v>13.5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0.32</v>
      </c>
      <c r="AU167" t="s">
        <v>117</v>
      </c>
      <c r="AV167">
        <v>0</v>
      </c>
      <c r="AW167">
        <v>2</v>
      </c>
      <c r="AX167">
        <v>16673619</v>
      </c>
      <c r="AY167">
        <v>1</v>
      </c>
      <c r="AZ167">
        <v>0</v>
      </c>
      <c r="BA167">
        <v>185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Y167*Source!I97</f>
        <v>4.6079999999999996E-2</v>
      </c>
      <c r="CY167">
        <f>AB167</f>
        <v>111.99</v>
      </c>
      <c r="CZ167">
        <f>AF167</f>
        <v>111.99</v>
      </c>
      <c r="DA167">
        <f>AJ167</f>
        <v>1</v>
      </c>
      <c r="DB167">
        <v>0</v>
      </c>
    </row>
    <row r="168" spans="1:106" x14ac:dyDescent="0.2">
      <c r="A168">
        <f>ROW(Source!A97)</f>
        <v>97</v>
      </c>
      <c r="B168">
        <v>16673393</v>
      </c>
      <c r="C168">
        <v>16673574</v>
      </c>
      <c r="D168">
        <v>15247860</v>
      </c>
      <c r="E168">
        <v>1</v>
      </c>
      <c r="F168">
        <v>1</v>
      </c>
      <c r="G168">
        <v>1</v>
      </c>
      <c r="H168">
        <v>2</v>
      </c>
      <c r="I168" t="s">
        <v>447</v>
      </c>
      <c r="J168" t="s">
        <v>448</v>
      </c>
      <c r="K168" t="s">
        <v>449</v>
      </c>
      <c r="L168">
        <v>1368</v>
      </c>
      <c r="N168">
        <v>1011</v>
      </c>
      <c r="O168" t="s">
        <v>404</v>
      </c>
      <c r="P168" t="s">
        <v>404</v>
      </c>
      <c r="Q168">
        <v>1</v>
      </c>
      <c r="W168">
        <v>0</v>
      </c>
      <c r="X168">
        <v>1373224040</v>
      </c>
      <c r="Y168">
        <v>13.200000000000001</v>
      </c>
      <c r="AA168">
        <v>0</v>
      </c>
      <c r="AB168">
        <v>3.12</v>
      </c>
      <c r="AC168">
        <v>0</v>
      </c>
      <c r="AD168">
        <v>0</v>
      </c>
      <c r="AE168">
        <v>0</v>
      </c>
      <c r="AF168">
        <v>3.12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8.8000000000000007</v>
      </c>
      <c r="AU168" t="s">
        <v>117</v>
      </c>
      <c r="AV168">
        <v>0</v>
      </c>
      <c r="AW168">
        <v>2</v>
      </c>
      <c r="AX168">
        <v>16673620</v>
      </c>
      <c r="AY168">
        <v>1</v>
      </c>
      <c r="AZ168">
        <v>0</v>
      </c>
      <c r="BA168">
        <v>186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Y168*Source!I97</f>
        <v>1.2672000000000001</v>
      </c>
      <c r="CY168">
        <f>AB168</f>
        <v>3.12</v>
      </c>
      <c r="CZ168">
        <f>AF168</f>
        <v>3.12</v>
      </c>
      <c r="DA168">
        <f>AJ168</f>
        <v>1</v>
      </c>
      <c r="DB168">
        <v>0</v>
      </c>
    </row>
    <row r="169" spans="1:106" x14ac:dyDescent="0.2">
      <c r="A169">
        <f>ROW(Source!A97)</f>
        <v>97</v>
      </c>
      <c r="B169">
        <v>16673393</v>
      </c>
      <c r="C169">
        <v>16673574</v>
      </c>
      <c r="D169">
        <v>15247873</v>
      </c>
      <c r="E169">
        <v>1</v>
      </c>
      <c r="F169">
        <v>1</v>
      </c>
      <c r="G169">
        <v>1</v>
      </c>
      <c r="H169">
        <v>2</v>
      </c>
      <c r="I169" t="s">
        <v>450</v>
      </c>
      <c r="J169" t="s">
        <v>451</v>
      </c>
      <c r="K169" t="s">
        <v>452</v>
      </c>
      <c r="L169">
        <v>1368</v>
      </c>
      <c r="N169">
        <v>1011</v>
      </c>
      <c r="O169" t="s">
        <v>404</v>
      </c>
      <c r="P169" t="s">
        <v>404</v>
      </c>
      <c r="Q169">
        <v>1</v>
      </c>
      <c r="W169">
        <v>0</v>
      </c>
      <c r="X169">
        <v>-1985289705</v>
      </c>
      <c r="Y169">
        <v>0.15</v>
      </c>
      <c r="AA169">
        <v>0</v>
      </c>
      <c r="AB169">
        <v>6.66</v>
      </c>
      <c r="AC169">
        <v>0</v>
      </c>
      <c r="AD169">
        <v>0</v>
      </c>
      <c r="AE169">
        <v>0</v>
      </c>
      <c r="AF169">
        <v>6.66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6</v>
      </c>
      <c r="AT169">
        <v>0.1</v>
      </c>
      <c r="AU169" t="s">
        <v>117</v>
      </c>
      <c r="AV169">
        <v>0</v>
      </c>
      <c r="AW169">
        <v>2</v>
      </c>
      <c r="AX169">
        <v>16673621</v>
      </c>
      <c r="AY169">
        <v>1</v>
      </c>
      <c r="AZ169">
        <v>0</v>
      </c>
      <c r="BA169">
        <v>187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Y169*Source!I97</f>
        <v>1.44E-2</v>
      </c>
      <c r="CY169">
        <f>AB169</f>
        <v>6.66</v>
      </c>
      <c r="CZ169">
        <f>AF169</f>
        <v>6.66</v>
      </c>
      <c r="DA169">
        <f>AJ169</f>
        <v>1</v>
      </c>
      <c r="DB169">
        <v>0</v>
      </c>
    </row>
    <row r="170" spans="1:106" x14ac:dyDescent="0.2">
      <c r="A170">
        <f>ROW(Source!A97)</f>
        <v>97</v>
      </c>
      <c r="B170">
        <v>16673393</v>
      </c>
      <c r="C170">
        <v>16673574</v>
      </c>
      <c r="D170">
        <v>15249073</v>
      </c>
      <c r="E170">
        <v>1</v>
      </c>
      <c r="F170">
        <v>1</v>
      </c>
      <c r="G170">
        <v>1</v>
      </c>
      <c r="H170">
        <v>2</v>
      </c>
      <c r="I170" t="s">
        <v>410</v>
      </c>
      <c r="J170" t="s">
        <v>411</v>
      </c>
      <c r="K170" t="s">
        <v>412</v>
      </c>
      <c r="L170">
        <v>1368</v>
      </c>
      <c r="N170">
        <v>1011</v>
      </c>
      <c r="O170" t="s">
        <v>404</v>
      </c>
      <c r="P170" t="s">
        <v>404</v>
      </c>
      <c r="Q170">
        <v>1</v>
      </c>
      <c r="W170">
        <v>0</v>
      </c>
      <c r="X170">
        <v>1372534845</v>
      </c>
      <c r="Y170">
        <v>0.72</v>
      </c>
      <c r="AA170">
        <v>0</v>
      </c>
      <c r="AB170">
        <v>65.709999999999994</v>
      </c>
      <c r="AC170">
        <v>11.6</v>
      </c>
      <c r="AD170">
        <v>0</v>
      </c>
      <c r="AE170">
        <v>0</v>
      </c>
      <c r="AF170">
        <v>65.709999999999994</v>
      </c>
      <c r="AG170">
        <v>11.6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0.48</v>
      </c>
      <c r="AU170" t="s">
        <v>117</v>
      </c>
      <c r="AV170">
        <v>0</v>
      </c>
      <c r="AW170">
        <v>2</v>
      </c>
      <c r="AX170">
        <v>16673622</v>
      </c>
      <c r="AY170">
        <v>1</v>
      </c>
      <c r="AZ170">
        <v>0</v>
      </c>
      <c r="BA170">
        <v>188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Y170*Source!I97</f>
        <v>6.9120000000000001E-2</v>
      </c>
      <c r="CY170">
        <f>AB170</f>
        <v>65.709999999999994</v>
      </c>
      <c r="CZ170">
        <f>AF170</f>
        <v>65.709999999999994</v>
      </c>
      <c r="DA170">
        <f>AJ170</f>
        <v>1</v>
      </c>
      <c r="DB170">
        <v>0</v>
      </c>
    </row>
    <row r="171" spans="1:106" x14ac:dyDescent="0.2">
      <c r="A171">
        <f>ROW(Source!A97)</f>
        <v>97</v>
      </c>
      <c r="B171">
        <v>16673393</v>
      </c>
      <c r="C171">
        <v>16673574</v>
      </c>
      <c r="D171">
        <v>15249377</v>
      </c>
      <c r="E171">
        <v>1</v>
      </c>
      <c r="F171">
        <v>1</v>
      </c>
      <c r="G171">
        <v>1</v>
      </c>
      <c r="H171">
        <v>2</v>
      </c>
      <c r="I171" t="s">
        <v>413</v>
      </c>
      <c r="J171" t="s">
        <v>414</v>
      </c>
      <c r="K171" t="s">
        <v>415</v>
      </c>
      <c r="L171">
        <v>1368</v>
      </c>
      <c r="N171">
        <v>1011</v>
      </c>
      <c r="O171" t="s">
        <v>404</v>
      </c>
      <c r="P171" t="s">
        <v>404</v>
      </c>
      <c r="Q171">
        <v>1</v>
      </c>
      <c r="W171">
        <v>0</v>
      </c>
      <c r="X171">
        <v>-353815937</v>
      </c>
      <c r="Y171">
        <v>1.605</v>
      </c>
      <c r="AA171">
        <v>0</v>
      </c>
      <c r="AB171">
        <v>8.1</v>
      </c>
      <c r="AC171">
        <v>0</v>
      </c>
      <c r="AD171">
        <v>0</v>
      </c>
      <c r="AE171">
        <v>0</v>
      </c>
      <c r="AF171">
        <v>8.1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1.07</v>
      </c>
      <c r="AU171" t="s">
        <v>117</v>
      </c>
      <c r="AV171">
        <v>0</v>
      </c>
      <c r="AW171">
        <v>2</v>
      </c>
      <c r="AX171">
        <v>16673623</v>
      </c>
      <c r="AY171">
        <v>1</v>
      </c>
      <c r="AZ171">
        <v>0</v>
      </c>
      <c r="BA171">
        <v>189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Y171*Source!I97</f>
        <v>0.15407999999999999</v>
      </c>
      <c r="CY171">
        <f>AB171</f>
        <v>8.1</v>
      </c>
      <c r="CZ171">
        <f>AF171</f>
        <v>8.1</v>
      </c>
      <c r="DA171">
        <f>AJ171</f>
        <v>1</v>
      </c>
      <c r="DB171">
        <v>0</v>
      </c>
    </row>
    <row r="172" spans="1:106" x14ac:dyDescent="0.2">
      <c r="A172">
        <f>ROW(Source!A97)</f>
        <v>97</v>
      </c>
      <c r="B172">
        <v>16673393</v>
      </c>
      <c r="C172">
        <v>16673574</v>
      </c>
      <c r="D172">
        <v>15167567</v>
      </c>
      <c r="E172">
        <v>1</v>
      </c>
      <c r="F172">
        <v>1</v>
      </c>
      <c r="G172">
        <v>1</v>
      </c>
      <c r="H172">
        <v>3</v>
      </c>
      <c r="I172" t="s">
        <v>453</v>
      </c>
      <c r="J172" t="s">
        <v>454</v>
      </c>
      <c r="K172" t="s">
        <v>455</v>
      </c>
      <c r="L172">
        <v>1346</v>
      </c>
      <c r="N172">
        <v>1009</v>
      </c>
      <c r="O172" t="s">
        <v>202</v>
      </c>
      <c r="P172" t="s">
        <v>202</v>
      </c>
      <c r="Q172">
        <v>1</v>
      </c>
      <c r="W172">
        <v>0</v>
      </c>
      <c r="X172">
        <v>1730218770</v>
      </c>
      <c r="Y172">
        <v>7.27</v>
      </c>
      <c r="AA172">
        <v>39.020000000000003</v>
      </c>
      <c r="AB172">
        <v>0</v>
      </c>
      <c r="AC172">
        <v>0</v>
      </c>
      <c r="AD172">
        <v>0</v>
      </c>
      <c r="AE172">
        <v>39.020000000000003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7.27</v>
      </c>
      <c r="AU172" t="s">
        <v>6</v>
      </c>
      <c r="AV172">
        <v>0</v>
      </c>
      <c r="AW172">
        <v>2</v>
      </c>
      <c r="AX172">
        <v>16673624</v>
      </c>
      <c r="AY172">
        <v>1</v>
      </c>
      <c r="AZ172">
        <v>0</v>
      </c>
      <c r="BA172">
        <v>190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Y172*Source!I97</f>
        <v>0.69791999999999998</v>
      </c>
      <c r="CY172">
        <f t="shared" ref="CY172:CY177" si="12">AA172</f>
        <v>39.020000000000003</v>
      </c>
      <c r="CZ172">
        <f t="shared" ref="CZ172:CZ177" si="13">AE172</f>
        <v>39.020000000000003</v>
      </c>
      <c r="DA172">
        <f t="shared" ref="DA172:DA177" si="14">AI172</f>
        <v>1</v>
      </c>
      <c r="DB172">
        <v>0</v>
      </c>
    </row>
    <row r="173" spans="1:106" x14ac:dyDescent="0.2">
      <c r="A173">
        <f>ROW(Source!A97)</f>
        <v>97</v>
      </c>
      <c r="B173">
        <v>16673393</v>
      </c>
      <c r="C173">
        <v>16673574</v>
      </c>
      <c r="D173">
        <v>15168763</v>
      </c>
      <c r="E173">
        <v>1</v>
      </c>
      <c r="F173">
        <v>1</v>
      </c>
      <c r="G173">
        <v>1</v>
      </c>
      <c r="H173">
        <v>3</v>
      </c>
      <c r="I173" t="s">
        <v>416</v>
      </c>
      <c r="J173" t="s">
        <v>417</v>
      </c>
      <c r="K173" t="s">
        <v>418</v>
      </c>
      <c r="L173">
        <v>1348</v>
      </c>
      <c r="N173">
        <v>1009</v>
      </c>
      <c r="O173" t="s">
        <v>174</v>
      </c>
      <c r="P173" t="s">
        <v>174</v>
      </c>
      <c r="Q173">
        <v>1000</v>
      </c>
      <c r="W173">
        <v>0</v>
      </c>
      <c r="X173">
        <v>-1068056325</v>
      </c>
      <c r="Y173">
        <v>2.7E-4</v>
      </c>
      <c r="AA173">
        <v>10362</v>
      </c>
      <c r="AB173">
        <v>0</v>
      </c>
      <c r="AC173">
        <v>0</v>
      </c>
      <c r="AD173">
        <v>0</v>
      </c>
      <c r="AE173">
        <v>10362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2.7E-4</v>
      </c>
      <c r="AU173" t="s">
        <v>6</v>
      </c>
      <c r="AV173">
        <v>0</v>
      </c>
      <c r="AW173">
        <v>2</v>
      </c>
      <c r="AX173">
        <v>16673625</v>
      </c>
      <c r="AY173">
        <v>1</v>
      </c>
      <c r="AZ173">
        <v>0</v>
      </c>
      <c r="BA173">
        <v>191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Y173*Source!I97</f>
        <v>2.5920000000000003E-5</v>
      </c>
      <c r="CY173">
        <f t="shared" si="12"/>
        <v>10362</v>
      </c>
      <c r="CZ173">
        <f t="shared" si="13"/>
        <v>10362</v>
      </c>
      <c r="DA173">
        <f t="shared" si="14"/>
        <v>1</v>
      </c>
      <c r="DB173">
        <v>0</v>
      </c>
    </row>
    <row r="174" spans="1:106" x14ac:dyDescent="0.2">
      <c r="A174">
        <f>ROW(Source!A97)</f>
        <v>97</v>
      </c>
      <c r="B174">
        <v>16673393</v>
      </c>
      <c r="C174">
        <v>16673574</v>
      </c>
      <c r="D174">
        <v>15169941</v>
      </c>
      <c r="E174">
        <v>1</v>
      </c>
      <c r="F174">
        <v>1</v>
      </c>
      <c r="G174">
        <v>1</v>
      </c>
      <c r="H174">
        <v>3</v>
      </c>
      <c r="I174" t="s">
        <v>419</v>
      </c>
      <c r="J174" t="s">
        <v>420</v>
      </c>
      <c r="K174" t="s">
        <v>421</v>
      </c>
      <c r="L174">
        <v>1348</v>
      </c>
      <c r="N174">
        <v>1009</v>
      </c>
      <c r="O174" t="s">
        <v>174</v>
      </c>
      <c r="P174" t="s">
        <v>174</v>
      </c>
      <c r="Q174">
        <v>1000</v>
      </c>
      <c r="W174">
        <v>0</v>
      </c>
      <c r="X174">
        <v>-437906794</v>
      </c>
      <c r="Y174">
        <v>1.2999999999999999E-2</v>
      </c>
      <c r="AA174">
        <v>9040.01</v>
      </c>
      <c r="AB174">
        <v>0</v>
      </c>
      <c r="AC174">
        <v>0</v>
      </c>
      <c r="AD174">
        <v>0</v>
      </c>
      <c r="AE174">
        <v>9040.01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1.2999999999999999E-2</v>
      </c>
      <c r="AU174" t="s">
        <v>6</v>
      </c>
      <c r="AV174">
        <v>0</v>
      </c>
      <c r="AW174">
        <v>2</v>
      </c>
      <c r="AX174">
        <v>16673626</v>
      </c>
      <c r="AY174">
        <v>1</v>
      </c>
      <c r="AZ174">
        <v>0</v>
      </c>
      <c r="BA174">
        <v>192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Y174*Source!I97</f>
        <v>1.248E-3</v>
      </c>
      <c r="CY174">
        <f t="shared" si="12"/>
        <v>9040.01</v>
      </c>
      <c r="CZ174">
        <f t="shared" si="13"/>
        <v>9040.01</v>
      </c>
      <c r="DA174">
        <f t="shared" si="14"/>
        <v>1</v>
      </c>
      <c r="DB174">
        <v>0</v>
      </c>
    </row>
    <row r="175" spans="1:106" x14ac:dyDescent="0.2">
      <c r="A175">
        <f>ROW(Source!A97)</f>
        <v>97</v>
      </c>
      <c r="B175">
        <v>16673393</v>
      </c>
      <c r="C175">
        <v>16673574</v>
      </c>
      <c r="D175">
        <v>15170824</v>
      </c>
      <c r="E175">
        <v>1</v>
      </c>
      <c r="F175">
        <v>1</v>
      </c>
      <c r="G175">
        <v>1</v>
      </c>
      <c r="H175">
        <v>3</v>
      </c>
      <c r="I175" t="s">
        <v>456</v>
      </c>
      <c r="J175" t="s">
        <v>457</v>
      </c>
      <c r="K175" t="s">
        <v>458</v>
      </c>
      <c r="L175">
        <v>1346</v>
      </c>
      <c r="N175">
        <v>1009</v>
      </c>
      <c r="O175" t="s">
        <v>202</v>
      </c>
      <c r="P175" t="s">
        <v>202</v>
      </c>
      <c r="Q175">
        <v>1</v>
      </c>
      <c r="W175">
        <v>0</v>
      </c>
      <c r="X175">
        <v>-731615568</v>
      </c>
      <c r="Y175">
        <v>12.98</v>
      </c>
      <c r="AA175">
        <v>23.09</v>
      </c>
      <c r="AB175">
        <v>0</v>
      </c>
      <c r="AC175">
        <v>0</v>
      </c>
      <c r="AD175">
        <v>0</v>
      </c>
      <c r="AE175">
        <v>23.09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12.98</v>
      </c>
      <c r="AU175" t="s">
        <v>6</v>
      </c>
      <c r="AV175">
        <v>0</v>
      </c>
      <c r="AW175">
        <v>2</v>
      </c>
      <c r="AX175">
        <v>16673627</v>
      </c>
      <c r="AY175">
        <v>1</v>
      </c>
      <c r="AZ175">
        <v>0</v>
      </c>
      <c r="BA175">
        <v>193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Y175*Source!I97</f>
        <v>1.2460800000000001</v>
      </c>
      <c r="CY175">
        <f t="shared" si="12"/>
        <v>23.09</v>
      </c>
      <c r="CZ175">
        <f t="shared" si="13"/>
        <v>23.09</v>
      </c>
      <c r="DA175">
        <f t="shared" si="14"/>
        <v>1</v>
      </c>
      <c r="DB175">
        <v>0</v>
      </c>
    </row>
    <row r="176" spans="1:106" x14ac:dyDescent="0.2">
      <c r="A176">
        <f>ROW(Source!A97)</f>
        <v>97</v>
      </c>
      <c r="B176">
        <v>16673393</v>
      </c>
      <c r="C176">
        <v>16673574</v>
      </c>
      <c r="D176">
        <v>15213757</v>
      </c>
      <c r="E176">
        <v>1</v>
      </c>
      <c r="F176">
        <v>1</v>
      </c>
      <c r="G176">
        <v>1</v>
      </c>
      <c r="H176">
        <v>3</v>
      </c>
      <c r="I176" t="s">
        <v>161</v>
      </c>
      <c r="J176" t="s">
        <v>163</v>
      </c>
      <c r="K176" t="s">
        <v>162</v>
      </c>
      <c r="L176">
        <v>1327</v>
      </c>
      <c r="N176">
        <v>1005</v>
      </c>
      <c r="O176" t="s">
        <v>159</v>
      </c>
      <c r="P176" t="s">
        <v>159</v>
      </c>
      <c r="Q176">
        <v>1</v>
      </c>
      <c r="W176">
        <v>0</v>
      </c>
      <c r="X176">
        <v>590025009</v>
      </c>
      <c r="Y176">
        <v>100</v>
      </c>
      <c r="AA176">
        <v>113.78</v>
      </c>
      <c r="AB176">
        <v>0</v>
      </c>
      <c r="AC176">
        <v>0</v>
      </c>
      <c r="AD176">
        <v>0</v>
      </c>
      <c r="AE176">
        <v>113.78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6</v>
      </c>
      <c r="AT176">
        <v>100</v>
      </c>
      <c r="AU176" t="s">
        <v>6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Y176*Source!I97</f>
        <v>9.6</v>
      </c>
      <c r="CY176">
        <f t="shared" si="12"/>
        <v>113.78</v>
      </c>
      <c r="CZ176">
        <f t="shared" si="13"/>
        <v>113.78</v>
      </c>
      <c r="DA176">
        <f t="shared" si="14"/>
        <v>1</v>
      </c>
      <c r="DB176">
        <v>0</v>
      </c>
    </row>
    <row r="177" spans="1:106" x14ac:dyDescent="0.2">
      <c r="A177">
        <f>ROW(Source!A97)</f>
        <v>97</v>
      </c>
      <c r="B177">
        <v>16673393</v>
      </c>
      <c r="C177">
        <v>16673574</v>
      </c>
      <c r="D177">
        <v>15163312</v>
      </c>
      <c r="E177">
        <v>17</v>
      </c>
      <c r="F177">
        <v>1</v>
      </c>
      <c r="G177">
        <v>1</v>
      </c>
      <c r="H177">
        <v>3</v>
      </c>
      <c r="I177" t="s">
        <v>157</v>
      </c>
      <c r="J177" t="s">
        <v>6</v>
      </c>
      <c r="K177" t="s">
        <v>158</v>
      </c>
      <c r="L177">
        <v>1327</v>
      </c>
      <c r="N177">
        <v>1005</v>
      </c>
      <c r="O177" t="s">
        <v>159</v>
      </c>
      <c r="P177" t="s">
        <v>159</v>
      </c>
      <c r="Q177">
        <v>1</v>
      </c>
      <c r="W177">
        <v>0</v>
      </c>
      <c r="X177">
        <v>-609733809</v>
      </c>
      <c r="Y177">
        <v>100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6</v>
      </c>
      <c r="AT177">
        <v>100</v>
      </c>
      <c r="AU177" t="s">
        <v>6</v>
      </c>
      <c r="AV177">
        <v>0</v>
      </c>
      <c r="AW177">
        <v>2</v>
      </c>
      <c r="AX177">
        <v>16673630</v>
      </c>
      <c r="AY177">
        <v>1</v>
      </c>
      <c r="AZ177">
        <v>0</v>
      </c>
      <c r="BA177">
        <v>196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Y177*Source!I97</f>
        <v>9.6</v>
      </c>
      <c r="CY177">
        <f t="shared" si="12"/>
        <v>0</v>
      </c>
      <c r="CZ177">
        <f t="shared" si="13"/>
        <v>0</v>
      </c>
      <c r="DA177">
        <f t="shared" si="14"/>
        <v>1</v>
      </c>
      <c r="DB177">
        <v>0</v>
      </c>
    </row>
    <row r="178" spans="1:106" x14ac:dyDescent="0.2">
      <c r="A178">
        <f>ROW(Source!A98)</f>
        <v>98</v>
      </c>
      <c r="B178">
        <v>16673407</v>
      </c>
      <c r="C178">
        <v>16673574</v>
      </c>
      <c r="D178">
        <v>15436014</v>
      </c>
      <c r="E178">
        <v>1</v>
      </c>
      <c r="F178">
        <v>1</v>
      </c>
      <c r="G178">
        <v>1</v>
      </c>
      <c r="H178">
        <v>1</v>
      </c>
      <c r="I178" t="s">
        <v>445</v>
      </c>
      <c r="J178" t="s">
        <v>6</v>
      </c>
      <c r="K178" t="s">
        <v>446</v>
      </c>
      <c r="L178">
        <v>1191</v>
      </c>
      <c r="N178">
        <v>1013</v>
      </c>
      <c r="O178" t="s">
        <v>398</v>
      </c>
      <c r="P178" t="s">
        <v>398</v>
      </c>
      <c r="Q178">
        <v>1</v>
      </c>
      <c r="W178">
        <v>0</v>
      </c>
      <c r="X178">
        <v>-784637506</v>
      </c>
      <c r="Y178">
        <v>84.994199999999992</v>
      </c>
      <c r="AA178">
        <v>0</v>
      </c>
      <c r="AB178">
        <v>0</v>
      </c>
      <c r="AC178">
        <v>0</v>
      </c>
      <c r="AD178">
        <v>59.69</v>
      </c>
      <c r="AE178">
        <v>0</v>
      </c>
      <c r="AF178">
        <v>0</v>
      </c>
      <c r="AG178">
        <v>0</v>
      </c>
      <c r="AH178">
        <v>8.74</v>
      </c>
      <c r="AI178">
        <v>1</v>
      </c>
      <c r="AJ178">
        <v>1</v>
      </c>
      <c r="AK178">
        <v>1</v>
      </c>
      <c r="AL178">
        <v>6.83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</v>
      </c>
      <c r="AT178">
        <v>61.59</v>
      </c>
      <c r="AU178" t="s">
        <v>118</v>
      </c>
      <c r="AV178">
        <v>1</v>
      </c>
      <c r="AW178">
        <v>2</v>
      </c>
      <c r="AX178">
        <v>16673617</v>
      </c>
      <c r="AY178">
        <v>1</v>
      </c>
      <c r="AZ178">
        <v>0</v>
      </c>
      <c r="BA178">
        <v>199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Y178*Source!I98</f>
        <v>8.1594432000000001</v>
      </c>
      <c r="CY178">
        <f>AD178</f>
        <v>59.69</v>
      </c>
      <c r="CZ178">
        <f>AH178</f>
        <v>8.74</v>
      </c>
      <c r="DA178">
        <f>AL178</f>
        <v>6.83</v>
      </c>
      <c r="DB178">
        <v>0</v>
      </c>
    </row>
    <row r="179" spans="1:106" x14ac:dyDescent="0.2">
      <c r="A179">
        <f>ROW(Source!A98)</f>
        <v>98</v>
      </c>
      <c r="B179">
        <v>16673407</v>
      </c>
      <c r="C179">
        <v>16673574</v>
      </c>
      <c r="D179">
        <v>15430395</v>
      </c>
      <c r="E179">
        <v>1</v>
      </c>
      <c r="F179">
        <v>1</v>
      </c>
      <c r="G179">
        <v>1</v>
      </c>
      <c r="H179">
        <v>1</v>
      </c>
      <c r="I179" t="s">
        <v>399</v>
      </c>
      <c r="J179" t="s">
        <v>6</v>
      </c>
      <c r="K179" t="s">
        <v>400</v>
      </c>
      <c r="L179">
        <v>1191</v>
      </c>
      <c r="N179">
        <v>1013</v>
      </c>
      <c r="O179" t="s">
        <v>398</v>
      </c>
      <c r="P179" t="s">
        <v>398</v>
      </c>
      <c r="Q179">
        <v>1</v>
      </c>
      <c r="W179">
        <v>0</v>
      </c>
      <c r="X179">
        <v>-1417349443</v>
      </c>
      <c r="Y179">
        <v>0.8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6.83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0.8</v>
      </c>
      <c r="AU179" t="s">
        <v>6</v>
      </c>
      <c r="AV179">
        <v>2</v>
      </c>
      <c r="AW179">
        <v>2</v>
      </c>
      <c r="AX179">
        <v>16673618</v>
      </c>
      <c r="AY179">
        <v>1</v>
      </c>
      <c r="AZ179">
        <v>2048</v>
      </c>
      <c r="BA179">
        <v>200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Y179*Source!I98</f>
        <v>7.6800000000000007E-2</v>
      </c>
      <c r="CY179">
        <f>AD179</f>
        <v>0</v>
      </c>
      <c r="CZ179">
        <f>AH179</f>
        <v>0</v>
      </c>
      <c r="DA179">
        <f>AL179</f>
        <v>1</v>
      </c>
      <c r="DB179">
        <v>0</v>
      </c>
    </row>
    <row r="180" spans="1:106" x14ac:dyDescent="0.2">
      <c r="A180">
        <f>ROW(Source!A98)</f>
        <v>98</v>
      </c>
      <c r="B180">
        <v>16673407</v>
      </c>
      <c r="C180">
        <v>16673574</v>
      </c>
      <c r="D180">
        <v>15247680</v>
      </c>
      <c r="E180">
        <v>1</v>
      </c>
      <c r="F180">
        <v>1</v>
      </c>
      <c r="G180">
        <v>1</v>
      </c>
      <c r="H180">
        <v>2</v>
      </c>
      <c r="I180" t="s">
        <v>407</v>
      </c>
      <c r="J180" t="s">
        <v>408</v>
      </c>
      <c r="K180" t="s">
        <v>409</v>
      </c>
      <c r="L180">
        <v>1368</v>
      </c>
      <c r="N180">
        <v>1011</v>
      </c>
      <c r="O180" t="s">
        <v>404</v>
      </c>
      <c r="P180" t="s">
        <v>404</v>
      </c>
      <c r="Q180">
        <v>1</v>
      </c>
      <c r="W180">
        <v>0</v>
      </c>
      <c r="X180">
        <v>-1718674368</v>
      </c>
      <c r="Y180">
        <v>0.48</v>
      </c>
      <c r="AA180">
        <v>0</v>
      </c>
      <c r="AB180">
        <v>764.89</v>
      </c>
      <c r="AC180">
        <v>13.5</v>
      </c>
      <c r="AD180">
        <v>0</v>
      </c>
      <c r="AE180">
        <v>0</v>
      </c>
      <c r="AF180">
        <v>111.99</v>
      </c>
      <c r="AG180">
        <v>13.5</v>
      </c>
      <c r="AH180">
        <v>0</v>
      </c>
      <c r="AI180">
        <v>1</v>
      </c>
      <c r="AJ180">
        <v>6.83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0.32</v>
      </c>
      <c r="AU180" t="s">
        <v>117</v>
      </c>
      <c r="AV180">
        <v>0</v>
      </c>
      <c r="AW180">
        <v>2</v>
      </c>
      <c r="AX180">
        <v>16673619</v>
      </c>
      <c r="AY180">
        <v>1</v>
      </c>
      <c r="AZ180">
        <v>0</v>
      </c>
      <c r="BA180">
        <v>201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Y180*Source!I98</f>
        <v>4.6079999999999996E-2</v>
      </c>
      <c r="CY180">
        <f>AB180</f>
        <v>764.89</v>
      </c>
      <c r="CZ180">
        <f>AF180</f>
        <v>111.99</v>
      </c>
      <c r="DA180">
        <f>AJ180</f>
        <v>6.83</v>
      </c>
      <c r="DB180">
        <v>0</v>
      </c>
    </row>
    <row r="181" spans="1:106" x14ac:dyDescent="0.2">
      <c r="A181">
        <f>ROW(Source!A98)</f>
        <v>98</v>
      </c>
      <c r="B181">
        <v>16673407</v>
      </c>
      <c r="C181">
        <v>16673574</v>
      </c>
      <c r="D181">
        <v>15247860</v>
      </c>
      <c r="E181">
        <v>1</v>
      </c>
      <c r="F181">
        <v>1</v>
      </c>
      <c r="G181">
        <v>1</v>
      </c>
      <c r="H181">
        <v>2</v>
      </c>
      <c r="I181" t="s">
        <v>447</v>
      </c>
      <c r="J181" t="s">
        <v>448</v>
      </c>
      <c r="K181" t="s">
        <v>449</v>
      </c>
      <c r="L181">
        <v>1368</v>
      </c>
      <c r="N181">
        <v>1011</v>
      </c>
      <c r="O181" t="s">
        <v>404</v>
      </c>
      <c r="P181" t="s">
        <v>404</v>
      </c>
      <c r="Q181">
        <v>1</v>
      </c>
      <c r="W181">
        <v>0</v>
      </c>
      <c r="X181">
        <v>1373224040</v>
      </c>
      <c r="Y181">
        <v>13.200000000000001</v>
      </c>
      <c r="AA181">
        <v>0</v>
      </c>
      <c r="AB181">
        <v>21.31</v>
      </c>
      <c r="AC181">
        <v>0</v>
      </c>
      <c r="AD181">
        <v>0</v>
      </c>
      <c r="AE181">
        <v>0</v>
      </c>
      <c r="AF181">
        <v>3.12</v>
      </c>
      <c r="AG181">
        <v>0</v>
      </c>
      <c r="AH181">
        <v>0</v>
      </c>
      <c r="AI181">
        <v>1</v>
      </c>
      <c r="AJ181">
        <v>6.83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8.8000000000000007</v>
      </c>
      <c r="AU181" t="s">
        <v>117</v>
      </c>
      <c r="AV181">
        <v>0</v>
      </c>
      <c r="AW181">
        <v>2</v>
      </c>
      <c r="AX181">
        <v>16673620</v>
      </c>
      <c r="AY181">
        <v>1</v>
      </c>
      <c r="AZ181">
        <v>0</v>
      </c>
      <c r="BA181">
        <v>202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Y181*Source!I98</f>
        <v>1.2672000000000001</v>
      </c>
      <c r="CY181">
        <f>AB181</f>
        <v>21.31</v>
      </c>
      <c r="CZ181">
        <f>AF181</f>
        <v>3.12</v>
      </c>
      <c r="DA181">
        <f>AJ181</f>
        <v>6.83</v>
      </c>
      <c r="DB181">
        <v>0</v>
      </c>
    </row>
    <row r="182" spans="1:106" x14ac:dyDescent="0.2">
      <c r="A182">
        <f>ROW(Source!A98)</f>
        <v>98</v>
      </c>
      <c r="B182">
        <v>16673407</v>
      </c>
      <c r="C182">
        <v>16673574</v>
      </c>
      <c r="D182">
        <v>15247873</v>
      </c>
      <c r="E182">
        <v>1</v>
      </c>
      <c r="F182">
        <v>1</v>
      </c>
      <c r="G182">
        <v>1</v>
      </c>
      <c r="H182">
        <v>2</v>
      </c>
      <c r="I182" t="s">
        <v>450</v>
      </c>
      <c r="J182" t="s">
        <v>451</v>
      </c>
      <c r="K182" t="s">
        <v>452</v>
      </c>
      <c r="L182">
        <v>1368</v>
      </c>
      <c r="N182">
        <v>1011</v>
      </c>
      <c r="O182" t="s">
        <v>404</v>
      </c>
      <c r="P182" t="s">
        <v>404</v>
      </c>
      <c r="Q182">
        <v>1</v>
      </c>
      <c r="W182">
        <v>0</v>
      </c>
      <c r="X182">
        <v>-1985289705</v>
      </c>
      <c r="Y182">
        <v>0.15</v>
      </c>
      <c r="AA182">
        <v>0</v>
      </c>
      <c r="AB182">
        <v>45.49</v>
      </c>
      <c r="AC182">
        <v>0</v>
      </c>
      <c r="AD182">
        <v>0</v>
      </c>
      <c r="AE182">
        <v>0</v>
      </c>
      <c r="AF182">
        <v>6.66</v>
      </c>
      <c r="AG182">
        <v>0</v>
      </c>
      <c r="AH182">
        <v>0</v>
      </c>
      <c r="AI182">
        <v>1</v>
      </c>
      <c r="AJ182">
        <v>6.83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0.1</v>
      </c>
      <c r="AU182" t="s">
        <v>117</v>
      </c>
      <c r="AV182">
        <v>0</v>
      </c>
      <c r="AW182">
        <v>2</v>
      </c>
      <c r="AX182">
        <v>16673621</v>
      </c>
      <c r="AY182">
        <v>1</v>
      </c>
      <c r="AZ182">
        <v>0</v>
      </c>
      <c r="BA182">
        <v>203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Y182*Source!I98</f>
        <v>1.44E-2</v>
      </c>
      <c r="CY182">
        <f>AB182</f>
        <v>45.49</v>
      </c>
      <c r="CZ182">
        <f>AF182</f>
        <v>6.66</v>
      </c>
      <c r="DA182">
        <f>AJ182</f>
        <v>6.83</v>
      </c>
      <c r="DB182">
        <v>0</v>
      </c>
    </row>
    <row r="183" spans="1:106" x14ac:dyDescent="0.2">
      <c r="A183">
        <f>ROW(Source!A98)</f>
        <v>98</v>
      </c>
      <c r="B183">
        <v>16673407</v>
      </c>
      <c r="C183">
        <v>16673574</v>
      </c>
      <c r="D183">
        <v>15249073</v>
      </c>
      <c r="E183">
        <v>1</v>
      </c>
      <c r="F183">
        <v>1</v>
      </c>
      <c r="G183">
        <v>1</v>
      </c>
      <c r="H183">
        <v>2</v>
      </c>
      <c r="I183" t="s">
        <v>410</v>
      </c>
      <c r="J183" t="s">
        <v>411</v>
      </c>
      <c r="K183" t="s">
        <v>412</v>
      </c>
      <c r="L183">
        <v>1368</v>
      </c>
      <c r="N183">
        <v>1011</v>
      </c>
      <c r="O183" t="s">
        <v>404</v>
      </c>
      <c r="P183" t="s">
        <v>404</v>
      </c>
      <c r="Q183">
        <v>1</v>
      </c>
      <c r="W183">
        <v>0</v>
      </c>
      <c r="X183">
        <v>1372534845</v>
      </c>
      <c r="Y183">
        <v>0.72</v>
      </c>
      <c r="AA183">
        <v>0</v>
      </c>
      <c r="AB183">
        <v>448.8</v>
      </c>
      <c r="AC183">
        <v>11.6</v>
      </c>
      <c r="AD183">
        <v>0</v>
      </c>
      <c r="AE183">
        <v>0</v>
      </c>
      <c r="AF183">
        <v>65.709999999999994</v>
      </c>
      <c r="AG183">
        <v>11.6</v>
      </c>
      <c r="AH183">
        <v>0</v>
      </c>
      <c r="AI183">
        <v>1</v>
      </c>
      <c r="AJ183">
        <v>6.83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0.48</v>
      </c>
      <c r="AU183" t="s">
        <v>117</v>
      </c>
      <c r="AV183">
        <v>0</v>
      </c>
      <c r="AW183">
        <v>2</v>
      </c>
      <c r="AX183">
        <v>16673622</v>
      </c>
      <c r="AY183">
        <v>1</v>
      </c>
      <c r="AZ183">
        <v>0</v>
      </c>
      <c r="BA183">
        <v>204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Y183*Source!I98</f>
        <v>6.9120000000000001E-2</v>
      </c>
      <c r="CY183">
        <f>AB183</f>
        <v>448.8</v>
      </c>
      <c r="CZ183">
        <f>AF183</f>
        <v>65.709999999999994</v>
      </c>
      <c r="DA183">
        <f>AJ183</f>
        <v>6.83</v>
      </c>
      <c r="DB183">
        <v>0</v>
      </c>
    </row>
    <row r="184" spans="1:106" x14ac:dyDescent="0.2">
      <c r="A184">
        <f>ROW(Source!A98)</f>
        <v>98</v>
      </c>
      <c r="B184">
        <v>16673407</v>
      </c>
      <c r="C184">
        <v>16673574</v>
      </c>
      <c r="D184">
        <v>15249377</v>
      </c>
      <c r="E184">
        <v>1</v>
      </c>
      <c r="F184">
        <v>1</v>
      </c>
      <c r="G184">
        <v>1</v>
      </c>
      <c r="H184">
        <v>2</v>
      </c>
      <c r="I184" t="s">
        <v>413</v>
      </c>
      <c r="J184" t="s">
        <v>414</v>
      </c>
      <c r="K184" t="s">
        <v>415</v>
      </c>
      <c r="L184">
        <v>1368</v>
      </c>
      <c r="N184">
        <v>1011</v>
      </c>
      <c r="O184" t="s">
        <v>404</v>
      </c>
      <c r="P184" t="s">
        <v>404</v>
      </c>
      <c r="Q184">
        <v>1</v>
      </c>
      <c r="W184">
        <v>0</v>
      </c>
      <c r="X184">
        <v>-353815937</v>
      </c>
      <c r="Y184">
        <v>1.605</v>
      </c>
      <c r="AA184">
        <v>0</v>
      </c>
      <c r="AB184">
        <v>55.32</v>
      </c>
      <c r="AC184">
        <v>0</v>
      </c>
      <c r="AD184">
        <v>0</v>
      </c>
      <c r="AE184">
        <v>0</v>
      </c>
      <c r="AF184">
        <v>8.1</v>
      </c>
      <c r="AG184">
        <v>0</v>
      </c>
      <c r="AH184">
        <v>0</v>
      </c>
      <c r="AI184">
        <v>1</v>
      </c>
      <c r="AJ184">
        <v>6.83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1.07</v>
      </c>
      <c r="AU184" t="s">
        <v>117</v>
      </c>
      <c r="AV184">
        <v>0</v>
      </c>
      <c r="AW184">
        <v>2</v>
      </c>
      <c r="AX184">
        <v>16673623</v>
      </c>
      <c r="AY184">
        <v>1</v>
      </c>
      <c r="AZ184">
        <v>0</v>
      </c>
      <c r="BA184">
        <v>205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Y184*Source!I98</f>
        <v>0.15407999999999999</v>
      </c>
      <c r="CY184">
        <f>AB184</f>
        <v>55.32</v>
      </c>
      <c r="CZ184">
        <f>AF184</f>
        <v>8.1</v>
      </c>
      <c r="DA184">
        <f>AJ184</f>
        <v>6.83</v>
      </c>
      <c r="DB184">
        <v>0</v>
      </c>
    </row>
    <row r="185" spans="1:106" x14ac:dyDescent="0.2">
      <c r="A185">
        <f>ROW(Source!A98)</f>
        <v>98</v>
      </c>
      <c r="B185">
        <v>16673407</v>
      </c>
      <c r="C185">
        <v>16673574</v>
      </c>
      <c r="D185">
        <v>15167567</v>
      </c>
      <c r="E185">
        <v>1</v>
      </c>
      <c r="F185">
        <v>1</v>
      </c>
      <c r="G185">
        <v>1</v>
      </c>
      <c r="H185">
        <v>3</v>
      </c>
      <c r="I185" t="s">
        <v>453</v>
      </c>
      <c r="J185" t="s">
        <v>454</v>
      </c>
      <c r="K185" t="s">
        <v>455</v>
      </c>
      <c r="L185">
        <v>1346</v>
      </c>
      <c r="N185">
        <v>1009</v>
      </c>
      <c r="O185" t="s">
        <v>202</v>
      </c>
      <c r="P185" t="s">
        <v>202</v>
      </c>
      <c r="Q185">
        <v>1</v>
      </c>
      <c r="W185">
        <v>0</v>
      </c>
      <c r="X185">
        <v>1730218770</v>
      </c>
      <c r="Y185">
        <v>7.27</v>
      </c>
      <c r="AA185">
        <v>266.51</v>
      </c>
      <c r="AB185">
        <v>0</v>
      </c>
      <c r="AC185">
        <v>0</v>
      </c>
      <c r="AD185">
        <v>0</v>
      </c>
      <c r="AE185">
        <v>39.020000000000003</v>
      </c>
      <c r="AF185">
        <v>0</v>
      </c>
      <c r="AG185">
        <v>0</v>
      </c>
      <c r="AH185">
        <v>0</v>
      </c>
      <c r="AI185">
        <v>6.83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7.27</v>
      </c>
      <c r="AU185" t="s">
        <v>6</v>
      </c>
      <c r="AV185">
        <v>0</v>
      </c>
      <c r="AW185">
        <v>2</v>
      </c>
      <c r="AX185">
        <v>16673624</v>
      </c>
      <c r="AY185">
        <v>1</v>
      </c>
      <c r="AZ185">
        <v>0</v>
      </c>
      <c r="BA185">
        <v>206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Y185*Source!I98</f>
        <v>0.69791999999999998</v>
      </c>
      <c r="CY185">
        <f t="shared" ref="CY185:CY190" si="15">AA185</f>
        <v>266.51</v>
      </c>
      <c r="CZ185">
        <f t="shared" ref="CZ185:CZ190" si="16">AE185</f>
        <v>39.020000000000003</v>
      </c>
      <c r="DA185">
        <f t="shared" ref="DA185:DA190" si="17">AI185</f>
        <v>6.83</v>
      </c>
      <c r="DB185">
        <v>0</v>
      </c>
    </row>
    <row r="186" spans="1:106" x14ac:dyDescent="0.2">
      <c r="A186">
        <f>ROW(Source!A98)</f>
        <v>98</v>
      </c>
      <c r="B186">
        <v>16673407</v>
      </c>
      <c r="C186">
        <v>16673574</v>
      </c>
      <c r="D186">
        <v>15168763</v>
      </c>
      <c r="E186">
        <v>1</v>
      </c>
      <c r="F186">
        <v>1</v>
      </c>
      <c r="G186">
        <v>1</v>
      </c>
      <c r="H186">
        <v>3</v>
      </c>
      <c r="I186" t="s">
        <v>416</v>
      </c>
      <c r="J186" t="s">
        <v>417</v>
      </c>
      <c r="K186" t="s">
        <v>418</v>
      </c>
      <c r="L186">
        <v>1348</v>
      </c>
      <c r="N186">
        <v>1009</v>
      </c>
      <c r="O186" t="s">
        <v>174</v>
      </c>
      <c r="P186" t="s">
        <v>174</v>
      </c>
      <c r="Q186">
        <v>1000</v>
      </c>
      <c r="W186">
        <v>0</v>
      </c>
      <c r="X186">
        <v>-1068056325</v>
      </c>
      <c r="Y186">
        <v>2.7E-4</v>
      </c>
      <c r="AA186">
        <v>70772.460000000006</v>
      </c>
      <c r="AB186">
        <v>0</v>
      </c>
      <c r="AC186">
        <v>0</v>
      </c>
      <c r="AD186">
        <v>0</v>
      </c>
      <c r="AE186">
        <v>10362</v>
      </c>
      <c r="AF186">
        <v>0</v>
      </c>
      <c r="AG186">
        <v>0</v>
      </c>
      <c r="AH186">
        <v>0</v>
      </c>
      <c r="AI186">
        <v>6.83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2.7E-4</v>
      </c>
      <c r="AU186" t="s">
        <v>6</v>
      </c>
      <c r="AV186">
        <v>0</v>
      </c>
      <c r="AW186">
        <v>2</v>
      </c>
      <c r="AX186">
        <v>16673625</v>
      </c>
      <c r="AY186">
        <v>1</v>
      </c>
      <c r="AZ186">
        <v>0</v>
      </c>
      <c r="BA186">
        <v>207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Y186*Source!I98</f>
        <v>2.5920000000000003E-5</v>
      </c>
      <c r="CY186">
        <f t="shared" si="15"/>
        <v>70772.460000000006</v>
      </c>
      <c r="CZ186">
        <f t="shared" si="16"/>
        <v>10362</v>
      </c>
      <c r="DA186">
        <f t="shared" si="17"/>
        <v>6.83</v>
      </c>
      <c r="DB186">
        <v>0</v>
      </c>
    </row>
    <row r="187" spans="1:106" x14ac:dyDescent="0.2">
      <c r="A187">
        <f>ROW(Source!A98)</f>
        <v>98</v>
      </c>
      <c r="B187">
        <v>16673407</v>
      </c>
      <c r="C187">
        <v>16673574</v>
      </c>
      <c r="D187">
        <v>15169941</v>
      </c>
      <c r="E187">
        <v>1</v>
      </c>
      <c r="F187">
        <v>1</v>
      </c>
      <c r="G187">
        <v>1</v>
      </c>
      <c r="H187">
        <v>3</v>
      </c>
      <c r="I187" t="s">
        <v>419</v>
      </c>
      <c r="J187" t="s">
        <v>420</v>
      </c>
      <c r="K187" t="s">
        <v>421</v>
      </c>
      <c r="L187">
        <v>1348</v>
      </c>
      <c r="N187">
        <v>1009</v>
      </c>
      <c r="O187" t="s">
        <v>174</v>
      </c>
      <c r="P187" t="s">
        <v>174</v>
      </c>
      <c r="Q187">
        <v>1000</v>
      </c>
      <c r="W187">
        <v>0</v>
      </c>
      <c r="X187">
        <v>-437906794</v>
      </c>
      <c r="Y187">
        <v>1.2999999999999999E-2</v>
      </c>
      <c r="AA187">
        <v>61743.27</v>
      </c>
      <c r="AB187">
        <v>0</v>
      </c>
      <c r="AC187">
        <v>0</v>
      </c>
      <c r="AD187">
        <v>0</v>
      </c>
      <c r="AE187">
        <v>9040.01</v>
      </c>
      <c r="AF187">
        <v>0</v>
      </c>
      <c r="AG187">
        <v>0</v>
      </c>
      <c r="AH187">
        <v>0</v>
      </c>
      <c r="AI187">
        <v>6.83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1.2999999999999999E-2</v>
      </c>
      <c r="AU187" t="s">
        <v>6</v>
      </c>
      <c r="AV187">
        <v>0</v>
      </c>
      <c r="AW187">
        <v>2</v>
      </c>
      <c r="AX187">
        <v>16673626</v>
      </c>
      <c r="AY187">
        <v>1</v>
      </c>
      <c r="AZ187">
        <v>0</v>
      </c>
      <c r="BA187">
        <v>208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Y187*Source!I98</f>
        <v>1.248E-3</v>
      </c>
      <c r="CY187">
        <f t="shared" si="15"/>
        <v>61743.27</v>
      </c>
      <c r="CZ187">
        <f t="shared" si="16"/>
        <v>9040.01</v>
      </c>
      <c r="DA187">
        <f t="shared" si="17"/>
        <v>6.83</v>
      </c>
      <c r="DB187">
        <v>0</v>
      </c>
    </row>
    <row r="188" spans="1:106" x14ac:dyDescent="0.2">
      <c r="A188">
        <f>ROW(Source!A98)</f>
        <v>98</v>
      </c>
      <c r="B188">
        <v>16673407</v>
      </c>
      <c r="C188">
        <v>16673574</v>
      </c>
      <c r="D188">
        <v>15170824</v>
      </c>
      <c r="E188">
        <v>1</v>
      </c>
      <c r="F188">
        <v>1</v>
      </c>
      <c r="G188">
        <v>1</v>
      </c>
      <c r="H188">
        <v>3</v>
      </c>
      <c r="I188" t="s">
        <v>456</v>
      </c>
      <c r="J188" t="s">
        <v>457</v>
      </c>
      <c r="K188" t="s">
        <v>458</v>
      </c>
      <c r="L188">
        <v>1346</v>
      </c>
      <c r="N188">
        <v>1009</v>
      </c>
      <c r="O188" t="s">
        <v>202</v>
      </c>
      <c r="P188" t="s">
        <v>202</v>
      </c>
      <c r="Q188">
        <v>1</v>
      </c>
      <c r="W188">
        <v>0</v>
      </c>
      <c r="X188">
        <v>-731615568</v>
      </c>
      <c r="Y188">
        <v>12.98</v>
      </c>
      <c r="AA188">
        <v>157.69999999999999</v>
      </c>
      <c r="AB188">
        <v>0</v>
      </c>
      <c r="AC188">
        <v>0</v>
      </c>
      <c r="AD188">
        <v>0</v>
      </c>
      <c r="AE188">
        <v>23.09</v>
      </c>
      <c r="AF188">
        <v>0</v>
      </c>
      <c r="AG188">
        <v>0</v>
      </c>
      <c r="AH188">
        <v>0</v>
      </c>
      <c r="AI188">
        <v>6.83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12.98</v>
      </c>
      <c r="AU188" t="s">
        <v>6</v>
      </c>
      <c r="AV188">
        <v>0</v>
      </c>
      <c r="AW188">
        <v>2</v>
      </c>
      <c r="AX188">
        <v>16673627</v>
      </c>
      <c r="AY188">
        <v>1</v>
      </c>
      <c r="AZ188">
        <v>0</v>
      </c>
      <c r="BA188">
        <v>209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Y188*Source!I98</f>
        <v>1.2460800000000001</v>
      </c>
      <c r="CY188">
        <f t="shared" si="15"/>
        <v>157.69999999999999</v>
      </c>
      <c r="CZ188">
        <f t="shared" si="16"/>
        <v>23.09</v>
      </c>
      <c r="DA188">
        <f t="shared" si="17"/>
        <v>6.83</v>
      </c>
      <c r="DB188">
        <v>0</v>
      </c>
    </row>
    <row r="189" spans="1:106" x14ac:dyDescent="0.2">
      <c r="A189">
        <f>ROW(Source!A98)</f>
        <v>98</v>
      </c>
      <c r="B189">
        <v>16673407</v>
      </c>
      <c r="C189">
        <v>16673574</v>
      </c>
      <c r="D189">
        <v>15213757</v>
      </c>
      <c r="E189">
        <v>1</v>
      </c>
      <c r="F189">
        <v>1</v>
      </c>
      <c r="G189">
        <v>1</v>
      </c>
      <c r="H189">
        <v>3</v>
      </c>
      <c r="I189" t="s">
        <v>161</v>
      </c>
      <c r="J189" t="s">
        <v>163</v>
      </c>
      <c r="K189" t="s">
        <v>162</v>
      </c>
      <c r="L189">
        <v>1327</v>
      </c>
      <c r="N189">
        <v>1005</v>
      </c>
      <c r="O189" t="s">
        <v>159</v>
      </c>
      <c r="P189" t="s">
        <v>159</v>
      </c>
      <c r="Q189">
        <v>1</v>
      </c>
      <c r="W189">
        <v>0</v>
      </c>
      <c r="X189">
        <v>590025009</v>
      </c>
      <c r="Y189">
        <v>100</v>
      </c>
      <c r="AA189">
        <v>777.12</v>
      </c>
      <c r="AB189">
        <v>0</v>
      </c>
      <c r="AC189">
        <v>0</v>
      </c>
      <c r="AD189">
        <v>0</v>
      </c>
      <c r="AE189">
        <v>113.78</v>
      </c>
      <c r="AF189">
        <v>0</v>
      </c>
      <c r="AG189">
        <v>0</v>
      </c>
      <c r="AH189">
        <v>0</v>
      </c>
      <c r="AI189">
        <v>6.83</v>
      </c>
      <c r="AJ189">
        <v>1</v>
      </c>
      <c r="AK189">
        <v>1</v>
      </c>
      <c r="AL189">
        <v>1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6</v>
      </c>
      <c r="AT189">
        <v>100</v>
      </c>
      <c r="AU189" t="s">
        <v>6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Y189*Source!I98</f>
        <v>9.6</v>
      </c>
      <c r="CY189">
        <f t="shared" si="15"/>
        <v>777.12</v>
      </c>
      <c r="CZ189">
        <f t="shared" si="16"/>
        <v>113.78</v>
      </c>
      <c r="DA189">
        <f t="shared" si="17"/>
        <v>6.83</v>
      </c>
      <c r="DB189">
        <v>0</v>
      </c>
    </row>
    <row r="190" spans="1:106" x14ac:dyDescent="0.2">
      <c r="A190">
        <f>ROW(Source!A98)</f>
        <v>98</v>
      </c>
      <c r="B190">
        <v>16673407</v>
      </c>
      <c r="C190">
        <v>16673574</v>
      </c>
      <c r="D190">
        <v>15163312</v>
      </c>
      <c r="E190">
        <v>17</v>
      </c>
      <c r="F190">
        <v>1</v>
      </c>
      <c r="G190">
        <v>1</v>
      </c>
      <c r="H190">
        <v>3</v>
      </c>
      <c r="I190" t="s">
        <v>157</v>
      </c>
      <c r="J190" t="s">
        <v>6</v>
      </c>
      <c r="K190" t="s">
        <v>158</v>
      </c>
      <c r="L190">
        <v>1327</v>
      </c>
      <c r="N190">
        <v>1005</v>
      </c>
      <c r="O190" t="s">
        <v>159</v>
      </c>
      <c r="P190" t="s">
        <v>159</v>
      </c>
      <c r="Q190">
        <v>1</v>
      </c>
      <c r="W190">
        <v>0</v>
      </c>
      <c r="X190">
        <v>-609733809</v>
      </c>
      <c r="Y190">
        <v>100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6.83</v>
      </c>
      <c r="AJ190">
        <v>1</v>
      </c>
      <c r="AK190">
        <v>1</v>
      </c>
      <c r="AL190">
        <v>1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6</v>
      </c>
      <c r="AT190">
        <v>100</v>
      </c>
      <c r="AU190" t="s">
        <v>6</v>
      </c>
      <c r="AV190">
        <v>0</v>
      </c>
      <c r="AW190">
        <v>2</v>
      </c>
      <c r="AX190">
        <v>16673630</v>
      </c>
      <c r="AY190">
        <v>1</v>
      </c>
      <c r="AZ190">
        <v>0</v>
      </c>
      <c r="BA190">
        <v>212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Y190*Source!I98</f>
        <v>9.6</v>
      </c>
      <c r="CY190">
        <f t="shared" si="15"/>
        <v>0</v>
      </c>
      <c r="CZ190">
        <f t="shared" si="16"/>
        <v>0</v>
      </c>
      <c r="DA190">
        <f t="shared" si="17"/>
        <v>6.83</v>
      </c>
      <c r="DB190">
        <v>0</v>
      </c>
    </row>
    <row r="191" spans="1:106" x14ac:dyDescent="0.2">
      <c r="A191">
        <f>ROW(Source!A103)</f>
        <v>103</v>
      </c>
      <c r="B191">
        <v>16673393</v>
      </c>
      <c r="C191">
        <v>16673640</v>
      </c>
      <c r="D191">
        <v>15436014</v>
      </c>
      <c r="E191">
        <v>1</v>
      </c>
      <c r="F191">
        <v>1</v>
      </c>
      <c r="G191">
        <v>1</v>
      </c>
      <c r="H191">
        <v>1</v>
      </c>
      <c r="I191" t="s">
        <v>445</v>
      </c>
      <c r="J191" t="s">
        <v>6</v>
      </c>
      <c r="K191" t="s">
        <v>446</v>
      </c>
      <c r="L191">
        <v>1191</v>
      </c>
      <c r="N191">
        <v>1013</v>
      </c>
      <c r="O191" t="s">
        <v>398</v>
      </c>
      <c r="P191" t="s">
        <v>398</v>
      </c>
      <c r="Q191">
        <v>1</v>
      </c>
      <c r="W191">
        <v>0</v>
      </c>
      <c r="X191">
        <v>-784637506</v>
      </c>
      <c r="Y191">
        <v>111.61439999999999</v>
      </c>
      <c r="AA191">
        <v>0</v>
      </c>
      <c r="AB191">
        <v>0</v>
      </c>
      <c r="AC191">
        <v>0</v>
      </c>
      <c r="AD191">
        <v>8.74</v>
      </c>
      <c r="AE191">
        <v>0</v>
      </c>
      <c r="AF191">
        <v>0</v>
      </c>
      <c r="AG191">
        <v>0</v>
      </c>
      <c r="AH191">
        <v>8.74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80.88</v>
      </c>
      <c r="AU191" t="s">
        <v>118</v>
      </c>
      <c r="AV191">
        <v>1</v>
      </c>
      <c r="AW191">
        <v>2</v>
      </c>
      <c r="AX191">
        <v>16673683</v>
      </c>
      <c r="AY191">
        <v>1</v>
      </c>
      <c r="AZ191">
        <v>0</v>
      </c>
      <c r="BA191">
        <v>215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Y191*Source!I103</f>
        <v>47.212891199999994</v>
      </c>
      <c r="CY191">
        <f>AD191</f>
        <v>8.74</v>
      </c>
      <c r="CZ191">
        <f>AH191</f>
        <v>8.74</v>
      </c>
      <c r="DA191">
        <f>AL191</f>
        <v>1</v>
      </c>
      <c r="DB191">
        <v>0</v>
      </c>
    </row>
    <row r="192" spans="1:106" x14ac:dyDescent="0.2">
      <c r="A192">
        <f>ROW(Source!A103)</f>
        <v>103</v>
      </c>
      <c r="B192">
        <v>16673393</v>
      </c>
      <c r="C192">
        <v>16673640</v>
      </c>
      <c r="D192">
        <v>15430395</v>
      </c>
      <c r="E192">
        <v>1</v>
      </c>
      <c r="F192">
        <v>1</v>
      </c>
      <c r="G192">
        <v>1</v>
      </c>
      <c r="H192">
        <v>1</v>
      </c>
      <c r="I192" t="s">
        <v>399</v>
      </c>
      <c r="J192" t="s">
        <v>6</v>
      </c>
      <c r="K192" t="s">
        <v>400</v>
      </c>
      <c r="L192">
        <v>1191</v>
      </c>
      <c r="N192">
        <v>1013</v>
      </c>
      <c r="O192" t="s">
        <v>398</v>
      </c>
      <c r="P192" t="s">
        <v>398</v>
      </c>
      <c r="Q192">
        <v>1</v>
      </c>
      <c r="W192">
        <v>0</v>
      </c>
      <c r="X192">
        <v>-1417349443</v>
      </c>
      <c r="Y192">
        <v>0.76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0.76</v>
      </c>
      <c r="AU192" t="s">
        <v>6</v>
      </c>
      <c r="AV192">
        <v>2</v>
      </c>
      <c r="AW192">
        <v>2</v>
      </c>
      <c r="AX192">
        <v>16673684</v>
      </c>
      <c r="AY192">
        <v>1</v>
      </c>
      <c r="AZ192">
        <v>2048</v>
      </c>
      <c r="BA192">
        <v>216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Y192*Source!I103</f>
        <v>0.32147999999999999</v>
      </c>
      <c r="CY192">
        <f>AD192</f>
        <v>0</v>
      </c>
      <c r="CZ192">
        <f>AH192</f>
        <v>0</v>
      </c>
      <c r="DA192">
        <f>AL192</f>
        <v>1</v>
      </c>
      <c r="DB192">
        <v>0</v>
      </c>
    </row>
    <row r="193" spans="1:106" x14ac:dyDescent="0.2">
      <c r="A193">
        <f>ROW(Source!A103)</f>
        <v>103</v>
      </c>
      <c r="B193">
        <v>16673393</v>
      </c>
      <c r="C193">
        <v>16673640</v>
      </c>
      <c r="D193">
        <v>15247680</v>
      </c>
      <c r="E193">
        <v>1</v>
      </c>
      <c r="F193">
        <v>1</v>
      </c>
      <c r="G193">
        <v>1</v>
      </c>
      <c r="H193">
        <v>2</v>
      </c>
      <c r="I193" t="s">
        <v>407</v>
      </c>
      <c r="J193" t="s">
        <v>408</v>
      </c>
      <c r="K193" t="s">
        <v>409</v>
      </c>
      <c r="L193">
        <v>1368</v>
      </c>
      <c r="N193">
        <v>1011</v>
      </c>
      <c r="O193" t="s">
        <v>404</v>
      </c>
      <c r="P193" t="s">
        <v>404</v>
      </c>
      <c r="Q193">
        <v>1</v>
      </c>
      <c r="W193">
        <v>0</v>
      </c>
      <c r="X193">
        <v>-1718674368</v>
      </c>
      <c r="Y193">
        <v>0.46499999999999997</v>
      </c>
      <c r="AA193">
        <v>0</v>
      </c>
      <c r="AB193">
        <v>111.99</v>
      </c>
      <c r="AC193">
        <v>13.5</v>
      </c>
      <c r="AD193">
        <v>0</v>
      </c>
      <c r="AE193">
        <v>0</v>
      </c>
      <c r="AF193">
        <v>111.99</v>
      </c>
      <c r="AG193">
        <v>13.5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0.31</v>
      </c>
      <c r="AU193" t="s">
        <v>117</v>
      </c>
      <c r="AV193">
        <v>0</v>
      </c>
      <c r="AW193">
        <v>2</v>
      </c>
      <c r="AX193">
        <v>16673685</v>
      </c>
      <c r="AY193">
        <v>1</v>
      </c>
      <c r="AZ193">
        <v>0</v>
      </c>
      <c r="BA193">
        <v>217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Y193*Source!I103</f>
        <v>0.19669499999999998</v>
      </c>
      <c r="CY193">
        <f>AB193</f>
        <v>111.99</v>
      </c>
      <c r="CZ193">
        <f>AF193</f>
        <v>111.99</v>
      </c>
      <c r="DA193">
        <f>AJ193</f>
        <v>1</v>
      </c>
      <c r="DB193">
        <v>0</v>
      </c>
    </row>
    <row r="194" spans="1:106" x14ac:dyDescent="0.2">
      <c r="A194">
        <f>ROW(Source!A103)</f>
        <v>103</v>
      </c>
      <c r="B194">
        <v>16673393</v>
      </c>
      <c r="C194">
        <v>16673640</v>
      </c>
      <c r="D194">
        <v>15247860</v>
      </c>
      <c r="E194">
        <v>1</v>
      </c>
      <c r="F194">
        <v>1</v>
      </c>
      <c r="G194">
        <v>1</v>
      </c>
      <c r="H194">
        <v>2</v>
      </c>
      <c r="I194" t="s">
        <v>447</v>
      </c>
      <c r="J194" t="s">
        <v>448</v>
      </c>
      <c r="K194" t="s">
        <v>449</v>
      </c>
      <c r="L194">
        <v>1368</v>
      </c>
      <c r="N194">
        <v>1011</v>
      </c>
      <c r="O194" t="s">
        <v>404</v>
      </c>
      <c r="P194" t="s">
        <v>404</v>
      </c>
      <c r="Q194">
        <v>1</v>
      </c>
      <c r="W194">
        <v>0</v>
      </c>
      <c r="X194">
        <v>1373224040</v>
      </c>
      <c r="Y194">
        <v>15.075000000000001</v>
      </c>
      <c r="AA194">
        <v>0</v>
      </c>
      <c r="AB194">
        <v>3.12</v>
      </c>
      <c r="AC194">
        <v>0</v>
      </c>
      <c r="AD194">
        <v>0</v>
      </c>
      <c r="AE194">
        <v>0</v>
      </c>
      <c r="AF194">
        <v>3.12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10.050000000000001</v>
      </c>
      <c r="AU194" t="s">
        <v>117</v>
      </c>
      <c r="AV194">
        <v>0</v>
      </c>
      <c r="AW194">
        <v>2</v>
      </c>
      <c r="AX194">
        <v>16673686</v>
      </c>
      <c r="AY194">
        <v>1</v>
      </c>
      <c r="AZ194">
        <v>0</v>
      </c>
      <c r="BA194">
        <v>218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Y194*Source!I103</f>
        <v>6.3767250000000004</v>
      </c>
      <c r="CY194">
        <f>AB194</f>
        <v>3.12</v>
      </c>
      <c r="CZ194">
        <f>AF194</f>
        <v>3.12</v>
      </c>
      <c r="DA194">
        <f>AJ194</f>
        <v>1</v>
      </c>
      <c r="DB194">
        <v>0</v>
      </c>
    </row>
    <row r="195" spans="1:106" x14ac:dyDescent="0.2">
      <c r="A195">
        <f>ROW(Source!A103)</f>
        <v>103</v>
      </c>
      <c r="B195">
        <v>16673393</v>
      </c>
      <c r="C195">
        <v>16673640</v>
      </c>
      <c r="D195">
        <v>15247873</v>
      </c>
      <c r="E195">
        <v>1</v>
      </c>
      <c r="F195">
        <v>1</v>
      </c>
      <c r="G195">
        <v>1</v>
      </c>
      <c r="H195">
        <v>2</v>
      </c>
      <c r="I195" t="s">
        <v>450</v>
      </c>
      <c r="J195" t="s">
        <v>451</v>
      </c>
      <c r="K195" t="s">
        <v>452</v>
      </c>
      <c r="L195">
        <v>1368</v>
      </c>
      <c r="N195">
        <v>1011</v>
      </c>
      <c r="O195" t="s">
        <v>404</v>
      </c>
      <c r="P195" t="s">
        <v>404</v>
      </c>
      <c r="Q195">
        <v>1</v>
      </c>
      <c r="W195">
        <v>0</v>
      </c>
      <c r="X195">
        <v>-1985289705</v>
      </c>
      <c r="Y195">
        <v>0.3</v>
      </c>
      <c r="AA195">
        <v>0</v>
      </c>
      <c r="AB195">
        <v>6.66</v>
      </c>
      <c r="AC195">
        <v>0</v>
      </c>
      <c r="AD195">
        <v>0</v>
      </c>
      <c r="AE195">
        <v>0</v>
      </c>
      <c r="AF195">
        <v>6.66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0.2</v>
      </c>
      <c r="AU195" t="s">
        <v>117</v>
      </c>
      <c r="AV195">
        <v>0</v>
      </c>
      <c r="AW195">
        <v>2</v>
      </c>
      <c r="AX195">
        <v>16673687</v>
      </c>
      <c r="AY195">
        <v>1</v>
      </c>
      <c r="AZ195">
        <v>0</v>
      </c>
      <c r="BA195">
        <v>219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Y195*Source!I103</f>
        <v>0.12689999999999999</v>
      </c>
      <c r="CY195">
        <f>AB195</f>
        <v>6.66</v>
      </c>
      <c r="CZ195">
        <f>AF195</f>
        <v>6.66</v>
      </c>
      <c r="DA195">
        <f>AJ195</f>
        <v>1</v>
      </c>
      <c r="DB195">
        <v>0</v>
      </c>
    </row>
    <row r="196" spans="1:106" x14ac:dyDescent="0.2">
      <c r="A196">
        <f>ROW(Source!A103)</f>
        <v>103</v>
      </c>
      <c r="B196">
        <v>16673393</v>
      </c>
      <c r="C196">
        <v>16673640</v>
      </c>
      <c r="D196">
        <v>15249073</v>
      </c>
      <c r="E196">
        <v>1</v>
      </c>
      <c r="F196">
        <v>1</v>
      </c>
      <c r="G196">
        <v>1</v>
      </c>
      <c r="H196">
        <v>2</v>
      </c>
      <c r="I196" t="s">
        <v>410</v>
      </c>
      <c r="J196" t="s">
        <v>411</v>
      </c>
      <c r="K196" t="s">
        <v>412</v>
      </c>
      <c r="L196">
        <v>1368</v>
      </c>
      <c r="N196">
        <v>1011</v>
      </c>
      <c r="O196" t="s">
        <v>404</v>
      </c>
      <c r="P196" t="s">
        <v>404</v>
      </c>
      <c r="Q196">
        <v>1</v>
      </c>
      <c r="W196">
        <v>0</v>
      </c>
      <c r="X196">
        <v>1372534845</v>
      </c>
      <c r="Y196">
        <v>0.67500000000000004</v>
      </c>
      <c r="AA196">
        <v>0</v>
      </c>
      <c r="AB196">
        <v>65.709999999999994</v>
      </c>
      <c r="AC196">
        <v>11.6</v>
      </c>
      <c r="AD196">
        <v>0</v>
      </c>
      <c r="AE196">
        <v>0</v>
      </c>
      <c r="AF196">
        <v>65.709999999999994</v>
      </c>
      <c r="AG196">
        <v>11.6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0.45</v>
      </c>
      <c r="AU196" t="s">
        <v>117</v>
      </c>
      <c r="AV196">
        <v>0</v>
      </c>
      <c r="AW196">
        <v>2</v>
      </c>
      <c r="AX196">
        <v>16673688</v>
      </c>
      <c r="AY196">
        <v>1</v>
      </c>
      <c r="AZ196">
        <v>0</v>
      </c>
      <c r="BA196">
        <v>220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Y196*Source!I103</f>
        <v>0.28552500000000003</v>
      </c>
      <c r="CY196">
        <f>AB196</f>
        <v>65.709999999999994</v>
      </c>
      <c r="CZ196">
        <f>AF196</f>
        <v>65.709999999999994</v>
      </c>
      <c r="DA196">
        <f>AJ196</f>
        <v>1</v>
      </c>
      <c r="DB196">
        <v>0</v>
      </c>
    </row>
    <row r="197" spans="1:106" x14ac:dyDescent="0.2">
      <c r="A197">
        <f>ROW(Source!A103)</f>
        <v>103</v>
      </c>
      <c r="B197">
        <v>16673393</v>
      </c>
      <c r="C197">
        <v>16673640</v>
      </c>
      <c r="D197">
        <v>15249377</v>
      </c>
      <c r="E197">
        <v>1</v>
      </c>
      <c r="F197">
        <v>1</v>
      </c>
      <c r="G197">
        <v>1</v>
      </c>
      <c r="H197">
        <v>2</v>
      </c>
      <c r="I197" t="s">
        <v>413</v>
      </c>
      <c r="J197" t="s">
        <v>414</v>
      </c>
      <c r="K197" t="s">
        <v>415</v>
      </c>
      <c r="L197">
        <v>1368</v>
      </c>
      <c r="N197">
        <v>1011</v>
      </c>
      <c r="O197" t="s">
        <v>404</v>
      </c>
      <c r="P197" t="s">
        <v>404</v>
      </c>
      <c r="Q197">
        <v>1</v>
      </c>
      <c r="W197">
        <v>0</v>
      </c>
      <c r="X197">
        <v>-353815937</v>
      </c>
      <c r="Y197">
        <v>1.9650000000000001</v>
      </c>
      <c r="AA197">
        <v>0</v>
      </c>
      <c r="AB197">
        <v>8.1</v>
      </c>
      <c r="AC197">
        <v>0</v>
      </c>
      <c r="AD197">
        <v>0</v>
      </c>
      <c r="AE197">
        <v>0</v>
      </c>
      <c r="AF197">
        <v>8.1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1.31</v>
      </c>
      <c r="AU197" t="s">
        <v>117</v>
      </c>
      <c r="AV197">
        <v>0</v>
      </c>
      <c r="AW197">
        <v>2</v>
      </c>
      <c r="AX197">
        <v>16673689</v>
      </c>
      <c r="AY197">
        <v>1</v>
      </c>
      <c r="AZ197">
        <v>0</v>
      </c>
      <c r="BA197">
        <v>221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Y197*Source!I103</f>
        <v>0.83119500000000002</v>
      </c>
      <c r="CY197">
        <f>AB197</f>
        <v>8.1</v>
      </c>
      <c r="CZ197">
        <f>AF197</f>
        <v>8.1</v>
      </c>
      <c r="DA197">
        <f>AJ197</f>
        <v>1</v>
      </c>
      <c r="DB197">
        <v>0</v>
      </c>
    </row>
    <row r="198" spans="1:106" x14ac:dyDescent="0.2">
      <c r="A198">
        <f>ROW(Source!A103)</f>
        <v>103</v>
      </c>
      <c r="B198">
        <v>16673393</v>
      </c>
      <c r="C198">
        <v>16673640</v>
      </c>
      <c r="D198">
        <v>15167567</v>
      </c>
      <c r="E198">
        <v>1</v>
      </c>
      <c r="F198">
        <v>1</v>
      </c>
      <c r="G198">
        <v>1</v>
      </c>
      <c r="H198">
        <v>3</v>
      </c>
      <c r="I198" t="s">
        <v>453</v>
      </c>
      <c r="J198" t="s">
        <v>454</v>
      </c>
      <c r="K198" t="s">
        <v>455</v>
      </c>
      <c r="L198">
        <v>1346</v>
      </c>
      <c r="N198">
        <v>1009</v>
      </c>
      <c r="O198" t="s">
        <v>202</v>
      </c>
      <c r="P198" t="s">
        <v>202</v>
      </c>
      <c r="Q198">
        <v>1</v>
      </c>
      <c r="W198">
        <v>0</v>
      </c>
      <c r="X198">
        <v>1730218770</v>
      </c>
      <c r="Y198">
        <v>7.95</v>
      </c>
      <c r="AA198">
        <v>39.020000000000003</v>
      </c>
      <c r="AB198">
        <v>0</v>
      </c>
      <c r="AC198">
        <v>0</v>
      </c>
      <c r="AD198">
        <v>0</v>
      </c>
      <c r="AE198">
        <v>39.020000000000003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7.95</v>
      </c>
      <c r="AU198" t="s">
        <v>6</v>
      </c>
      <c r="AV198">
        <v>0</v>
      </c>
      <c r="AW198">
        <v>2</v>
      </c>
      <c r="AX198">
        <v>16673690</v>
      </c>
      <c r="AY198">
        <v>1</v>
      </c>
      <c r="AZ198">
        <v>0</v>
      </c>
      <c r="BA198">
        <v>222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Y198*Source!I103</f>
        <v>3.3628499999999999</v>
      </c>
      <c r="CY198">
        <f t="shared" ref="CY198:CY204" si="18">AA198</f>
        <v>39.020000000000003</v>
      </c>
      <c r="CZ198">
        <f t="shared" ref="CZ198:CZ204" si="19">AE198</f>
        <v>39.020000000000003</v>
      </c>
      <c r="DA198">
        <f t="shared" ref="DA198:DA204" si="20">AI198</f>
        <v>1</v>
      </c>
      <c r="DB198">
        <v>0</v>
      </c>
    </row>
    <row r="199" spans="1:106" x14ac:dyDescent="0.2">
      <c r="A199">
        <f>ROW(Source!A103)</f>
        <v>103</v>
      </c>
      <c r="B199">
        <v>16673393</v>
      </c>
      <c r="C199">
        <v>16673640</v>
      </c>
      <c r="D199">
        <v>15168763</v>
      </c>
      <c r="E199">
        <v>1</v>
      </c>
      <c r="F199">
        <v>1</v>
      </c>
      <c r="G199">
        <v>1</v>
      </c>
      <c r="H199">
        <v>3</v>
      </c>
      <c r="I199" t="s">
        <v>416</v>
      </c>
      <c r="J199" t="s">
        <v>417</v>
      </c>
      <c r="K199" t="s">
        <v>418</v>
      </c>
      <c r="L199">
        <v>1348</v>
      </c>
      <c r="N199">
        <v>1009</v>
      </c>
      <c r="O199" t="s">
        <v>174</v>
      </c>
      <c r="P199" t="s">
        <v>174</v>
      </c>
      <c r="Q199">
        <v>1000</v>
      </c>
      <c r="W199">
        <v>0</v>
      </c>
      <c r="X199">
        <v>-1068056325</v>
      </c>
      <c r="Y199">
        <v>3.3E-4</v>
      </c>
      <c r="AA199">
        <v>10362</v>
      </c>
      <c r="AB199">
        <v>0</v>
      </c>
      <c r="AC199">
        <v>0</v>
      </c>
      <c r="AD199">
        <v>0</v>
      </c>
      <c r="AE199">
        <v>10362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3.3E-4</v>
      </c>
      <c r="AU199" t="s">
        <v>6</v>
      </c>
      <c r="AV199">
        <v>0</v>
      </c>
      <c r="AW199">
        <v>2</v>
      </c>
      <c r="AX199">
        <v>16673691</v>
      </c>
      <c r="AY199">
        <v>1</v>
      </c>
      <c r="AZ199">
        <v>0</v>
      </c>
      <c r="BA199">
        <v>223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Y199*Source!I103</f>
        <v>1.3958999999999998E-4</v>
      </c>
      <c r="CY199">
        <f t="shared" si="18"/>
        <v>10362</v>
      </c>
      <c r="CZ199">
        <f t="shared" si="19"/>
        <v>10362</v>
      </c>
      <c r="DA199">
        <f t="shared" si="20"/>
        <v>1</v>
      </c>
      <c r="DB199">
        <v>0</v>
      </c>
    </row>
    <row r="200" spans="1:106" x14ac:dyDescent="0.2">
      <c r="A200">
        <f>ROW(Source!A103)</f>
        <v>103</v>
      </c>
      <c r="B200">
        <v>16673393</v>
      </c>
      <c r="C200">
        <v>16673640</v>
      </c>
      <c r="D200">
        <v>15169941</v>
      </c>
      <c r="E200">
        <v>1</v>
      </c>
      <c r="F200">
        <v>1</v>
      </c>
      <c r="G200">
        <v>1</v>
      </c>
      <c r="H200">
        <v>3</v>
      </c>
      <c r="I200" t="s">
        <v>419</v>
      </c>
      <c r="J200" t="s">
        <v>420</v>
      </c>
      <c r="K200" t="s">
        <v>421</v>
      </c>
      <c r="L200">
        <v>1348</v>
      </c>
      <c r="N200">
        <v>1009</v>
      </c>
      <c r="O200" t="s">
        <v>174</v>
      </c>
      <c r="P200" t="s">
        <v>174</v>
      </c>
      <c r="Q200">
        <v>1000</v>
      </c>
      <c r="W200">
        <v>0</v>
      </c>
      <c r="X200">
        <v>-437906794</v>
      </c>
      <c r="Y200">
        <v>6.0000000000000001E-3</v>
      </c>
      <c r="AA200">
        <v>9040.01</v>
      </c>
      <c r="AB200">
        <v>0</v>
      </c>
      <c r="AC200">
        <v>0</v>
      </c>
      <c r="AD200">
        <v>0</v>
      </c>
      <c r="AE200">
        <v>9040.01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6.0000000000000001E-3</v>
      </c>
      <c r="AU200" t="s">
        <v>6</v>
      </c>
      <c r="AV200">
        <v>0</v>
      </c>
      <c r="AW200">
        <v>2</v>
      </c>
      <c r="AX200">
        <v>16673692</v>
      </c>
      <c r="AY200">
        <v>1</v>
      </c>
      <c r="AZ200">
        <v>0</v>
      </c>
      <c r="BA200">
        <v>224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Y200*Source!I103</f>
        <v>2.5379999999999999E-3</v>
      </c>
      <c r="CY200">
        <f t="shared" si="18"/>
        <v>9040.01</v>
      </c>
      <c r="CZ200">
        <f t="shared" si="19"/>
        <v>9040.01</v>
      </c>
      <c r="DA200">
        <f t="shared" si="20"/>
        <v>1</v>
      </c>
      <c r="DB200">
        <v>0</v>
      </c>
    </row>
    <row r="201" spans="1:106" x14ac:dyDescent="0.2">
      <c r="A201">
        <f>ROW(Source!A103)</f>
        <v>103</v>
      </c>
      <c r="B201">
        <v>16673393</v>
      </c>
      <c r="C201">
        <v>16673640</v>
      </c>
      <c r="D201">
        <v>15170824</v>
      </c>
      <c r="E201">
        <v>1</v>
      </c>
      <c r="F201">
        <v>1</v>
      </c>
      <c r="G201">
        <v>1</v>
      </c>
      <c r="H201">
        <v>3</v>
      </c>
      <c r="I201" t="s">
        <v>456</v>
      </c>
      <c r="J201" t="s">
        <v>457</v>
      </c>
      <c r="K201" t="s">
        <v>458</v>
      </c>
      <c r="L201">
        <v>1346</v>
      </c>
      <c r="N201">
        <v>1009</v>
      </c>
      <c r="O201" t="s">
        <v>202</v>
      </c>
      <c r="P201" t="s">
        <v>202</v>
      </c>
      <c r="Q201">
        <v>1</v>
      </c>
      <c r="W201">
        <v>0</v>
      </c>
      <c r="X201">
        <v>-731615568</v>
      </c>
      <c r="Y201">
        <v>9.09</v>
      </c>
      <c r="AA201">
        <v>23.09</v>
      </c>
      <c r="AB201">
        <v>0</v>
      </c>
      <c r="AC201">
        <v>0</v>
      </c>
      <c r="AD201">
        <v>0</v>
      </c>
      <c r="AE201">
        <v>23.09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9.09</v>
      </c>
      <c r="AU201" t="s">
        <v>6</v>
      </c>
      <c r="AV201">
        <v>0</v>
      </c>
      <c r="AW201">
        <v>2</v>
      </c>
      <c r="AX201">
        <v>16673693</v>
      </c>
      <c r="AY201">
        <v>1</v>
      </c>
      <c r="AZ201">
        <v>0</v>
      </c>
      <c r="BA201">
        <v>225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Y201*Source!I103</f>
        <v>3.8450699999999998</v>
      </c>
      <c r="CY201">
        <f t="shared" si="18"/>
        <v>23.09</v>
      </c>
      <c r="CZ201">
        <f t="shared" si="19"/>
        <v>23.09</v>
      </c>
      <c r="DA201">
        <f t="shared" si="20"/>
        <v>1</v>
      </c>
      <c r="DB201">
        <v>0</v>
      </c>
    </row>
    <row r="202" spans="1:106" x14ac:dyDescent="0.2">
      <c r="A202">
        <f>ROW(Source!A103)</f>
        <v>103</v>
      </c>
      <c r="B202">
        <v>16673393</v>
      </c>
      <c r="C202">
        <v>16673640</v>
      </c>
      <c r="D202">
        <v>15213756</v>
      </c>
      <c r="E202">
        <v>1</v>
      </c>
      <c r="F202">
        <v>1</v>
      </c>
      <c r="G202">
        <v>1</v>
      </c>
      <c r="H202">
        <v>3</v>
      </c>
      <c r="I202" t="s">
        <v>168</v>
      </c>
      <c r="J202" t="s">
        <v>170</v>
      </c>
      <c r="K202" t="s">
        <v>169</v>
      </c>
      <c r="L202">
        <v>1327</v>
      </c>
      <c r="N202">
        <v>1005</v>
      </c>
      <c r="O202" t="s">
        <v>159</v>
      </c>
      <c r="P202" t="s">
        <v>159</v>
      </c>
      <c r="Q202">
        <v>1</v>
      </c>
      <c r="W202">
        <v>0</v>
      </c>
      <c r="X202">
        <v>1191713158</v>
      </c>
      <c r="Y202">
        <v>100</v>
      </c>
      <c r="AA202">
        <v>109.09</v>
      </c>
      <c r="AB202">
        <v>0</v>
      </c>
      <c r="AC202">
        <v>0</v>
      </c>
      <c r="AD202">
        <v>0</v>
      </c>
      <c r="AE202">
        <v>109.09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6</v>
      </c>
      <c r="AT202">
        <v>100</v>
      </c>
      <c r="AU202" t="s">
        <v>6</v>
      </c>
      <c r="AV202">
        <v>0</v>
      </c>
      <c r="AW202">
        <v>1</v>
      </c>
      <c r="AX202">
        <v>-1</v>
      </c>
      <c r="AY202">
        <v>0</v>
      </c>
      <c r="AZ202">
        <v>0</v>
      </c>
      <c r="BA202" t="s">
        <v>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Y202*Source!I103</f>
        <v>42.3</v>
      </c>
      <c r="CY202">
        <f t="shared" si="18"/>
        <v>109.09</v>
      </c>
      <c r="CZ202">
        <f t="shared" si="19"/>
        <v>109.09</v>
      </c>
      <c r="DA202">
        <f t="shared" si="20"/>
        <v>1</v>
      </c>
      <c r="DB202">
        <v>0</v>
      </c>
    </row>
    <row r="203" spans="1:106" x14ac:dyDescent="0.2">
      <c r="A203">
        <f>ROW(Source!A103)</f>
        <v>103</v>
      </c>
      <c r="B203">
        <v>16673393</v>
      </c>
      <c r="C203">
        <v>16673640</v>
      </c>
      <c r="D203">
        <v>15214066</v>
      </c>
      <c r="E203">
        <v>1</v>
      </c>
      <c r="F203">
        <v>1</v>
      </c>
      <c r="G203">
        <v>1</v>
      </c>
      <c r="H203">
        <v>3</v>
      </c>
      <c r="I203" t="s">
        <v>172</v>
      </c>
      <c r="J203" t="s">
        <v>175</v>
      </c>
      <c r="K203" t="s">
        <v>173</v>
      </c>
      <c r="L203">
        <v>1348</v>
      </c>
      <c r="N203">
        <v>1009</v>
      </c>
      <c r="O203" t="s">
        <v>174</v>
      </c>
      <c r="P203" t="s">
        <v>174</v>
      </c>
      <c r="Q203">
        <v>1000</v>
      </c>
      <c r="W203">
        <v>0</v>
      </c>
      <c r="X203">
        <v>681255274</v>
      </c>
      <c r="Y203">
        <v>1.458629</v>
      </c>
      <c r="AA203">
        <v>12676.79</v>
      </c>
      <c r="AB203">
        <v>0</v>
      </c>
      <c r="AC203">
        <v>0</v>
      </c>
      <c r="AD203">
        <v>0</v>
      </c>
      <c r="AE203">
        <v>12676.79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6</v>
      </c>
      <c r="AT203">
        <v>1.458629</v>
      </c>
      <c r="AU203" t="s">
        <v>6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6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Y203*Source!I103</f>
        <v>0.61700006699999999</v>
      </c>
      <c r="CY203">
        <f t="shared" si="18"/>
        <v>12676.79</v>
      </c>
      <c r="CZ203">
        <f t="shared" si="19"/>
        <v>12676.79</v>
      </c>
      <c r="DA203">
        <f t="shared" si="20"/>
        <v>1</v>
      </c>
      <c r="DB203">
        <v>0</v>
      </c>
    </row>
    <row r="204" spans="1:106" x14ac:dyDescent="0.2">
      <c r="A204">
        <f>ROW(Source!A103)</f>
        <v>103</v>
      </c>
      <c r="B204">
        <v>16673393</v>
      </c>
      <c r="C204">
        <v>16673640</v>
      </c>
      <c r="D204">
        <v>15163312</v>
      </c>
      <c r="E204">
        <v>17</v>
      </c>
      <c r="F204">
        <v>1</v>
      </c>
      <c r="G204">
        <v>1</v>
      </c>
      <c r="H204">
        <v>3</v>
      </c>
      <c r="I204" t="s">
        <v>157</v>
      </c>
      <c r="J204" t="s">
        <v>6</v>
      </c>
      <c r="K204" t="s">
        <v>158</v>
      </c>
      <c r="L204">
        <v>1327</v>
      </c>
      <c r="N204">
        <v>1005</v>
      </c>
      <c r="O204" t="s">
        <v>159</v>
      </c>
      <c r="P204" t="s">
        <v>159</v>
      </c>
      <c r="Q204">
        <v>1</v>
      </c>
      <c r="W204">
        <v>0</v>
      </c>
      <c r="X204">
        <v>-609733809</v>
      </c>
      <c r="Y204">
        <v>100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6</v>
      </c>
      <c r="AT204">
        <v>100</v>
      </c>
      <c r="AU204" t="s">
        <v>6</v>
      </c>
      <c r="AV204">
        <v>0</v>
      </c>
      <c r="AW204">
        <v>2</v>
      </c>
      <c r="AX204">
        <v>16673696</v>
      </c>
      <c r="AY204">
        <v>1</v>
      </c>
      <c r="AZ204">
        <v>0</v>
      </c>
      <c r="BA204">
        <v>228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Y204*Source!I103</f>
        <v>42.3</v>
      </c>
      <c r="CY204">
        <f t="shared" si="18"/>
        <v>0</v>
      </c>
      <c r="CZ204">
        <f t="shared" si="19"/>
        <v>0</v>
      </c>
      <c r="DA204">
        <f t="shared" si="20"/>
        <v>1</v>
      </c>
      <c r="DB204">
        <v>0</v>
      </c>
    </row>
    <row r="205" spans="1:106" x14ac:dyDescent="0.2">
      <c r="A205">
        <f>ROW(Source!A104)</f>
        <v>104</v>
      </c>
      <c r="B205">
        <v>16673407</v>
      </c>
      <c r="C205">
        <v>16673640</v>
      </c>
      <c r="D205">
        <v>15436014</v>
      </c>
      <c r="E205">
        <v>1</v>
      </c>
      <c r="F205">
        <v>1</v>
      </c>
      <c r="G205">
        <v>1</v>
      </c>
      <c r="H205">
        <v>1</v>
      </c>
      <c r="I205" t="s">
        <v>445</v>
      </c>
      <c r="J205" t="s">
        <v>6</v>
      </c>
      <c r="K205" t="s">
        <v>446</v>
      </c>
      <c r="L205">
        <v>1191</v>
      </c>
      <c r="N205">
        <v>1013</v>
      </c>
      <c r="O205" t="s">
        <v>398</v>
      </c>
      <c r="P205" t="s">
        <v>398</v>
      </c>
      <c r="Q205">
        <v>1</v>
      </c>
      <c r="W205">
        <v>0</v>
      </c>
      <c r="X205">
        <v>-784637506</v>
      </c>
      <c r="Y205">
        <v>111.61439999999999</v>
      </c>
      <c r="AA205">
        <v>0</v>
      </c>
      <c r="AB205">
        <v>0</v>
      </c>
      <c r="AC205">
        <v>0</v>
      </c>
      <c r="AD205">
        <v>59.69</v>
      </c>
      <c r="AE205">
        <v>0</v>
      </c>
      <c r="AF205">
        <v>0</v>
      </c>
      <c r="AG205">
        <v>0</v>
      </c>
      <c r="AH205">
        <v>8.74</v>
      </c>
      <c r="AI205">
        <v>1</v>
      </c>
      <c r="AJ205">
        <v>1</v>
      </c>
      <c r="AK205">
        <v>1</v>
      </c>
      <c r="AL205">
        <v>6.83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80.88</v>
      </c>
      <c r="AU205" t="s">
        <v>118</v>
      </c>
      <c r="AV205">
        <v>1</v>
      </c>
      <c r="AW205">
        <v>2</v>
      </c>
      <c r="AX205">
        <v>16673683</v>
      </c>
      <c r="AY205">
        <v>1</v>
      </c>
      <c r="AZ205">
        <v>0</v>
      </c>
      <c r="BA205">
        <v>231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Y205*Source!I104</f>
        <v>47.212891199999994</v>
      </c>
      <c r="CY205">
        <f>AD205</f>
        <v>59.69</v>
      </c>
      <c r="CZ205">
        <f>AH205</f>
        <v>8.74</v>
      </c>
      <c r="DA205">
        <f>AL205</f>
        <v>6.83</v>
      </c>
      <c r="DB205">
        <v>0</v>
      </c>
    </row>
    <row r="206" spans="1:106" x14ac:dyDescent="0.2">
      <c r="A206">
        <f>ROW(Source!A104)</f>
        <v>104</v>
      </c>
      <c r="B206">
        <v>16673407</v>
      </c>
      <c r="C206">
        <v>16673640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399</v>
      </c>
      <c r="J206" t="s">
        <v>6</v>
      </c>
      <c r="K206" t="s">
        <v>400</v>
      </c>
      <c r="L206">
        <v>1191</v>
      </c>
      <c r="N206">
        <v>1013</v>
      </c>
      <c r="O206" t="s">
        <v>398</v>
      </c>
      <c r="P206" t="s">
        <v>398</v>
      </c>
      <c r="Q206">
        <v>1</v>
      </c>
      <c r="W206">
        <v>0</v>
      </c>
      <c r="X206">
        <v>-1417349443</v>
      </c>
      <c r="Y206">
        <v>0.76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6.83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0.76</v>
      </c>
      <c r="AU206" t="s">
        <v>6</v>
      </c>
      <c r="AV206">
        <v>2</v>
      </c>
      <c r="AW206">
        <v>2</v>
      </c>
      <c r="AX206">
        <v>16673684</v>
      </c>
      <c r="AY206">
        <v>1</v>
      </c>
      <c r="AZ206">
        <v>2048</v>
      </c>
      <c r="BA206">
        <v>232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Y206*Source!I104</f>
        <v>0.32147999999999999</v>
      </c>
      <c r="CY206">
        <f>AD206</f>
        <v>0</v>
      </c>
      <c r="CZ206">
        <f>AH206</f>
        <v>0</v>
      </c>
      <c r="DA206">
        <f>AL206</f>
        <v>1</v>
      </c>
      <c r="DB206">
        <v>0</v>
      </c>
    </row>
    <row r="207" spans="1:106" x14ac:dyDescent="0.2">
      <c r="A207">
        <f>ROW(Source!A104)</f>
        <v>104</v>
      </c>
      <c r="B207">
        <v>16673407</v>
      </c>
      <c r="C207">
        <v>16673640</v>
      </c>
      <c r="D207">
        <v>15247680</v>
      </c>
      <c r="E207">
        <v>1</v>
      </c>
      <c r="F207">
        <v>1</v>
      </c>
      <c r="G207">
        <v>1</v>
      </c>
      <c r="H207">
        <v>2</v>
      </c>
      <c r="I207" t="s">
        <v>407</v>
      </c>
      <c r="J207" t="s">
        <v>408</v>
      </c>
      <c r="K207" t="s">
        <v>409</v>
      </c>
      <c r="L207">
        <v>1368</v>
      </c>
      <c r="N207">
        <v>1011</v>
      </c>
      <c r="O207" t="s">
        <v>404</v>
      </c>
      <c r="P207" t="s">
        <v>404</v>
      </c>
      <c r="Q207">
        <v>1</v>
      </c>
      <c r="W207">
        <v>0</v>
      </c>
      <c r="X207">
        <v>-1718674368</v>
      </c>
      <c r="Y207">
        <v>0.46499999999999997</v>
      </c>
      <c r="AA207">
        <v>0</v>
      </c>
      <c r="AB207">
        <v>764.89</v>
      </c>
      <c r="AC207">
        <v>13.5</v>
      </c>
      <c r="AD207">
        <v>0</v>
      </c>
      <c r="AE207">
        <v>0</v>
      </c>
      <c r="AF207">
        <v>111.99</v>
      </c>
      <c r="AG207">
        <v>13.5</v>
      </c>
      <c r="AH207">
        <v>0</v>
      </c>
      <c r="AI207">
        <v>1</v>
      </c>
      <c r="AJ207">
        <v>6.83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0.31</v>
      </c>
      <c r="AU207" t="s">
        <v>117</v>
      </c>
      <c r="AV207">
        <v>0</v>
      </c>
      <c r="AW207">
        <v>2</v>
      </c>
      <c r="AX207">
        <v>16673685</v>
      </c>
      <c r="AY207">
        <v>1</v>
      </c>
      <c r="AZ207">
        <v>0</v>
      </c>
      <c r="BA207">
        <v>233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Y207*Source!I104</f>
        <v>0.19669499999999998</v>
      </c>
      <c r="CY207">
        <f>AB207</f>
        <v>764.89</v>
      </c>
      <c r="CZ207">
        <f>AF207</f>
        <v>111.99</v>
      </c>
      <c r="DA207">
        <f>AJ207</f>
        <v>6.83</v>
      </c>
      <c r="DB207">
        <v>0</v>
      </c>
    </row>
    <row r="208" spans="1:106" x14ac:dyDescent="0.2">
      <c r="A208">
        <f>ROW(Source!A104)</f>
        <v>104</v>
      </c>
      <c r="B208">
        <v>16673407</v>
      </c>
      <c r="C208">
        <v>16673640</v>
      </c>
      <c r="D208">
        <v>15247860</v>
      </c>
      <c r="E208">
        <v>1</v>
      </c>
      <c r="F208">
        <v>1</v>
      </c>
      <c r="G208">
        <v>1</v>
      </c>
      <c r="H208">
        <v>2</v>
      </c>
      <c r="I208" t="s">
        <v>447</v>
      </c>
      <c r="J208" t="s">
        <v>448</v>
      </c>
      <c r="K208" t="s">
        <v>449</v>
      </c>
      <c r="L208">
        <v>1368</v>
      </c>
      <c r="N208">
        <v>1011</v>
      </c>
      <c r="O208" t="s">
        <v>404</v>
      </c>
      <c r="P208" t="s">
        <v>404</v>
      </c>
      <c r="Q208">
        <v>1</v>
      </c>
      <c r="W208">
        <v>0</v>
      </c>
      <c r="X208">
        <v>1373224040</v>
      </c>
      <c r="Y208">
        <v>15.075000000000001</v>
      </c>
      <c r="AA208">
        <v>0</v>
      </c>
      <c r="AB208">
        <v>21.31</v>
      </c>
      <c r="AC208">
        <v>0</v>
      </c>
      <c r="AD208">
        <v>0</v>
      </c>
      <c r="AE208">
        <v>0</v>
      </c>
      <c r="AF208">
        <v>3.12</v>
      </c>
      <c r="AG208">
        <v>0</v>
      </c>
      <c r="AH208">
        <v>0</v>
      </c>
      <c r="AI208">
        <v>1</v>
      </c>
      <c r="AJ208">
        <v>6.83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</v>
      </c>
      <c r="AT208">
        <v>10.050000000000001</v>
      </c>
      <c r="AU208" t="s">
        <v>117</v>
      </c>
      <c r="AV208">
        <v>0</v>
      </c>
      <c r="AW208">
        <v>2</v>
      </c>
      <c r="AX208">
        <v>16673686</v>
      </c>
      <c r="AY208">
        <v>1</v>
      </c>
      <c r="AZ208">
        <v>0</v>
      </c>
      <c r="BA208">
        <v>234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Y208*Source!I104</f>
        <v>6.3767250000000004</v>
      </c>
      <c r="CY208">
        <f>AB208</f>
        <v>21.31</v>
      </c>
      <c r="CZ208">
        <f>AF208</f>
        <v>3.12</v>
      </c>
      <c r="DA208">
        <f>AJ208</f>
        <v>6.83</v>
      </c>
      <c r="DB208">
        <v>0</v>
      </c>
    </row>
    <row r="209" spans="1:106" x14ac:dyDescent="0.2">
      <c r="A209">
        <f>ROW(Source!A104)</f>
        <v>104</v>
      </c>
      <c r="B209">
        <v>16673407</v>
      </c>
      <c r="C209">
        <v>16673640</v>
      </c>
      <c r="D209">
        <v>15247873</v>
      </c>
      <c r="E209">
        <v>1</v>
      </c>
      <c r="F209">
        <v>1</v>
      </c>
      <c r="G209">
        <v>1</v>
      </c>
      <c r="H209">
        <v>2</v>
      </c>
      <c r="I209" t="s">
        <v>450</v>
      </c>
      <c r="J209" t="s">
        <v>451</v>
      </c>
      <c r="K209" t="s">
        <v>452</v>
      </c>
      <c r="L209">
        <v>1368</v>
      </c>
      <c r="N209">
        <v>1011</v>
      </c>
      <c r="O209" t="s">
        <v>404</v>
      </c>
      <c r="P209" t="s">
        <v>404</v>
      </c>
      <c r="Q209">
        <v>1</v>
      </c>
      <c r="W209">
        <v>0</v>
      </c>
      <c r="X209">
        <v>-1985289705</v>
      </c>
      <c r="Y209">
        <v>0.3</v>
      </c>
      <c r="AA209">
        <v>0</v>
      </c>
      <c r="AB209">
        <v>45.49</v>
      </c>
      <c r="AC209">
        <v>0</v>
      </c>
      <c r="AD209">
        <v>0</v>
      </c>
      <c r="AE209">
        <v>0</v>
      </c>
      <c r="AF209">
        <v>6.66</v>
      </c>
      <c r="AG209">
        <v>0</v>
      </c>
      <c r="AH209">
        <v>0</v>
      </c>
      <c r="AI209">
        <v>1</v>
      </c>
      <c r="AJ209">
        <v>6.83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0.2</v>
      </c>
      <c r="AU209" t="s">
        <v>117</v>
      </c>
      <c r="AV209">
        <v>0</v>
      </c>
      <c r="AW209">
        <v>2</v>
      </c>
      <c r="AX209">
        <v>16673687</v>
      </c>
      <c r="AY209">
        <v>1</v>
      </c>
      <c r="AZ209">
        <v>0</v>
      </c>
      <c r="BA209">
        <v>235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Y209*Source!I104</f>
        <v>0.12689999999999999</v>
      </c>
      <c r="CY209">
        <f>AB209</f>
        <v>45.49</v>
      </c>
      <c r="CZ209">
        <f>AF209</f>
        <v>6.66</v>
      </c>
      <c r="DA209">
        <f>AJ209</f>
        <v>6.83</v>
      </c>
      <c r="DB209">
        <v>0</v>
      </c>
    </row>
    <row r="210" spans="1:106" x14ac:dyDescent="0.2">
      <c r="A210">
        <f>ROW(Source!A104)</f>
        <v>104</v>
      </c>
      <c r="B210">
        <v>16673407</v>
      </c>
      <c r="C210">
        <v>16673640</v>
      </c>
      <c r="D210">
        <v>15249073</v>
      </c>
      <c r="E210">
        <v>1</v>
      </c>
      <c r="F210">
        <v>1</v>
      </c>
      <c r="G210">
        <v>1</v>
      </c>
      <c r="H210">
        <v>2</v>
      </c>
      <c r="I210" t="s">
        <v>410</v>
      </c>
      <c r="J210" t="s">
        <v>411</v>
      </c>
      <c r="K210" t="s">
        <v>412</v>
      </c>
      <c r="L210">
        <v>1368</v>
      </c>
      <c r="N210">
        <v>1011</v>
      </c>
      <c r="O210" t="s">
        <v>404</v>
      </c>
      <c r="P210" t="s">
        <v>404</v>
      </c>
      <c r="Q210">
        <v>1</v>
      </c>
      <c r="W210">
        <v>0</v>
      </c>
      <c r="X210">
        <v>1372534845</v>
      </c>
      <c r="Y210">
        <v>0.67500000000000004</v>
      </c>
      <c r="AA210">
        <v>0</v>
      </c>
      <c r="AB210">
        <v>448.8</v>
      </c>
      <c r="AC210">
        <v>11.6</v>
      </c>
      <c r="AD210">
        <v>0</v>
      </c>
      <c r="AE210">
        <v>0</v>
      </c>
      <c r="AF210">
        <v>65.709999999999994</v>
      </c>
      <c r="AG210">
        <v>11.6</v>
      </c>
      <c r="AH210">
        <v>0</v>
      </c>
      <c r="AI210">
        <v>1</v>
      </c>
      <c r="AJ210">
        <v>6.83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0.45</v>
      </c>
      <c r="AU210" t="s">
        <v>117</v>
      </c>
      <c r="AV210">
        <v>0</v>
      </c>
      <c r="AW210">
        <v>2</v>
      </c>
      <c r="AX210">
        <v>16673688</v>
      </c>
      <c r="AY210">
        <v>1</v>
      </c>
      <c r="AZ210">
        <v>0</v>
      </c>
      <c r="BA210">
        <v>236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Y210*Source!I104</f>
        <v>0.28552500000000003</v>
      </c>
      <c r="CY210">
        <f>AB210</f>
        <v>448.8</v>
      </c>
      <c r="CZ210">
        <f>AF210</f>
        <v>65.709999999999994</v>
      </c>
      <c r="DA210">
        <f>AJ210</f>
        <v>6.83</v>
      </c>
      <c r="DB210">
        <v>0</v>
      </c>
    </row>
    <row r="211" spans="1:106" x14ac:dyDescent="0.2">
      <c r="A211">
        <f>ROW(Source!A104)</f>
        <v>104</v>
      </c>
      <c r="B211">
        <v>16673407</v>
      </c>
      <c r="C211">
        <v>16673640</v>
      </c>
      <c r="D211">
        <v>15249377</v>
      </c>
      <c r="E211">
        <v>1</v>
      </c>
      <c r="F211">
        <v>1</v>
      </c>
      <c r="G211">
        <v>1</v>
      </c>
      <c r="H211">
        <v>2</v>
      </c>
      <c r="I211" t="s">
        <v>413</v>
      </c>
      <c r="J211" t="s">
        <v>414</v>
      </c>
      <c r="K211" t="s">
        <v>415</v>
      </c>
      <c r="L211">
        <v>1368</v>
      </c>
      <c r="N211">
        <v>1011</v>
      </c>
      <c r="O211" t="s">
        <v>404</v>
      </c>
      <c r="P211" t="s">
        <v>404</v>
      </c>
      <c r="Q211">
        <v>1</v>
      </c>
      <c r="W211">
        <v>0</v>
      </c>
      <c r="X211">
        <v>-353815937</v>
      </c>
      <c r="Y211">
        <v>1.9650000000000001</v>
      </c>
      <c r="AA211">
        <v>0</v>
      </c>
      <c r="AB211">
        <v>55.32</v>
      </c>
      <c r="AC211">
        <v>0</v>
      </c>
      <c r="AD211">
        <v>0</v>
      </c>
      <c r="AE211">
        <v>0</v>
      </c>
      <c r="AF211">
        <v>8.1</v>
      </c>
      <c r="AG211">
        <v>0</v>
      </c>
      <c r="AH211">
        <v>0</v>
      </c>
      <c r="AI211">
        <v>1</v>
      </c>
      <c r="AJ211">
        <v>6.83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1.31</v>
      </c>
      <c r="AU211" t="s">
        <v>117</v>
      </c>
      <c r="AV211">
        <v>0</v>
      </c>
      <c r="AW211">
        <v>2</v>
      </c>
      <c r="AX211">
        <v>16673689</v>
      </c>
      <c r="AY211">
        <v>1</v>
      </c>
      <c r="AZ211">
        <v>0</v>
      </c>
      <c r="BA211">
        <v>237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Y211*Source!I104</f>
        <v>0.83119500000000002</v>
      </c>
      <c r="CY211">
        <f>AB211</f>
        <v>55.32</v>
      </c>
      <c r="CZ211">
        <f>AF211</f>
        <v>8.1</v>
      </c>
      <c r="DA211">
        <f>AJ211</f>
        <v>6.83</v>
      </c>
      <c r="DB211">
        <v>0</v>
      </c>
    </row>
    <row r="212" spans="1:106" x14ac:dyDescent="0.2">
      <c r="A212">
        <f>ROW(Source!A104)</f>
        <v>104</v>
      </c>
      <c r="B212">
        <v>16673407</v>
      </c>
      <c r="C212">
        <v>16673640</v>
      </c>
      <c r="D212">
        <v>15167567</v>
      </c>
      <c r="E212">
        <v>1</v>
      </c>
      <c r="F212">
        <v>1</v>
      </c>
      <c r="G212">
        <v>1</v>
      </c>
      <c r="H212">
        <v>3</v>
      </c>
      <c r="I212" t="s">
        <v>453</v>
      </c>
      <c r="J212" t="s">
        <v>454</v>
      </c>
      <c r="K212" t="s">
        <v>455</v>
      </c>
      <c r="L212">
        <v>1346</v>
      </c>
      <c r="N212">
        <v>1009</v>
      </c>
      <c r="O212" t="s">
        <v>202</v>
      </c>
      <c r="P212" t="s">
        <v>202</v>
      </c>
      <c r="Q212">
        <v>1</v>
      </c>
      <c r="W212">
        <v>0</v>
      </c>
      <c r="X212">
        <v>1730218770</v>
      </c>
      <c r="Y212">
        <v>7.95</v>
      </c>
      <c r="AA212">
        <v>266.51</v>
      </c>
      <c r="AB212">
        <v>0</v>
      </c>
      <c r="AC212">
        <v>0</v>
      </c>
      <c r="AD212">
        <v>0</v>
      </c>
      <c r="AE212">
        <v>39.020000000000003</v>
      </c>
      <c r="AF212">
        <v>0</v>
      </c>
      <c r="AG212">
        <v>0</v>
      </c>
      <c r="AH212">
        <v>0</v>
      </c>
      <c r="AI212">
        <v>6.83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7.95</v>
      </c>
      <c r="AU212" t="s">
        <v>6</v>
      </c>
      <c r="AV212">
        <v>0</v>
      </c>
      <c r="AW212">
        <v>2</v>
      </c>
      <c r="AX212">
        <v>16673690</v>
      </c>
      <c r="AY212">
        <v>1</v>
      </c>
      <c r="AZ212">
        <v>0</v>
      </c>
      <c r="BA212">
        <v>238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Y212*Source!I104</f>
        <v>3.3628499999999999</v>
      </c>
      <c r="CY212">
        <f t="shared" ref="CY212:CY218" si="21">AA212</f>
        <v>266.51</v>
      </c>
      <c r="CZ212">
        <f t="shared" ref="CZ212:CZ218" si="22">AE212</f>
        <v>39.020000000000003</v>
      </c>
      <c r="DA212">
        <f t="shared" ref="DA212:DA218" si="23">AI212</f>
        <v>6.83</v>
      </c>
      <c r="DB212">
        <v>0</v>
      </c>
    </row>
    <row r="213" spans="1:106" x14ac:dyDescent="0.2">
      <c r="A213">
        <f>ROW(Source!A104)</f>
        <v>104</v>
      </c>
      <c r="B213">
        <v>16673407</v>
      </c>
      <c r="C213">
        <v>16673640</v>
      </c>
      <c r="D213">
        <v>15168763</v>
      </c>
      <c r="E213">
        <v>1</v>
      </c>
      <c r="F213">
        <v>1</v>
      </c>
      <c r="G213">
        <v>1</v>
      </c>
      <c r="H213">
        <v>3</v>
      </c>
      <c r="I213" t="s">
        <v>416</v>
      </c>
      <c r="J213" t="s">
        <v>417</v>
      </c>
      <c r="K213" t="s">
        <v>418</v>
      </c>
      <c r="L213">
        <v>1348</v>
      </c>
      <c r="N213">
        <v>1009</v>
      </c>
      <c r="O213" t="s">
        <v>174</v>
      </c>
      <c r="P213" t="s">
        <v>174</v>
      </c>
      <c r="Q213">
        <v>1000</v>
      </c>
      <c r="W213">
        <v>0</v>
      </c>
      <c r="X213">
        <v>-1068056325</v>
      </c>
      <c r="Y213">
        <v>3.3E-4</v>
      </c>
      <c r="AA213">
        <v>70772.460000000006</v>
      </c>
      <c r="AB213">
        <v>0</v>
      </c>
      <c r="AC213">
        <v>0</v>
      </c>
      <c r="AD213">
        <v>0</v>
      </c>
      <c r="AE213">
        <v>10362</v>
      </c>
      <c r="AF213">
        <v>0</v>
      </c>
      <c r="AG213">
        <v>0</v>
      </c>
      <c r="AH213">
        <v>0</v>
      </c>
      <c r="AI213">
        <v>6.83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3.3E-4</v>
      </c>
      <c r="AU213" t="s">
        <v>6</v>
      </c>
      <c r="AV213">
        <v>0</v>
      </c>
      <c r="AW213">
        <v>2</v>
      </c>
      <c r="AX213">
        <v>16673691</v>
      </c>
      <c r="AY213">
        <v>1</v>
      </c>
      <c r="AZ213">
        <v>0</v>
      </c>
      <c r="BA213">
        <v>239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Y213*Source!I104</f>
        <v>1.3958999999999998E-4</v>
      </c>
      <c r="CY213">
        <f t="shared" si="21"/>
        <v>70772.460000000006</v>
      </c>
      <c r="CZ213">
        <f t="shared" si="22"/>
        <v>10362</v>
      </c>
      <c r="DA213">
        <f t="shared" si="23"/>
        <v>6.83</v>
      </c>
      <c r="DB213">
        <v>0</v>
      </c>
    </row>
    <row r="214" spans="1:106" x14ac:dyDescent="0.2">
      <c r="A214">
        <f>ROW(Source!A104)</f>
        <v>104</v>
      </c>
      <c r="B214">
        <v>16673407</v>
      </c>
      <c r="C214">
        <v>16673640</v>
      </c>
      <c r="D214">
        <v>15169941</v>
      </c>
      <c r="E214">
        <v>1</v>
      </c>
      <c r="F214">
        <v>1</v>
      </c>
      <c r="G214">
        <v>1</v>
      </c>
      <c r="H214">
        <v>3</v>
      </c>
      <c r="I214" t="s">
        <v>419</v>
      </c>
      <c r="J214" t="s">
        <v>420</v>
      </c>
      <c r="K214" t="s">
        <v>421</v>
      </c>
      <c r="L214">
        <v>1348</v>
      </c>
      <c r="N214">
        <v>1009</v>
      </c>
      <c r="O214" t="s">
        <v>174</v>
      </c>
      <c r="P214" t="s">
        <v>174</v>
      </c>
      <c r="Q214">
        <v>1000</v>
      </c>
      <c r="W214">
        <v>0</v>
      </c>
      <c r="X214">
        <v>-437906794</v>
      </c>
      <c r="Y214">
        <v>6.0000000000000001E-3</v>
      </c>
      <c r="AA214">
        <v>61743.27</v>
      </c>
      <c r="AB214">
        <v>0</v>
      </c>
      <c r="AC214">
        <v>0</v>
      </c>
      <c r="AD214">
        <v>0</v>
      </c>
      <c r="AE214">
        <v>9040.01</v>
      </c>
      <c r="AF214">
        <v>0</v>
      </c>
      <c r="AG214">
        <v>0</v>
      </c>
      <c r="AH214">
        <v>0</v>
      </c>
      <c r="AI214">
        <v>6.83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6.0000000000000001E-3</v>
      </c>
      <c r="AU214" t="s">
        <v>6</v>
      </c>
      <c r="AV214">
        <v>0</v>
      </c>
      <c r="AW214">
        <v>2</v>
      </c>
      <c r="AX214">
        <v>16673692</v>
      </c>
      <c r="AY214">
        <v>1</v>
      </c>
      <c r="AZ214">
        <v>0</v>
      </c>
      <c r="BA214">
        <v>240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Y214*Source!I104</f>
        <v>2.5379999999999999E-3</v>
      </c>
      <c r="CY214">
        <f t="shared" si="21"/>
        <v>61743.27</v>
      </c>
      <c r="CZ214">
        <f t="shared" si="22"/>
        <v>9040.01</v>
      </c>
      <c r="DA214">
        <f t="shared" si="23"/>
        <v>6.83</v>
      </c>
      <c r="DB214">
        <v>0</v>
      </c>
    </row>
    <row r="215" spans="1:106" x14ac:dyDescent="0.2">
      <c r="A215">
        <f>ROW(Source!A104)</f>
        <v>104</v>
      </c>
      <c r="B215">
        <v>16673407</v>
      </c>
      <c r="C215">
        <v>16673640</v>
      </c>
      <c r="D215">
        <v>15170824</v>
      </c>
      <c r="E215">
        <v>1</v>
      </c>
      <c r="F215">
        <v>1</v>
      </c>
      <c r="G215">
        <v>1</v>
      </c>
      <c r="H215">
        <v>3</v>
      </c>
      <c r="I215" t="s">
        <v>456</v>
      </c>
      <c r="J215" t="s">
        <v>457</v>
      </c>
      <c r="K215" t="s">
        <v>458</v>
      </c>
      <c r="L215">
        <v>1346</v>
      </c>
      <c r="N215">
        <v>1009</v>
      </c>
      <c r="O215" t="s">
        <v>202</v>
      </c>
      <c r="P215" t="s">
        <v>202</v>
      </c>
      <c r="Q215">
        <v>1</v>
      </c>
      <c r="W215">
        <v>0</v>
      </c>
      <c r="X215">
        <v>-731615568</v>
      </c>
      <c r="Y215">
        <v>9.09</v>
      </c>
      <c r="AA215">
        <v>157.69999999999999</v>
      </c>
      <c r="AB215">
        <v>0</v>
      </c>
      <c r="AC215">
        <v>0</v>
      </c>
      <c r="AD215">
        <v>0</v>
      </c>
      <c r="AE215">
        <v>23.09</v>
      </c>
      <c r="AF215">
        <v>0</v>
      </c>
      <c r="AG215">
        <v>0</v>
      </c>
      <c r="AH215">
        <v>0</v>
      </c>
      <c r="AI215">
        <v>6.83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9.09</v>
      </c>
      <c r="AU215" t="s">
        <v>6</v>
      </c>
      <c r="AV215">
        <v>0</v>
      </c>
      <c r="AW215">
        <v>2</v>
      </c>
      <c r="AX215">
        <v>16673693</v>
      </c>
      <c r="AY215">
        <v>1</v>
      </c>
      <c r="AZ215">
        <v>0</v>
      </c>
      <c r="BA215">
        <v>241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Y215*Source!I104</f>
        <v>3.8450699999999998</v>
      </c>
      <c r="CY215">
        <f t="shared" si="21"/>
        <v>157.69999999999999</v>
      </c>
      <c r="CZ215">
        <f t="shared" si="22"/>
        <v>23.09</v>
      </c>
      <c r="DA215">
        <f t="shared" si="23"/>
        <v>6.83</v>
      </c>
      <c r="DB215">
        <v>0</v>
      </c>
    </row>
    <row r="216" spans="1:106" x14ac:dyDescent="0.2">
      <c r="A216">
        <f>ROW(Source!A104)</f>
        <v>104</v>
      </c>
      <c r="B216">
        <v>16673407</v>
      </c>
      <c r="C216">
        <v>16673640</v>
      </c>
      <c r="D216">
        <v>15213756</v>
      </c>
      <c r="E216">
        <v>1</v>
      </c>
      <c r="F216">
        <v>1</v>
      </c>
      <c r="G216">
        <v>1</v>
      </c>
      <c r="H216">
        <v>3</v>
      </c>
      <c r="I216" t="s">
        <v>168</v>
      </c>
      <c r="J216" t="s">
        <v>170</v>
      </c>
      <c r="K216" t="s">
        <v>169</v>
      </c>
      <c r="L216">
        <v>1327</v>
      </c>
      <c r="N216">
        <v>1005</v>
      </c>
      <c r="O216" t="s">
        <v>159</v>
      </c>
      <c r="P216" t="s">
        <v>159</v>
      </c>
      <c r="Q216">
        <v>1</v>
      </c>
      <c r="W216">
        <v>0</v>
      </c>
      <c r="X216">
        <v>1191713158</v>
      </c>
      <c r="Y216">
        <v>100</v>
      </c>
      <c r="AA216">
        <v>745.08</v>
      </c>
      <c r="AB216">
        <v>0</v>
      </c>
      <c r="AC216">
        <v>0</v>
      </c>
      <c r="AD216">
        <v>0</v>
      </c>
      <c r="AE216">
        <v>109.09</v>
      </c>
      <c r="AF216">
        <v>0</v>
      </c>
      <c r="AG216">
        <v>0</v>
      </c>
      <c r="AH216">
        <v>0</v>
      </c>
      <c r="AI216">
        <v>6.83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6</v>
      </c>
      <c r="AT216">
        <v>100</v>
      </c>
      <c r="AU216" t="s">
        <v>6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Y216*Source!I104</f>
        <v>42.3</v>
      </c>
      <c r="CY216">
        <f t="shared" si="21"/>
        <v>745.08</v>
      </c>
      <c r="CZ216">
        <f t="shared" si="22"/>
        <v>109.09</v>
      </c>
      <c r="DA216">
        <f t="shared" si="23"/>
        <v>6.83</v>
      </c>
      <c r="DB216">
        <v>0</v>
      </c>
    </row>
    <row r="217" spans="1:106" x14ac:dyDescent="0.2">
      <c r="A217">
        <f>ROW(Source!A104)</f>
        <v>104</v>
      </c>
      <c r="B217">
        <v>16673407</v>
      </c>
      <c r="C217">
        <v>16673640</v>
      </c>
      <c r="D217">
        <v>15214066</v>
      </c>
      <c r="E217">
        <v>1</v>
      </c>
      <c r="F217">
        <v>1</v>
      </c>
      <c r="G217">
        <v>1</v>
      </c>
      <c r="H217">
        <v>3</v>
      </c>
      <c r="I217" t="s">
        <v>172</v>
      </c>
      <c r="J217" t="s">
        <v>175</v>
      </c>
      <c r="K217" t="s">
        <v>173</v>
      </c>
      <c r="L217">
        <v>1348</v>
      </c>
      <c r="N217">
        <v>1009</v>
      </c>
      <c r="O217" t="s">
        <v>174</v>
      </c>
      <c r="P217" t="s">
        <v>174</v>
      </c>
      <c r="Q217">
        <v>1000</v>
      </c>
      <c r="W217">
        <v>0</v>
      </c>
      <c r="X217">
        <v>681255274</v>
      </c>
      <c r="Y217">
        <v>1.458629</v>
      </c>
      <c r="AA217">
        <v>86582.48</v>
      </c>
      <c r="AB217">
        <v>0</v>
      </c>
      <c r="AC217">
        <v>0</v>
      </c>
      <c r="AD217">
        <v>0</v>
      </c>
      <c r="AE217">
        <v>12676.79</v>
      </c>
      <c r="AF217">
        <v>0</v>
      </c>
      <c r="AG217">
        <v>0</v>
      </c>
      <c r="AH217">
        <v>0</v>
      </c>
      <c r="AI217">
        <v>6.83</v>
      </c>
      <c r="AJ217">
        <v>1</v>
      </c>
      <c r="AK217">
        <v>1</v>
      </c>
      <c r="AL217">
        <v>1</v>
      </c>
      <c r="AN217">
        <v>0</v>
      </c>
      <c r="AO217">
        <v>0</v>
      </c>
      <c r="AP217">
        <v>0</v>
      </c>
      <c r="AQ217">
        <v>0</v>
      </c>
      <c r="AR217">
        <v>0</v>
      </c>
      <c r="AS217" t="s">
        <v>6</v>
      </c>
      <c r="AT217">
        <v>1.458629</v>
      </c>
      <c r="AU217" t="s">
        <v>6</v>
      </c>
      <c r="AV217">
        <v>0</v>
      </c>
      <c r="AW217">
        <v>1</v>
      </c>
      <c r="AX217">
        <v>-1</v>
      </c>
      <c r="AY217">
        <v>0</v>
      </c>
      <c r="AZ217">
        <v>0</v>
      </c>
      <c r="BA217" t="s">
        <v>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Y217*Source!I104</f>
        <v>0.61700006699999999</v>
      </c>
      <c r="CY217">
        <f t="shared" si="21"/>
        <v>86582.48</v>
      </c>
      <c r="CZ217">
        <f t="shared" si="22"/>
        <v>12676.79</v>
      </c>
      <c r="DA217">
        <f t="shared" si="23"/>
        <v>6.83</v>
      </c>
      <c r="DB217">
        <v>0</v>
      </c>
    </row>
    <row r="218" spans="1:106" x14ac:dyDescent="0.2">
      <c r="A218">
        <f>ROW(Source!A104)</f>
        <v>104</v>
      </c>
      <c r="B218">
        <v>16673407</v>
      </c>
      <c r="C218">
        <v>16673640</v>
      </c>
      <c r="D218">
        <v>15163312</v>
      </c>
      <c r="E218">
        <v>17</v>
      </c>
      <c r="F218">
        <v>1</v>
      </c>
      <c r="G218">
        <v>1</v>
      </c>
      <c r="H218">
        <v>3</v>
      </c>
      <c r="I218" t="s">
        <v>157</v>
      </c>
      <c r="J218" t="s">
        <v>6</v>
      </c>
      <c r="K218" t="s">
        <v>158</v>
      </c>
      <c r="L218">
        <v>1327</v>
      </c>
      <c r="N218">
        <v>1005</v>
      </c>
      <c r="O218" t="s">
        <v>159</v>
      </c>
      <c r="P218" t="s">
        <v>159</v>
      </c>
      <c r="Q218">
        <v>1</v>
      </c>
      <c r="W218">
        <v>0</v>
      </c>
      <c r="X218">
        <v>-609733809</v>
      </c>
      <c r="Y218">
        <v>100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6.83</v>
      </c>
      <c r="AJ218">
        <v>1</v>
      </c>
      <c r="AK218">
        <v>1</v>
      </c>
      <c r="AL218">
        <v>1</v>
      </c>
      <c r="AN218">
        <v>0</v>
      </c>
      <c r="AO218">
        <v>0</v>
      </c>
      <c r="AP218">
        <v>0</v>
      </c>
      <c r="AQ218">
        <v>0</v>
      </c>
      <c r="AR218">
        <v>0</v>
      </c>
      <c r="AS218" t="s">
        <v>6</v>
      </c>
      <c r="AT218">
        <v>100</v>
      </c>
      <c r="AU218" t="s">
        <v>6</v>
      </c>
      <c r="AV218">
        <v>0</v>
      </c>
      <c r="AW218">
        <v>2</v>
      </c>
      <c r="AX218">
        <v>16673696</v>
      </c>
      <c r="AY218">
        <v>1</v>
      </c>
      <c r="AZ218">
        <v>0</v>
      </c>
      <c r="BA218">
        <v>244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Y218*Source!I104</f>
        <v>42.3</v>
      </c>
      <c r="CY218">
        <f t="shared" si="21"/>
        <v>0</v>
      </c>
      <c r="CZ218">
        <f t="shared" si="22"/>
        <v>0</v>
      </c>
      <c r="DA218">
        <f t="shared" si="23"/>
        <v>6.83</v>
      </c>
      <c r="DB218">
        <v>0</v>
      </c>
    </row>
    <row r="219" spans="1:106" x14ac:dyDescent="0.2">
      <c r="A219">
        <f>ROW(Source!A111)</f>
        <v>111</v>
      </c>
      <c r="B219">
        <v>16673393</v>
      </c>
      <c r="C219">
        <v>16673710</v>
      </c>
      <c r="D219">
        <v>15446300</v>
      </c>
      <c r="E219">
        <v>1</v>
      </c>
      <c r="F219">
        <v>1</v>
      </c>
      <c r="G219">
        <v>1</v>
      </c>
      <c r="H219">
        <v>1</v>
      </c>
      <c r="I219" t="s">
        <v>461</v>
      </c>
      <c r="J219" t="s">
        <v>6</v>
      </c>
      <c r="K219" t="s">
        <v>462</v>
      </c>
      <c r="L219">
        <v>1191</v>
      </c>
      <c r="N219">
        <v>1013</v>
      </c>
      <c r="O219" t="s">
        <v>398</v>
      </c>
      <c r="P219" t="s">
        <v>398</v>
      </c>
      <c r="Q219">
        <v>1</v>
      </c>
      <c r="W219">
        <v>0</v>
      </c>
      <c r="X219">
        <v>912892513</v>
      </c>
      <c r="Y219">
        <v>9.2045999999999992</v>
      </c>
      <c r="AA219">
        <v>0</v>
      </c>
      <c r="AB219">
        <v>0</v>
      </c>
      <c r="AC219">
        <v>0</v>
      </c>
      <c r="AD219">
        <v>9.92</v>
      </c>
      <c r="AE219">
        <v>0</v>
      </c>
      <c r="AF219">
        <v>0</v>
      </c>
      <c r="AG219">
        <v>0</v>
      </c>
      <c r="AH219">
        <v>9.92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6.67</v>
      </c>
      <c r="AU219" t="s">
        <v>118</v>
      </c>
      <c r="AV219">
        <v>1</v>
      </c>
      <c r="AW219">
        <v>2</v>
      </c>
      <c r="AX219">
        <v>16673731</v>
      </c>
      <c r="AY219">
        <v>1</v>
      </c>
      <c r="AZ219">
        <v>0</v>
      </c>
      <c r="BA219">
        <v>247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Y219*Source!I111</f>
        <v>47.771873999999997</v>
      </c>
      <c r="CY219">
        <f>AD219</f>
        <v>9.92</v>
      </c>
      <c r="CZ219">
        <f>AH219</f>
        <v>9.92</v>
      </c>
      <c r="DA219">
        <f>AL219</f>
        <v>1</v>
      </c>
      <c r="DB219">
        <v>0</v>
      </c>
    </row>
    <row r="220" spans="1:106" x14ac:dyDescent="0.2">
      <c r="A220">
        <f>ROW(Source!A111)</f>
        <v>111</v>
      </c>
      <c r="B220">
        <v>16673393</v>
      </c>
      <c r="C220">
        <v>16673710</v>
      </c>
      <c r="D220">
        <v>15430395</v>
      </c>
      <c r="E220">
        <v>1</v>
      </c>
      <c r="F220">
        <v>1</v>
      </c>
      <c r="G220">
        <v>1</v>
      </c>
      <c r="H220">
        <v>1</v>
      </c>
      <c r="I220" t="s">
        <v>399</v>
      </c>
      <c r="J220" t="s">
        <v>6</v>
      </c>
      <c r="K220" t="s">
        <v>400</v>
      </c>
      <c r="L220">
        <v>1191</v>
      </c>
      <c r="N220">
        <v>1013</v>
      </c>
      <c r="O220" t="s">
        <v>398</v>
      </c>
      <c r="P220" t="s">
        <v>398</v>
      </c>
      <c r="Q220">
        <v>1</v>
      </c>
      <c r="W220">
        <v>0</v>
      </c>
      <c r="X220">
        <v>-1417349443</v>
      </c>
      <c r="Y220">
        <v>0.43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0.43</v>
      </c>
      <c r="AU220" t="s">
        <v>6</v>
      </c>
      <c r="AV220">
        <v>2</v>
      </c>
      <c r="AW220">
        <v>2</v>
      </c>
      <c r="AX220">
        <v>16673732</v>
      </c>
      <c r="AY220">
        <v>1</v>
      </c>
      <c r="AZ220">
        <v>2048</v>
      </c>
      <c r="BA220">
        <v>248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Y220*Source!I111</f>
        <v>2.2317</v>
      </c>
      <c r="CY220">
        <f>AD220</f>
        <v>0</v>
      </c>
      <c r="CZ220">
        <f>AH220</f>
        <v>0</v>
      </c>
      <c r="DA220">
        <f>AL220</f>
        <v>1</v>
      </c>
      <c r="DB220">
        <v>0</v>
      </c>
    </row>
    <row r="221" spans="1:106" x14ac:dyDescent="0.2">
      <c r="A221">
        <f>ROW(Source!A111)</f>
        <v>111</v>
      </c>
      <c r="B221">
        <v>16673393</v>
      </c>
      <c r="C221">
        <v>16673710</v>
      </c>
      <c r="D221">
        <v>15249073</v>
      </c>
      <c r="E221">
        <v>1</v>
      </c>
      <c r="F221">
        <v>1</v>
      </c>
      <c r="G221">
        <v>1</v>
      </c>
      <c r="H221">
        <v>2</v>
      </c>
      <c r="I221" t="s">
        <v>410</v>
      </c>
      <c r="J221" t="s">
        <v>411</v>
      </c>
      <c r="K221" t="s">
        <v>412</v>
      </c>
      <c r="L221">
        <v>1368</v>
      </c>
      <c r="N221">
        <v>1011</v>
      </c>
      <c r="O221" t="s">
        <v>404</v>
      </c>
      <c r="P221" t="s">
        <v>404</v>
      </c>
      <c r="Q221">
        <v>1</v>
      </c>
      <c r="W221">
        <v>0</v>
      </c>
      <c r="X221">
        <v>1372534845</v>
      </c>
      <c r="Y221">
        <v>0.64500000000000002</v>
      </c>
      <c r="AA221">
        <v>0</v>
      </c>
      <c r="AB221">
        <v>65.709999999999994</v>
      </c>
      <c r="AC221">
        <v>11.6</v>
      </c>
      <c r="AD221">
        <v>0</v>
      </c>
      <c r="AE221">
        <v>0</v>
      </c>
      <c r="AF221">
        <v>65.709999999999994</v>
      </c>
      <c r="AG221">
        <v>11.6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0.43</v>
      </c>
      <c r="AU221" t="s">
        <v>117</v>
      </c>
      <c r="AV221">
        <v>0</v>
      </c>
      <c r="AW221">
        <v>2</v>
      </c>
      <c r="AX221">
        <v>16673733</v>
      </c>
      <c r="AY221">
        <v>1</v>
      </c>
      <c r="AZ221">
        <v>0</v>
      </c>
      <c r="BA221">
        <v>249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Y221*Source!I111</f>
        <v>3.3475500000000005</v>
      </c>
      <c r="CY221">
        <f>AB221</f>
        <v>65.709999999999994</v>
      </c>
      <c r="CZ221">
        <f>AF221</f>
        <v>65.709999999999994</v>
      </c>
      <c r="DA221">
        <f>AJ221</f>
        <v>1</v>
      </c>
      <c r="DB221">
        <v>0</v>
      </c>
    </row>
    <row r="222" spans="1:106" x14ac:dyDescent="0.2">
      <c r="A222">
        <f>ROW(Source!A111)</f>
        <v>111</v>
      </c>
      <c r="B222">
        <v>16673393</v>
      </c>
      <c r="C222">
        <v>16673710</v>
      </c>
      <c r="D222">
        <v>15167686</v>
      </c>
      <c r="E222">
        <v>1</v>
      </c>
      <c r="F222">
        <v>1</v>
      </c>
      <c r="G222">
        <v>1</v>
      </c>
      <c r="H222">
        <v>3</v>
      </c>
      <c r="I222" t="s">
        <v>463</v>
      </c>
      <c r="J222" t="s">
        <v>464</v>
      </c>
      <c r="K222" t="s">
        <v>465</v>
      </c>
      <c r="L222">
        <v>1302</v>
      </c>
      <c r="N222">
        <v>1003</v>
      </c>
      <c r="O222" t="s">
        <v>213</v>
      </c>
      <c r="P222" t="s">
        <v>213</v>
      </c>
      <c r="Q222">
        <v>10</v>
      </c>
      <c r="W222">
        <v>0</v>
      </c>
      <c r="X222">
        <v>2125125340</v>
      </c>
      <c r="Y222">
        <v>2.6</v>
      </c>
      <c r="AA222">
        <v>30</v>
      </c>
      <c r="AB222">
        <v>0</v>
      </c>
      <c r="AC222">
        <v>0</v>
      </c>
      <c r="AD222">
        <v>0</v>
      </c>
      <c r="AE222">
        <v>30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2.6</v>
      </c>
      <c r="AU222" t="s">
        <v>6</v>
      </c>
      <c r="AV222">
        <v>0</v>
      </c>
      <c r="AW222">
        <v>2</v>
      </c>
      <c r="AX222">
        <v>16673734</v>
      </c>
      <c r="AY222">
        <v>1</v>
      </c>
      <c r="AZ222">
        <v>0</v>
      </c>
      <c r="BA222">
        <v>250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Y222*Source!I111</f>
        <v>13.494000000000002</v>
      </c>
      <c r="CY222">
        <f>AA222</f>
        <v>30</v>
      </c>
      <c r="CZ222">
        <f>AE222</f>
        <v>30</v>
      </c>
      <c r="DA222">
        <f>AI222</f>
        <v>1</v>
      </c>
      <c r="DB222">
        <v>0</v>
      </c>
    </row>
    <row r="223" spans="1:106" x14ac:dyDescent="0.2">
      <c r="A223">
        <f>ROW(Source!A111)</f>
        <v>111</v>
      </c>
      <c r="B223">
        <v>16673393</v>
      </c>
      <c r="C223">
        <v>16673710</v>
      </c>
      <c r="D223">
        <v>15199601</v>
      </c>
      <c r="E223">
        <v>1</v>
      </c>
      <c r="F223">
        <v>1</v>
      </c>
      <c r="G223">
        <v>1</v>
      </c>
      <c r="H223">
        <v>3</v>
      </c>
      <c r="I223" t="s">
        <v>184</v>
      </c>
      <c r="J223" t="s">
        <v>186</v>
      </c>
      <c r="K223" t="s">
        <v>185</v>
      </c>
      <c r="L223">
        <v>1327</v>
      </c>
      <c r="N223">
        <v>1005</v>
      </c>
      <c r="O223" t="s">
        <v>159</v>
      </c>
      <c r="P223" t="s">
        <v>159</v>
      </c>
      <c r="Q223">
        <v>1</v>
      </c>
      <c r="W223">
        <v>0</v>
      </c>
      <c r="X223">
        <v>-1496867302</v>
      </c>
      <c r="Y223">
        <v>10</v>
      </c>
      <c r="AA223">
        <v>308.56</v>
      </c>
      <c r="AB223">
        <v>0</v>
      </c>
      <c r="AC223">
        <v>0</v>
      </c>
      <c r="AD223">
        <v>0</v>
      </c>
      <c r="AE223">
        <v>308.56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10</v>
      </c>
      <c r="AU223" t="s">
        <v>6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Y223*Source!I111</f>
        <v>51.900000000000006</v>
      </c>
      <c r="CY223">
        <f>AA223</f>
        <v>308.56</v>
      </c>
      <c r="CZ223">
        <f>AE223</f>
        <v>308.56</v>
      </c>
      <c r="DA223">
        <f>AI223</f>
        <v>1</v>
      </c>
      <c r="DB223">
        <v>0</v>
      </c>
    </row>
    <row r="224" spans="1:106" x14ac:dyDescent="0.2">
      <c r="A224">
        <f>ROW(Source!A111)</f>
        <v>111</v>
      </c>
      <c r="B224">
        <v>16673393</v>
      </c>
      <c r="C224">
        <v>16673710</v>
      </c>
      <c r="D224">
        <v>15202496</v>
      </c>
      <c r="E224">
        <v>1</v>
      </c>
      <c r="F224">
        <v>1</v>
      </c>
      <c r="G224">
        <v>1</v>
      </c>
      <c r="H224">
        <v>3</v>
      </c>
      <c r="I224" t="s">
        <v>466</v>
      </c>
      <c r="J224" t="s">
        <v>467</v>
      </c>
      <c r="K224" t="s">
        <v>468</v>
      </c>
      <c r="L224">
        <v>1296</v>
      </c>
      <c r="N224">
        <v>1002</v>
      </c>
      <c r="O224" t="s">
        <v>469</v>
      </c>
      <c r="P224" t="s">
        <v>469</v>
      </c>
      <c r="Q224">
        <v>1</v>
      </c>
      <c r="W224">
        <v>0</v>
      </c>
      <c r="X224">
        <v>-1572457083</v>
      </c>
      <c r="Y224">
        <v>1.5</v>
      </c>
      <c r="AA224">
        <v>65.58</v>
      </c>
      <c r="AB224">
        <v>0</v>
      </c>
      <c r="AC224">
        <v>0</v>
      </c>
      <c r="AD224">
        <v>0</v>
      </c>
      <c r="AE224">
        <v>65.58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1.5</v>
      </c>
      <c r="AU224" t="s">
        <v>6</v>
      </c>
      <c r="AV224">
        <v>0</v>
      </c>
      <c r="AW224">
        <v>2</v>
      </c>
      <c r="AX224">
        <v>16673736</v>
      </c>
      <c r="AY224">
        <v>1</v>
      </c>
      <c r="AZ224">
        <v>0</v>
      </c>
      <c r="BA224">
        <v>252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Y224*Source!I111</f>
        <v>7.7850000000000001</v>
      </c>
      <c r="CY224">
        <f>AA224</f>
        <v>65.58</v>
      </c>
      <c r="CZ224">
        <f>AE224</f>
        <v>65.58</v>
      </c>
      <c r="DA224">
        <f>AI224</f>
        <v>1</v>
      </c>
      <c r="DB224">
        <v>0</v>
      </c>
    </row>
    <row r="225" spans="1:106" x14ac:dyDescent="0.2">
      <c r="A225">
        <f>ROW(Source!A111)</f>
        <v>111</v>
      </c>
      <c r="B225">
        <v>16673393</v>
      </c>
      <c r="C225">
        <v>16673710</v>
      </c>
      <c r="D225">
        <v>15204628</v>
      </c>
      <c r="E225">
        <v>1</v>
      </c>
      <c r="F225">
        <v>1</v>
      </c>
      <c r="G225">
        <v>1</v>
      </c>
      <c r="H225">
        <v>3</v>
      </c>
      <c r="I225" t="s">
        <v>470</v>
      </c>
      <c r="J225" t="s">
        <v>471</v>
      </c>
      <c r="K225" t="s">
        <v>472</v>
      </c>
      <c r="L225">
        <v>1296</v>
      </c>
      <c r="N225">
        <v>1002</v>
      </c>
      <c r="O225" t="s">
        <v>469</v>
      </c>
      <c r="P225" t="s">
        <v>469</v>
      </c>
      <c r="Q225">
        <v>1</v>
      </c>
      <c r="W225">
        <v>0</v>
      </c>
      <c r="X225">
        <v>2109462046</v>
      </c>
      <c r="Y225">
        <v>5.7000000000000002E-2</v>
      </c>
      <c r="AA225">
        <v>200.58</v>
      </c>
      <c r="AB225">
        <v>0</v>
      </c>
      <c r="AC225">
        <v>0</v>
      </c>
      <c r="AD225">
        <v>0</v>
      </c>
      <c r="AE225">
        <v>200.58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5.7000000000000002E-2</v>
      </c>
      <c r="AU225" t="s">
        <v>6</v>
      </c>
      <c r="AV225">
        <v>0</v>
      </c>
      <c r="AW225">
        <v>2</v>
      </c>
      <c r="AX225">
        <v>16673738</v>
      </c>
      <c r="AY225">
        <v>1</v>
      </c>
      <c r="AZ225">
        <v>0</v>
      </c>
      <c r="BA225">
        <v>254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Y225*Source!I111</f>
        <v>0.29583000000000004</v>
      </c>
      <c r="CY225">
        <f>AA225</f>
        <v>200.58</v>
      </c>
      <c r="CZ225">
        <f>AE225</f>
        <v>200.58</v>
      </c>
      <c r="DA225">
        <f>AI225</f>
        <v>1</v>
      </c>
      <c r="DB225">
        <v>0</v>
      </c>
    </row>
    <row r="226" spans="1:106" x14ac:dyDescent="0.2">
      <c r="A226">
        <f>ROW(Source!A112)</f>
        <v>112</v>
      </c>
      <c r="B226">
        <v>16673407</v>
      </c>
      <c r="C226">
        <v>16673710</v>
      </c>
      <c r="D226">
        <v>15446300</v>
      </c>
      <c r="E226">
        <v>1</v>
      </c>
      <c r="F226">
        <v>1</v>
      </c>
      <c r="G226">
        <v>1</v>
      </c>
      <c r="H226">
        <v>1</v>
      </c>
      <c r="I226" t="s">
        <v>461</v>
      </c>
      <c r="J226" t="s">
        <v>6</v>
      </c>
      <c r="K226" t="s">
        <v>462</v>
      </c>
      <c r="L226">
        <v>1191</v>
      </c>
      <c r="N226">
        <v>1013</v>
      </c>
      <c r="O226" t="s">
        <v>398</v>
      </c>
      <c r="P226" t="s">
        <v>398</v>
      </c>
      <c r="Q226">
        <v>1</v>
      </c>
      <c r="W226">
        <v>0</v>
      </c>
      <c r="X226">
        <v>912892513</v>
      </c>
      <c r="Y226">
        <v>9.2045999999999992</v>
      </c>
      <c r="AA226">
        <v>0</v>
      </c>
      <c r="AB226">
        <v>0</v>
      </c>
      <c r="AC226">
        <v>0</v>
      </c>
      <c r="AD226">
        <v>67.75</v>
      </c>
      <c r="AE226">
        <v>0</v>
      </c>
      <c r="AF226">
        <v>0</v>
      </c>
      <c r="AG226">
        <v>0</v>
      </c>
      <c r="AH226">
        <v>9.92</v>
      </c>
      <c r="AI226">
        <v>1</v>
      </c>
      <c r="AJ226">
        <v>1</v>
      </c>
      <c r="AK226">
        <v>1</v>
      </c>
      <c r="AL226">
        <v>6.83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6.67</v>
      </c>
      <c r="AU226" t="s">
        <v>118</v>
      </c>
      <c r="AV226">
        <v>1</v>
      </c>
      <c r="AW226">
        <v>2</v>
      </c>
      <c r="AX226">
        <v>16673731</v>
      </c>
      <c r="AY226">
        <v>1</v>
      </c>
      <c r="AZ226">
        <v>0</v>
      </c>
      <c r="BA226">
        <v>255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Y226*Source!I112</f>
        <v>47.771873999999997</v>
      </c>
      <c r="CY226">
        <f>AD226</f>
        <v>67.75</v>
      </c>
      <c r="CZ226">
        <f>AH226</f>
        <v>9.92</v>
      </c>
      <c r="DA226">
        <f>AL226</f>
        <v>6.83</v>
      </c>
      <c r="DB226">
        <v>0</v>
      </c>
    </row>
    <row r="227" spans="1:106" x14ac:dyDescent="0.2">
      <c r="A227">
        <f>ROW(Source!A112)</f>
        <v>112</v>
      </c>
      <c r="B227">
        <v>16673407</v>
      </c>
      <c r="C227">
        <v>16673710</v>
      </c>
      <c r="D227">
        <v>15430395</v>
      </c>
      <c r="E227">
        <v>1</v>
      </c>
      <c r="F227">
        <v>1</v>
      </c>
      <c r="G227">
        <v>1</v>
      </c>
      <c r="H227">
        <v>1</v>
      </c>
      <c r="I227" t="s">
        <v>399</v>
      </c>
      <c r="J227" t="s">
        <v>6</v>
      </c>
      <c r="K227" t="s">
        <v>400</v>
      </c>
      <c r="L227">
        <v>1191</v>
      </c>
      <c r="N227">
        <v>1013</v>
      </c>
      <c r="O227" t="s">
        <v>398</v>
      </c>
      <c r="P227" t="s">
        <v>398</v>
      </c>
      <c r="Q227">
        <v>1</v>
      </c>
      <c r="W227">
        <v>0</v>
      </c>
      <c r="X227">
        <v>-1417349443</v>
      </c>
      <c r="Y227">
        <v>0.43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6.83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0.43</v>
      </c>
      <c r="AU227" t="s">
        <v>6</v>
      </c>
      <c r="AV227">
        <v>2</v>
      </c>
      <c r="AW227">
        <v>2</v>
      </c>
      <c r="AX227">
        <v>16673732</v>
      </c>
      <c r="AY227">
        <v>1</v>
      </c>
      <c r="AZ227">
        <v>2048</v>
      </c>
      <c r="BA227">
        <v>256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Y227*Source!I112</f>
        <v>2.2317</v>
      </c>
      <c r="CY227">
        <f>AD227</f>
        <v>0</v>
      </c>
      <c r="CZ227">
        <f>AH227</f>
        <v>0</v>
      </c>
      <c r="DA227">
        <f>AL227</f>
        <v>1</v>
      </c>
      <c r="DB227">
        <v>0</v>
      </c>
    </row>
    <row r="228" spans="1:106" x14ac:dyDescent="0.2">
      <c r="A228">
        <f>ROW(Source!A112)</f>
        <v>112</v>
      </c>
      <c r="B228">
        <v>16673407</v>
      </c>
      <c r="C228">
        <v>16673710</v>
      </c>
      <c r="D228">
        <v>15249073</v>
      </c>
      <c r="E228">
        <v>1</v>
      </c>
      <c r="F228">
        <v>1</v>
      </c>
      <c r="G228">
        <v>1</v>
      </c>
      <c r="H228">
        <v>2</v>
      </c>
      <c r="I228" t="s">
        <v>410</v>
      </c>
      <c r="J228" t="s">
        <v>411</v>
      </c>
      <c r="K228" t="s">
        <v>412</v>
      </c>
      <c r="L228">
        <v>1368</v>
      </c>
      <c r="N228">
        <v>1011</v>
      </c>
      <c r="O228" t="s">
        <v>404</v>
      </c>
      <c r="P228" t="s">
        <v>404</v>
      </c>
      <c r="Q228">
        <v>1</v>
      </c>
      <c r="W228">
        <v>0</v>
      </c>
      <c r="X228">
        <v>1372534845</v>
      </c>
      <c r="Y228">
        <v>0.64500000000000002</v>
      </c>
      <c r="AA228">
        <v>0</v>
      </c>
      <c r="AB228">
        <v>448.8</v>
      </c>
      <c r="AC228">
        <v>11.6</v>
      </c>
      <c r="AD228">
        <v>0</v>
      </c>
      <c r="AE228">
        <v>0</v>
      </c>
      <c r="AF228">
        <v>65.709999999999994</v>
      </c>
      <c r="AG228">
        <v>11.6</v>
      </c>
      <c r="AH228">
        <v>0</v>
      </c>
      <c r="AI228">
        <v>1</v>
      </c>
      <c r="AJ228">
        <v>6.83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0.43</v>
      </c>
      <c r="AU228" t="s">
        <v>117</v>
      </c>
      <c r="AV228">
        <v>0</v>
      </c>
      <c r="AW228">
        <v>2</v>
      </c>
      <c r="AX228">
        <v>16673733</v>
      </c>
      <c r="AY228">
        <v>1</v>
      </c>
      <c r="AZ228">
        <v>0</v>
      </c>
      <c r="BA228">
        <v>257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Y228*Source!I112</f>
        <v>3.3475500000000005</v>
      </c>
      <c r="CY228">
        <f>AB228</f>
        <v>448.8</v>
      </c>
      <c r="CZ228">
        <f>AF228</f>
        <v>65.709999999999994</v>
      </c>
      <c r="DA228">
        <f>AJ228</f>
        <v>6.83</v>
      </c>
      <c r="DB228">
        <v>0</v>
      </c>
    </row>
    <row r="229" spans="1:106" x14ac:dyDescent="0.2">
      <c r="A229">
        <f>ROW(Source!A112)</f>
        <v>112</v>
      </c>
      <c r="B229">
        <v>16673407</v>
      </c>
      <c r="C229">
        <v>16673710</v>
      </c>
      <c r="D229">
        <v>15167686</v>
      </c>
      <c r="E229">
        <v>1</v>
      </c>
      <c r="F229">
        <v>1</v>
      </c>
      <c r="G229">
        <v>1</v>
      </c>
      <c r="H229">
        <v>3</v>
      </c>
      <c r="I229" t="s">
        <v>463</v>
      </c>
      <c r="J229" t="s">
        <v>464</v>
      </c>
      <c r="K229" t="s">
        <v>465</v>
      </c>
      <c r="L229">
        <v>1302</v>
      </c>
      <c r="N229">
        <v>1003</v>
      </c>
      <c r="O229" t="s">
        <v>213</v>
      </c>
      <c r="P229" t="s">
        <v>213</v>
      </c>
      <c r="Q229">
        <v>10</v>
      </c>
      <c r="W229">
        <v>0</v>
      </c>
      <c r="X229">
        <v>2125125340</v>
      </c>
      <c r="Y229">
        <v>2.6</v>
      </c>
      <c r="AA229">
        <v>204.9</v>
      </c>
      <c r="AB229">
        <v>0</v>
      </c>
      <c r="AC229">
        <v>0</v>
      </c>
      <c r="AD229">
        <v>0</v>
      </c>
      <c r="AE229">
        <v>30</v>
      </c>
      <c r="AF229">
        <v>0</v>
      </c>
      <c r="AG229">
        <v>0</v>
      </c>
      <c r="AH229">
        <v>0</v>
      </c>
      <c r="AI229">
        <v>6.83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2.6</v>
      </c>
      <c r="AU229" t="s">
        <v>6</v>
      </c>
      <c r="AV229">
        <v>0</v>
      </c>
      <c r="AW229">
        <v>2</v>
      </c>
      <c r="AX229">
        <v>16673734</v>
      </c>
      <c r="AY229">
        <v>1</v>
      </c>
      <c r="AZ229">
        <v>0</v>
      </c>
      <c r="BA229">
        <v>258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Y229*Source!I112</f>
        <v>13.494000000000002</v>
      </c>
      <c r="CY229">
        <f>AA229</f>
        <v>204.9</v>
      </c>
      <c r="CZ229">
        <f>AE229</f>
        <v>30</v>
      </c>
      <c r="DA229">
        <f>AI229</f>
        <v>6.83</v>
      </c>
      <c r="DB229">
        <v>0</v>
      </c>
    </row>
    <row r="230" spans="1:106" x14ac:dyDescent="0.2">
      <c r="A230">
        <f>ROW(Source!A112)</f>
        <v>112</v>
      </c>
      <c r="B230">
        <v>16673407</v>
      </c>
      <c r="C230">
        <v>16673710</v>
      </c>
      <c r="D230">
        <v>15199601</v>
      </c>
      <c r="E230">
        <v>1</v>
      </c>
      <c r="F230">
        <v>1</v>
      </c>
      <c r="G230">
        <v>1</v>
      </c>
      <c r="H230">
        <v>3</v>
      </c>
      <c r="I230" t="s">
        <v>184</v>
      </c>
      <c r="J230" t="s">
        <v>186</v>
      </c>
      <c r="K230" t="s">
        <v>185</v>
      </c>
      <c r="L230">
        <v>1327</v>
      </c>
      <c r="N230">
        <v>1005</v>
      </c>
      <c r="O230" t="s">
        <v>159</v>
      </c>
      <c r="P230" t="s">
        <v>159</v>
      </c>
      <c r="Q230">
        <v>1</v>
      </c>
      <c r="W230">
        <v>0</v>
      </c>
      <c r="X230">
        <v>-1496867302</v>
      </c>
      <c r="Y230">
        <v>10</v>
      </c>
      <c r="AA230">
        <v>2107.46</v>
      </c>
      <c r="AB230">
        <v>0</v>
      </c>
      <c r="AC230">
        <v>0</v>
      </c>
      <c r="AD230">
        <v>0</v>
      </c>
      <c r="AE230">
        <v>308.56</v>
      </c>
      <c r="AF230">
        <v>0</v>
      </c>
      <c r="AG230">
        <v>0</v>
      </c>
      <c r="AH230">
        <v>0</v>
      </c>
      <c r="AI230">
        <v>6.83</v>
      </c>
      <c r="AJ230">
        <v>1</v>
      </c>
      <c r="AK230">
        <v>1</v>
      </c>
      <c r="AL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6</v>
      </c>
      <c r="AT230">
        <v>10</v>
      </c>
      <c r="AU230" t="s">
        <v>6</v>
      </c>
      <c r="AV230">
        <v>0</v>
      </c>
      <c r="AW230">
        <v>1</v>
      </c>
      <c r="AX230">
        <v>-1</v>
      </c>
      <c r="AY230">
        <v>0</v>
      </c>
      <c r="AZ230">
        <v>0</v>
      </c>
      <c r="BA230" t="s">
        <v>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Y230*Source!I112</f>
        <v>51.900000000000006</v>
      </c>
      <c r="CY230">
        <f>AA230</f>
        <v>2107.46</v>
      </c>
      <c r="CZ230">
        <f>AE230</f>
        <v>308.56</v>
      </c>
      <c r="DA230">
        <f>AI230</f>
        <v>6.83</v>
      </c>
      <c r="DB230">
        <v>0</v>
      </c>
    </row>
    <row r="231" spans="1:106" x14ac:dyDescent="0.2">
      <c r="A231">
        <f>ROW(Source!A112)</f>
        <v>112</v>
      </c>
      <c r="B231">
        <v>16673407</v>
      </c>
      <c r="C231">
        <v>16673710</v>
      </c>
      <c r="D231">
        <v>15202496</v>
      </c>
      <c r="E231">
        <v>1</v>
      </c>
      <c r="F231">
        <v>1</v>
      </c>
      <c r="G231">
        <v>1</v>
      </c>
      <c r="H231">
        <v>3</v>
      </c>
      <c r="I231" t="s">
        <v>466</v>
      </c>
      <c r="J231" t="s">
        <v>467</v>
      </c>
      <c r="K231" t="s">
        <v>468</v>
      </c>
      <c r="L231">
        <v>1296</v>
      </c>
      <c r="N231">
        <v>1002</v>
      </c>
      <c r="O231" t="s">
        <v>469</v>
      </c>
      <c r="P231" t="s">
        <v>469</v>
      </c>
      <c r="Q231">
        <v>1</v>
      </c>
      <c r="W231">
        <v>0</v>
      </c>
      <c r="X231">
        <v>-1572457083</v>
      </c>
      <c r="Y231">
        <v>1.5</v>
      </c>
      <c r="AA231">
        <v>447.91</v>
      </c>
      <c r="AB231">
        <v>0</v>
      </c>
      <c r="AC231">
        <v>0</v>
      </c>
      <c r="AD231">
        <v>0</v>
      </c>
      <c r="AE231">
        <v>65.58</v>
      </c>
      <c r="AF231">
        <v>0</v>
      </c>
      <c r="AG231">
        <v>0</v>
      </c>
      <c r="AH231">
        <v>0</v>
      </c>
      <c r="AI231">
        <v>6.83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1.5</v>
      </c>
      <c r="AU231" t="s">
        <v>6</v>
      </c>
      <c r="AV231">
        <v>0</v>
      </c>
      <c r="AW231">
        <v>2</v>
      </c>
      <c r="AX231">
        <v>16673736</v>
      </c>
      <c r="AY231">
        <v>1</v>
      </c>
      <c r="AZ231">
        <v>0</v>
      </c>
      <c r="BA231">
        <v>260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Y231*Source!I112</f>
        <v>7.7850000000000001</v>
      </c>
      <c r="CY231">
        <f>AA231</f>
        <v>447.91</v>
      </c>
      <c r="CZ231">
        <f>AE231</f>
        <v>65.58</v>
      </c>
      <c r="DA231">
        <f>AI231</f>
        <v>6.83</v>
      </c>
      <c r="DB231">
        <v>0</v>
      </c>
    </row>
    <row r="232" spans="1:106" x14ac:dyDescent="0.2">
      <c r="A232">
        <f>ROW(Source!A112)</f>
        <v>112</v>
      </c>
      <c r="B232">
        <v>16673407</v>
      </c>
      <c r="C232">
        <v>16673710</v>
      </c>
      <c r="D232">
        <v>15204628</v>
      </c>
      <c r="E232">
        <v>1</v>
      </c>
      <c r="F232">
        <v>1</v>
      </c>
      <c r="G232">
        <v>1</v>
      </c>
      <c r="H232">
        <v>3</v>
      </c>
      <c r="I232" t="s">
        <v>470</v>
      </c>
      <c r="J232" t="s">
        <v>471</v>
      </c>
      <c r="K232" t="s">
        <v>472</v>
      </c>
      <c r="L232">
        <v>1296</v>
      </c>
      <c r="N232">
        <v>1002</v>
      </c>
      <c r="O232" t="s">
        <v>469</v>
      </c>
      <c r="P232" t="s">
        <v>469</v>
      </c>
      <c r="Q232">
        <v>1</v>
      </c>
      <c r="W232">
        <v>0</v>
      </c>
      <c r="X232">
        <v>2109462046</v>
      </c>
      <c r="Y232">
        <v>5.7000000000000002E-2</v>
      </c>
      <c r="AA232">
        <v>1369.96</v>
      </c>
      <c r="AB232">
        <v>0</v>
      </c>
      <c r="AC232">
        <v>0</v>
      </c>
      <c r="AD232">
        <v>0</v>
      </c>
      <c r="AE232">
        <v>200.58</v>
      </c>
      <c r="AF232">
        <v>0</v>
      </c>
      <c r="AG232">
        <v>0</v>
      </c>
      <c r="AH232">
        <v>0</v>
      </c>
      <c r="AI232">
        <v>6.83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5.7000000000000002E-2</v>
      </c>
      <c r="AU232" t="s">
        <v>6</v>
      </c>
      <c r="AV232">
        <v>0</v>
      </c>
      <c r="AW232">
        <v>2</v>
      </c>
      <c r="AX232">
        <v>16673738</v>
      </c>
      <c r="AY232">
        <v>1</v>
      </c>
      <c r="AZ232">
        <v>0</v>
      </c>
      <c r="BA232">
        <v>262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Y232*Source!I112</f>
        <v>0.29583000000000004</v>
      </c>
      <c r="CY232">
        <f>AA232</f>
        <v>1369.96</v>
      </c>
      <c r="CZ232">
        <f>AE232</f>
        <v>200.58</v>
      </c>
      <c r="DA232">
        <f>AI232</f>
        <v>6.83</v>
      </c>
      <c r="DB232">
        <v>0</v>
      </c>
    </row>
    <row r="233" spans="1:106" x14ac:dyDescent="0.2">
      <c r="A233">
        <f>ROW(Source!A115)</f>
        <v>115</v>
      </c>
      <c r="B233">
        <v>16673393</v>
      </c>
      <c r="C233">
        <v>16673743</v>
      </c>
      <c r="D233">
        <v>15430497</v>
      </c>
      <c r="E233">
        <v>1</v>
      </c>
      <c r="F233">
        <v>1</v>
      </c>
      <c r="G233">
        <v>1</v>
      </c>
      <c r="H233">
        <v>1</v>
      </c>
      <c r="I233" t="s">
        <v>459</v>
      </c>
      <c r="J233" t="s">
        <v>6</v>
      </c>
      <c r="K233" t="s">
        <v>460</v>
      </c>
      <c r="L233">
        <v>1191</v>
      </c>
      <c r="N233">
        <v>1013</v>
      </c>
      <c r="O233" t="s">
        <v>398</v>
      </c>
      <c r="P233" t="s">
        <v>398</v>
      </c>
      <c r="Q233">
        <v>1</v>
      </c>
      <c r="W233">
        <v>0</v>
      </c>
      <c r="X233">
        <v>-719309759</v>
      </c>
      <c r="Y233">
        <v>160.55954999999997</v>
      </c>
      <c r="AA233">
        <v>0</v>
      </c>
      <c r="AB233">
        <v>0</v>
      </c>
      <c r="AC233">
        <v>0</v>
      </c>
      <c r="AD233">
        <v>8.86</v>
      </c>
      <c r="AE233">
        <v>0</v>
      </c>
      <c r="AF233">
        <v>0</v>
      </c>
      <c r="AG233">
        <v>0</v>
      </c>
      <c r="AH233">
        <v>8.86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51.71</v>
      </c>
      <c r="AU233" t="s">
        <v>193</v>
      </c>
      <c r="AV233">
        <v>1</v>
      </c>
      <c r="AW233">
        <v>2</v>
      </c>
      <c r="AX233">
        <v>16673764</v>
      </c>
      <c r="AY233">
        <v>1</v>
      </c>
      <c r="AZ233">
        <v>0</v>
      </c>
      <c r="BA233">
        <v>263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Y233*Source!I115</f>
        <v>257.21639909999999</v>
      </c>
      <c r="CY233">
        <f>AD233</f>
        <v>8.86</v>
      </c>
      <c r="CZ233">
        <f>AH233</f>
        <v>8.86</v>
      </c>
      <c r="DA233">
        <f>AL233</f>
        <v>1</v>
      </c>
      <c r="DB233">
        <v>0</v>
      </c>
    </row>
    <row r="234" spans="1:106" x14ac:dyDescent="0.2">
      <c r="A234">
        <f>ROW(Source!A115)</f>
        <v>115</v>
      </c>
      <c r="B234">
        <v>16673393</v>
      </c>
      <c r="C234">
        <v>16673743</v>
      </c>
      <c r="D234">
        <v>15430395</v>
      </c>
      <c r="E234">
        <v>1</v>
      </c>
      <c r="F234">
        <v>1</v>
      </c>
      <c r="G234">
        <v>1</v>
      </c>
      <c r="H234">
        <v>1</v>
      </c>
      <c r="I234" t="s">
        <v>399</v>
      </c>
      <c r="J234" t="s">
        <v>6</v>
      </c>
      <c r="K234" t="s">
        <v>400</v>
      </c>
      <c r="L234">
        <v>1191</v>
      </c>
      <c r="N234">
        <v>1013</v>
      </c>
      <c r="O234" t="s">
        <v>398</v>
      </c>
      <c r="P234" t="s">
        <v>398</v>
      </c>
      <c r="Q234">
        <v>1</v>
      </c>
      <c r="W234">
        <v>0</v>
      </c>
      <c r="X234">
        <v>-1417349443</v>
      </c>
      <c r="Y234">
        <v>0.16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0.16</v>
      </c>
      <c r="AU234" t="s">
        <v>6</v>
      </c>
      <c r="AV234">
        <v>2</v>
      </c>
      <c r="AW234">
        <v>2</v>
      </c>
      <c r="AX234">
        <v>16673765</v>
      </c>
      <c r="AY234">
        <v>1</v>
      </c>
      <c r="AZ234">
        <v>2048</v>
      </c>
      <c r="BA234">
        <v>264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Y234*Source!I115</f>
        <v>0.25631999999999999</v>
      </c>
      <c r="CY234">
        <f>AD234</f>
        <v>0</v>
      </c>
      <c r="CZ234">
        <f>AH234</f>
        <v>0</v>
      </c>
      <c r="DA234">
        <f>AL234</f>
        <v>1</v>
      </c>
      <c r="DB234">
        <v>0</v>
      </c>
    </row>
    <row r="235" spans="1:106" x14ac:dyDescent="0.2">
      <c r="A235">
        <f>ROW(Source!A115)</f>
        <v>115</v>
      </c>
      <c r="B235">
        <v>16673393</v>
      </c>
      <c r="C235">
        <v>16673743</v>
      </c>
      <c r="D235">
        <v>15247907</v>
      </c>
      <c r="E235">
        <v>1</v>
      </c>
      <c r="F235">
        <v>1</v>
      </c>
      <c r="G235">
        <v>1</v>
      </c>
      <c r="H235">
        <v>2</v>
      </c>
      <c r="I235" t="s">
        <v>473</v>
      </c>
      <c r="J235" t="s">
        <v>474</v>
      </c>
      <c r="K235" t="s">
        <v>475</v>
      </c>
      <c r="L235">
        <v>1368</v>
      </c>
      <c r="N235">
        <v>1011</v>
      </c>
      <c r="O235" t="s">
        <v>404</v>
      </c>
      <c r="P235" t="s">
        <v>404</v>
      </c>
      <c r="Q235">
        <v>1</v>
      </c>
      <c r="W235">
        <v>0</v>
      </c>
      <c r="X235">
        <v>112388062</v>
      </c>
      <c r="Y235">
        <v>0.16875000000000001</v>
      </c>
      <c r="AA235">
        <v>0</v>
      </c>
      <c r="AB235">
        <v>76.7</v>
      </c>
      <c r="AC235">
        <v>10.06</v>
      </c>
      <c r="AD235">
        <v>0</v>
      </c>
      <c r="AE235">
        <v>0</v>
      </c>
      <c r="AF235">
        <v>76.7</v>
      </c>
      <c r="AG235">
        <v>10.06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0.05</v>
      </c>
      <c r="AU235" t="s">
        <v>192</v>
      </c>
      <c r="AV235">
        <v>0</v>
      </c>
      <c r="AW235">
        <v>2</v>
      </c>
      <c r="AX235">
        <v>16673766</v>
      </c>
      <c r="AY235">
        <v>1</v>
      </c>
      <c r="AZ235">
        <v>0</v>
      </c>
      <c r="BA235">
        <v>265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Y235*Source!I115</f>
        <v>0.27033750000000001</v>
      </c>
      <c r="CY235">
        <f>AB235</f>
        <v>76.7</v>
      </c>
      <c r="CZ235">
        <f>AF235</f>
        <v>76.7</v>
      </c>
      <c r="DA235">
        <f>AJ235</f>
        <v>1</v>
      </c>
      <c r="DB235">
        <v>0</v>
      </c>
    </row>
    <row r="236" spans="1:106" x14ac:dyDescent="0.2">
      <c r="A236">
        <f>ROW(Source!A115)</f>
        <v>115</v>
      </c>
      <c r="B236">
        <v>16673393</v>
      </c>
      <c r="C236">
        <v>16673743</v>
      </c>
      <c r="D236">
        <v>15247968</v>
      </c>
      <c r="E236">
        <v>1</v>
      </c>
      <c r="F236">
        <v>1</v>
      </c>
      <c r="G236">
        <v>1</v>
      </c>
      <c r="H236">
        <v>2</v>
      </c>
      <c r="I236" t="s">
        <v>476</v>
      </c>
      <c r="J236" t="s">
        <v>477</v>
      </c>
      <c r="K236" t="s">
        <v>478</v>
      </c>
      <c r="L236">
        <v>1368</v>
      </c>
      <c r="N236">
        <v>1011</v>
      </c>
      <c r="O236" t="s">
        <v>404</v>
      </c>
      <c r="P236" t="s">
        <v>404</v>
      </c>
      <c r="Q236">
        <v>1</v>
      </c>
      <c r="W236">
        <v>0</v>
      </c>
      <c r="X236">
        <v>909311819</v>
      </c>
      <c r="Y236">
        <v>0.37125000000000008</v>
      </c>
      <c r="AA236">
        <v>0</v>
      </c>
      <c r="AB236">
        <v>24.33</v>
      </c>
      <c r="AC236">
        <v>10.06</v>
      </c>
      <c r="AD236">
        <v>0</v>
      </c>
      <c r="AE236">
        <v>0</v>
      </c>
      <c r="AF236">
        <v>24.33</v>
      </c>
      <c r="AG236">
        <v>10.06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0.11</v>
      </c>
      <c r="AU236" t="s">
        <v>192</v>
      </c>
      <c r="AV236">
        <v>0</v>
      </c>
      <c r="AW236">
        <v>2</v>
      </c>
      <c r="AX236">
        <v>16673767</v>
      </c>
      <c r="AY236">
        <v>1</v>
      </c>
      <c r="AZ236">
        <v>0</v>
      </c>
      <c r="BA236">
        <v>266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Y236*Source!I115</f>
        <v>0.59474250000000017</v>
      </c>
      <c r="CY236">
        <f>AB236</f>
        <v>24.33</v>
      </c>
      <c r="CZ236">
        <f>AF236</f>
        <v>24.33</v>
      </c>
      <c r="DA236">
        <f>AJ236</f>
        <v>1</v>
      </c>
      <c r="DB236">
        <v>0</v>
      </c>
    </row>
    <row r="237" spans="1:106" x14ac:dyDescent="0.2">
      <c r="A237">
        <f>ROW(Source!A115)</f>
        <v>115</v>
      </c>
      <c r="B237">
        <v>16673393</v>
      </c>
      <c r="C237">
        <v>16673743</v>
      </c>
      <c r="D237">
        <v>15249941</v>
      </c>
      <c r="E237">
        <v>1</v>
      </c>
      <c r="F237">
        <v>1</v>
      </c>
      <c r="G237">
        <v>1</v>
      </c>
      <c r="H237">
        <v>2</v>
      </c>
      <c r="I237" t="s">
        <v>479</v>
      </c>
      <c r="J237" t="s">
        <v>480</v>
      </c>
      <c r="K237" t="s">
        <v>481</v>
      </c>
      <c r="L237">
        <v>1368</v>
      </c>
      <c r="N237">
        <v>1011</v>
      </c>
      <c r="O237" t="s">
        <v>404</v>
      </c>
      <c r="P237" t="s">
        <v>404</v>
      </c>
      <c r="Q237">
        <v>1</v>
      </c>
      <c r="W237">
        <v>0</v>
      </c>
      <c r="X237">
        <v>1957521058</v>
      </c>
      <c r="Y237">
        <v>69.525000000000006</v>
      </c>
      <c r="AA237">
        <v>0</v>
      </c>
      <c r="AB237">
        <v>2.7</v>
      </c>
      <c r="AC237">
        <v>0</v>
      </c>
      <c r="AD237">
        <v>0</v>
      </c>
      <c r="AE237">
        <v>0</v>
      </c>
      <c r="AF237">
        <v>2.7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20.6</v>
      </c>
      <c r="AU237" t="s">
        <v>192</v>
      </c>
      <c r="AV237">
        <v>0</v>
      </c>
      <c r="AW237">
        <v>2</v>
      </c>
      <c r="AX237">
        <v>16673768</v>
      </c>
      <c r="AY237">
        <v>1</v>
      </c>
      <c r="AZ237">
        <v>0</v>
      </c>
      <c r="BA237">
        <v>267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Y237*Source!I115</f>
        <v>111.37905000000002</v>
      </c>
      <c r="CY237">
        <f>AB237</f>
        <v>2.7</v>
      </c>
      <c r="CZ237">
        <f>AF237</f>
        <v>2.7</v>
      </c>
      <c r="DA237">
        <f>AJ237</f>
        <v>1</v>
      </c>
      <c r="DB237">
        <v>0</v>
      </c>
    </row>
    <row r="238" spans="1:106" x14ac:dyDescent="0.2">
      <c r="A238">
        <f>ROW(Source!A115)</f>
        <v>115</v>
      </c>
      <c r="B238">
        <v>16673393</v>
      </c>
      <c r="C238">
        <v>16673743</v>
      </c>
      <c r="D238">
        <v>15171018</v>
      </c>
      <c r="E238">
        <v>1</v>
      </c>
      <c r="F238">
        <v>1</v>
      </c>
      <c r="G238">
        <v>1</v>
      </c>
      <c r="H238">
        <v>3</v>
      </c>
      <c r="I238" t="s">
        <v>482</v>
      </c>
      <c r="J238" t="s">
        <v>483</v>
      </c>
      <c r="K238" t="s">
        <v>484</v>
      </c>
      <c r="L238">
        <v>1346</v>
      </c>
      <c r="N238">
        <v>1009</v>
      </c>
      <c r="O238" t="s">
        <v>202</v>
      </c>
      <c r="P238" t="s">
        <v>202</v>
      </c>
      <c r="Q238">
        <v>1</v>
      </c>
      <c r="W238">
        <v>0</v>
      </c>
      <c r="X238">
        <v>813963326</v>
      </c>
      <c r="Y238">
        <v>10.575000000000001</v>
      </c>
      <c r="AA238">
        <v>1.82</v>
      </c>
      <c r="AB238">
        <v>0</v>
      </c>
      <c r="AC238">
        <v>0</v>
      </c>
      <c r="AD238">
        <v>0</v>
      </c>
      <c r="AE238">
        <v>1.82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4.7</v>
      </c>
      <c r="AU238" t="s">
        <v>191</v>
      </c>
      <c r="AV238">
        <v>0</v>
      </c>
      <c r="AW238">
        <v>2</v>
      </c>
      <c r="AX238">
        <v>16673769</v>
      </c>
      <c r="AY238">
        <v>1</v>
      </c>
      <c r="AZ238">
        <v>0</v>
      </c>
      <c r="BA238">
        <v>268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Y238*Source!I115</f>
        <v>16.941150000000004</v>
      </c>
      <c r="CY238">
        <f>AA238</f>
        <v>1.82</v>
      </c>
      <c r="CZ238">
        <f>AE238</f>
        <v>1.82</v>
      </c>
      <c r="DA238">
        <f>AI238</f>
        <v>1</v>
      </c>
      <c r="DB238">
        <v>0</v>
      </c>
    </row>
    <row r="239" spans="1:106" x14ac:dyDescent="0.2">
      <c r="A239">
        <f>ROW(Source!A115)</f>
        <v>115</v>
      </c>
      <c r="B239">
        <v>16673393</v>
      </c>
      <c r="C239">
        <v>16673743</v>
      </c>
      <c r="D239">
        <v>15198951</v>
      </c>
      <c r="E239">
        <v>1</v>
      </c>
      <c r="F239">
        <v>1</v>
      </c>
      <c r="G239">
        <v>1</v>
      </c>
      <c r="H239">
        <v>3</v>
      </c>
      <c r="I239" t="s">
        <v>485</v>
      </c>
      <c r="J239" t="s">
        <v>486</v>
      </c>
      <c r="K239" t="s">
        <v>487</v>
      </c>
      <c r="L239">
        <v>1327</v>
      </c>
      <c r="N239">
        <v>1005</v>
      </c>
      <c r="O239" t="s">
        <v>159</v>
      </c>
      <c r="P239" t="s">
        <v>159</v>
      </c>
      <c r="Q239">
        <v>1</v>
      </c>
      <c r="W239">
        <v>0</v>
      </c>
      <c r="X239">
        <v>-1826081228</v>
      </c>
      <c r="Y239">
        <v>247.5</v>
      </c>
      <c r="AA239">
        <v>20.9</v>
      </c>
      <c r="AB239">
        <v>0</v>
      </c>
      <c r="AC239">
        <v>0</v>
      </c>
      <c r="AD239">
        <v>0</v>
      </c>
      <c r="AE239">
        <v>20.9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110</v>
      </c>
      <c r="AU239" t="s">
        <v>191</v>
      </c>
      <c r="AV239">
        <v>0</v>
      </c>
      <c r="AW239">
        <v>2</v>
      </c>
      <c r="AX239">
        <v>16673770</v>
      </c>
      <c r="AY239">
        <v>1</v>
      </c>
      <c r="AZ239">
        <v>0</v>
      </c>
      <c r="BA239">
        <v>269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Y239*Source!I115</f>
        <v>396.495</v>
      </c>
      <c r="CY239">
        <f>AA239</f>
        <v>20.9</v>
      </c>
      <c r="CZ239">
        <f>AE239</f>
        <v>20.9</v>
      </c>
      <c r="DA239">
        <f>AI239</f>
        <v>1</v>
      </c>
      <c r="DB239">
        <v>0</v>
      </c>
    </row>
    <row r="240" spans="1:106" x14ac:dyDescent="0.2">
      <c r="A240">
        <f>ROW(Source!A115)</f>
        <v>115</v>
      </c>
      <c r="B240">
        <v>16673393</v>
      </c>
      <c r="C240">
        <v>16673743</v>
      </c>
      <c r="D240">
        <v>15163726</v>
      </c>
      <c r="E240">
        <v>17</v>
      </c>
      <c r="F240">
        <v>1</v>
      </c>
      <c r="G240">
        <v>1</v>
      </c>
      <c r="H240">
        <v>3</v>
      </c>
      <c r="I240" t="s">
        <v>195</v>
      </c>
      <c r="J240" t="s">
        <v>6</v>
      </c>
      <c r="K240" t="s">
        <v>196</v>
      </c>
      <c r="L240">
        <v>1348</v>
      </c>
      <c r="N240">
        <v>1009</v>
      </c>
      <c r="O240" t="s">
        <v>174</v>
      </c>
      <c r="P240" t="s">
        <v>174</v>
      </c>
      <c r="Q240">
        <v>1000</v>
      </c>
      <c r="W240">
        <v>0</v>
      </c>
      <c r="X240">
        <v>-1231576956</v>
      </c>
      <c r="Y240">
        <v>2.6999999999999997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0</v>
      </c>
      <c r="AP240">
        <v>1</v>
      </c>
      <c r="AQ240">
        <v>0</v>
      </c>
      <c r="AR240">
        <v>0</v>
      </c>
      <c r="AS240" t="s">
        <v>6</v>
      </c>
      <c r="AT240">
        <v>1.2</v>
      </c>
      <c r="AU240" t="s">
        <v>191</v>
      </c>
      <c r="AV240">
        <v>0</v>
      </c>
      <c r="AW240">
        <v>2</v>
      </c>
      <c r="AX240">
        <v>16673771</v>
      </c>
      <c r="AY240">
        <v>1</v>
      </c>
      <c r="AZ240">
        <v>0</v>
      </c>
      <c r="BA240">
        <v>270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Y240*Source!I115</f>
        <v>4.3254000000000001</v>
      </c>
      <c r="CY240">
        <f>AA240</f>
        <v>0</v>
      </c>
      <c r="CZ240">
        <f>AE240</f>
        <v>0</v>
      </c>
      <c r="DA240">
        <f>AI240</f>
        <v>1</v>
      </c>
      <c r="DB240">
        <v>0</v>
      </c>
    </row>
    <row r="241" spans="1:106" x14ac:dyDescent="0.2">
      <c r="A241">
        <f>ROW(Source!A115)</f>
        <v>115</v>
      </c>
      <c r="B241">
        <v>16673393</v>
      </c>
      <c r="C241">
        <v>16673743</v>
      </c>
      <c r="D241">
        <v>15202826</v>
      </c>
      <c r="E241">
        <v>1</v>
      </c>
      <c r="F241">
        <v>1</v>
      </c>
      <c r="G241">
        <v>1</v>
      </c>
      <c r="H241">
        <v>3</v>
      </c>
      <c r="I241" t="s">
        <v>200</v>
      </c>
      <c r="J241" t="s">
        <v>203</v>
      </c>
      <c r="K241" t="s">
        <v>201</v>
      </c>
      <c r="L241">
        <v>1346</v>
      </c>
      <c r="N241">
        <v>1009</v>
      </c>
      <c r="O241" t="s">
        <v>202</v>
      </c>
      <c r="P241" t="s">
        <v>202</v>
      </c>
      <c r="Q241">
        <v>1</v>
      </c>
      <c r="W241">
        <v>0</v>
      </c>
      <c r="X241">
        <v>1042012327</v>
      </c>
      <c r="Y241">
        <v>2700</v>
      </c>
      <c r="AA241">
        <v>11.22</v>
      </c>
      <c r="AB241">
        <v>0</v>
      </c>
      <c r="AC241">
        <v>0</v>
      </c>
      <c r="AD241">
        <v>0</v>
      </c>
      <c r="AE241">
        <v>11.22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0</v>
      </c>
      <c r="AP241">
        <v>1</v>
      </c>
      <c r="AQ241">
        <v>0</v>
      </c>
      <c r="AR241">
        <v>0</v>
      </c>
      <c r="AS241" t="s">
        <v>6</v>
      </c>
      <c r="AT241">
        <v>2700</v>
      </c>
      <c r="AU241" t="s">
        <v>6</v>
      </c>
      <c r="AV241">
        <v>0</v>
      </c>
      <c r="AW241">
        <v>1</v>
      </c>
      <c r="AX241">
        <v>-1</v>
      </c>
      <c r="AY241">
        <v>0</v>
      </c>
      <c r="AZ241">
        <v>0</v>
      </c>
      <c r="BA241" t="s">
        <v>6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Y241*Source!I115</f>
        <v>4325.4000000000005</v>
      </c>
      <c r="CY241">
        <f>AA241</f>
        <v>11.22</v>
      </c>
      <c r="CZ241">
        <f>AE241</f>
        <v>11.22</v>
      </c>
      <c r="DA241">
        <f>AI241</f>
        <v>1</v>
      </c>
      <c r="DB241">
        <v>0</v>
      </c>
    </row>
    <row r="242" spans="1:106" x14ac:dyDescent="0.2">
      <c r="A242">
        <f>ROW(Source!A115)</f>
        <v>115</v>
      </c>
      <c r="B242">
        <v>16673393</v>
      </c>
      <c r="C242">
        <v>16673743</v>
      </c>
      <c r="D242">
        <v>15204704</v>
      </c>
      <c r="E242">
        <v>1</v>
      </c>
      <c r="F242">
        <v>1</v>
      </c>
      <c r="G242">
        <v>1</v>
      </c>
      <c r="H242">
        <v>3</v>
      </c>
      <c r="I242" t="s">
        <v>488</v>
      </c>
      <c r="J242" t="s">
        <v>489</v>
      </c>
      <c r="K242" t="s">
        <v>490</v>
      </c>
      <c r="L242">
        <v>1346</v>
      </c>
      <c r="N242">
        <v>1009</v>
      </c>
      <c r="O242" t="s">
        <v>202</v>
      </c>
      <c r="P242" t="s">
        <v>202</v>
      </c>
      <c r="Q242">
        <v>1</v>
      </c>
      <c r="W242">
        <v>0</v>
      </c>
      <c r="X242">
        <v>-547118945</v>
      </c>
      <c r="Y242">
        <v>69.524999999999991</v>
      </c>
      <c r="AA242">
        <v>6.67</v>
      </c>
      <c r="AB242">
        <v>0</v>
      </c>
      <c r="AC242">
        <v>0</v>
      </c>
      <c r="AD242">
        <v>0</v>
      </c>
      <c r="AE242">
        <v>6.67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30.9</v>
      </c>
      <c r="AU242" t="s">
        <v>191</v>
      </c>
      <c r="AV242">
        <v>0</v>
      </c>
      <c r="AW242">
        <v>2</v>
      </c>
      <c r="AX242">
        <v>16673772</v>
      </c>
      <c r="AY242">
        <v>1</v>
      </c>
      <c r="AZ242">
        <v>0</v>
      </c>
      <c r="BA242">
        <v>271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Y242*Source!I115</f>
        <v>111.37904999999999</v>
      </c>
      <c r="CY242">
        <f>AA242</f>
        <v>6.67</v>
      </c>
      <c r="CZ242">
        <f>AE242</f>
        <v>6.67</v>
      </c>
      <c r="DA242">
        <f>AI242</f>
        <v>1</v>
      </c>
      <c r="DB242">
        <v>0</v>
      </c>
    </row>
    <row r="243" spans="1:106" x14ac:dyDescent="0.2">
      <c r="A243">
        <f>ROW(Source!A116)</f>
        <v>116</v>
      </c>
      <c r="B243">
        <v>16673407</v>
      </c>
      <c r="C243">
        <v>16673743</v>
      </c>
      <c r="D243">
        <v>15430497</v>
      </c>
      <c r="E243">
        <v>1</v>
      </c>
      <c r="F243">
        <v>1</v>
      </c>
      <c r="G243">
        <v>1</v>
      </c>
      <c r="H243">
        <v>1</v>
      </c>
      <c r="I243" t="s">
        <v>459</v>
      </c>
      <c r="J243" t="s">
        <v>6</v>
      </c>
      <c r="K243" t="s">
        <v>460</v>
      </c>
      <c r="L243">
        <v>1191</v>
      </c>
      <c r="N243">
        <v>1013</v>
      </c>
      <c r="O243" t="s">
        <v>398</v>
      </c>
      <c r="P243" t="s">
        <v>398</v>
      </c>
      <c r="Q243">
        <v>1</v>
      </c>
      <c r="W243">
        <v>0</v>
      </c>
      <c r="X243">
        <v>-719309759</v>
      </c>
      <c r="Y243">
        <v>160.55954999999997</v>
      </c>
      <c r="AA243">
        <v>0</v>
      </c>
      <c r="AB243">
        <v>0</v>
      </c>
      <c r="AC243">
        <v>0</v>
      </c>
      <c r="AD243">
        <v>60.51</v>
      </c>
      <c r="AE243">
        <v>0</v>
      </c>
      <c r="AF243">
        <v>0</v>
      </c>
      <c r="AG243">
        <v>0</v>
      </c>
      <c r="AH243">
        <v>8.86</v>
      </c>
      <c r="AI243">
        <v>1</v>
      </c>
      <c r="AJ243">
        <v>1</v>
      </c>
      <c r="AK243">
        <v>1</v>
      </c>
      <c r="AL243">
        <v>6.83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51.71</v>
      </c>
      <c r="AU243" t="s">
        <v>193</v>
      </c>
      <c r="AV243">
        <v>1</v>
      </c>
      <c r="AW243">
        <v>2</v>
      </c>
      <c r="AX243">
        <v>16673764</v>
      </c>
      <c r="AY243">
        <v>1</v>
      </c>
      <c r="AZ243">
        <v>0</v>
      </c>
      <c r="BA243">
        <v>272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Y243*Source!I116</f>
        <v>257.21639909999999</v>
      </c>
      <c r="CY243">
        <f>AD243</f>
        <v>60.51</v>
      </c>
      <c r="CZ243">
        <f>AH243</f>
        <v>8.86</v>
      </c>
      <c r="DA243">
        <f>AL243</f>
        <v>6.83</v>
      </c>
      <c r="DB243">
        <v>0</v>
      </c>
    </row>
    <row r="244" spans="1:106" x14ac:dyDescent="0.2">
      <c r="A244">
        <f>ROW(Source!A116)</f>
        <v>116</v>
      </c>
      <c r="B244">
        <v>16673407</v>
      </c>
      <c r="C244">
        <v>16673743</v>
      </c>
      <c r="D244">
        <v>15430395</v>
      </c>
      <c r="E244">
        <v>1</v>
      </c>
      <c r="F244">
        <v>1</v>
      </c>
      <c r="G244">
        <v>1</v>
      </c>
      <c r="H244">
        <v>1</v>
      </c>
      <c r="I244" t="s">
        <v>399</v>
      </c>
      <c r="J244" t="s">
        <v>6</v>
      </c>
      <c r="K244" t="s">
        <v>400</v>
      </c>
      <c r="L244">
        <v>1191</v>
      </c>
      <c r="N244">
        <v>1013</v>
      </c>
      <c r="O244" t="s">
        <v>398</v>
      </c>
      <c r="P244" t="s">
        <v>398</v>
      </c>
      <c r="Q244">
        <v>1</v>
      </c>
      <c r="W244">
        <v>0</v>
      </c>
      <c r="X244">
        <v>-1417349443</v>
      </c>
      <c r="Y244">
        <v>0.16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6.83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0.16</v>
      </c>
      <c r="AU244" t="s">
        <v>6</v>
      </c>
      <c r="AV244">
        <v>2</v>
      </c>
      <c r="AW244">
        <v>2</v>
      </c>
      <c r="AX244">
        <v>16673765</v>
      </c>
      <c r="AY244">
        <v>1</v>
      </c>
      <c r="AZ244">
        <v>2048</v>
      </c>
      <c r="BA244">
        <v>273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Y244*Source!I116</f>
        <v>0.25631999999999999</v>
      </c>
      <c r="CY244">
        <f>AD244</f>
        <v>0</v>
      </c>
      <c r="CZ244">
        <f>AH244</f>
        <v>0</v>
      </c>
      <c r="DA244">
        <f>AL244</f>
        <v>1</v>
      </c>
      <c r="DB244">
        <v>0</v>
      </c>
    </row>
    <row r="245" spans="1:106" x14ac:dyDescent="0.2">
      <c r="A245">
        <f>ROW(Source!A116)</f>
        <v>116</v>
      </c>
      <c r="B245">
        <v>16673407</v>
      </c>
      <c r="C245">
        <v>16673743</v>
      </c>
      <c r="D245">
        <v>15247907</v>
      </c>
      <c r="E245">
        <v>1</v>
      </c>
      <c r="F245">
        <v>1</v>
      </c>
      <c r="G245">
        <v>1</v>
      </c>
      <c r="H245">
        <v>2</v>
      </c>
      <c r="I245" t="s">
        <v>473</v>
      </c>
      <c r="J245" t="s">
        <v>474</v>
      </c>
      <c r="K245" t="s">
        <v>475</v>
      </c>
      <c r="L245">
        <v>1368</v>
      </c>
      <c r="N245">
        <v>1011</v>
      </c>
      <c r="O245" t="s">
        <v>404</v>
      </c>
      <c r="P245" t="s">
        <v>404</v>
      </c>
      <c r="Q245">
        <v>1</v>
      </c>
      <c r="W245">
        <v>0</v>
      </c>
      <c r="X245">
        <v>112388062</v>
      </c>
      <c r="Y245">
        <v>0.16875000000000001</v>
      </c>
      <c r="AA245">
        <v>0</v>
      </c>
      <c r="AB245">
        <v>523.86</v>
      </c>
      <c r="AC245">
        <v>10.06</v>
      </c>
      <c r="AD245">
        <v>0</v>
      </c>
      <c r="AE245">
        <v>0</v>
      </c>
      <c r="AF245">
        <v>76.7</v>
      </c>
      <c r="AG245">
        <v>10.06</v>
      </c>
      <c r="AH245">
        <v>0</v>
      </c>
      <c r="AI245">
        <v>1</v>
      </c>
      <c r="AJ245">
        <v>6.83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0.05</v>
      </c>
      <c r="AU245" t="s">
        <v>192</v>
      </c>
      <c r="AV245">
        <v>0</v>
      </c>
      <c r="AW245">
        <v>2</v>
      </c>
      <c r="AX245">
        <v>16673766</v>
      </c>
      <c r="AY245">
        <v>1</v>
      </c>
      <c r="AZ245">
        <v>0</v>
      </c>
      <c r="BA245">
        <v>274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Y245*Source!I116</f>
        <v>0.27033750000000001</v>
      </c>
      <c r="CY245">
        <f>AB245</f>
        <v>523.86</v>
      </c>
      <c r="CZ245">
        <f>AF245</f>
        <v>76.7</v>
      </c>
      <c r="DA245">
        <f>AJ245</f>
        <v>6.83</v>
      </c>
      <c r="DB245">
        <v>0</v>
      </c>
    </row>
    <row r="246" spans="1:106" x14ac:dyDescent="0.2">
      <c r="A246">
        <f>ROW(Source!A116)</f>
        <v>116</v>
      </c>
      <c r="B246">
        <v>16673407</v>
      </c>
      <c r="C246">
        <v>16673743</v>
      </c>
      <c r="D246">
        <v>15247968</v>
      </c>
      <c r="E246">
        <v>1</v>
      </c>
      <c r="F246">
        <v>1</v>
      </c>
      <c r="G246">
        <v>1</v>
      </c>
      <c r="H246">
        <v>2</v>
      </c>
      <c r="I246" t="s">
        <v>476</v>
      </c>
      <c r="J246" t="s">
        <v>477</v>
      </c>
      <c r="K246" t="s">
        <v>478</v>
      </c>
      <c r="L246">
        <v>1368</v>
      </c>
      <c r="N246">
        <v>1011</v>
      </c>
      <c r="O246" t="s">
        <v>404</v>
      </c>
      <c r="P246" t="s">
        <v>404</v>
      </c>
      <c r="Q246">
        <v>1</v>
      </c>
      <c r="W246">
        <v>0</v>
      </c>
      <c r="X246">
        <v>909311819</v>
      </c>
      <c r="Y246">
        <v>0.37125000000000008</v>
      </c>
      <c r="AA246">
        <v>0</v>
      </c>
      <c r="AB246">
        <v>166.17</v>
      </c>
      <c r="AC246">
        <v>10.06</v>
      </c>
      <c r="AD246">
        <v>0</v>
      </c>
      <c r="AE246">
        <v>0</v>
      </c>
      <c r="AF246">
        <v>24.33</v>
      </c>
      <c r="AG246">
        <v>10.06</v>
      </c>
      <c r="AH246">
        <v>0</v>
      </c>
      <c r="AI246">
        <v>1</v>
      </c>
      <c r="AJ246">
        <v>6.83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0.11</v>
      </c>
      <c r="AU246" t="s">
        <v>192</v>
      </c>
      <c r="AV246">
        <v>0</v>
      </c>
      <c r="AW246">
        <v>2</v>
      </c>
      <c r="AX246">
        <v>16673767</v>
      </c>
      <c r="AY246">
        <v>1</v>
      </c>
      <c r="AZ246">
        <v>0</v>
      </c>
      <c r="BA246">
        <v>275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Y246*Source!I116</f>
        <v>0.59474250000000017</v>
      </c>
      <c r="CY246">
        <f>AB246</f>
        <v>166.17</v>
      </c>
      <c r="CZ246">
        <f>AF246</f>
        <v>24.33</v>
      </c>
      <c r="DA246">
        <f>AJ246</f>
        <v>6.83</v>
      </c>
      <c r="DB246">
        <v>0</v>
      </c>
    </row>
    <row r="247" spans="1:106" x14ac:dyDescent="0.2">
      <c r="A247">
        <f>ROW(Source!A116)</f>
        <v>116</v>
      </c>
      <c r="B247">
        <v>16673407</v>
      </c>
      <c r="C247">
        <v>16673743</v>
      </c>
      <c r="D247">
        <v>15249941</v>
      </c>
      <c r="E247">
        <v>1</v>
      </c>
      <c r="F247">
        <v>1</v>
      </c>
      <c r="G247">
        <v>1</v>
      </c>
      <c r="H247">
        <v>2</v>
      </c>
      <c r="I247" t="s">
        <v>479</v>
      </c>
      <c r="J247" t="s">
        <v>480</v>
      </c>
      <c r="K247" t="s">
        <v>481</v>
      </c>
      <c r="L247">
        <v>1368</v>
      </c>
      <c r="N247">
        <v>1011</v>
      </c>
      <c r="O247" t="s">
        <v>404</v>
      </c>
      <c r="P247" t="s">
        <v>404</v>
      </c>
      <c r="Q247">
        <v>1</v>
      </c>
      <c r="W247">
        <v>0</v>
      </c>
      <c r="X247">
        <v>1957521058</v>
      </c>
      <c r="Y247">
        <v>69.525000000000006</v>
      </c>
      <c r="AA247">
        <v>0</v>
      </c>
      <c r="AB247">
        <v>18.440000000000001</v>
      </c>
      <c r="AC247">
        <v>0</v>
      </c>
      <c r="AD247">
        <v>0</v>
      </c>
      <c r="AE247">
        <v>0</v>
      </c>
      <c r="AF247">
        <v>2.7</v>
      </c>
      <c r="AG247">
        <v>0</v>
      </c>
      <c r="AH247">
        <v>0</v>
      </c>
      <c r="AI247">
        <v>1</v>
      </c>
      <c r="AJ247">
        <v>6.83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20.6</v>
      </c>
      <c r="AU247" t="s">
        <v>192</v>
      </c>
      <c r="AV247">
        <v>0</v>
      </c>
      <c r="AW247">
        <v>2</v>
      </c>
      <c r="AX247">
        <v>16673768</v>
      </c>
      <c r="AY247">
        <v>1</v>
      </c>
      <c r="AZ247">
        <v>0</v>
      </c>
      <c r="BA247">
        <v>276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Y247*Source!I116</f>
        <v>111.37905000000002</v>
      </c>
      <c r="CY247">
        <f>AB247</f>
        <v>18.440000000000001</v>
      </c>
      <c r="CZ247">
        <f>AF247</f>
        <v>2.7</v>
      </c>
      <c r="DA247">
        <f>AJ247</f>
        <v>6.83</v>
      </c>
      <c r="DB247">
        <v>0</v>
      </c>
    </row>
    <row r="248" spans="1:106" x14ac:dyDescent="0.2">
      <c r="A248">
        <f>ROW(Source!A116)</f>
        <v>116</v>
      </c>
      <c r="B248">
        <v>16673407</v>
      </c>
      <c r="C248">
        <v>16673743</v>
      </c>
      <c r="D248">
        <v>15171018</v>
      </c>
      <c r="E248">
        <v>1</v>
      </c>
      <c r="F248">
        <v>1</v>
      </c>
      <c r="G248">
        <v>1</v>
      </c>
      <c r="H248">
        <v>3</v>
      </c>
      <c r="I248" t="s">
        <v>482</v>
      </c>
      <c r="J248" t="s">
        <v>483</v>
      </c>
      <c r="K248" t="s">
        <v>484</v>
      </c>
      <c r="L248">
        <v>1346</v>
      </c>
      <c r="N248">
        <v>1009</v>
      </c>
      <c r="O248" t="s">
        <v>202</v>
      </c>
      <c r="P248" t="s">
        <v>202</v>
      </c>
      <c r="Q248">
        <v>1</v>
      </c>
      <c r="W248">
        <v>0</v>
      </c>
      <c r="X248">
        <v>813963326</v>
      </c>
      <c r="Y248">
        <v>10.575000000000001</v>
      </c>
      <c r="AA248">
        <v>12.43</v>
      </c>
      <c r="AB248">
        <v>0</v>
      </c>
      <c r="AC248">
        <v>0</v>
      </c>
      <c r="AD248">
        <v>0</v>
      </c>
      <c r="AE248">
        <v>1.82</v>
      </c>
      <c r="AF248">
        <v>0</v>
      </c>
      <c r="AG248">
        <v>0</v>
      </c>
      <c r="AH248">
        <v>0</v>
      </c>
      <c r="AI248">
        <v>6.83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4.7</v>
      </c>
      <c r="AU248" t="s">
        <v>191</v>
      </c>
      <c r="AV248">
        <v>0</v>
      </c>
      <c r="AW248">
        <v>2</v>
      </c>
      <c r="AX248">
        <v>16673769</v>
      </c>
      <c r="AY248">
        <v>1</v>
      </c>
      <c r="AZ248">
        <v>0</v>
      </c>
      <c r="BA248">
        <v>277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Y248*Source!I116</f>
        <v>16.941150000000004</v>
      </c>
      <c r="CY248">
        <f>AA248</f>
        <v>12.43</v>
      </c>
      <c r="CZ248">
        <f>AE248</f>
        <v>1.82</v>
      </c>
      <c r="DA248">
        <f>AI248</f>
        <v>6.83</v>
      </c>
      <c r="DB248">
        <v>0</v>
      </c>
    </row>
    <row r="249" spans="1:106" x14ac:dyDescent="0.2">
      <c r="A249">
        <f>ROW(Source!A116)</f>
        <v>116</v>
      </c>
      <c r="B249">
        <v>16673407</v>
      </c>
      <c r="C249">
        <v>16673743</v>
      </c>
      <c r="D249">
        <v>15198951</v>
      </c>
      <c r="E249">
        <v>1</v>
      </c>
      <c r="F249">
        <v>1</v>
      </c>
      <c r="G249">
        <v>1</v>
      </c>
      <c r="H249">
        <v>3</v>
      </c>
      <c r="I249" t="s">
        <v>485</v>
      </c>
      <c r="J249" t="s">
        <v>486</v>
      </c>
      <c r="K249" t="s">
        <v>487</v>
      </c>
      <c r="L249">
        <v>1327</v>
      </c>
      <c r="N249">
        <v>1005</v>
      </c>
      <c r="O249" t="s">
        <v>159</v>
      </c>
      <c r="P249" t="s">
        <v>159</v>
      </c>
      <c r="Q249">
        <v>1</v>
      </c>
      <c r="W249">
        <v>0</v>
      </c>
      <c r="X249">
        <v>-1826081228</v>
      </c>
      <c r="Y249">
        <v>247.5</v>
      </c>
      <c r="AA249">
        <v>142.75</v>
      </c>
      <c r="AB249">
        <v>0</v>
      </c>
      <c r="AC249">
        <v>0</v>
      </c>
      <c r="AD249">
        <v>0</v>
      </c>
      <c r="AE249">
        <v>20.9</v>
      </c>
      <c r="AF249">
        <v>0</v>
      </c>
      <c r="AG249">
        <v>0</v>
      </c>
      <c r="AH249">
        <v>0</v>
      </c>
      <c r="AI249">
        <v>6.83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110</v>
      </c>
      <c r="AU249" t="s">
        <v>191</v>
      </c>
      <c r="AV249">
        <v>0</v>
      </c>
      <c r="AW249">
        <v>2</v>
      </c>
      <c r="AX249">
        <v>16673770</v>
      </c>
      <c r="AY249">
        <v>1</v>
      </c>
      <c r="AZ249">
        <v>0</v>
      </c>
      <c r="BA249">
        <v>278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Y249*Source!I116</f>
        <v>396.495</v>
      </c>
      <c r="CY249">
        <f>AA249</f>
        <v>142.75</v>
      </c>
      <c r="CZ249">
        <f>AE249</f>
        <v>20.9</v>
      </c>
      <c r="DA249">
        <f>AI249</f>
        <v>6.83</v>
      </c>
      <c r="DB249">
        <v>0</v>
      </c>
    </row>
    <row r="250" spans="1:106" x14ac:dyDescent="0.2">
      <c r="A250">
        <f>ROW(Source!A116)</f>
        <v>116</v>
      </c>
      <c r="B250">
        <v>16673407</v>
      </c>
      <c r="C250">
        <v>16673743</v>
      </c>
      <c r="D250">
        <v>15163726</v>
      </c>
      <c r="E250">
        <v>17</v>
      </c>
      <c r="F250">
        <v>1</v>
      </c>
      <c r="G250">
        <v>1</v>
      </c>
      <c r="H250">
        <v>3</v>
      </c>
      <c r="I250" t="s">
        <v>195</v>
      </c>
      <c r="J250" t="s">
        <v>6</v>
      </c>
      <c r="K250" t="s">
        <v>196</v>
      </c>
      <c r="L250">
        <v>1348</v>
      </c>
      <c r="N250">
        <v>1009</v>
      </c>
      <c r="O250" t="s">
        <v>174</v>
      </c>
      <c r="P250" t="s">
        <v>174</v>
      </c>
      <c r="Q250">
        <v>1000</v>
      </c>
      <c r="W250">
        <v>0</v>
      </c>
      <c r="X250">
        <v>-1231576956</v>
      </c>
      <c r="Y250">
        <v>2.6999999999999997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6.83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1</v>
      </c>
      <c r="AQ250">
        <v>0</v>
      </c>
      <c r="AR250">
        <v>0</v>
      </c>
      <c r="AS250" t="s">
        <v>6</v>
      </c>
      <c r="AT250">
        <v>1.2</v>
      </c>
      <c r="AU250" t="s">
        <v>191</v>
      </c>
      <c r="AV250">
        <v>0</v>
      </c>
      <c r="AW250">
        <v>2</v>
      </c>
      <c r="AX250">
        <v>16673771</v>
      </c>
      <c r="AY250">
        <v>1</v>
      </c>
      <c r="AZ250">
        <v>0</v>
      </c>
      <c r="BA250">
        <v>279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Y250*Source!I116</f>
        <v>4.3254000000000001</v>
      </c>
      <c r="CY250">
        <f>AA250</f>
        <v>0</v>
      </c>
      <c r="CZ250">
        <f>AE250</f>
        <v>0</v>
      </c>
      <c r="DA250">
        <f>AI250</f>
        <v>6.83</v>
      </c>
      <c r="DB250">
        <v>0</v>
      </c>
    </row>
    <row r="251" spans="1:106" x14ac:dyDescent="0.2">
      <c r="A251">
        <f>ROW(Source!A116)</f>
        <v>116</v>
      </c>
      <c r="B251">
        <v>16673407</v>
      </c>
      <c r="C251">
        <v>16673743</v>
      </c>
      <c r="D251">
        <v>15202826</v>
      </c>
      <c r="E251">
        <v>1</v>
      </c>
      <c r="F251">
        <v>1</v>
      </c>
      <c r="G251">
        <v>1</v>
      </c>
      <c r="H251">
        <v>3</v>
      </c>
      <c r="I251" t="s">
        <v>200</v>
      </c>
      <c r="J251" t="s">
        <v>203</v>
      </c>
      <c r="K251" t="s">
        <v>201</v>
      </c>
      <c r="L251">
        <v>1346</v>
      </c>
      <c r="N251">
        <v>1009</v>
      </c>
      <c r="O251" t="s">
        <v>202</v>
      </c>
      <c r="P251" t="s">
        <v>202</v>
      </c>
      <c r="Q251">
        <v>1</v>
      </c>
      <c r="W251">
        <v>0</v>
      </c>
      <c r="X251">
        <v>1042012327</v>
      </c>
      <c r="Y251">
        <v>2700</v>
      </c>
      <c r="AA251">
        <v>76.63</v>
      </c>
      <c r="AB251">
        <v>0</v>
      </c>
      <c r="AC251">
        <v>0</v>
      </c>
      <c r="AD251">
        <v>0</v>
      </c>
      <c r="AE251">
        <v>11.22</v>
      </c>
      <c r="AF251">
        <v>0</v>
      </c>
      <c r="AG251">
        <v>0</v>
      </c>
      <c r="AH251">
        <v>0</v>
      </c>
      <c r="AI251">
        <v>6.83</v>
      </c>
      <c r="AJ251">
        <v>1</v>
      </c>
      <c r="AK251">
        <v>1</v>
      </c>
      <c r="AL251">
        <v>1</v>
      </c>
      <c r="AN251">
        <v>0</v>
      </c>
      <c r="AO251">
        <v>0</v>
      </c>
      <c r="AP251">
        <v>1</v>
      </c>
      <c r="AQ251">
        <v>0</v>
      </c>
      <c r="AR251">
        <v>0</v>
      </c>
      <c r="AS251" t="s">
        <v>6</v>
      </c>
      <c r="AT251">
        <v>2700</v>
      </c>
      <c r="AU251" t="s">
        <v>6</v>
      </c>
      <c r="AV251">
        <v>0</v>
      </c>
      <c r="AW251">
        <v>1</v>
      </c>
      <c r="AX251">
        <v>-1</v>
      </c>
      <c r="AY251">
        <v>0</v>
      </c>
      <c r="AZ251">
        <v>0</v>
      </c>
      <c r="BA251" t="s">
        <v>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Y251*Source!I116</f>
        <v>4325.4000000000005</v>
      </c>
      <c r="CY251">
        <f>AA251</f>
        <v>76.63</v>
      </c>
      <c r="CZ251">
        <f>AE251</f>
        <v>11.22</v>
      </c>
      <c r="DA251">
        <f>AI251</f>
        <v>6.83</v>
      </c>
      <c r="DB251">
        <v>0</v>
      </c>
    </row>
    <row r="252" spans="1:106" x14ac:dyDescent="0.2">
      <c r="A252">
        <f>ROW(Source!A116)</f>
        <v>116</v>
      </c>
      <c r="B252">
        <v>16673407</v>
      </c>
      <c r="C252">
        <v>16673743</v>
      </c>
      <c r="D252">
        <v>15204704</v>
      </c>
      <c r="E252">
        <v>1</v>
      </c>
      <c r="F252">
        <v>1</v>
      </c>
      <c r="G252">
        <v>1</v>
      </c>
      <c r="H252">
        <v>3</v>
      </c>
      <c r="I252" t="s">
        <v>488</v>
      </c>
      <c r="J252" t="s">
        <v>489</v>
      </c>
      <c r="K252" t="s">
        <v>490</v>
      </c>
      <c r="L252">
        <v>1346</v>
      </c>
      <c r="N252">
        <v>1009</v>
      </c>
      <c r="O252" t="s">
        <v>202</v>
      </c>
      <c r="P252" t="s">
        <v>202</v>
      </c>
      <c r="Q252">
        <v>1</v>
      </c>
      <c r="W252">
        <v>0</v>
      </c>
      <c r="X252">
        <v>-547118945</v>
      </c>
      <c r="Y252">
        <v>69.524999999999991</v>
      </c>
      <c r="AA252">
        <v>45.56</v>
      </c>
      <c r="AB252">
        <v>0</v>
      </c>
      <c r="AC252">
        <v>0</v>
      </c>
      <c r="AD252">
        <v>0</v>
      </c>
      <c r="AE252">
        <v>6.67</v>
      </c>
      <c r="AF252">
        <v>0</v>
      </c>
      <c r="AG252">
        <v>0</v>
      </c>
      <c r="AH252">
        <v>0</v>
      </c>
      <c r="AI252">
        <v>6.83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30.9</v>
      </c>
      <c r="AU252" t="s">
        <v>191</v>
      </c>
      <c r="AV252">
        <v>0</v>
      </c>
      <c r="AW252">
        <v>2</v>
      </c>
      <c r="AX252">
        <v>16673772</v>
      </c>
      <c r="AY252">
        <v>1</v>
      </c>
      <c r="AZ252">
        <v>0</v>
      </c>
      <c r="BA252">
        <v>280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Y252*Source!I116</f>
        <v>111.37904999999999</v>
      </c>
      <c r="CY252">
        <f>AA252</f>
        <v>45.56</v>
      </c>
      <c r="CZ252">
        <f>AE252</f>
        <v>6.67</v>
      </c>
      <c r="DA252">
        <f>AI252</f>
        <v>6.83</v>
      </c>
      <c r="DB252">
        <v>0</v>
      </c>
    </row>
    <row r="253" spans="1:106" x14ac:dyDescent="0.2">
      <c r="A253">
        <f>ROW(Source!A158)</f>
        <v>158</v>
      </c>
      <c r="B253">
        <v>16673393</v>
      </c>
      <c r="C253">
        <v>16673832</v>
      </c>
      <c r="D253">
        <v>15438286</v>
      </c>
      <c r="E253">
        <v>1</v>
      </c>
      <c r="F253">
        <v>1</v>
      </c>
      <c r="G253">
        <v>1</v>
      </c>
      <c r="H253">
        <v>1</v>
      </c>
      <c r="I253" t="s">
        <v>491</v>
      </c>
      <c r="J253" t="s">
        <v>6</v>
      </c>
      <c r="K253" t="s">
        <v>492</v>
      </c>
      <c r="L253">
        <v>1191</v>
      </c>
      <c r="N253">
        <v>1013</v>
      </c>
      <c r="O253" t="s">
        <v>398</v>
      </c>
      <c r="P253" t="s">
        <v>398</v>
      </c>
      <c r="Q253">
        <v>1</v>
      </c>
      <c r="W253">
        <v>0</v>
      </c>
      <c r="X253">
        <v>-1027537862</v>
      </c>
      <c r="Y253">
        <v>18.239999999999998</v>
      </c>
      <c r="AA253">
        <v>0</v>
      </c>
      <c r="AB253">
        <v>0</v>
      </c>
      <c r="AC253">
        <v>0</v>
      </c>
      <c r="AD253">
        <v>9.18</v>
      </c>
      <c r="AE253">
        <v>0</v>
      </c>
      <c r="AF253">
        <v>0</v>
      </c>
      <c r="AG253">
        <v>0</v>
      </c>
      <c r="AH253">
        <v>9.18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15.2</v>
      </c>
      <c r="AU253" t="s">
        <v>147</v>
      </c>
      <c r="AV253">
        <v>1</v>
      </c>
      <c r="AW253">
        <v>2</v>
      </c>
      <c r="AX253">
        <v>16673833</v>
      </c>
      <c r="AY253">
        <v>1</v>
      </c>
      <c r="AZ253">
        <v>0</v>
      </c>
      <c r="BA253">
        <v>281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Y253*Source!I158</f>
        <v>25.535999999999998</v>
      </c>
      <c r="CY253">
        <f>AD253</f>
        <v>9.18</v>
      </c>
      <c r="CZ253">
        <f>AH253</f>
        <v>9.18</v>
      </c>
      <c r="DA253">
        <f>AL253</f>
        <v>1</v>
      </c>
      <c r="DB253">
        <v>0</v>
      </c>
    </row>
    <row r="254" spans="1:106" x14ac:dyDescent="0.2">
      <c r="A254">
        <f>ROW(Source!A158)</f>
        <v>158</v>
      </c>
      <c r="B254">
        <v>16673393</v>
      </c>
      <c r="C254">
        <v>16673832</v>
      </c>
      <c r="D254">
        <v>15170155</v>
      </c>
      <c r="E254">
        <v>1</v>
      </c>
      <c r="F254">
        <v>1</v>
      </c>
      <c r="G254">
        <v>1</v>
      </c>
      <c r="H254">
        <v>3</v>
      </c>
      <c r="I254" t="s">
        <v>493</v>
      </c>
      <c r="J254" t="s">
        <v>494</v>
      </c>
      <c r="K254" t="s">
        <v>495</v>
      </c>
      <c r="L254">
        <v>1355</v>
      </c>
      <c r="N254">
        <v>1010</v>
      </c>
      <c r="O254" t="s">
        <v>218</v>
      </c>
      <c r="P254" t="s">
        <v>218</v>
      </c>
      <c r="Q254">
        <v>100</v>
      </c>
      <c r="W254">
        <v>0</v>
      </c>
      <c r="X254">
        <v>1135215184</v>
      </c>
      <c r="Y254">
        <v>1.75</v>
      </c>
      <c r="AA254">
        <v>8</v>
      </c>
      <c r="AB254">
        <v>0</v>
      </c>
      <c r="AC254">
        <v>0</v>
      </c>
      <c r="AD254">
        <v>0</v>
      </c>
      <c r="AE254">
        <v>8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1.75</v>
      </c>
      <c r="AU254" t="s">
        <v>6</v>
      </c>
      <c r="AV254">
        <v>0</v>
      </c>
      <c r="AW254">
        <v>2</v>
      </c>
      <c r="AX254">
        <v>16673834</v>
      </c>
      <c r="AY254">
        <v>1</v>
      </c>
      <c r="AZ254">
        <v>0</v>
      </c>
      <c r="BA254">
        <v>282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Y254*Source!I158</f>
        <v>2.4499999999999997</v>
      </c>
      <c r="CY254">
        <f>AA254</f>
        <v>8</v>
      </c>
      <c r="CZ254">
        <f>AE254</f>
        <v>8</v>
      </c>
      <c r="DA254">
        <f>AI254</f>
        <v>1</v>
      </c>
      <c r="DB254">
        <v>0</v>
      </c>
    </row>
    <row r="255" spans="1:106" x14ac:dyDescent="0.2">
      <c r="A255">
        <f>ROW(Source!A158)</f>
        <v>158</v>
      </c>
      <c r="B255">
        <v>16673393</v>
      </c>
      <c r="C255">
        <v>16673832</v>
      </c>
      <c r="D255">
        <v>15218416</v>
      </c>
      <c r="E255">
        <v>1</v>
      </c>
      <c r="F255">
        <v>1</v>
      </c>
      <c r="G255">
        <v>1</v>
      </c>
      <c r="H255">
        <v>3</v>
      </c>
      <c r="I255" t="s">
        <v>216</v>
      </c>
      <c r="J255" t="s">
        <v>219</v>
      </c>
      <c r="K255" t="s">
        <v>217</v>
      </c>
      <c r="L255">
        <v>1355</v>
      </c>
      <c r="N255">
        <v>1010</v>
      </c>
      <c r="O255" t="s">
        <v>218</v>
      </c>
      <c r="P255" t="s">
        <v>218</v>
      </c>
      <c r="Q255">
        <v>100</v>
      </c>
      <c r="W255">
        <v>0</v>
      </c>
      <c r="X255">
        <v>-1916087991</v>
      </c>
      <c r="Y255">
        <v>1</v>
      </c>
      <c r="AA255">
        <v>38</v>
      </c>
      <c r="AB255">
        <v>0</v>
      </c>
      <c r="AC255">
        <v>0</v>
      </c>
      <c r="AD255">
        <v>0</v>
      </c>
      <c r="AE255">
        <v>38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6</v>
      </c>
      <c r="AT255">
        <v>1</v>
      </c>
      <c r="AU255" t="s">
        <v>6</v>
      </c>
      <c r="AV255">
        <v>0</v>
      </c>
      <c r="AW255">
        <v>1</v>
      </c>
      <c r="AX255">
        <v>-1</v>
      </c>
      <c r="AY255">
        <v>0</v>
      </c>
      <c r="AZ255">
        <v>0</v>
      </c>
      <c r="BA255" t="s">
        <v>6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Y255*Source!I158</f>
        <v>1.4</v>
      </c>
      <c r="CY255">
        <f>AA255</f>
        <v>38</v>
      </c>
      <c r="CZ255">
        <f>AE255</f>
        <v>38</v>
      </c>
      <c r="DA255">
        <f>AI255</f>
        <v>1</v>
      </c>
      <c r="DB255">
        <v>0</v>
      </c>
    </row>
    <row r="256" spans="1:106" x14ac:dyDescent="0.2">
      <c r="A256">
        <f>ROW(Source!A158)</f>
        <v>158</v>
      </c>
      <c r="B256">
        <v>16673393</v>
      </c>
      <c r="C256">
        <v>16673832</v>
      </c>
      <c r="D256">
        <v>15219449</v>
      </c>
      <c r="E256">
        <v>1</v>
      </c>
      <c r="F256">
        <v>1</v>
      </c>
      <c r="G256">
        <v>1</v>
      </c>
      <c r="H256">
        <v>3</v>
      </c>
      <c r="I256" t="s">
        <v>211</v>
      </c>
      <c r="J256" t="s">
        <v>214</v>
      </c>
      <c r="K256" t="s">
        <v>212</v>
      </c>
      <c r="L256">
        <v>1302</v>
      </c>
      <c r="N256">
        <v>1003</v>
      </c>
      <c r="O256" t="s">
        <v>213</v>
      </c>
      <c r="P256" t="s">
        <v>213</v>
      </c>
      <c r="Q256">
        <v>10</v>
      </c>
      <c r="W256">
        <v>0</v>
      </c>
      <c r="X256">
        <v>2086320105</v>
      </c>
      <c r="Y256">
        <v>10</v>
      </c>
      <c r="AA256">
        <v>21.7</v>
      </c>
      <c r="AB256">
        <v>0</v>
      </c>
      <c r="AC256">
        <v>0</v>
      </c>
      <c r="AD256">
        <v>0</v>
      </c>
      <c r="AE256">
        <v>21.7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6</v>
      </c>
      <c r="AT256">
        <v>10</v>
      </c>
      <c r="AU256" t="s">
        <v>6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Y256*Source!I158</f>
        <v>14</v>
      </c>
      <c r="CY256">
        <f>AA256</f>
        <v>21.7</v>
      </c>
      <c r="CZ256">
        <f>AE256</f>
        <v>21.7</v>
      </c>
      <c r="DA256">
        <f>AI256</f>
        <v>1</v>
      </c>
      <c r="DB256">
        <v>0</v>
      </c>
    </row>
    <row r="257" spans="1:106" x14ac:dyDescent="0.2">
      <c r="A257">
        <f>ROW(Source!A158)</f>
        <v>158</v>
      </c>
      <c r="B257">
        <v>16673393</v>
      </c>
      <c r="C257">
        <v>16673832</v>
      </c>
      <c r="D257">
        <v>15164559</v>
      </c>
      <c r="E257">
        <v>17</v>
      </c>
      <c r="F257">
        <v>1</v>
      </c>
      <c r="G257">
        <v>1</v>
      </c>
      <c r="H257">
        <v>3</v>
      </c>
      <c r="I257" t="s">
        <v>442</v>
      </c>
      <c r="J257" t="s">
        <v>6</v>
      </c>
      <c r="K257" t="s">
        <v>443</v>
      </c>
      <c r="L257">
        <v>1374</v>
      </c>
      <c r="N257">
        <v>1013</v>
      </c>
      <c r="O257" t="s">
        <v>444</v>
      </c>
      <c r="P257" t="s">
        <v>444</v>
      </c>
      <c r="Q257">
        <v>1</v>
      </c>
      <c r="W257">
        <v>0</v>
      </c>
      <c r="X257">
        <v>-1731369543</v>
      </c>
      <c r="Y257">
        <v>2.79</v>
      </c>
      <c r="AA257">
        <v>1</v>
      </c>
      <c r="AB257">
        <v>0</v>
      </c>
      <c r="AC257">
        <v>0</v>
      </c>
      <c r="AD257">
        <v>0</v>
      </c>
      <c r="AE257">
        <v>1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2.79</v>
      </c>
      <c r="AU257" t="s">
        <v>6</v>
      </c>
      <c r="AV257">
        <v>0</v>
      </c>
      <c r="AW257">
        <v>2</v>
      </c>
      <c r="AX257">
        <v>16673835</v>
      </c>
      <c r="AY257">
        <v>1</v>
      </c>
      <c r="AZ257">
        <v>0</v>
      </c>
      <c r="BA257">
        <v>283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Y257*Source!I158</f>
        <v>3.9059999999999997</v>
      </c>
      <c r="CY257">
        <f>AA257</f>
        <v>1</v>
      </c>
      <c r="CZ257">
        <f>AE257</f>
        <v>1</v>
      </c>
      <c r="DA257">
        <f>AI257</f>
        <v>1</v>
      </c>
      <c r="DB257">
        <v>0</v>
      </c>
    </row>
    <row r="258" spans="1:106" x14ac:dyDescent="0.2">
      <c r="A258">
        <f>ROW(Source!A159)</f>
        <v>159</v>
      </c>
      <c r="B258">
        <v>16673407</v>
      </c>
      <c r="C258">
        <v>16673832</v>
      </c>
      <c r="D258">
        <v>15438286</v>
      </c>
      <c r="E258">
        <v>1</v>
      </c>
      <c r="F258">
        <v>1</v>
      </c>
      <c r="G258">
        <v>1</v>
      </c>
      <c r="H258">
        <v>1</v>
      </c>
      <c r="I258" t="s">
        <v>491</v>
      </c>
      <c r="J258" t="s">
        <v>6</v>
      </c>
      <c r="K258" t="s">
        <v>492</v>
      </c>
      <c r="L258">
        <v>1191</v>
      </c>
      <c r="N258">
        <v>1013</v>
      </c>
      <c r="O258" t="s">
        <v>398</v>
      </c>
      <c r="P258" t="s">
        <v>398</v>
      </c>
      <c r="Q258">
        <v>1</v>
      </c>
      <c r="W258">
        <v>0</v>
      </c>
      <c r="X258">
        <v>-1027537862</v>
      </c>
      <c r="Y258">
        <v>18.239999999999998</v>
      </c>
      <c r="AA258">
        <v>0</v>
      </c>
      <c r="AB258">
        <v>0</v>
      </c>
      <c r="AC258">
        <v>0</v>
      </c>
      <c r="AD258">
        <v>62.7</v>
      </c>
      <c r="AE258">
        <v>0</v>
      </c>
      <c r="AF258">
        <v>0</v>
      </c>
      <c r="AG258">
        <v>0</v>
      </c>
      <c r="AH258">
        <v>9.18</v>
      </c>
      <c r="AI258">
        <v>1</v>
      </c>
      <c r="AJ258">
        <v>1</v>
      </c>
      <c r="AK258">
        <v>1</v>
      </c>
      <c r="AL258">
        <v>6.83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15.2</v>
      </c>
      <c r="AU258" t="s">
        <v>147</v>
      </c>
      <c r="AV258">
        <v>1</v>
      </c>
      <c r="AW258">
        <v>2</v>
      </c>
      <c r="AX258">
        <v>16673833</v>
      </c>
      <c r="AY258">
        <v>1</v>
      </c>
      <c r="AZ258">
        <v>0</v>
      </c>
      <c r="BA258">
        <v>284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Y258*Source!I159</f>
        <v>25.535999999999998</v>
      </c>
      <c r="CY258">
        <f>AD258</f>
        <v>62.7</v>
      </c>
      <c r="CZ258">
        <f>AH258</f>
        <v>9.18</v>
      </c>
      <c r="DA258">
        <f>AL258</f>
        <v>6.83</v>
      </c>
      <c r="DB258">
        <v>0</v>
      </c>
    </row>
    <row r="259" spans="1:106" x14ac:dyDescent="0.2">
      <c r="A259">
        <f>ROW(Source!A159)</f>
        <v>159</v>
      </c>
      <c r="B259">
        <v>16673407</v>
      </c>
      <c r="C259">
        <v>16673832</v>
      </c>
      <c r="D259">
        <v>15170155</v>
      </c>
      <c r="E259">
        <v>1</v>
      </c>
      <c r="F259">
        <v>1</v>
      </c>
      <c r="G259">
        <v>1</v>
      </c>
      <c r="H259">
        <v>3</v>
      </c>
      <c r="I259" t="s">
        <v>493</v>
      </c>
      <c r="J259" t="s">
        <v>494</v>
      </c>
      <c r="K259" t="s">
        <v>495</v>
      </c>
      <c r="L259">
        <v>1355</v>
      </c>
      <c r="N259">
        <v>1010</v>
      </c>
      <c r="O259" t="s">
        <v>218</v>
      </c>
      <c r="P259" t="s">
        <v>218</v>
      </c>
      <c r="Q259">
        <v>100</v>
      </c>
      <c r="W259">
        <v>0</v>
      </c>
      <c r="X259">
        <v>1135215184</v>
      </c>
      <c r="Y259">
        <v>1.75</v>
      </c>
      <c r="AA259">
        <v>54.64</v>
      </c>
      <c r="AB259">
        <v>0</v>
      </c>
      <c r="AC259">
        <v>0</v>
      </c>
      <c r="AD259">
        <v>0</v>
      </c>
      <c r="AE259">
        <v>8</v>
      </c>
      <c r="AF259">
        <v>0</v>
      </c>
      <c r="AG259">
        <v>0</v>
      </c>
      <c r="AH259">
        <v>0</v>
      </c>
      <c r="AI259">
        <v>6.83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1.75</v>
      </c>
      <c r="AU259" t="s">
        <v>6</v>
      </c>
      <c r="AV259">
        <v>0</v>
      </c>
      <c r="AW259">
        <v>2</v>
      </c>
      <c r="AX259">
        <v>16673834</v>
      </c>
      <c r="AY259">
        <v>1</v>
      </c>
      <c r="AZ259">
        <v>0</v>
      </c>
      <c r="BA259">
        <v>285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Y259*Source!I159</f>
        <v>2.4499999999999997</v>
      </c>
      <c r="CY259">
        <f>AA259</f>
        <v>54.64</v>
      </c>
      <c r="CZ259">
        <f>AE259</f>
        <v>8</v>
      </c>
      <c r="DA259">
        <f>AI259</f>
        <v>6.83</v>
      </c>
      <c r="DB259">
        <v>0</v>
      </c>
    </row>
    <row r="260" spans="1:106" x14ac:dyDescent="0.2">
      <c r="A260">
        <f>ROW(Source!A159)</f>
        <v>159</v>
      </c>
      <c r="B260">
        <v>16673407</v>
      </c>
      <c r="C260">
        <v>16673832</v>
      </c>
      <c r="D260">
        <v>15218416</v>
      </c>
      <c r="E260">
        <v>1</v>
      </c>
      <c r="F260">
        <v>1</v>
      </c>
      <c r="G260">
        <v>1</v>
      </c>
      <c r="H260">
        <v>3</v>
      </c>
      <c r="I260" t="s">
        <v>216</v>
      </c>
      <c r="J260" t="s">
        <v>219</v>
      </c>
      <c r="K260" t="s">
        <v>217</v>
      </c>
      <c r="L260">
        <v>1355</v>
      </c>
      <c r="N260">
        <v>1010</v>
      </c>
      <c r="O260" t="s">
        <v>218</v>
      </c>
      <c r="P260" t="s">
        <v>218</v>
      </c>
      <c r="Q260">
        <v>100</v>
      </c>
      <c r="W260">
        <v>0</v>
      </c>
      <c r="X260">
        <v>-1916087991</v>
      </c>
      <c r="Y260">
        <v>1</v>
      </c>
      <c r="AA260">
        <v>259.54000000000002</v>
      </c>
      <c r="AB260">
        <v>0</v>
      </c>
      <c r="AC260">
        <v>0</v>
      </c>
      <c r="AD260">
        <v>0</v>
      </c>
      <c r="AE260">
        <v>38</v>
      </c>
      <c r="AF260">
        <v>0</v>
      </c>
      <c r="AG260">
        <v>0</v>
      </c>
      <c r="AH260">
        <v>0</v>
      </c>
      <c r="AI260">
        <v>6.83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6</v>
      </c>
      <c r="AT260">
        <v>1</v>
      </c>
      <c r="AU260" t="s">
        <v>6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Y260*Source!I159</f>
        <v>1.4</v>
      </c>
      <c r="CY260">
        <f>AA260</f>
        <v>259.54000000000002</v>
      </c>
      <c r="CZ260">
        <f>AE260</f>
        <v>38</v>
      </c>
      <c r="DA260">
        <f>AI260</f>
        <v>6.83</v>
      </c>
      <c r="DB260">
        <v>0</v>
      </c>
    </row>
    <row r="261" spans="1:106" x14ac:dyDescent="0.2">
      <c r="A261">
        <f>ROW(Source!A159)</f>
        <v>159</v>
      </c>
      <c r="B261">
        <v>16673407</v>
      </c>
      <c r="C261">
        <v>16673832</v>
      </c>
      <c r="D261">
        <v>15219449</v>
      </c>
      <c r="E261">
        <v>1</v>
      </c>
      <c r="F261">
        <v>1</v>
      </c>
      <c r="G261">
        <v>1</v>
      </c>
      <c r="H261">
        <v>3</v>
      </c>
      <c r="I261" t="s">
        <v>211</v>
      </c>
      <c r="J261" t="s">
        <v>214</v>
      </c>
      <c r="K261" t="s">
        <v>212</v>
      </c>
      <c r="L261">
        <v>1302</v>
      </c>
      <c r="N261">
        <v>1003</v>
      </c>
      <c r="O261" t="s">
        <v>213</v>
      </c>
      <c r="P261" t="s">
        <v>213</v>
      </c>
      <c r="Q261">
        <v>10</v>
      </c>
      <c r="W261">
        <v>0</v>
      </c>
      <c r="X261">
        <v>2086320105</v>
      </c>
      <c r="Y261">
        <v>10</v>
      </c>
      <c r="AA261">
        <v>148.21</v>
      </c>
      <c r="AB261">
        <v>0</v>
      </c>
      <c r="AC261">
        <v>0</v>
      </c>
      <c r="AD261">
        <v>0</v>
      </c>
      <c r="AE261">
        <v>21.7</v>
      </c>
      <c r="AF261">
        <v>0</v>
      </c>
      <c r="AG261">
        <v>0</v>
      </c>
      <c r="AH261">
        <v>0</v>
      </c>
      <c r="AI261">
        <v>6.83</v>
      </c>
      <c r="AJ261">
        <v>1</v>
      </c>
      <c r="AK261">
        <v>1</v>
      </c>
      <c r="AL261">
        <v>1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6</v>
      </c>
      <c r="AT261">
        <v>10</v>
      </c>
      <c r="AU261" t="s">
        <v>6</v>
      </c>
      <c r="AV261">
        <v>0</v>
      </c>
      <c r="AW261">
        <v>1</v>
      </c>
      <c r="AX261">
        <v>-1</v>
      </c>
      <c r="AY261">
        <v>0</v>
      </c>
      <c r="AZ261">
        <v>0</v>
      </c>
      <c r="BA261" t="s">
        <v>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Y261*Source!I159</f>
        <v>14</v>
      </c>
      <c r="CY261">
        <f>AA261</f>
        <v>148.21</v>
      </c>
      <c r="CZ261">
        <f>AE261</f>
        <v>21.7</v>
      </c>
      <c r="DA261">
        <f>AI261</f>
        <v>6.83</v>
      </c>
      <c r="DB261">
        <v>0</v>
      </c>
    </row>
    <row r="262" spans="1:106" x14ac:dyDescent="0.2">
      <c r="A262">
        <f>ROW(Source!A159)</f>
        <v>159</v>
      </c>
      <c r="B262">
        <v>16673407</v>
      </c>
      <c r="C262">
        <v>16673832</v>
      </c>
      <c r="D262">
        <v>15164559</v>
      </c>
      <c r="E262">
        <v>17</v>
      </c>
      <c r="F262">
        <v>1</v>
      </c>
      <c r="G262">
        <v>1</v>
      </c>
      <c r="H262">
        <v>3</v>
      </c>
      <c r="I262" t="s">
        <v>442</v>
      </c>
      <c r="J262" t="s">
        <v>6</v>
      </c>
      <c r="K262" t="s">
        <v>443</v>
      </c>
      <c r="L262">
        <v>1374</v>
      </c>
      <c r="N262">
        <v>1013</v>
      </c>
      <c r="O262" t="s">
        <v>444</v>
      </c>
      <c r="P262" t="s">
        <v>444</v>
      </c>
      <c r="Q262">
        <v>1</v>
      </c>
      <c r="W262">
        <v>0</v>
      </c>
      <c r="X262">
        <v>-1731369543</v>
      </c>
      <c r="Y262">
        <v>2.79</v>
      </c>
      <c r="AA262">
        <v>1</v>
      </c>
      <c r="AB262">
        <v>0</v>
      </c>
      <c r="AC262">
        <v>0</v>
      </c>
      <c r="AD262">
        <v>0</v>
      </c>
      <c r="AE262">
        <v>1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2.79</v>
      </c>
      <c r="AU262" t="s">
        <v>6</v>
      </c>
      <c r="AV262">
        <v>0</v>
      </c>
      <c r="AW262">
        <v>2</v>
      </c>
      <c r="AX262">
        <v>16673835</v>
      </c>
      <c r="AY262">
        <v>1</v>
      </c>
      <c r="AZ262">
        <v>0</v>
      </c>
      <c r="BA262">
        <v>286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Y262*Source!I159</f>
        <v>3.9059999999999997</v>
      </c>
      <c r="CY262">
        <f>AA262</f>
        <v>1</v>
      </c>
      <c r="CZ262">
        <f>AE262</f>
        <v>1</v>
      </c>
      <c r="DA262">
        <f>AI262</f>
        <v>1</v>
      </c>
      <c r="DB262">
        <v>0</v>
      </c>
    </row>
    <row r="263" spans="1:106" x14ac:dyDescent="0.2">
      <c r="A263">
        <f>ROW(Source!A164)</f>
        <v>164</v>
      </c>
      <c r="B263">
        <v>16673393</v>
      </c>
      <c r="C263">
        <v>16673841</v>
      </c>
      <c r="D263">
        <v>15430397</v>
      </c>
      <c r="E263">
        <v>1</v>
      </c>
      <c r="F263">
        <v>1</v>
      </c>
      <c r="G263">
        <v>1</v>
      </c>
      <c r="H263">
        <v>1</v>
      </c>
      <c r="I263" t="s">
        <v>496</v>
      </c>
      <c r="J263" t="s">
        <v>6</v>
      </c>
      <c r="K263" t="s">
        <v>497</v>
      </c>
      <c r="L263">
        <v>1191</v>
      </c>
      <c r="N263">
        <v>1013</v>
      </c>
      <c r="O263" t="s">
        <v>398</v>
      </c>
      <c r="P263" t="s">
        <v>398</v>
      </c>
      <c r="Q263">
        <v>1</v>
      </c>
      <c r="W263">
        <v>0</v>
      </c>
      <c r="X263">
        <v>-1081351934</v>
      </c>
      <c r="Y263">
        <v>10.752000000000001</v>
      </c>
      <c r="AA263">
        <v>0</v>
      </c>
      <c r="AB263">
        <v>0</v>
      </c>
      <c r="AC263">
        <v>0</v>
      </c>
      <c r="AD263">
        <v>9.4</v>
      </c>
      <c r="AE263">
        <v>0</v>
      </c>
      <c r="AF263">
        <v>0</v>
      </c>
      <c r="AG263">
        <v>0</v>
      </c>
      <c r="AH263">
        <v>9.4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6</v>
      </c>
      <c r="AT263">
        <v>8.9600000000000009</v>
      </c>
      <c r="AU263" t="s">
        <v>147</v>
      </c>
      <c r="AV263">
        <v>1</v>
      </c>
      <c r="AW263">
        <v>2</v>
      </c>
      <c r="AX263">
        <v>16673852</v>
      </c>
      <c r="AY263">
        <v>1</v>
      </c>
      <c r="AZ263">
        <v>0</v>
      </c>
      <c r="BA263">
        <v>287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Y263*Source!I164</f>
        <v>15.0528</v>
      </c>
      <c r="CY263">
        <f>AD263</f>
        <v>9.4</v>
      </c>
      <c r="CZ263">
        <f>AH263</f>
        <v>9.4</v>
      </c>
      <c r="DA263">
        <f>AL263</f>
        <v>1</v>
      </c>
      <c r="DB263">
        <v>0</v>
      </c>
    </row>
    <row r="264" spans="1:106" x14ac:dyDescent="0.2">
      <c r="A264">
        <f>ROW(Source!A164)</f>
        <v>164</v>
      </c>
      <c r="B264">
        <v>16673393</v>
      </c>
      <c r="C264">
        <v>16673841</v>
      </c>
      <c r="D264">
        <v>15430395</v>
      </c>
      <c r="E264">
        <v>1</v>
      </c>
      <c r="F264">
        <v>1</v>
      </c>
      <c r="G264">
        <v>1</v>
      </c>
      <c r="H264">
        <v>1</v>
      </c>
      <c r="I264" t="s">
        <v>399</v>
      </c>
      <c r="J264" t="s">
        <v>6</v>
      </c>
      <c r="K264" t="s">
        <v>400</v>
      </c>
      <c r="L264">
        <v>1191</v>
      </c>
      <c r="N264">
        <v>1013</v>
      </c>
      <c r="O264" t="s">
        <v>398</v>
      </c>
      <c r="P264" t="s">
        <v>398</v>
      </c>
      <c r="Q264">
        <v>1</v>
      </c>
      <c r="W264">
        <v>0</v>
      </c>
      <c r="X264">
        <v>-1417349443</v>
      </c>
      <c r="Y264">
        <v>0.12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0.12</v>
      </c>
      <c r="AU264" t="s">
        <v>6</v>
      </c>
      <c r="AV264">
        <v>2</v>
      </c>
      <c r="AW264">
        <v>2</v>
      </c>
      <c r="AX264">
        <v>16673853</v>
      </c>
      <c r="AY264">
        <v>1</v>
      </c>
      <c r="AZ264">
        <v>2048</v>
      </c>
      <c r="BA264">
        <v>288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Y264*Source!I164</f>
        <v>0.16799999999999998</v>
      </c>
      <c r="CY264">
        <f>AD264</f>
        <v>0</v>
      </c>
      <c r="CZ264">
        <f>AH264</f>
        <v>0</v>
      </c>
      <c r="DA264">
        <f>AL264</f>
        <v>1</v>
      </c>
      <c r="DB264">
        <v>0</v>
      </c>
    </row>
    <row r="265" spans="1:106" x14ac:dyDescent="0.2">
      <c r="A265">
        <f>ROW(Source!A164)</f>
        <v>164</v>
      </c>
      <c r="B265">
        <v>16673393</v>
      </c>
      <c r="C265">
        <v>16673841</v>
      </c>
      <c r="D265">
        <v>15247680</v>
      </c>
      <c r="E265">
        <v>1</v>
      </c>
      <c r="F265">
        <v>1</v>
      </c>
      <c r="G265">
        <v>1</v>
      </c>
      <c r="H265">
        <v>2</v>
      </c>
      <c r="I265" t="s">
        <v>407</v>
      </c>
      <c r="J265" t="s">
        <v>408</v>
      </c>
      <c r="K265" t="s">
        <v>409</v>
      </c>
      <c r="L265">
        <v>1368</v>
      </c>
      <c r="N265">
        <v>1011</v>
      </c>
      <c r="O265" t="s">
        <v>404</v>
      </c>
      <c r="P265" t="s">
        <v>404</v>
      </c>
      <c r="Q265">
        <v>1</v>
      </c>
      <c r="W265">
        <v>0</v>
      </c>
      <c r="X265">
        <v>-1718674368</v>
      </c>
      <c r="Y265">
        <v>7.1999999999999995E-2</v>
      </c>
      <c r="AA265">
        <v>0</v>
      </c>
      <c r="AB265">
        <v>111.99</v>
      </c>
      <c r="AC265">
        <v>13.5</v>
      </c>
      <c r="AD265">
        <v>0</v>
      </c>
      <c r="AE265">
        <v>0</v>
      </c>
      <c r="AF265">
        <v>111.99</v>
      </c>
      <c r="AG265">
        <v>13.5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0.06</v>
      </c>
      <c r="AU265" t="s">
        <v>147</v>
      </c>
      <c r="AV265">
        <v>0</v>
      </c>
      <c r="AW265">
        <v>2</v>
      </c>
      <c r="AX265">
        <v>16673854</v>
      </c>
      <c r="AY265">
        <v>1</v>
      </c>
      <c r="AZ265">
        <v>0</v>
      </c>
      <c r="BA265">
        <v>289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Y265*Source!I164</f>
        <v>0.10079999999999999</v>
      </c>
      <c r="CY265">
        <f>AB265</f>
        <v>111.99</v>
      </c>
      <c r="CZ265">
        <f>AF265</f>
        <v>111.99</v>
      </c>
      <c r="DA265">
        <f>AJ265</f>
        <v>1</v>
      </c>
      <c r="DB265">
        <v>0</v>
      </c>
    </row>
    <row r="266" spans="1:106" x14ac:dyDescent="0.2">
      <c r="A266">
        <f>ROW(Source!A164)</f>
        <v>164</v>
      </c>
      <c r="B266">
        <v>16673393</v>
      </c>
      <c r="C266">
        <v>16673841</v>
      </c>
      <c r="D266">
        <v>15249073</v>
      </c>
      <c r="E266">
        <v>1</v>
      </c>
      <c r="F266">
        <v>1</v>
      </c>
      <c r="G266">
        <v>1</v>
      </c>
      <c r="H266">
        <v>2</v>
      </c>
      <c r="I266" t="s">
        <v>410</v>
      </c>
      <c r="J266" t="s">
        <v>411</v>
      </c>
      <c r="K266" t="s">
        <v>412</v>
      </c>
      <c r="L266">
        <v>1368</v>
      </c>
      <c r="N266">
        <v>1011</v>
      </c>
      <c r="O266" t="s">
        <v>404</v>
      </c>
      <c r="P266" t="s">
        <v>404</v>
      </c>
      <c r="Q266">
        <v>1</v>
      </c>
      <c r="W266">
        <v>0</v>
      </c>
      <c r="X266">
        <v>1372534845</v>
      </c>
      <c r="Y266">
        <v>7.1999999999999995E-2</v>
      </c>
      <c r="AA266">
        <v>0</v>
      </c>
      <c r="AB266">
        <v>65.709999999999994</v>
      </c>
      <c r="AC266">
        <v>11.6</v>
      </c>
      <c r="AD266">
        <v>0</v>
      </c>
      <c r="AE266">
        <v>0</v>
      </c>
      <c r="AF266">
        <v>65.709999999999994</v>
      </c>
      <c r="AG266">
        <v>11.6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0.06</v>
      </c>
      <c r="AU266" t="s">
        <v>147</v>
      </c>
      <c r="AV266">
        <v>0</v>
      </c>
      <c r="AW266">
        <v>2</v>
      </c>
      <c r="AX266">
        <v>16673855</v>
      </c>
      <c r="AY266">
        <v>1</v>
      </c>
      <c r="AZ266">
        <v>0</v>
      </c>
      <c r="BA266">
        <v>290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Y266*Source!I164</f>
        <v>0.10079999999999999</v>
      </c>
      <c r="CY266">
        <f>AB266</f>
        <v>65.709999999999994</v>
      </c>
      <c r="CZ266">
        <f>AF266</f>
        <v>65.709999999999994</v>
      </c>
      <c r="DA266">
        <f>AJ266</f>
        <v>1</v>
      </c>
      <c r="DB266">
        <v>0</v>
      </c>
    </row>
    <row r="267" spans="1:106" x14ac:dyDescent="0.2">
      <c r="A267">
        <f>ROW(Source!A164)</f>
        <v>164</v>
      </c>
      <c r="B267">
        <v>16673393</v>
      </c>
      <c r="C267">
        <v>16673841</v>
      </c>
      <c r="D267">
        <v>15167588</v>
      </c>
      <c r="E267">
        <v>1</v>
      </c>
      <c r="F267">
        <v>1</v>
      </c>
      <c r="G267">
        <v>1</v>
      </c>
      <c r="H267">
        <v>3</v>
      </c>
      <c r="I267" t="s">
        <v>498</v>
      </c>
      <c r="J267" t="s">
        <v>499</v>
      </c>
      <c r="K267" t="s">
        <v>500</v>
      </c>
      <c r="L267">
        <v>1346</v>
      </c>
      <c r="N267">
        <v>1009</v>
      </c>
      <c r="O267" t="s">
        <v>202</v>
      </c>
      <c r="P267" t="s">
        <v>202</v>
      </c>
      <c r="Q267">
        <v>1</v>
      </c>
      <c r="W267">
        <v>0</v>
      </c>
      <c r="X267">
        <v>-1088866022</v>
      </c>
      <c r="Y267">
        <v>0.32</v>
      </c>
      <c r="AA267">
        <v>30.4</v>
      </c>
      <c r="AB267">
        <v>0</v>
      </c>
      <c r="AC267">
        <v>0</v>
      </c>
      <c r="AD267">
        <v>0</v>
      </c>
      <c r="AE267">
        <v>30.4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0.32</v>
      </c>
      <c r="AU267" t="s">
        <v>6</v>
      </c>
      <c r="AV267">
        <v>0</v>
      </c>
      <c r="AW267">
        <v>2</v>
      </c>
      <c r="AX267">
        <v>16673856</v>
      </c>
      <c r="AY267">
        <v>1</v>
      </c>
      <c r="AZ267">
        <v>0</v>
      </c>
      <c r="BA267">
        <v>291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Y267*Source!I164</f>
        <v>0.44799999999999995</v>
      </c>
      <c r="CY267">
        <f t="shared" ref="CY267:CY273" si="24">AA267</f>
        <v>30.4</v>
      </c>
      <c r="CZ267">
        <f t="shared" ref="CZ267:CZ273" si="25">AE267</f>
        <v>30.4</v>
      </c>
      <c r="DA267">
        <f t="shared" ref="DA267:DA273" si="26">AI267</f>
        <v>1</v>
      </c>
      <c r="DB267">
        <v>0</v>
      </c>
    </row>
    <row r="268" spans="1:106" x14ac:dyDescent="0.2">
      <c r="A268">
        <f>ROW(Source!A164)</f>
        <v>164</v>
      </c>
      <c r="B268">
        <v>16673393</v>
      </c>
      <c r="C268">
        <v>16673841</v>
      </c>
      <c r="D268">
        <v>15167867</v>
      </c>
      <c r="E268">
        <v>1</v>
      </c>
      <c r="F268">
        <v>1</v>
      </c>
      <c r="G268">
        <v>1</v>
      </c>
      <c r="H268">
        <v>3</v>
      </c>
      <c r="I268" t="s">
        <v>501</v>
      </c>
      <c r="J268" t="s">
        <v>502</v>
      </c>
      <c r="K268" t="s">
        <v>503</v>
      </c>
      <c r="L268">
        <v>1348</v>
      </c>
      <c r="N268">
        <v>1009</v>
      </c>
      <c r="O268" t="s">
        <v>174</v>
      </c>
      <c r="P268" t="s">
        <v>174</v>
      </c>
      <c r="Q268">
        <v>1000</v>
      </c>
      <c r="W268">
        <v>0</v>
      </c>
      <c r="X268">
        <v>1012095217</v>
      </c>
      <c r="Y268">
        <v>1.16E-3</v>
      </c>
      <c r="AA268">
        <v>1820</v>
      </c>
      <c r="AB268">
        <v>0</v>
      </c>
      <c r="AC268">
        <v>0</v>
      </c>
      <c r="AD268">
        <v>0</v>
      </c>
      <c r="AE268">
        <v>1820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1.16E-3</v>
      </c>
      <c r="AU268" t="s">
        <v>6</v>
      </c>
      <c r="AV268">
        <v>0</v>
      </c>
      <c r="AW268">
        <v>2</v>
      </c>
      <c r="AX268">
        <v>16673857</v>
      </c>
      <c r="AY268">
        <v>1</v>
      </c>
      <c r="AZ268">
        <v>0</v>
      </c>
      <c r="BA268">
        <v>292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Y268*Source!I164</f>
        <v>1.624E-3</v>
      </c>
      <c r="CY268">
        <f t="shared" si="24"/>
        <v>1820</v>
      </c>
      <c r="CZ268">
        <f t="shared" si="25"/>
        <v>1820</v>
      </c>
      <c r="DA268">
        <f t="shared" si="26"/>
        <v>1</v>
      </c>
      <c r="DB268">
        <v>0</v>
      </c>
    </row>
    <row r="269" spans="1:106" x14ac:dyDescent="0.2">
      <c r="A269">
        <f>ROW(Source!A164)</f>
        <v>164</v>
      </c>
      <c r="B269">
        <v>16673393</v>
      </c>
      <c r="C269">
        <v>16673841</v>
      </c>
      <c r="D269">
        <v>15203834</v>
      </c>
      <c r="E269">
        <v>1</v>
      </c>
      <c r="F269">
        <v>1</v>
      </c>
      <c r="G269">
        <v>1</v>
      </c>
      <c r="H269">
        <v>3</v>
      </c>
      <c r="I269" t="s">
        <v>504</v>
      </c>
      <c r="J269" t="s">
        <v>505</v>
      </c>
      <c r="K269" t="s">
        <v>506</v>
      </c>
      <c r="L269">
        <v>1346</v>
      </c>
      <c r="N269">
        <v>1009</v>
      </c>
      <c r="O269" t="s">
        <v>202</v>
      </c>
      <c r="P269" t="s">
        <v>202</v>
      </c>
      <c r="Q269">
        <v>1</v>
      </c>
      <c r="W269">
        <v>0</v>
      </c>
      <c r="X269">
        <v>210558753</v>
      </c>
      <c r="Y269">
        <v>0.02</v>
      </c>
      <c r="AA269">
        <v>28.6</v>
      </c>
      <c r="AB269">
        <v>0</v>
      </c>
      <c r="AC269">
        <v>0</v>
      </c>
      <c r="AD269">
        <v>0</v>
      </c>
      <c r="AE269">
        <v>28.6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0.02</v>
      </c>
      <c r="AU269" t="s">
        <v>6</v>
      </c>
      <c r="AV269">
        <v>0</v>
      </c>
      <c r="AW269">
        <v>2</v>
      </c>
      <c r="AX269">
        <v>16673858</v>
      </c>
      <c r="AY269">
        <v>1</v>
      </c>
      <c r="AZ269">
        <v>0</v>
      </c>
      <c r="BA269">
        <v>293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Y269*Source!I164</f>
        <v>2.7999999999999997E-2</v>
      </c>
      <c r="CY269">
        <f t="shared" si="24"/>
        <v>28.6</v>
      </c>
      <c r="CZ269">
        <f t="shared" si="25"/>
        <v>28.6</v>
      </c>
      <c r="DA269">
        <f t="shared" si="26"/>
        <v>1</v>
      </c>
      <c r="DB269">
        <v>0</v>
      </c>
    </row>
    <row r="270" spans="1:106" x14ac:dyDescent="0.2">
      <c r="A270">
        <f>ROW(Source!A164)</f>
        <v>164</v>
      </c>
      <c r="B270">
        <v>16673393</v>
      </c>
      <c r="C270">
        <v>16673841</v>
      </c>
      <c r="D270">
        <v>15217531</v>
      </c>
      <c r="E270">
        <v>1</v>
      </c>
      <c r="F270">
        <v>1</v>
      </c>
      <c r="G270">
        <v>1</v>
      </c>
      <c r="H270">
        <v>3</v>
      </c>
      <c r="I270" t="s">
        <v>507</v>
      </c>
      <c r="J270" t="s">
        <v>508</v>
      </c>
      <c r="K270" t="s">
        <v>509</v>
      </c>
      <c r="L270">
        <v>1355</v>
      </c>
      <c r="N270">
        <v>1010</v>
      </c>
      <c r="O270" t="s">
        <v>218</v>
      </c>
      <c r="P270" t="s">
        <v>218</v>
      </c>
      <c r="Q270">
        <v>100</v>
      </c>
      <c r="W270">
        <v>0</v>
      </c>
      <c r="X270">
        <v>1190679243</v>
      </c>
      <c r="Y270">
        <v>0.05</v>
      </c>
      <c r="AA270">
        <v>378</v>
      </c>
      <c r="AB270">
        <v>0</v>
      </c>
      <c r="AC270">
        <v>0</v>
      </c>
      <c r="AD270">
        <v>0</v>
      </c>
      <c r="AE270">
        <v>378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0.05</v>
      </c>
      <c r="AU270" t="s">
        <v>6</v>
      </c>
      <c r="AV270">
        <v>0</v>
      </c>
      <c r="AW270">
        <v>2</v>
      </c>
      <c r="AX270">
        <v>16673859</v>
      </c>
      <c r="AY270">
        <v>1</v>
      </c>
      <c r="AZ270">
        <v>0</v>
      </c>
      <c r="BA270">
        <v>294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Y270*Source!I164</f>
        <v>6.9999999999999993E-2</v>
      </c>
      <c r="CY270">
        <f t="shared" si="24"/>
        <v>378</v>
      </c>
      <c r="CZ270">
        <f t="shared" si="25"/>
        <v>378</v>
      </c>
      <c r="DA270">
        <f t="shared" si="26"/>
        <v>1</v>
      </c>
      <c r="DB270">
        <v>0</v>
      </c>
    </row>
    <row r="271" spans="1:106" x14ac:dyDescent="0.2">
      <c r="A271">
        <f>ROW(Source!A164)</f>
        <v>164</v>
      </c>
      <c r="B271">
        <v>16673393</v>
      </c>
      <c r="C271">
        <v>16673841</v>
      </c>
      <c r="D271">
        <v>15217580</v>
      </c>
      <c r="E271">
        <v>1</v>
      </c>
      <c r="F271">
        <v>1</v>
      </c>
      <c r="G271">
        <v>1</v>
      </c>
      <c r="H271">
        <v>3</v>
      </c>
      <c r="I271" t="s">
        <v>510</v>
      </c>
      <c r="J271" t="s">
        <v>511</v>
      </c>
      <c r="K271" t="s">
        <v>512</v>
      </c>
      <c r="L271">
        <v>1356</v>
      </c>
      <c r="N271">
        <v>1010</v>
      </c>
      <c r="O271" t="s">
        <v>285</v>
      </c>
      <c r="P271" t="s">
        <v>285</v>
      </c>
      <c r="Q271">
        <v>1000</v>
      </c>
      <c r="W271">
        <v>0</v>
      </c>
      <c r="X271">
        <v>-947325787</v>
      </c>
      <c r="Y271">
        <v>1.2200000000000001E-2</v>
      </c>
      <c r="AA271">
        <v>282.02999999999997</v>
      </c>
      <c r="AB271">
        <v>0</v>
      </c>
      <c r="AC271">
        <v>0</v>
      </c>
      <c r="AD271">
        <v>0</v>
      </c>
      <c r="AE271">
        <v>282.02999999999997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1.2200000000000001E-2</v>
      </c>
      <c r="AU271" t="s">
        <v>6</v>
      </c>
      <c r="AV271">
        <v>0</v>
      </c>
      <c r="AW271">
        <v>2</v>
      </c>
      <c r="AX271">
        <v>16673860</v>
      </c>
      <c r="AY271">
        <v>1</v>
      </c>
      <c r="AZ271">
        <v>0</v>
      </c>
      <c r="BA271">
        <v>295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Y271*Source!I164</f>
        <v>1.7080000000000001E-2</v>
      </c>
      <c r="CY271">
        <f t="shared" si="24"/>
        <v>282.02999999999997</v>
      </c>
      <c r="CZ271">
        <f t="shared" si="25"/>
        <v>282.02999999999997</v>
      </c>
      <c r="DA271">
        <f t="shared" si="26"/>
        <v>1</v>
      </c>
      <c r="DB271">
        <v>0</v>
      </c>
    </row>
    <row r="272" spans="1:106" x14ac:dyDescent="0.2">
      <c r="A272">
        <f>ROW(Source!A164)</f>
        <v>164</v>
      </c>
      <c r="B272">
        <v>16673393</v>
      </c>
      <c r="C272">
        <v>16673841</v>
      </c>
      <c r="D272">
        <v>15223329</v>
      </c>
      <c r="E272">
        <v>1</v>
      </c>
      <c r="F272">
        <v>1</v>
      </c>
      <c r="G272">
        <v>1</v>
      </c>
      <c r="H272">
        <v>3</v>
      </c>
      <c r="I272" t="s">
        <v>225</v>
      </c>
      <c r="J272" t="s">
        <v>228</v>
      </c>
      <c r="K272" t="s">
        <v>226</v>
      </c>
      <c r="L272">
        <v>1477</v>
      </c>
      <c r="N272">
        <v>1013</v>
      </c>
      <c r="O272" t="s">
        <v>227</v>
      </c>
      <c r="P272" t="s">
        <v>229</v>
      </c>
      <c r="Q272">
        <v>1</v>
      </c>
      <c r="W272">
        <v>0</v>
      </c>
      <c r="X272">
        <v>1523038375</v>
      </c>
      <c r="Y272">
        <v>0.1</v>
      </c>
      <c r="AA272">
        <v>32823.49</v>
      </c>
      <c r="AB272">
        <v>0</v>
      </c>
      <c r="AC272">
        <v>0</v>
      </c>
      <c r="AD272">
        <v>0</v>
      </c>
      <c r="AE272">
        <v>32823.49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6</v>
      </c>
      <c r="AT272">
        <v>0.1</v>
      </c>
      <c r="AU272" t="s">
        <v>6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Y272*Source!I164</f>
        <v>0.13999999999999999</v>
      </c>
      <c r="CY272">
        <f t="shared" si="24"/>
        <v>32823.49</v>
      </c>
      <c r="CZ272">
        <f t="shared" si="25"/>
        <v>32823.49</v>
      </c>
      <c r="DA272">
        <f t="shared" si="26"/>
        <v>1</v>
      </c>
      <c r="DB272">
        <v>0</v>
      </c>
    </row>
    <row r="273" spans="1:106" x14ac:dyDescent="0.2">
      <c r="A273">
        <f>ROW(Source!A164)</f>
        <v>164</v>
      </c>
      <c r="B273">
        <v>16673393</v>
      </c>
      <c r="C273">
        <v>16673841</v>
      </c>
      <c r="D273">
        <v>15164559</v>
      </c>
      <c r="E273">
        <v>17</v>
      </c>
      <c r="F273">
        <v>1</v>
      </c>
      <c r="G273">
        <v>1</v>
      </c>
      <c r="H273">
        <v>3</v>
      </c>
      <c r="I273" t="s">
        <v>442</v>
      </c>
      <c r="J273" t="s">
        <v>6</v>
      </c>
      <c r="K273" t="s">
        <v>443</v>
      </c>
      <c r="L273">
        <v>1374</v>
      </c>
      <c r="N273">
        <v>1013</v>
      </c>
      <c r="O273" t="s">
        <v>444</v>
      </c>
      <c r="P273" t="s">
        <v>444</v>
      </c>
      <c r="Q273">
        <v>1</v>
      </c>
      <c r="W273">
        <v>0</v>
      </c>
      <c r="X273">
        <v>-1731369543</v>
      </c>
      <c r="Y273">
        <v>1.68</v>
      </c>
      <c r="AA273">
        <v>1</v>
      </c>
      <c r="AB273">
        <v>0</v>
      </c>
      <c r="AC273">
        <v>0</v>
      </c>
      <c r="AD273">
        <v>0</v>
      </c>
      <c r="AE273">
        <v>1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1.68</v>
      </c>
      <c r="AU273" t="s">
        <v>6</v>
      </c>
      <c r="AV273">
        <v>0</v>
      </c>
      <c r="AW273">
        <v>2</v>
      </c>
      <c r="AX273">
        <v>16673861</v>
      </c>
      <c r="AY273">
        <v>1</v>
      </c>
      <c r="AZ273">
        <v>0</v>
      </c>
      <c r="BA273">
        <v>296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Y273*Source!I164</f>
        <v>2.3519999999999999</v>
      </c>
      <c r="CY273">
        <f t="shared" si="24"/>
        <v>1</v>
      </c>
      <c r="CZ273">
        <f t="shared" si="25"/>
        <v>1</v>
      </c>
      <c r="DA273">
        <f t="shared" si="26"/>
        <v>1</v>
      </c>
      <c r="DB273">
        <v>0</v>
      </c>
    </row>
    <row r="274" spans="1:106" x14ac:dyDescent="0.2">
      <c r="A274">
        <f>ROW(Source!A165)</f>
        <v>165</v>
      </c>
      <c r="B274">
        <v>16673407</v>
      </c>
      <c r="C274">
        <v>16673841</v>
      </c>
      <c r="D274">
        <v>15430397</v>
      </c>
      <c r="E274">
        <v>1</v>
      </c>
      <c r="F274">
        <v>1</v>
      </c>
      <c r="G274">
        <v>1</v>
      </c>
      <c r="H274">
        <v>1</v>
      </c>
      <c r="I274" t="s">
        <v>496</v>
      </c>
      <c r="J274" t="s">
        <v>6</v>
      </c>
      <c r="K274" t="s">
        <v>497</v>
      </c>
      <c r="L274">
        <v>1191</v>
      </c>
      <c r="N274">
        <v>1013</v>
      </c>
      <c r="O274" t="s">
        <v>398</v>
      </c>
      <c r="P274" t="s">
        <v>398</v>
      </c>
      <c r="Q274">
        <v>1</v>
      </c>
      <c r="W274">
        <v>0</v>
      </c>
      <c r="X274">
        <v>-1081351934</v>
      </c>
      <c r="Y274">
        <v>10.752000000000001</v>
      </c>
      <c r="AA274">
        <v>0</v>
      </c>
      <c r="AB274">
        <v>0</v>
      </c>
      <c r="AC274">
        <v>0</v>
      </c>
      <c r="AD274">
        <v>64.2</v>
      </c>
      <c r="AE274">
        <v>0</v>
      </c>
      <c r="AF274">
        <v>0</v>
      </c>
      <c r="AG274">
        <v>0</v>
      </c>
      <c r="AH274">
        <v>9.4</v>
      </c>
      <c r="AI274">
        <v>1</v>
      </c>
      <c r="AJ274">
        <v>1</v>
      </c>
      <c r="AK274">
        <v>1</v>
      </c>
      <c r="AL274">
        <v>6.83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8.9600000000000009</v>
      </c>
      <c r="AU274" t="s">
        <v>147</v>
      </c>
      <c r="AV274">
        <v>1</v>
      </c>
      <c r="AW274">
        <v>2</v>
      </c>
      <c r="AX274">
        <v>16673852</v>
      </c>
      <c r="AY274">
        <v>1</v>
      </c>
      <c r="AZ274">
        <v>0</v>
      </c>
      <c r="BA274">
        <v>297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Y274*Source!I165</f>
        <v>15.0528</v>
      </c>
      <c r="CY274">
        <f>AD274</f>
        <v>64.2</v>
      </c>
      <c r="CZ274">
        <f>AH274</f>
        <v>9.4</v>
      </c>
      <c r="DA274">
        <f>AL274</f>
        <v>6.83</v>
      </c>
      <c r="DB274">
        <v>0</v>
      </c>
    </row>
    <row r="275" spans="1:106" x14ac:dyDescent="0.2">
      <c r="A275">
        <f>ROW(Source!A165)</f>
        <v>165</v>
      </c>
      <c r="B275">
        <v>16673407</v>
      </c>
      <c r="C275">
        <v>16673841</v>
      </c>
      <c r="D275">
        <v>15430395</v>
      </c>
      <c r="E275">
        <v>1</v>
      </c>
      <c r="F275">
        <v>1</v>
      </c>
      <c r="G275">
        <v>1</v>
      </c>
      <c r="H275">
        <v>1</v>
      </c>
      <c r="I275" t="s">
        <v>399</v>
      </c>
      <c r="J275" t="s">
        <v>6</v>
      </c>
      <c r="K275" t="s">
        <v>400</v>
      </c>
      <c r="L275">
        <v>1191</v>
      </c>
      <c r="N275">
        <v>1013</v>
      </c>
      <c r="O275" t="s">
        <v>398</v>
      </c>
      <c r="P275" t="s">
        <v>398</v>
      </c>
      <c r="Q275">
        <v>1</v>
      </c>
      <c r="W275">
        <v>0</v>
      </c>
      <c r="X275">
        <v>-1417349443</v>
      </c>
      <c r="Y275">
        <v>0.12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6.83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0.12</v>
      </c>
      <c r="AU275" t="s">
        <v>6</v>
      </c>
      <c r="AV275">
        <v>2</v>
      </c>
      <c r="AW275">
        <v>2</v>
      </c>
      <c r="AX275">
        <v>16673853</v>
      </c>
      <c r="AY275">
        <v>1</v>
      </c>
      <c r="AZ275">
        <v>2048</v>
      </c>
      <c r="BA275">
        <v>298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Y275*Source!I165</f>
        <v>0.16799999999999998</v>
      </c>
      <c r="CY275">
        <f>AD275</f>
        <v>0</v>
      </c>
      <c r="CZ275">
        <f>AH275</f>
        <v>0</v>
      </c>
      <c r="DA275">
        <f>AL275</f>
        <v>1</v>
      </c>
      <c r="DB275">
        <v>0</v>
      </c>
    </row>
    <row r="276" spans="1:106" x14ac:dyDescent="0.2">
      <c r="A276">
        <f>ROW(Source!A165)</f>
        <v>165</v>
      </c>
      <c r="B276">
        <v>16673407</v>
      </c>
      <c r="C276">
        <v>16673841</v>
      </c>
      <c r="D276">
        <v>15247680</v>
      </c>
      <c r="E276">
        <v>1</v>
      </c>
      <c r="F276">
        <v>1</v>
      </c>
      <c r="G276">
        <v>1</v>
      </c>
      <c r="H276">
        <v>2</v>
      </c>
      <c r="I276" t="s">
        <v>407</v>
      </c>
      <c r="J276" t="s">
        <v>408</v>
      </c>
      <c r="K276" t="s">
        <v>409</v>
      </c>
      <c r="L276">
        <v>1368</v>
      </c>
      <c r="N276">
        <v>1011</v>
      </c>
      <c r="O276" t="s">
        <v>404</v>
      </c>
      <c r="P276" t="s">
        <v>404</v>
      </c>
      <c r="Q276">
        <v>1</v>
      </c>
      <c r="W276">
        <v>0</v>
      </c>
      <c r="X276">
        <v>-1718674368</v>
      </c>
      <c r="Y276">
        <v>7.1999999999999995E-2</v>
      </c>
      <c r="AA276">
        <v>0</v>
      </c>
      <c r="AB276">
        <v>764.89</v>
      </c>
      <c r="AC276">
        <v>13.5</v>
      </c>
      <c r="AD276">
        <v>0</v>
      </c>
      <c r="AE276">
        <v>0</v>
      </c>
      <c r="AF276">
        <v>111.99</v>
      </c>
      <c r="AG276">
        <v>13.5</v>
      </c>
      <c r="AH276">
        <v>0</v>
      </c>
      <c r="AI276">
        <v>1</v>
      </c>
      <c r="AJ276">
        <v>6.83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</v>
      </c>
      <c r="AT276">
        <v>0.06</v>
      </c>
      <c r="AU276" t="s">
        <v>147</v>
      </c>
      <c r="AV276">
        <v>0</v>
      </c>
      <c r="AW276">
        <v>2</v>
      </c>
      <c r="AX276">
        <v>16673854</v>
      </c>
      <c r="AY276">
        <v>1</v>
      </c>
      <c r="AZ276">
        <v>0</v>
      </c>
      <c r="BA276">
        <v>299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Y276*Source!I165</f>
        <v>0.10079999999999999</v>
      </c>
      <c r="CY276">
        <f>AB276</f>
        <v>764.89</v>
      </c>
      <c r="CZ276">
        <f>AF276</f>
        <v>111.99</v>
      </c>
      <c r="DA276">
        <f>AJ276</f>
        <v>6.83</v>
      </c>
      <c r="DB276">
        <v>0</v>
      </c>
    </row>
    <row r="277" spans="1:106" x14ac:dyDescent="0.2">
      <c r="A277">
        <f>ROW(Source!A165)</f>
        <v>165</v>
      </c>
      <c r="B277">
        <v>16673407</v>
      </c>
      <c r="C277">
        <v>16673841</v>
      </c>
      <c r="D277">
        <v>15249073</v>
      </c>
      <c r="E277">
        <v>1</v>
      </c>
      <c r="F277">
        <v>1</v>
      </c>
      <c r="G277">
        <v>1</v>
      </c>
      <c r="H277">
        <v>2</v>
      </c>
      <c r="I277" t="s">
        <v>410</v>
      </c>
      <c r="J277" t="s">
        <v>411</v>
      </c>
      <c r="K277" t="s">
        <v>412</v>
      </c>
      <c r="L277">
        <v>1368</v>
      </c>
      <c r="N277">
        <v>1011</v>
      </c>
      <c r="O277" t="s">
        <v>404</v>
      </c>
      <c r="P277" t="s">
        <v>404</v>
      </c>
      <c r="Q277">
        <v>1</v>
      </c>
      <c r="W277">
        <v>0</v>
      </c>
      <c r="X277">
        <v>1372534845</v>
      </c>
      <c r="Y277">
        <v>7.1999999999999995E-2</v>
      </c>
      <c r="AA277">
        <v>0</v>
      </c>
      <c r="AB277">
        <v>448.8</v>
      </c>
      <c r="AC277">
        <v>11.6</v>
      </c>
      <c r="AD277">
        <v>0</v>
      </c>
      <c r="AE277">
        <v>0</v>
      </c>
      <c r="AF277">
        <v>65.709999999999994</v>
      </c>
      <c r="AG277">
        <v>11.6</v>
      </c>
      <c r="AH277">
        <v>0</v>
      </c>
      <c r="AI277">
        <v>1</v>
      </c>
      <c r="AJ277">
        <v>6.83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0.06</v>
      </c>
      <c r="AU277" t="s">
        <v>147</v>
      </c>
      <c r="AV277">
        <v>0</v>
      </c>
      <c r="AW277">
        <v>2</v>
      </c>
      <c r="AX277">
        <v>16673855</v>
      </c>
      <c r="AY277">
        <v>1</v>
      </c>
      <c r="AZ277">
        <v>0</v>
      </c>
      <c r="BA277">
        <v>300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Y277*Source!I165</f>
        <v>0.10079999999999999</v>
      </c>
      <c r="CY277">
        <f>AB277</f>
        <v>448.8</v>
      </c>
      <c r="CZ277">
        <f>AF277</f>
        <v>65.709999999999994</v>
      </c>
      <c r="DA277">
        <f>AJ277</f>
        <v>6.83</v>
      </c>
      <c r="DB277">
        <v>0</v>
      </c>
    </row>
    <row r="278" spans="1:106" x14ac:dyDescent="0.2">
      <c r="A278">
        <f>ROW(Source!A165)</f>
        <v>165</v>
      </c>
      <c r="B278">
        <v>16673407</v>
      </c>
      <c r="C278">
        <v>16673841</v>
      </c>
      <c r="D278">
        <v>15167588</v>
      </c>
      <c r="E278">
        <v>1</v>
      </c>
      <c r="F278">
        <v>1</v>
      </c>
      <c r="G278">
        <v>1</v>
      </c>
      <c r="H278">
        <v>3</v>
      </c>
      <c r="I278" t="s">
        <v>498</v>
      </c>
      <c r="J278" t="s">
        <v>499</v>
      </c>
      <c r="K278" t="s">
        <v>500</v>
      </c>
      <c r="L278">
        <v>1346</v>
      </c>
      <c r="N278">
        <v>1009</v>
      </c>
      <c r="O278" t="s">
        <v>202</v>
      </c>
      <c r="P278" t="s">
        <v>202</v>
      </c>
      <c r="Q278">
        <v>1</v>
      </c>
      <c r="W278">
        <v>0</v>
      </c>
      <c r="X278">
        <v>-1088866022</v>
      </c>
      <c r="Y278">
        <v>0.32</v>
      </c>
      <c r="AA278">
        <v>207.63</v>
      </c>
      <c r="AB278">
        <v>0</v>
      </c>
      <c r="AC278">
        <v>0</v>
      </c>
      <c r="AD278">
        <v>0</v>
      </c>
      <c r="AE278">
        <v>30.4</v>
      </c>
      <c r="AF278">
        <v>0</v>
      </c>
      <c r="AG278">
        <v>0</v>
      </c>
      <c r="AH278">
        <v>0</v>
      </c>
      <c r="AI278">
        <v>6.83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0.32</v>
      </c>
      <c r="AU278" t="s">
        <v>6</v>
      </c>
      <c r="AV278">
        <v>0</v>
      </c>
      <c r="AW278">
        <v>2</v>
      </c>
      <c r="AX278">
        <v>16673856</v>
      </c>
      <c r="AY278">
        <v>1</v>
      </c>
      <c r="AZ278">
        <v>0</v>
      </c>
      <c r="BA278">
        <v>301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Y278*Source!I165</f>
        <v>0.44799999999999995</v>
      </c>
      <c r="CY278">
        <f t="shared" ref="CY278:CY284" si="27">AA278</f>
        <v>207.63</v>
      </c>
      <c r="CZ278">
        <f t="shared" ref="CZ278:CZ284" si="28">AE278</f>
        <v>30.4</v>
      </c>
      <c r="DA278">
        <f t="shared" ref="DA278:DA284" si="29">AI278</f>
        <v>6.83</v>
      </c>
      <c r="DB278">
        <v>0</v>
      </c>
    </row>
    <row r="279" spans="1:106" x14ac:dyDescent="0.2">
      <c r="A279">
        <f>ROW(Source!A165)</f>
        <v>165</v>
      </c>
      <c r="B279">
        <v>16673407</v>
      </c>
      <c r="C279">
        <v>16673841</v>
      </c>
      <c r="D279">
        <v>15167867</v>
      </c>
      <c r="E279">
        <v>1</v>
      </c>
      <c r="F279">
        <v>1</v>
      </c>
      <c r="G279">
        <v>1</v>
      </c>
      <c r="H279">
        <v>3</v>
      </c>
      <c r="I279" t="s">
        <v>501</v>
      </c>
      <c r="J279" t="s">
        <v>502</v>
      </c>
      <c r="K279" t="s">
        <v>503</v>
      </c>
      <c r="L279">
        <v>1348</v>
      </c>
      <c r="N279">
        <v>1009</v>
      </c>
      <c r="O279" t="s">
        <v>174</v>
      </c>
      <c r="P279" t="s">
        <v>174</v>
      </c>
      <c r="Q279">
        <v>1000</v>
      </c>
      <c r="W279">
        <v>0</v>
      </c>
      <c r="X279">
        <v>1012095217</v>
      </c>
      <c r="Y279">
        <v>1.16E-3</v>
      </c>
      <c r="AA279">
        <v>12430.6</v>
      </c>
      <c r="AB279">
        <v>0</v>
      </c>
      <c r="AC279">
        <v>0</v>
      </c>
      <c r="AD279">
        <v>0</v>
      </c>
      <c r="AE279">
        <v>1820</v>
      </c>
      <c r="AF279">
        <v>0</v>
      </c>
      <c r="AG279">
        <v>0</v>
      </c>
      <c r="AH279">
        <v>0</v>
      </c>
      <c r="AI279">
        <v>6.83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1.16E-3</v>
      </c>
      <c r="AU279" t="s">
        <v>6</v>
      </c>
      <c r="AV279">
        <v>0</v>
      </c>
      <c r="AW279">
        <v>2</v>
      </c>
      <c r="AX279">
        <v>16673857</v>
      </c>
      <c r="AY279">
        <v>1</v>
      </c>
      <c r="AZ279">
        <v>0</v>
      </c>
      <c r="BA279">
        <v>302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Y279*Source!I165</f>
        <v>1.624E-3</v>
      </c>
      <c r="CY279">
        <f t="shared" si="27"/>
        <v>12430.6</v>
      </c>
      <c r="CZ279">
        <f t="shared" si="28"/>
        <v>1820</v>
      </c>
      <c r="DA279">
        <f t="shared" si="29"/>
        <v>6.83</v>
      </c>
      <c r="DB279">
        <v>0</v>
      </c>
    </row>
    <row r="280" spans="1:106" x14ac:dyDescent="0.2">
      <c r="A280">
        <f>ROW(Source!A165)</f>
        <v>165</v>
      </c>
      <c r="B280">
        <v>16673407</v>
      </c>
      <c r="C280">
        <v>16673841</v>
      </c>
      <c r="D280">
        <v>15203834</v>
      </c>
      <c r="E280">
        <v>1</v>
      </c>
      <c r="F280">
        <v>1</v>
      </c>
      <c r="G280">
        <v>1</v>
      </c>
      <c r="H280">
        <v>3</v>
      </c>
      <c r="I280" t="s">
        <v>504</v>
      </c>
      <c r="J280" t="s">
        <v>505</v>
      </c>
      <c r="K280" t="s">
        <v>506</v>
      </c>
      <c r="L280">
        <v>1346</v>
      </c>
      <c r="N280">
        <v>1009</v>
      </c>
      <c r="O280" t="s">
        <v>202</v>
      </c>
      <c r="P280" t="s">
        <v>202</v>
      </c>
      <c r="Q280">
        <v>1</v>
      </c>
      <c r="W280">
        <v>0</v>
      </c>
      <c r="X280">
        <v>210558753</v>
      </c>
      <c r="Y280">
        <v>0.02</v>
      </c>
      <c r="AA280">
        <v>195.34</v>
      </c>
      <c r="AB280">
        <v>0</v>
      </c>
      <c r="AC280">
        <v>0</v>
      </c>
      <c r="AD280">
        <v>0</v>
      </c>
      <c r="AE280">
        <v>28.6</v>
      </c>
      <c r="AF280">
        <v>0</v>
      </c>
      <c r="AG280">
        <v>0</v>
      </c>
      <c r="AH280">
        <v>0</v>
      </c>
      <c r="AI280">
        <v>6.83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0.02</v>
      </c>
      <c r="AU280" t="s">
        <v>6</v>
      </c>
      <c r="AV280">
        <v>0</v>
      </c>
      <c r="AW280">
        <v>2</v>
      </c>
      <c r="AX280">
        <v>16673858</v>
      </c>
      <c r="AY280">
        <v>1</v>
      </c>
      <c r="AZ280">
        <v>0</v>
      </c>
      <c r="BA280">
        <v>303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Y280*Source!I165</f>
        <v>2.7999999999999997E-2</v>
      </c>
      <c r="CY280">
        <f t="shared" si="27"/>
        <v>195.34</v>
      </c>
      <c r="CZ280">
        <f t="shared" si="28"/>
        <v>28.6</v>
      </c>
      <c r="DA280">
        <f t="shared" si="29"/>
        <v>6.83</v>
      </c>
      <c r="DB280">
        <v>0</v>
      </c>
    </row>
    <row r="281" spans="1:106" x14ac:dyDescent="0.2">
      <c r="A281">
        <f>ROW(Source!A165)</f>
        <v>165</v>
      </c>
      <c r="B281">
        <v>16673407</v>
      </c>
      <c r="C281">
        <v>16673841</v>
      </c>
      <c r="D281">
        <v>15217531</v>
      </c>
      <c r="E281">
        <v>1</v>
      </c>
      <c r="F281">
        <v>1</v>
      </c>
      <c r="G281">
        <v>1</v>
      </c>
      <c r="H281">
        <v>3</v>
      </c>
      <c r="I281" t="s">
        <v>507</v>
      </c>
      <c r="J281" t="s">
        <v>508</v>
      </c>
      <c r="K281" t="s">
        <v>509</v>
      </c>
      <c r="L281">
        <v>1355</v>
      </c>
      <c r="N281">
        <v>1010</v>
      </c>
      <c r="O281" t="s">
        <v>218</v>
      </c>
      <c r="P281" t="s">
        <v>218</v>
      </c>
      <c r="Q281">
        <v>100</v>
      </c>
      <c r="W281">
        <v>0</v>
      </c>
      <c r="X281">
        <v>1190679243</v>
      </c>
      <c r="Y281">
        <v>0.05</v>
      </c>
      <c r="AA281">
        <v>2581.7399999999998</v>
      </c>
      <c r="AB281">
        <v>0</v>
      </c>
      <c r="AC281">
        <v>0</v>
      </c>
      <c r="AD281">
        <v>0</v>
      </c>
      <c r="AE281">
        <v>378</v>
      </c>
      <c r="AF281">
        <v>0</v>
      </c>
      <c r="AG281">
        <v>0</v>
      </c>
      <c r="AH281">
        <v>0</v>
      </c>
      <c r="AI281">
        <v>6.83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0.05</v>
      </c>
      <c r="AU281" t="s">
        <v>6</v>
      </c>
      <c r="AV281">
        <v>0</v>
      </c>
      <c r="AW281">
        <v>2</v>
      </c>
      <c r="AX281">
        <v>16673859</v>
      </c>
      <c r="AY281">
        <v>1</v>
      </c>
      <c r="AZ281">
        <v>0</v>
      </c>
      <c r="BA281">
        <v>304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Y281*Source!I165</f>
        <v>6.9999999999999993E-2</v>
      </c>
      <c r="CY281">
        <f t="shared" si="27"/>
        <v>2581.7399999999998</v>
      </c>
      <c r="CZ281">
        <f t="shared" si="28"/>
        <v>378</v>
      </c>
      <c r="DA281">
        <f t="shared" si="29"/>
        <v>6.83</v>
      </c>
      <c r="DB281">
        <v>0</v>
      </c>
    </row>
    <row r="282" spans="1:106" x14ac:dyDescent="0.2">
      <c r="A282">
        <f>ROW(Source!A165)</f>
        <v>165</v>
      </c>
      <c r="B282">
        <v>16673407</v>
      </c>
      <c r="C282">
        <v>16673841</v>
      </c>
      <c r="D282">
        <v>15217580</v>
      </c>
      <c r="E282">
        <v>1</v>
      </c>
      <c r="F282">
        <v>1</v>
      </c>
      <c r="G282">
        <v>1</v>
      </c>
      <c r="H282">
        <v>3</v>
      </c>
      <c r="I282" t="s">
        <v>510</v>
      </c>
      <c r="J282" t="s">
        <v>511</v>
      </c>
      <c r="K282" t="s">
        <v>512</v>
      </c>
      <c r="L282">
        <v>1356</v>
      </c>
      <c r="N282">
        <v>1010</v>
      </c>
      <c r="O282" t="s">
        <v>285</v>
      </c>
      <c r="P282" t="s">
        <v>285</v>
      </c>
      <c r="Q282">
        <v>1000</v>
      </c>
      <c r="W282">
        <v>0</v>
      </c>
      <c r="X282">
        <v>-947325787</v>
      </c>
      <c r="Y282">
        <v>1.2200000000000001E-2</v>
      </c>
      <c r="AA282">
        <v>1926.26</v>
      </c>
      <c r="AB282">
        <v>0</v>
      </c>
      <c r="AC282">
        <v>0</v>
      </c>
      <c r="AD282">
        <v>0</v>
      </c>
      <c r="AE282">
        <v>282.02999999999997</v>
      </c>
      <c r="AF282">
        <v>0</v>
      </c>
      <c r="AG282">
        <v>0</v>
      </c>
      <c r="AH282">
        <v>0</v>
      </c>
      <c r="AI282">
        <v>6.83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1.2200000000000001E-2</v>
      </c>
      <c r="AU282" t="s">
        <v>6</v>
      </c>
      <c r="AV282">
        <v>0</v>
      </c>
      <c r="AW282">
        <v>2</v>
      </c>
      <c r="AX282">
        <v>16673860</v>
      </c>
      <c r="AY282">
        <v>1</v>
      </c>
      <c r="AZ282">
        <v>0</v>
      </c>
      <c r="BA282">
        <v>305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Y282*Source!I165</f>
        <v>1.7080000000000001E-2</v>
      </c>
      <c r="CY282">
        <f t="shared" si="27"/>
        <v>1926.26</v>
      </c>
      <c r="CZ282">
        <f t="shared" si="28"/>
        <v>282.02999999999997</v>
      </c>
      <c r="DA282">
        <f t="shared" si="29"/>
        <v>6.83</v>
      </c>
      <c r="DB282">
        <v>0</v>
      </c>
    </row>
    <row r="283" spans="1:106" x14ac:dyDescent="0.2">
      <c r="A283">
        <f>ROW(Source!A165)</f>
        <v>165</v>
      </c>
      <c r="B283">
        <v>16673407</v>
      </c>
      <c r="C283">
        <v>16673841</v>
      </c>
      <c r="D283">
        <v>15223329</v>
      </c>
      <c r="E283">
        <v>1</v>
      </c>
      <c r="F283">
        <v>1</v>
      </c>
      <c r="G283">
        <v>1</v>
      </c>
      <c r="H283">
        <v>3</v>
      </c>
      <c r="I283" t="s">
        <v>225</v>
      </c>
      <c r="J283" t="s">
        <v>228</v>
      </c>
      <c r="K283" t="s">
        <v>226</v>
      </c>
      <c r="L283">
        <v>1477</v>
      </c>
      <c r="N283">
        <v>1013</v>
      </c>
      <c r="O283" t="s">
        <v>227</v>
      </c>
      <c r="P283" t="s">
        <v>229</v>
      </c>
      <c r="Q283">
        <v>1</v>
      </c>
      <c r="W283">
        <v>0</v>
      </c>
      <c r="X283">
        <v>1523038375</v>
      </c>
      <c r="Y283">
        <v>0.1</v>
      </c>
      <c r="AA283">
        <v>224184.44</v>
      </c>
      <c r="AB283">
        <v>0</v>
      </c>
      <c r="AC283">
        <v>0</v>
      </c>
      <c r="AD283">
        <v>0</v>
      </c>
      <c r="AE283">
        <v>32823.49</v>
      </c>
      <c r="AF283">
        <v>0</v>
      </c>
      <c r="AG283">
        <v>0</v>
      </c>
      <c r="AH283">
        <v>0</v>
      </c>
      <c r="AI283">
        <v>6.83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</v>
      </c>
      <c r="AT283">
        <v>0.1</v>
      </c>
      <c r="AU283" t="s">
        <v>6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Y283*Source!I165</f>
        <v>0.13999999999999999</v>
      </c>
      <c r="CY283">
        <f t="shared" si="27"/>
        <v>224184.44</v>
      </c>
      <c r="CZ283">
        <f t="shared" si="28"/>
        <v>32823.49</v>
      </c>
      <c r="DA283">
        <f t="shared" si="29"/>
        <v>6.83</v>
      </c>
      <c r="DB283">
        <v>0</v>
      </c>
    </row>
    <row r="284" spans="1:106" x14ac:dyDescent="0.2">
      <c r="A284">
        <f>ROW(Source!A165)</f>
        <v>165</v>
      </c>
      <c r="B284">
        <v>16673407</v>
      </c>
      <c r="C284">
        <v>16673841</v>
      </c>
      <c r="D284">
        <v>15164559</v>
      </c>
      <c r="E284">
        <v>17</v>
      </c>
      <c r="F284">
        <v>1</v>
      </c>
      <c r="G284">
        <v>1</v>
      </c>
      <c r="H284">
        <v>3</v>
      </c>
      <c r="I284" t="s">
        <v>442</v>
      </c>
      <c r="J284" t="s">
        <v>6</v>
      </c>
      <c r="K284" t="s">
        <v>443</v>
      </c>
      <c r="L284">
        <v>1374</v>
      </c>
      <c r="N284">
        <v>1013</v>
      </c>
      <c r="O284" t="s">
        <v>444</v>
      </c>
      <c r="P284" t="s">
        <v>444</v>
      </c>
      <c r="Q284">
        <v>1</v>
      </c>
      <c r="W284">
        <v>0</v>
      </c>
      <c r="X284">
        <v>-1731369543</v>
      </c>
      <c r="Y284">
        <v>1.68</v>
      </c>
      <c r="AA284">
        <v>1</v>
      </c>
      <c r="AB284">
        <v>0</v>
      </c>
      <c r="AC284">
        <v>0</v>
      </c>
      <c r="AD284">
        <v>0</v>
      </c>
      <c r="AE284">
        <v>1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1.68</v>
      </c>
      <c r="AU284" t="s">
        <v>6</v>
      </c>
      <c r="AV284">
        <v>0</v>
      </c>
      <c r="AW284">
        <v>2</v>
      </c>
      <c r="AX284">
        <v>16673861</v>
      </c>
      <c r="AY284">
        <v>1</v>
      </c>
      <c r="AZ284">
        <v>0</v>
      </c>
      <c r="BA284">
        <v>306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Y284*Source!I165</f>
        <v>2.3519999999999999</v>
      </c>
      <c r="CY284">
        <f t="shared" si="27"/>
        <v>1</v>
      </c>
      <c r="CZ284">
        <f t="shared" si="28"/>
        <v>1</v>
      </c>
      <c r="DA284">
        <f t="shared" si="29"/>
        <v>1</v>
      </c>
      <c r="DB284">
        <v>0</v>
      </c>
    </row>
    <row r="285" spans="1:106" x14ac:dyDescent="0.2">
      <c r="A285">
        <f>ROW(Source!A168)</f>
        <v>168</v>
      </c>
      <c r="B285">
        <v>16673393</v>
      </c>
      <c r="C285">
        <v>16673864</v>
      </c>
      <c r="D285">
        <v>15446300</v>
      </c>
      <c r="E285">
        <v>1</v>
      </c>
      <c r="F285">
        <v>1</v>
      </c>
      <c r="G285">
        <v>1</v>
      </c>
      <c r="H285">
        <v>1</v>
      </c>
      <c r="I285" t="s">
        <v>461</v>
      </c>
      <c r="J285" t="s">
        <v>6</v>
      </c>
      <c r="K285" t="s">
        <v>462</v>
      </c>
      <c r="L285">
        <v>1191</v>
      </c>
      <c r="N285">
        <v>1013</v>
      </c>
      <c r="O285" t="s">
        <v>398</v>
      </c>
      <c r="P285" t="s">
        <v>398</v>
      </c>
      <c r="Q285">
        <v>1</v>
      </c>
      <c r="W285">
        <v>0</v>
      </c>
      <c r="X285">
        <v>912892513</v>
      </c>
      <c r="Y285">
        <v>1.3440000000000001</v>
      </c>
      <c r="AA285">
        <v>0</v>
      </c>
      <c r="AB285">
        <v>0</v>
      </c>
      <c r="AC285">
        <v>0</v>
      </c>
      <c r="AD285">
        <v>9.92</v>
      </c>
      <c r="AE285">
        <v>0</v>
      </c>
      <c r="AF285">
        <v>0</v>
      </c>
      <c r="AG285">
        <v>0</v>
      </c>
      <c r="AH285">
        <v>9.92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1.1200000000000001</v>
      </c>
      <c r="AU285" t="s">
        <v>147</v>
      </c>
      <c r="AV285">
        <v>1</v>
      </c>
      <c r="AW285">
        <v>2</v>
      </c>
      <c r="AX285">
        <v>16673868</v>
      </c>
      <c r="AY285">
        <v>1</v>
      </c>
      <c r="AZ285">
        <v>0</v>
      </c>
      <c r="BA285">
        <v>307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Y285*Source!I168</f>
        <v>1.3440000000000001</v>
      </c>
      <c r="CY285">
        <f>AD285</f>
        <v>9.92</v>
      </c>
      <c r="CZ285">
        <f>AH285</f>
        <v>9.92</v>
      </c>
      <c r="DA285">
        <f>AL285</f>
        <v>1</v>
      </c>
      <c r="DB285">
        <v>0</v>
      </c>
    </row>
    <row r="286" spans="1:106" x14ac:dyDescent="0.2">
      <c r="A286">
        <f>ROW(Source!A168)</f>
        <v>168</v>
      </c>
      <c r="B286">
        <v>16673393</v>
      </c>
      <c r="C286">
        <v>16673864</v>
      </c>
      <c r="D286">
        <v>15169942</v>
      </c>
      <c r="E286">
        <v>1</v>
      </c>
      <c r="F286">
        <v>1</v>
      </c>
      <c r="G286">
        <v>1</v>
      </c>
      <c r="H286">
        <v>3</v>
      </c>
      <c r="I286" t="s">
        <v>430</v>
      </c>
      <c r="J286" t="s">
        <v>431</v>
      </c>
      <c r="K286" t="s">
        <v>421</v>
      </c>
      <c r="L286">
        <v>1346</v>
      </c>
      <c r="N286">
        <v>1009</v>
      </c>
      <c r="O286" t="s">
        <v>202</v>
      </c>
      <c r="P286" t="s">
        <v>202</v>
      </c>
      <c r="Q286">
        <v>1</v>
      </c>
      <c r="W286">
        <v>0</v>
      </c>
      <c r="X286">
        <v>103900845</v>
      </c>
      <c r="Y286">
        <v>0.02</v>
      </c>
      <c r="AA286">
        <v>9.0399999999999991</v>
      </c>
      <c r="AB286">
        <v>0</v>
      </c>
      <c r="AC286">
        <v>0</v>
      </c>
      <c r="AD286">
        <v>0</v>
      </c>
      <c r="AE286">
        <v>9.0399999999999991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0.02</v>
      </c>
      <c r="AU286" t="s">
        <v>6</v>
      </c>
      <c r="AV286">
        <v>0</v>
      </c>
      <c r="AW286">
        <v>2</v>
      </c>
      <c r="AX286">
        <v>16673869</v>
      </c>
      <c r="AY286">
        <v>1</v>
      </c>
      <c r="AZ286">
        <v>0</v>
      </c>
      <c r="BA286">
        <v>308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Y286*Source!I168</f>
        <v>0.02</v>
      </c>
      <c r="CY286">
        <f>AA286</f>
        <v>9.0399999999999991</v>
      </c>
      <c r="CZ286">
        <f>AE286</f>
        <v>9.0399999999999991</v>
      </c>
      <c r="DA286">
        <f>AI286</f>
        <v>1</v>
      </c>
      <c r="DB286">
        <v>0</v>
      </c>
    </row>
    <row r="287" spans="1:106" x14ac:dyDescent="0.2">
      <c r="A287">
        <f>ROW(Source!A168)</f>
        <v>168</v>
      </c>
      <c r="B287">
        <v>16673393</v>
      </c>
      <c r="C287">
        <v>16673864</v>
      </c>
      <c r="D287">
        <v>15218892</v>
      </c>
      <c r="E287">
        <v>1</v>
      </c>
      <c r="F287">
        <v>1</v>
      </c>
      <c r="G287">
        <v>1</v>
      </c>
      <c r="H287">
        <v>3</v>
      </c>
      <c r="I287" t="s">
        <v>239</v>
      </c>
      <c r="J287" t="s">
        <v>241</v>
      </c>
      <c r="K287" t="s">
        <v>240</v>
      </c>
      <c r="L287">
        <v>1355</v>
      </c>
      <c r="N287">
        <v>1010</v>
      </c>
      <c r="O287" t="s">
        <v>218</v>
      </c>
      <c r="P287" t="s">
        <v>218</v>
      </c>
      <c r="Q287">
        <v>100</v>
      </c>
      <c r="W287">
        <v>0</v>
      </c>
      <c r="X287">
        <v>-1699486499</v>
      </c>
      <c r="Y287">
        <v>0.01</v>
      </c>
      <c r="AA287">
        <v>985</v>
      </c>
      <c r="AB287">
        <v>0</v>
      </c>
      <c r="AC287">
        <v>0</v>
      </c>
      <c r="AD287">
        <v>0</v>
      </c>
      <c r="AE287">
        <v>985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6</v>
      </c>
      <c r="AT287">
        <v>0.01</v>
      </c>
      <c r="AU287" t="s">
        <v>6</v>
      </c>
      <c r="AV287">
        <v>0</v>
      </c>
      <c r="AW287">
        <v>1</v>
      </c>
      <c r="AX287">
        <v>-1</v>
      </c>
      <c r="AY287">
        <v>0</v>
      </c>
      <c r="AZ287">
        <v>0</v>
      </c>
      <c r="BA287" t="s">
        <v>6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Y287*Source!I168</f>
        <v>0.01</v>
      </c>
      <c r="CY287">
        <f>AA287</f>
        <v>985</v>
      </c>
      <c r="CZ287">
        <f>AE287</f>
        <v>985</v>
      </c>
      <c r="DA287">
        <f>AI287</f>
        <v>1</v>
      </c>
      <c r="DB287">
        <v>0</v>
      </c>
    </row>
    <row r="288" spans="1:106" x14ac:dyDescent="0.2">
      <c r="A288">
        <f>ROW(Source!A168)</f>
        <v>168</v>
      </c>
      <c r="B288">
        <v>16673393</v>
      </c>
      <c r="C288">
        <v>16673864</v>
      </c>
      <c r="D288">
        <v>15238960</v>
      </c>
      <c r="E288">
        <v>1</v>
      </c>
      <c r="F288">
        <v>1</v>
      </c>
      <c r="G288">
        <v>1</v>
      </c>
      <c r="H288">
        <v>3</v>
      </c>
      <c r="I288" t="s">
        <v>235</v>
      </c>
      <c r="J288" t="s">
        <v>237</v>
      </c>
      <c r="K288" t="s">
        <v>236</v>
      </c>
      <c r="L288">
        <v>1354</v>
      </c>
      <c r="N288">
        <v>1010</v>
      </c>
      <c r="O288" t="s">
        <v>139</v>
      </c>
      <c r="P288" t="s">
        <v>139</v>
      </c>
      <c r="Q288">
        <v>1</v>
      </c>
      <c r="W288">
        <v>0</v>
      </c>
      <c r="X288">
        <v>-2051073991</v>
      </c>
      <c r="Y288">
        <v>1</v>
      </c>
      <c r="AA288">
        <v>238.84</v>
      </c>
      <c r="AB288">
        <v>0</v>
      </c>
      <c r="AC288">
        <v>0</v>
      </c>
      <c r="AD288">
        <v>0</v>
      </c>
      <c r="AE288">
        <v>238.84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1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Y288*Source!I168</f>
        <v>1</v>
      </c>
      <c r="CY288">
        <f>AA288</f>
        <v>238.84</v>
      </c>
      <c r="CZ288">
        <f>AE288</f>
        <v>238.84</v>
      </c>
      <c r="DA288">
        <f>AI288</f>
        <v>1</v>
      </c>
      <c r="DB288">
        <v>0</v>
      </c>
    </row>
    <row r="289" spans="1:106" x14ac:dyDescent="0.2">
      <c r="A289">
        <f>ROW(Source!A168)</f>
        <v>168</v>
      </c>
      <c r="B289">
        <v>16673393</v>
      </c>
      <c r="C289">
        <v>16673864</v>
      </c>
      <c r="D289">
        <v>15164559</v>
      </c>
      <c r="E289">
        <v>17</v>
      </c>
      <c r="F289">
        <v>1</v>
      </c>
      <c r="G289">
        <v>1</v>
      </c>
      <c r="H289">
        <v>3</v>
      </c>
      <c r="I289" t="s">
        <v>442</v>
      </c>
      <c r="J289" t="s">
        <v>6</v>
      </c>
      <c r="K289" t="s">
        <v>443</v>
      </c>
      <c r="L289">
        <v>1374</v>
      </c>
      <c r="N289">
        <v>1013</v>
      </c>
      <c r="O289" t="s">
        <v>444</v>
      </c>
      <c r="P289" t="s">
        <v>444</v>
      </c>
      <c r="Q289">
        <v>1</v>
      </c>
      <c r="W289">
        <v>0</v>
      </c>
      <c r="X289">
        <v>-1731369543</v>
      </c>
      <c r="Y289">
        <v>0.22</v>
      </c>
      <c r="AA289">
        <v>1</v>
      </c>
      <c r="AB289">
        <v>0</v>
      </c>
      <c r="AC289">
        <v>0</v>
      </c>
      <c r="AD289">
        <v>0</v>
      </c>
      <c r="AE289">
        <v>1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0.22</v>
      </c>
      <c r="AU289" t="s">
        <v>6</v>
      </c>
      <c r="AV289">
        <v>0</v>
      </c>
      <c r="AW289">
        <v>2</v>
      </c>
      <c r="AX289">
        <v>16673870</v>
      </c>
      <c r="AY289">
        <v>1</v>
      </c>
      <c r="AZ289">
        <v>0</v>
      </c>
      <c r="BA289">
        <v>309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Y289*Source!I168</f>
        <v>0.22</v>
      </c>
      <c r="CY289">
        <f>AA289</f>
        <v>1</v>
      </c>
      <c r="CZ289">
        <f>AE289</f>
        <v>1</v>
      </c>
      <c r="DA289">
        <f>AI289</f>
        <v>1</v>
      </c>
      <c r="DB289">
        <v>0</v>
      </c>
    </row>
    <row r="290" spans="1:106" x14ac:dyDescent="0.2">
      <c r="A290">
        <f>ROW(Source!A169)</f>
        <v>169</v>
      </c>
      <c r="B290">
        <v>16673407</v>
      </c>
      <c r="C290">
        <v>16673864</v>
      </c>
      <c r="D290">
        <v>15446300</v>
      </c>
      <c r="E290">
        <v>1</v>
      </c>
      <c r="F290">
        <v>1</v>
      </c>
      <c r="G290">
        <v>1</v>
      </c>
      <c r="H290">
        <v>1</v>
      </c>
      <c r="I290" t="s">
        <v>461</v>
      </c>
      <c r="J290" t="s">
        <v>6</v>
      </c>
      <c r="K290" t="s">
        <v>462</v>
      </c>
      <c r="L290">
        <v>1191</v>
      </c>
      <c r="N290">
        <v>1013</v>
      </c>
      <c r="O290" t="s">
        <v>398</v>
      </c>
      <c r="P290" t="s">
        <v>398</v>
      </c>
      <c r="Q290">
        <v>1</v>
      </c>
      <c r="W290">
        <v>0</v>
      </c>
      <c r="X290">
        <v>912892513</v>
      </c>
      <c r="Y290">
        <v>1.3440000000000001</v>
      </c>
      <c r="AA290">
        <v>0</v>
      </c>
      <c r="AB290">
        <v>0</v>
      </c>
      <c r="AC290">
        <v>0</v>
      </c>
      <c r="AD290">
        <v>67.75</v>
      </c>
      <c r="AE290">
        <v>0</v>
      </c>
      <c r="AF290">
        <v>0</v>
      </c>
      <c r="AG290">
        <v>0</v>
      </c>
      <c r="AH290">
        <v>9.92</v>
      </c>
      <c r="AI290">
        <v>1</v>
      </c>
      <c r="AJ290">
        <v>1</v>
      </c>
      <c r="AK290">
        <v>1</v>
      </c>
      <c r="AL290">
        <v>6.83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</v>
      </c>
      <c r="AT290">
        <v>1.1200000000000001</v>
      </c>
      <c r="AU290" t="s">
        <v>147</v>
      </c>
      <c r="AV290">
        <v>1</v>
      </c>
      <c r="AW290">
        <v>2</v>
      </c>
      <c r="AX290">
        <v>16673868</v>
      </c>
      <c r="AY290">
        <v>1</v>
      </c>
      <c r="AZ290">
        <v>0</v>
      </c>
      <c r="BA290">
        <v>310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Y290*Source!I169</f>
        <v>1.3440000000000001</v>
      </c>
      <c r="CY290">
        <f>AD290</f>
        <v>67.75</v>
      </c>
      <c r="CZ290">
        <f>AH290</f>
        <v>9.92</v>
      </c>
      <c r="DA290">
        <f>AL290</f>
        <v>6.83</v>
      </c>
      <c r="DB290">
        <v>0</v>
      </c>
    </row>
    <row r="291" spans="1:106" x14ac:dyDescent="0.2">
      <c r="A291">
        <f>ROW(Source!A169)</f>
        <v>169</v>
      </c>
      <c r="B291">
        <v>16673407</v>
      </c>
      <c r="C291">
        <v>16673864</v>
      </c>
      <c r="D291">
        <v>15169942</v>
      </c>
      <c r="E291">
        <v>1</v>
      </c>
      <c r="F291">
        <v>1</v>
      </c>
      <c r="G291">
        <v>1</v>
      </c>
      <c r="H291">
        <v>3</v>
      </c>
      <c r="I291" t="s">
        <v>430</v>
      </c>
      <c r="J291" t="s">
        <v>431</v>
      </c>
      <c r="K291" t="s">
        <v>421</v>
      </c>
      <c r="L291">
        <v>1346</v>
      </c>
      <c r="N291">
        <v>1009</v>
      </c>
      <c r="O291" t="s">
        <v>202</v>
      </c>
      <c r="P291" t="s">
        <v>202</v>
      </c>
      <c r="Q291">
        <v>1</v>
      </c>
      <c r="W291">
        <v>0</v>
      </c>
      <c r="X291">
        <v>103900845</v>
      </c>
      <c r="Y291">
        <v>0.02</v>
      </c>
      <c r="AA291">
        <v>61.74</v>
      </c>
      <c r="AB291">
        <v>0</v>
      </c>
      <c r="AC291">
        <v>0</v>
      </c>
      <c r="AD291">
        <v>0</v>
      </c>
      <c r="AE291">
        <v>9.0399999999999991</v>
      </c>
      <c r="AF291">
        <v>0</v>
      </c>
      <c r="AG291">
        <v>0</v>
      </c>
      <c r="AH291">
        <v>0</v>
      </c>
      <c r="AI291">
        <v>6.83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0.02</v>
      </c>
      <c r="AU291" t="s">
        <v>6</v>
      </c>
      <c r="AV291">
        <v>0</v>
      </c>
      <c r="AW291">
        <v>2</v>
      </c>
      <c r="AX291">
        <v>16673869</v>
      </c>
      <c r="AY291">
        <v>1</v>
      </c>
      <c r="AZ291">
        <v>0</v>
      </c>
      <c r="BA291">
        <v>311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Y291*Source!I169</f>
        <v>0.02</v>
      </c>
      <c r="CY291">
        <f>AA291</f>
        <v>61.74</v>
      </c>
      <c r="CZ291">
        <f>AE291</f>
        <v>9.0399999999999991</v>
      </c>
      <c r="DA291">
        <f>AI291</f>
        <v>6.83</v>
      </c>
      <c r="DB291">
        <v>0</v>
      </c>
    </row>
    <row r="292" spans="1:106" x14ac:dyDescent="0.2">
      <c r="A292">
        <f>ROW(Source!A169)</f>
        <v>169</v>
      </c>
      <c r="B292">
        <v>16673407</v>
      </c>
      <c r="C292">
        <v>16673864</v>
      </c>
      <c r="D292">
        <v>15218892</v>
      </c>
      <c r="E292">
        <v>1</v>
      </c>
      <c r="F292">
        <v>1</v>
      </c>
      <c r="G292">
        <v>1</v>
      </c>
      <c r="H292">
        <v>3</v>
      </c>
      <c r="I292" t="s">
        <v>239</v>
      </c>
      <c r="J292" t="s">
        <v>241</v>
      </c>
      <c r="K292" t="s">
        <v>240</v>
      </c>
      <c r="L292">
        <v>1355</v>
      </c>
      <c r="N292">
        <v>1010</v>
      </c>
      <c r="O292" t="s">
        <v>218</v>
      </c>
      <c r="P292" t="s">
        <v>218</v>
      </c>
      <c r="Q292">
        <v>100</v>
      </c>
      <c r="W292">
        <v>0</v>
      </c>
      <c r="X292">
        <v>-1699486499</v>
      </c>
      <c r="Y292">
        <v>0.01</v>
      </c>
      <c r="AA292">
        <v>6727.55</v>
      </c>
      <c r="AB292">
        <v>0</v>
      </c>
      <c r="AC292">
        <v>0</v>
      </c>
      <c r="AD292">
        <v>0</v>
      </c>
      <c r="AE292">
        <v>985</v>
      </c>
      <c r="AF292">
        <v>0</v>
      </c>
      <c r="AG292">
        <v>0</v>
      </c>
      <c r="AH292">
        <v>0</v>
      </c>
      <c r="AI292">
        <v>6.83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0.01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Y292*Source!I169</f>
        <v>0.01</v>
      </c>
      <c r="CY292">
        <f>AA292</f>
        <v>6727.55</v>
      </c>
      <c r="CZ292">
        <f>AE292</f>
        <v>985</v>
      </c>
      <c r="DA292">
        <f>AI292</f>
        <v>6.83</v>
      </c>
      <c r="DB292">
        <v>0</v>
      </c>
    </row>
    <row r="293" spans="1:106" x14ac:dyDescent="0.2">
      <c r="A293">
        <f>ROW(Source!A169)</f>
        <v>169</v>
      </c>
      <c r="B293">
        <v>16673407</v>
      </c>
      <c r="C293">
        <v>16673864</v>
      </c>
      <c r="D293">
        <v>15238960</v>
      </c>
      <c r="E293">
        <v>1</v>
      </c>
      <c r="F293">
        <v>1</v>
      </c>
      <c r="G293">
        <v>1</v>
      </c>
      <c r="H293">
        <v>3</v>
      </c>
      <c r="I293" t="s">
        <v>235</v>
      </c>
      <c r="J293" t="s">
        <v>237</v>
      </c>
      <c r="K293" t="s">
        <v>236</v>
      </c>
      <c r="L293">
        <v>1354</v>
      </c>
      <c r="N293">
        <v>1010</v>
      </c>
      <c r="O293" t="s">
        <v>139</v>
      </c>
      <c r="P293" t="s">
        <v>139</v>
      </c>
      <c r="Q293">
        <v>1</v>
      </c>
      <c r="W293">
        <v>0</v>
      </c>
      <c r="X293">
        <v>-2051073991</v>
      </c>
      <c r="Y293">
        <v>1</v>
      </c>
      <c r="AA293">
        <v>1631.28</v>
      </c>
      <c r="AB293">
        <v>0</v>
      </c>
      <c r="AC293">
        <v>0</v>
      </c>
      <c r="AD293">
        <v>0</v>
      </c>
      <c r="AE293">
        <v>238.84</v>
      </c>
      <c r="AF293">
        <v>0</v>
      </c>
      <c r="AG293">
        <v>0</v>
      </c>
      <c r="AH293">
        <v>0</v>
      </c>
      <c r="AI293">
        <v>6.83</v>
      </c>
      <c r="AJ293">
        <v>1</v>
      </c>
      <c r="AK293">
        <v>1</v>
      </c>
      <c r="AL293">
        <v>1</v>
      </c>
      <c r="AN293">
        <v>0</v>
      </c>
      <c r="AO293">
        <v>0</v>
      </c>
      <c r="AP293">
        <v>0</v>
      </c>
      <c r="AQ293">
        <v>0</v>
      </c>
      <c r="AR293">
        <v>0</v>
      </c>
      <c r="AS293" t="s">
        <v>6</v>
      </c>
      <c r="AT293">
        <v>1</v>
      </c>
      <c r="AU293" t="s">
        <v>6</v>
      </c>
      <c r="AV293">
        <v>0</v>
      </c>
      <c r="AW293">
        <v>1</v>
      </c>
      <c r="AX293">
        <v>-1</v>
      </c>
      <c r="AY293">
        <v>0</v>
      </c>
      <c r="AZ293">
        <v>0</v>
      </c>
      <c r="BA293" t="s">
        <v>6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Y293*Source!I169</f>
        <v>1</v>
      </c>
      <c r="CY293">
        <f>AA293</f>
        <v>1631.28</v>
      </c>
      <c r="CZ293">
        <f>AE293</f>
        <v>238.84</v>
      </c>
      <c r="DA293">
        <f>AI293</f>
        <v>6.83</v>
      </c>
      <c r="DB293">
        <v>0</v>
      </c>
    </row>
    <row r="294" spans="1:106" x14ac:dyDescent="0.2">
      <c r="A294">
        <f>ROW(Source!A169)</f>
        <v>169</v>
      </c>
      <c r="B294">
        <v>16673407</v>
      </c>
      <c r="C294">
        <v>16673864</v>
      </c>
      <c r="D294">
        <v>15164559</v>
      </c>
      <c r="E294">
        <v>17</v>
      </c>
      <c r="F294">
        <v>1</v>
      </c>
      <c r="G294">
        <v>1</v>
      </c>
      <c r="H294">
        <v>3</v>
      </c>
      <c r="I294" t="s">
        <v>442</v>
      </c>
      <c r="J294" t="s">
        <v>6</v>
      </c>
      <c r="K294" t="s">
        <v>443</v>
      </c>
      <c r="L294">
        <v>1374</v>
      </c>
      <c r="N294">
        <v>1013</v>
      </c>
      <c r="O294" t="s">
        <v>444</v>
      </c>
      <c r="P294" t="s">
        <v>444</v>
      </c>
      <c r="Q294">
        <v>1</v>
      </c>
      <c r="W294">
        <v>0</v>
      </c>
      <c r="X294">
        <v>-1731369543</v>
      </c>
      <c r="Y294">
        <v>0.22</v>
      </c>
      <c r="AA294">
        <v>1</v>
      </c>
      <c r="AB294">
        <v>0</v>
      </c>
      <c r="AC294">
        <v>0</v>
      </c>
      <c r="AD294">
        <v>0</v>
      </c>
      <c r="AE294">
        <v>1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0.22</v>
      </c>
      <c r="AU294" t="s">
        <v>6</v>
      </c>
      <c r="AV294">
        <v>0</v>
      </c>
      <c r="AW294">
        <v>2</v>
      </c>
      <c r="AX294">
        <v>16673870</v>
      </c>
      <c r="AY294">
        <v>1</v>
      </c>
      <c r="AZ294">
        <v>0</v>
      </c>
      <c r="BA294">
        <v>312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Y294*Source!I169</f>
        <v>0.22</v>
      </c>
      <c r="CY294">
        <f>AA294</f>
        <v>1</v>
      </c>
      <c r="CZ294">
        <f>AE294</f>
        <v>1</v>
      </c>
      <c r="DA294">
        <f>AI294</f>
        <v>1</v>
      </c>
      <c r="DB294">
        <v>0</v>
      </c>
    </row>
    <row r="295" spans="1:106" x14ac:dyDescent="0.2">
      <c r="A295">
        <f>ROW(Source!A211)</f>
        <v>211</v>
      </c>
      <c r="B295">
        <v>16673393</v>
      </c>
      <c r="C295">
        <v>16673932</v>
      </c>
      <c r="D295">
        <v>15438406</v>
      </c>
      <c r="E295">
        <v>1</v>
      </c>
      <c r="F295">
        <v>1</v>
      </c>
      <c r="G295">
        <v>1</v>
      </c>
      <c r="H295">
        <v>1</v>
      </c>
      <c r="I295" t="s">
        <v>513</v>
      </c>
      <c r="J295" t="s">
        <v>6</v>
      </c>
      <c r="K295" t="s">
        <v>514</v>
      </c>
      <c r="L295">
        <v>1191</v>
      </c>
      <c r="N295">
        <v>1013</v>
      </c>
      <c r="O295" t="s">
        <v>398</v>
      </c>
      <c r="P295" t="s">
        <v>398</v>
      </c>
      <c r="Q295">
        <v>1</v>
      </c>
      <c r="W295">
        <v>0</v>
      </c>
      <c r="X295">
        <v>1799141607</v>
      </c>
      <c r="Y295">
        <v>1.7387999999999997</v>
      </c>
      <c r="AA295">
        <v>0</v>
      </c>
      <c r="AB295">
        <v>0</v>
      </c>
      <c r="AC295">
        <v>0</v>
      </c>
      <c r="AD295">
        <v>10.210000000000001</v>
      </c>
      <c r="AE295">
        <v>0</v>
      </c>
      <c r="AF295">
        <v>0</v>
      </c>
      <c r="AG295">
        <v>0</v>
      </c>
      <c r="AH295">
        <v>10.210000000000001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2.0699999999999998</v>
      </c>
      <c r="AU295" t="s">
        <v>247</v>
      </c>
      <c r="AV295">
        <v>1</v>
      </c>
      <c r="AW295">
        <v>2</v>
      </c>
      <c r="AX295">
        <v>16673951</v>
      </c>
      <c r="AY295">
        <v>1</v>
      </c>
      <c r="AZ295">
        <v>0</v>
      </c>
      <c r="BA295">
        <v>313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Y295*Source!I211</f>
        <v>6.5726639999999987</v>
      </c>
      <c r="CY295">
        <f>AD295</f>
        <v>10.210000000000001</v>
      </c>
      <c r="CZ295">
        <f>AH295</f>
        <v>10.210000000000001</v>
      </c>
      <c r="DA295">
        <f>AL295</f>
        <v>1</v>
      </c>
      <c r="DB295">
        <v>0</v>
      </c>
    </row>
    <row r="296" spans="1:106" x14ac:dyDescent="0.2">
      <c r="A296">
        <f>ROW(Source!A211)</f>
        <v>211</v>
      </c>
      <c r="B296">
        <v>16673393</v>
      </c>
      <c r="C296">
        <v>16673932</v>
      </c>
      <c r="D296">
        <v>15430395</v>
      </c>
      <c r="E296">
        <v>1</v>
      </c>
      <c r="F296">
        <v>1</v>
      </c>
      <c r="G296">
        <v>1</v>
      </c>
      <c r="H296">
        <v>1</v>
      </c>
      <c r="I296" t="s">
        <v>399</v>
      </c>
      <c r="J296" t="s">
        <v>6</v>
      </c>
      <c r="K296" t="s">
        <v>400</v>
      </c>
      <c r="L296">
        <v>1191</v>
      </c>
      <c r="N296">
        <v>1013</v>
      </c>
      <c r="O296" t="s">
        <v>398</v>
      </c>
      <c r="P296" t="s">
        <v>398</v>
      </c>
      <c r="Q296">
        <v>1</v>
      </c>
      <c r="W296">
        <v>0</v>
      </c>
      <c r="X296">
        <v>-1417349443</v>
      </c>
      <c r="Y296">
        <v>0.02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0.02</v>
      </c>
      <c r="AU296" t="s">
        <v>6</v>
      </c>
      <c r="AV296">
        <v>2</v>
      </c>
      <c r="AW296">
        <v>2</v>
      </c>
      <c r="AX296">
        <v>16673952</v>
      </c>
      <c r="AY296">
        <v>1</v>
      </c>
      <c r="AZ296">
        <v>2048</v>
      </c>
      <c r="BA296">
        <v>314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Y296*Source!I211</f>
        <v>7.5600000000000001E-2</v>
      </c>
      <c r="CY296">
        <f>AD296</f>
        <v>0</v>
      </c>
      <c r="CZ296">
        <f>AH296</f>
        <v>0</v>
      </c>
      <c r="DA296">
        <f>AL296</f>
        <v>1</v>
      </c>
      <c r="DB296">
        <v>0</v>
      </c>
    </row>
    <row r="297" spans="1:106" x14ac:dyDescent="0.2">
      <c r="A297">
        <f>ROW(Source!A211)</f>
        <v>211</v>
      </c>
      <c r="B297">
        <v>16673393</v>
      </c>
      <c r="C297">
        <v>16673932</v>
      </c>
      <c r="D297">
        <v>15249073</v>
      </c>
      <c r="E297">
        <v>1</v>
      </c>
      <c r="F297">
        <v>1</v>
      </c>
      <c r="G297">
        <v>1</v>
      </c>
      <c r="H297">
        <v>2</v>
      </c>
      <c r="I297" t="s">
        <v>410</v>
      </c>
      <c r="J297" t="s">
        <v>411</v>
      </c>
      <c r="K297" t="s">
        <v>412</v>
      </c>
      <c r="L297">
        <v>1368</v>
      </c>
      <c r="N297">
        <v>1011</v>
      </c>
      <c r="O297" t="s">
        <v>404</v>
      </c>
      <c r="P297" t="s">
        <v>404</v>
      </c>
      <c r="Q297">
        <v>1</v>
      </c>
      <c r="W297">
        <v>0</v>
      </c>
      <c r="X297">
        <v>1372534845</v>
      </c>
      <c r="Y297">
        <v>1.6799999999999999E-2</v>
      </c>
      <c r="AA297">
        <v>0</v>
      </c>
      <c r="AB297">
        <v>65.709999999999994</v>
      </c>
      <c r="AC297">
        <v>11.6</v>
      </c>
      <c r="AD297">
        <v>0</v>
      </c>
      <c r="AE297">
        <v>0</v>
      </c>
      <c r="AF297">
        <v>65.709999999999994</v>
      </c>
      <c r="AG297">
        <v>11.6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0.02</v>
      </c>
      <c r="AU297" t="s">
        <v>247</v>
      </c>
      <c r="AV297">
        <v>0</v>
      </c>
      <c r="AW297">
        <v>2</v>
      </c>
      <c r="AX297">
        <v>16673953</v>
      </c>
      <c r="AY297">
        <v>1</v>
      </c>
      <c r="AZ297">
        <v>0</v>
      </c>
      <c r="BA297">
        <v>315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Y297*Source!I211</f>
        <v>6.3503999999999991E-2</v>
      </c>
      <c r="CY297">
        <f>AB297</f>
        <v>65.709999999999994</v>
      </c>
      <c r="CZ297">
        <f>AF297</f>
        <v>65.709999999999994</v>
      </c>
      <c r="DA297">
        <f>AJ297</f>
        <v>1</v>
      </c>
      <c r="DB297">
        <v>0</v>
      </c>
    </row>
    <row r="298" spans="1:106" x14ac:dyDescent="0.2">
      <c r="A298">
        <f>ROW(Source!A211)</f>
        <v>211</v>
      </c>
      <c r="B298">
        <v>16673393</v>
      </c>
      <c r="C298">
        <v>16673932</v>
      </c>
      <c r="D298">
        <v>15249377</v>
      </c>
      <c r="E298">
        <v>1</v>
      </c>
      <c r="F298">
        <v>1</v>
      </c>
      <c r="G298">
        <v>1</v>
      </c>
      <c r="H298">
        <v>2</v>
      </c>
      <c r="I298" t="s">
        <v>413</v>
      </c>
      <c r="J298" t="s">
        <v>414</v>
      </c>
      <c r="K298" t="s">
        <v>415</v>
      </c>
      <c r="L298">
        <v>1368</v>
      </c>
      <c r="N298">
        <v>1011</v>
      </c>
      <c r="O298" t="s">
        <v>404</v>
      </c>
      <c r="P298" t="s">
        <v>404</v>
      </c>
      <c r="Q298">
        <v>1</v>
      </c>
      <c r="W298">
        <v>0</v>
      </c>
      <c r="X298">
        <v>-353815937</v>
      </c>
      <c r="Y298">
        <v>0.59639999999999993</v>
      </c>
      <c r="AA298">
        <v>0</v>
      </c>
      <c r="AB298">
        <v>8.1</v>
      </c>
      <c r="AC298">
        <v>0</v>
      </c>
      <c r="AD298">
        <v>0</v>
      </c>
      <c r="AE298">
        <v>0</v>
      </c>
      <c r="AF298">
        <v>8.1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6</v>
      </c>
      <c r="AT298">
        <v>0.71</v>
      </c>
      <c r="AU298" t="s">
        <v>247</v>
      </c>
      <c r="AV298">
        <v>0</v>
      </c>
      <c r="AW298">
        <v>2</v>
      </c>
      <c r="AX298">
        <v>16673954</v>
      </c>
      <c r="AY298">
        <v>1</v>
      </c>
      <c r="AZ298">
        <v>0</v>
      </c>
      <c r="BA298">
        <v>316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Y298*Source!I211</f>
        <v>2.2543919999999997</v>
      </c>
      <c r="CY298">
        <f>AB298</f>
        <v>8.1</v>
      </c>
      <c r="CZ298">
        <f>AF298</f>
        <v>8.1</v>
      </c>
      <c r="DA298">
        <f>AJ298</f>
        <v>1</v>
      </c>
      <c r="DB298">
        <v>0</v>
      </c>
    </row>
    <row r="299" spans="1:106" x14ac:dyDescent="0.2">
      <c r="A299">
        <f>ROW(Source!A211)</f>
        <v>211</v>
      </c>
      <c r="B299">
        <v>16673393</v>
      </c>
      <c r="C299">
        <v>16673932</v>
      </c>
      <c r="D299">
        <v>15168750</v>
      </c>
      <c r="E299">
        <v>1</v>
      </c>
      <c r="F299">
        <v>1</v>
      </c>
      <c r="G299">
        <v>1</v>
      </c>
      <c r="H299">
        <v>3</v>
      </c>
      <c r="I299" t="s">
        <v>515</v>
      </c>
      <c r="J299" t="s">
        <v>516</v>
      </c>
      <c r="K299" t="s">
        <v>517</v>
      </c>
      <c r="L299">
        <v>1348</v>
      </c>
      <c r="N299">
        <v>1009</v>
      </c>
      <c r="O299" t="s">
        <v>174</v>
      </c>
      <c r="P299" t="s">
        <v>174</v>
      </c>
      <c r="Q299">
        <v>1000</v>
      </c>
      <c r="W299">
        <v>0</v>
      </c>
      <c r="X299">
        <v>-714836380</v>
      </c>
      <c r="Y299">
        <v>0</v>
      </c>
      <c r="AA299">
        <v>10315.01</v>
      </c>
      <c r="AB299">
        <v>0</v>
      </c>
      <c r="AC299">
        <v>0</v>
      </c>
      <c r="AD299">
        <v>0</v>
      </c>
      <c r="AE299">
        <v>10315.01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6.9999999999999994E-5</v>
      </c>
      <c r="AU299" t="s">
        <v>28</v>
      </c>
      <c r="AV299">
        <v>0</v>
      </c>
      <c r="AW299">
        <v>2</v>
      </c>
      <c r="AX299">
        <v>16673955</v>
      </c>
      <c r="AY299">
        <v>1</v>
      </c>
      <c r="AZ299">
        <v>0</v>
      </c>
      <c r="BA299">
        <v>317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Y299*Source!I211</f>
        <v>0</v>
      </c>
      <c r="CY299">
        <f>AA299</f>
        <v>10315.01</v>
      </c>
      <c r="CZ299">
        <f>AE299</f>
        <v>10315.01</v>
      </c>
      <c r="DA299">
        <f>AI299</f>
        <v>1</v>
      </c>
      <c r="DB299">
        <v>0</v>
      </c>
    </row>
    <row r="300" spans="1:106" x14ac:dyDescent="0.2">
      <c r="A300">
        <f>ROW(Source!A211)</f>
        <v>211</v>
      </c>
      <c r="B300">
        <v>16673393</v>
      </c>
      <c r="C300">
        <v>16673932</v>
      </c>
      <c r="D300">
        <v>15169895</v>
      </c>
      <c r="E300">
        <v>1</v>
      </c>
      <c r="F300">
        <v>1</v>
      </c>
      <c r="G300">
        <v>1</v>
      </c>
      <c r="H300">
        <v>3</v>
      </c>
      <c r="I300" t="s">
        <v>518</v>
      </c>
      <c r="J300" t="s">
        <v>519</v>
      </c>
      <c r="K300" t="s">
        <v>520</v>
      </c>
      <c r="L300">
        <v>1348</v>
      </c>
      <c r="N300">
        <v>1009</v>
      </c>
      <c r="O300" t="s">
        <v>174</v>
      </c>
      <c r="P300" t="s">
        <v>174</v>
      </c>
      <c r="Q300">
        <v>1000</v>
      </c>
      <c r="W300">
        <v>0</v>
      </c>
      <c r="X300">
        <v>960438781</v>
      </c>
      <c r="Y300">
        <v>0</v>
      </c>
      <c r="AA300">
        <v>10068</v>
      </c>
      <c r="AB300">
        <v>0</v>
      </c>
      <c r="AC300">
        <v>0</v>
      </c>
      <c r="AD300">
        <v>0</v>
      </c>
      <c r="AE300">
        <v>10068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6</v>
      </c>
      <c r="AT300">
        <v>3.0000000000000001E-3</v>
      </c>
      <c r="AU300" t="s">
        <v>28</v>
      </c>
      <c r="AV300">
        <v>0</v>
      </c>
      <c r="AW300">
        <v>2</v>
      </c>
      <c r="AX300">
        <v>16673956</v>
      </c>
      <c r="AY300">
        <v>1</v>
      </c>
      <c r="AZ300">
        <v>0</v>
      </c>
      <c r="BA300">
        <v>318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Y300*Source!I211</f>
        <v>0</v>
      </c>
      <c r="CY300">
        <f>AA300</f>
        <v>10068</v>
      </c>
      <c r="CZ300">
        <f>AE300</f>
        <v>10068</v>
      </c>
      <c r="DA300">
        <f>AI300</f>
        <v>1</v>
      </c>
      <c r="DB300">
        <v>0</v>
      </c>
    </row>
    <row r="301" spans="1:106" x14ac:dyDescent="0.2">
      <c r="A301">
        <f>ROW(Source!A211)</f>
        <v>211</v>
      </c>
      <c r="B301">
        <v>16673393</v>
      </c>
      <c r="C301">
        <v>16673932</v>
      </c>
      <c r="D301">
        <v>15204334</v>
      </c>
      <c r="E301">
        <v>1</v>
      </c>
      <c r="F301">
        <v>1</v>
      </c>
      <c r="G301">
        <v>1</v>
      </c>
      <c r="H301">
        <v>3</v>
      </c>
      <c r="I301" t="s">
        <v>521</v>
      </c>
      <c r="J301" t="s">
        <v>522</v>
      </c>
      <c r="K301" t="s">
        <v>523</v>
      </c>
      <c r="L301">
        <v>1354</v>
      </c>
      <c r="N301">
        <v>1010</v>
      </c>
      <c r="O301" t="s">
        <v>139</v>
      </c>
      <c r="P301" t="s">
        <v>139</v>
      </c>
      <c r="Q301">
        <v>1</v>
      </c>
      <c r="W301">
        <v>0</v>
      </c>
      <c r="X301">
        <v>-1153960265</v>
      </c>
      <c r="Y301">
        <v>0</v>
      </c>
      <c r="AA301">
        <v>110.11</v>
      </c>
      <c r="AB301">
        <v>0</v>
      </c>
      <c r="AC301">
        <v>0</v>
      </c>
      <c r="AD301">
        <v>0</v>
      </c>
      <c r="AE301">
        <v>110.11</v>
      </c>
      <c r="AF301">
        <v>0</v>
      </c>
      <c r="AG301">
        <v>0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0.27</v>
      </c>
      <c r="AU301" t="s">
        <v>28</v>
      </c>
      <c r="AV301">
        <v>0</v>
      </c>
      <c r="AW301">
        <v>2</v>
      </c>
      <c r="AX301">
        <v>16673958</v>
      </c>
      <c r="AY301">
        <v>1</v>
      </c>
      <c r="AZ301">
        <v>0</v>
      </c>
      <c r="BA301">
        <v>320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Y301*Source!I211</f>
        <v>0</v>
      </c>
      <c r="CY301">
        <f>AA301</f>
        <v>110.11</v>
      </c>
      <c r="CZ301">
        <f>AE301</f>
        <v>110.11</v>
      </c>
      <c r="DA301">
        <f>AI301</f>
        <v>1</v>
      </c>
      <c r="DB301">
        <v>0</v>
      </c>
    </row>
    <row r="302" spans="1:106" x14ac:dyDescent="0.2">
      <c r="A302">
        <f>ROW(Source!A212)</f>
        <v>212</v>
      </c>
      <c r="B302">
        <v>16673407</v>
      </c>
      <c r="C302">
        <v>16673932</v>
      </c>
      <c r="D302">
        <v>15438406</v>
      </c>
      <c r="E302">
        <v>1</v>
      </c>
      <c r="F302">
        <v>1</v>
      </c>
      <c r="G302">
        <v>1</v>
      </c>
      <c r="H302">
        <v>1</v>
      </c>
      <c r="I302" t="s">
        <v>513</v>
      </c>
      <c r="J302" t="s">
        <v>6</v>
      </c>
      <c r="K302" t="s">
        <v>514</v>
      </c>
      <c r="L302">
        <v>1191</v>
      </c>
      <c r="N302">
        <v>1013</v>
      </c>
      <c r="O302" t="s">
        <v>398</v>
      </c>
      <c r="P302" t="s">
        <v>398</v>
      </c>
      <c r="Q302">
        <v>1</v>
      </c>
      <c r="W302">
        <v>0</v>
      </c>
      <c r="X302">
        <v>1799141607</v>
      </c>
      <c r="Y302">
        <v>1.7387999999999997</v>
      </c>
      <c r="AA302">
        <v>0</v>
      </c>
      <c r="AB302">
        <v>0</v>
      </c>
      <c r="AC302">
        <v>0</v>
      </c>
      <c r="AD302">
        <v>69.73</v>
      </c>
      <c r="AE302">
        <v>0</v>
      </c>
      <c r="AF302">
        <v>0</v>
      </c>
      <c r="AG302">
        <v>0</v>
      </c>
      <c r="AH302">
        <v>10.210000000000001</v>
      </c>
      <c r="AI302">
        <v>1</v>
      </c>
      <c r="AJ302">
        <v>1</v>
      </c>
      <c r="AK302">
        <v>1</v>
      </c>
      <c r="AL302">
        <v>6.83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2.0699999999999998</v>
      </c>
      <c r="AU302" t="s">
        <v>247</v>
      </c>
      <c r="AV302">
        <v>1</v>
      </c>
      <c r="AW302">
        <v>2</v>
      </c>
      <c r="AX302">
        <v>16673951</v>
      </c>
      <c r="AY302">
        <v>1</v>
      </c>
      <c r="AZ302">
        <v>0</v>
      </c>
      <c r="BA302">
        <v>321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Y302*Source!I212</f>
        <v>6.5726639999999987</v>
      </c>
      <c r="CY302">
        <f>AD302</f>
        <v>69.73</v>
      </c>
      <c r="CZ302">
        <f>AH302</f>
        <v>10.210000000000001</v>
      </c>
      <c r="DA302">
        <f>AL302</f>
        <v>6.83</v>
      </c>
      <c r="DB302">
        <v>0</v>
      </c>
    </row>
    <row r="303" spans="1:106" x14ac:dyDescent="0.2">
      <c r="A303">
        <f>ROW(Source!A212)</f>
        <v>212</v>
      </c>
      <c r="B303">
        <v>16673407</v>
      </c>
      <c r="C303">
        <v>16673932</v>
      </c>
      <c r="D303">
        <v>15430395</v>
      </c>
      <c r="E303">
        <v>1</v>
      </c>
      <c r="F303">
        <v>1</v>
      </c>
      <c r="G303">
        <v>1</v>
      </c>
      <c r="H303">
        <v>1</v>
      </c>
      <c r="I303" t="s">
        <v>399</v>
      </c>
      <c r="J303" t="s">
        <v>6</v>
      </c>
      <c r="K303" t="s">
        <v>400</v>
      </c>
      <c r="L303">
        <v>1191</v>
      </c>
      <c r="N303">
        <v>1013</v>
      </c>
      <c r="O303" t="s">
        <v>398</v>
      </c>
      <c r="P303" t="s">
        <v>398</v>
      </c>
      <c r="Q303">
        <v>1</v>
      </c>
      <c r="W303">
        <v>0</v>
      </c>
      <c r="X303">
        <v>-1417349443</v>
      </c>
      <c r="Y303">
        <v>0.02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6.83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0.02</v>
      </c>
      <c r="AU303" t="s">
        <v>6</v>
      </c>
      <c r="AV303">
        <v>2</v>
      </c>
      <c r="AW303">
        <v>2</v>
      </c>
      <c r="AX303">
        <v>16673952</v>
      </c>
      <c r="AY303">
        <v>1</v>
      </c>
      <c r="AZ303">
        <v>2048</v>
      </c>
      <c r="BA303">
        <v>322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Y303*Source!I212</f>
        <v>7.5600000000000001E-2</v>
      </c>
      <c r="CY303">
        <f>AD303</f>
        <v>0</v>
      </c>
      <c r="CZ303">
        <f>AH303</f>
        <v>0</v>
      </c>
      <c r="DA303">
        <f>AL303</f>
        <v>1</v>
      </c>
      <c r="DB303">
        <v>0</v>
      </c>
    </row>
    <row r="304" spans="1:106" x14ac:dyDescent="0.2">
      <c r="A304">
        <f>ROW(Source!A212)</f>
        <v>212</v>
      </c>
      <c r="B304">
        <v>16673407</v>
      </c>
      <c r="C304">
        <v>16673932</v>
      </c>
      <c r="D304">
        <v>15249073</v>
      </c>
      <c r="E304">
        <v>1</v>
      </c>
      <c r="F304">
        <v>1</v>
      </c>
      <c r="G304">
        <v>1</v>
      </c>
      <c r="H304">
        <v>2</v>
      </c>
      <c r="I304" t="s">
        <v>410</v>
      </c>
      <c r="J304" t="s">
        <v>411</v>
      </c>
      <c r="K304" t="s">
        <v>412</v>
      </c>
      <c r="L304">
        <v>1368</v>
      </c>
      <c r="N304">
        <v>1011</v>
      </c>
      <c r="O304" t="s">
        <v>404</v>
      </c>
      <c r="P304" t="s">
        <v>404</v>
      </c>
      <c r="Q304">
        <v>1</v>
      </c>
      <c r="W304">
        <v>0</v>
      </c>
      <c r="X304">
        <v>1372534845</v>
      </c>
      <c r="Y304">
        <v>1.6799999999999999E-2</v>
      </c>
      <c r="AA304">
        <v>0</v>
      </c>
      <c r="AB304">
        <v>448.8</v>
      </c>
      <c r="AC304">
        <v>11.6</v>
      </c>
      <c r="AD304">
        <v>0</v>
      </c>
      <c r="AE304">
        <v>0</v>
      </c>
      <c r="AF304">
        <v>65.709999999999994</v>
      </c>
      <c r="AG304">
        <v>11.6</v>
      </c>
      <c r="AH304">
        <v>0</v>
      </c>
      <c r="AI304">
        <v>1</v>
      </c>
      <c r="AJ304">
        <v>6.83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0.02</v>
      </c>
      <c r="AU304" t="s">
        <v>247</v>
      </c>
      <c r="AV304">
        <v>0</v>
      </c>
      <c r="AW304">
        <v>2</v>
      </c>
      <c r="AX304">
        <v>16673953</v>
      </c>
      <c r="AY304">
        <v>1</v>
      </c>
      <c r="AZ304">
        <v>0</v>
      </c>
      <c r="BA304">
        <v>323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Y304*Source!I212</f>
        <v>6.3503999999999991E-2</v>
      </c>
      <c r="CY304">
        <f>AB304</f>
        <v>448.8</v>
      </c>
      <c r="CZ304">
        <f>AF304</f>
        <v>65.709999999999994</v>
      </c>
      <c r="DA304">
        <f>AJ304</f>
        <v>6.83</v>
      </c>
      <c r="DB304">
        <v>0</v>
      </c>
    </row>
    <row r="305" spans="1:106" x14ac:dyDescent="0.2">
      <c r="A305">
        <f>ROW(Source!A212)</f>
        <v>212</v>
      </c>
      <c r="B305">
        <v>16673407</v>
      </c>
      <c r="C305">
        <v>16673932</v>
      </c>
      <c r="D305">
        <v>15249377</v>
      </c>
      <c r="E305">
        <v>1</v>
      </c>
      <c r="F305">
        <v>1</v>
      </c>
      <c r="G305">
        <v>1</v>
      </c>
      <c r="H305">
        <v>2</v>
      </c>
      <c r="I305" t="s">
        <v>413</v>
      </c>
      <c r="J305" t="s">
        <v>414</v>
      </c>
      <c r="K305" t="s">
        <v>415</v>
      </c>
      <c r="L305">
        <v>1368</v>
      </c>
      <c r="N305">
        <v>1011</v>
      </c>
      <c r="O305" t="s">
        <v>404</v>
      </c>
      <c r="P305" t="s">
        <v>404</v>
      </c>
      <c r="Q305">
        <v>1</v>
      </c>
      <c r="W305">
        <v>0</v>
      </c>
      <c r="X305">
        <v>-353815937</v>
      </c>
      <c r="Y305">
        <v>0.59639999999999993</v>
      </c>
      <c r="AA305">
        <v>0</v>
      </c>
      <c r="AB305">
        <v>55.32</v>
      </c>
      <c r="AC305">
        <v>0</v>
      </c>
      <c r="AD305">
        <v>0</v>
      </c>
      <c r="AE305">
        <v>0</v>
      </c>
      <c r="AF305">
        <v>8.1</v>
      </c>
      <c r="AG305">
        <v>0</v>
      </c>
      <c r="AH305">
        <v>0</v>
      </c>
      <c r="AI305">
        <v>1</v>
      </c>
      <c r="AJ305">
        <v>6.83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0.71</v>
      </c>
      <c r="AU305" t="s">
        <v>247</v>
      </c>
      <c r="AV305">
        <v>0</v>
      </c>
      <c r="AW305">
        <v>2</v>
      </c>
      <c r="AX305">
        <v>16673954</v>
      </c>
      <c r="AY305">
        <v>1</v>
      </c>
      <c r="AZ305">
        <v>0</v>
      </c>
      <c r="BA305">
        <v>324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Y305*Source!I212</f>
        <v>2.2543919999999997</v>
      </c>
      <c r="CY305">
        <f>AB305</f>
        <v>55.32</v>
      </c>
      <c r="CZ305">
        <f>AF305</f>
        <v>8.1</v>
      </c>
      <c r="DA305">
        <f>AJ305</f>
        <v>6.83</v>
      </c>
      <c r="DB305">
        <v>0</v>
      </c>
    </row>
    <row r="306" spans="1:106" x14ac:dyDescent="0.2">
      <c r="A306">
        <f>ROW(Source!A212)</f>
        <v>212</v>
      </c>
      <c r="B306">
        <v>16673407</v>
      </c>
      <c r="C306">
        <v>16673932</v>
      </c>
      <c r="D306">
        <v>15168750</v>
      </c>
      <c r="E306">
        <v>1</v>
      </c>
      <c r="F306">
        <v>1</v>
      </c>
      <c r="G306">
        <v>1</v>
      </c>
      <c r="H306">
        <v>3</v>
      </c>
      <c r="I306" t="s">
        <v>515</v>
      </c>
      <c r="J306" t="s">
        <v>516</v>
      </c>
      <c r="K306" t="s">
        <v>517</v>
      </c>
      <c r="L306">
        <v>1348</v>
      </c>
      <c r="N306">
        <v>1009</v>
      </c>
      <c r="O306" t="s">
        <v>174</v>
      </c>
      <c r="P306" t="s">
        <v>174</v>
      </c>
      <c r="Q306">
        <v>1000</v>
      </c>
      <c r="W306">
        <v>0</v>
      </c>
      <c r="X306">
        <v>-714836380</v>
      </c>
      <c r="Y306">
        <v>0</v>
      </c>
      <c r="AA306">
        <v>70451.520000000004</v>
      </c>
      <c r="AB306">
        <v>0</v>
      </c>
      <c r="AC306">
        <v>0</v>
      </c>
      <c r="AD306">
        <v>0</v>
      </c>
      <c r="AE306">
        <v>10315.01</v>
      </c>
      <c r="AF306">
        <v>0</v>
      </c>
      <c r="AG306">
        <v>0</v>
      </c>
      <c r="AH306">
        <v>0</v>
      </c>
      <c r="AI306">
        <v>6.83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6</v>
      </c>
      <c r="AT306">
        <v>6.9999999999999994E-5</v>
      </c>
      <c r="AU306" t="s">
        <v>28</v>
      </c>
      <c r="AV306">
        <v>0</v>
      </c>
      <c r="AW306">
        <v>2</v>
      </c>
      <c r="AX306">
        <v>16673955</v>
      </c>
      <c r="AY306">
        <v>1</v>
      </c>
      <c r="AZ306">
        <v>0</v>
      </c>
      <c r="BA306">
        <v>325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Y306*Source!I212</f>
        <v>0</v>
      </c>
      <c r="CY306">
        <f>AA306</f>
        <v>70451.520000000004</v>
      </c>
      <c r="CZ306">
        <f>AE306</f>
        <v>10315.01</v>
      </c>
      <c r="DA306">
        <f>AI306</f>
        <v>6.83</v>
      </c>
      <c r="DB306">
        <v>0</v>
      </c>
    </row>
    <row r="307" spans="1:106" x14ac:dyDescent="0.2">
      <c r="A307">
        <f>ROW(Source!A212)</f>
        <v>212</v>
      </c>
      <c r="B307">
        <v>16673407</v>
      </c>
      <c r="C307">
        <v>16673932</v>
      </c>
      <c r="D307">
        <v>15169895</v>
      </c>
      <c r="E307">
        <v>1</v>
      </c>
      <c r="F307">
        <v>1</v>
      </c>
      <c r="G307">
        <v>1</v>
      </c>
      <c r="H307">
        <v>3</v>
      </c>
      <c r="I307" t="s">
        <v>518</v>
      </c>
      <c r="J307" t="s">
        <v>519</v>
      </c>
      <c r="K307" t="s">
        <v>520</v>
      </c>
      <c r="L307">
        <v>1348</v>
      </c>
      <c r="N307">
        <v>1009</v>
      </c>
      <c r="O307" t="s">
        <v>174</v>
      </c>
      <c r="P307" t="s">
        <v>174</v>
      </c>
      <c r="Q307">
        <v>1000</v>
      </c>
      <c r="W307">
        <v>0</v>
      </c>
      <c r="X307">
        <v>960438781</v>
      </c>
      <c r="Y307">
        <v>0</v>
      </c>
      <c r="AA307">
        <v>68764.44</v>
      </c>
      <c r="AB307">
        <v>0</v>
      </c>
      <c r="AC307">
        <v>0</v>
      </c>
      <c r="AD307">
        <v>0</v>
      </c>
      <c r="AE307">
        <v>10068</v>
      </c>
      <c r="AF307">
        <v>0</v>
      </c>
      <c r="AG307">
        <v>0</v>
      </c>
      <c r="AH307">
        <v>0</v>
      </c>
      <c r="AI307">
        <v>6.83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3.0000000000000001E-3</v>
      </c>
      <c r="AU307" t="s">
        <v>28</v>
      </c>
      <c r="AV307">
        <v>0</v>
      </c>
      <c r="AW307">
        <v>2</v>
      </c>
      <c r="AX307">
        <v>16673956</v>
      </c>
      <c r="AY307">
        <v>1</v>
      </c>
      <c r="AZ307">
        <v>0</v>
      </c>
      <c r="BA307">
        <v>326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Y307*Source!I212</f>
        <v>0</v>
      </c>
      <c r="CY307">
        <f>AA307</f>
        <v>68764.44</v>
      </c>
      <c r="CZ307">
        <f>AE307</f>
        <v>10068</v>
      </c>
      <c r="DA307">
        <f>AI307</f>
        <v>6.83</v>
      </c>
      <c r="DB307">
        <v>0</v>
      </c>
    </row>
    <row r="308" spans="1:106" x14ac:dyDescent="0.2">
      <c r="A308">
        <f>ROW(Source!A212)</f>
        <v>212</v>
      </c>
      <c r="B308">
        <v>16673407</v>
      </c>
      <c r="C308">
        <v>16673932</v>
      </c>
      <c r="D308">
        <v>15204334</v>
      </c>
      <c r="E308">
        <v>1</v>
      </c>
      <c r="F308">
        <v>1</v>
      </c>
      <c r="G308">
        <v>1</v>
      </c>
      <c r="H308">
        <v>3</v>
      </c>
      <c r="I308" t="s">
        <v>521</v>
      </c>
      <c r="J308" t="s">
        <v>522</v>
      </c>
      <c r="K308" t="s">
        <v>523</v>
      </c>
      <c r="L308">
        <v>1354</v>
      </c>
      <c r="N308">
        <v>1010</v>
      </c>
      <c r="O308" t="s">
        <v>139</v>
      </c>
      <c r="P308" t="s">
        <v>139</v>
      </c>
      <c r="Q308">
        <v>1</v>
      </c>
      <c r="W308">
        <v>0</v>
      </c>
      <c r="X308">
        <v>-1153960265</v>
      </c>
      <c r="Y308">
        <v>0</v>
      </c>
      <c r="AA308">
        <v>752.05</v>
      </c>
      <c r="AB308">
        <v>0</v>
      </c>
      <c r="AC308">
        <v>0</v>
      </c>
      <c r="AD308">
        <v>0</v>
      </c>
      <c r="AE308">
        <v>110.11</v>
      </c>
      <c r="AF308">
        <v>0</v>
      </c>
      <c r="AG308">
        <v>0</v>
      </c>
      <c r="AH308">
        <v>0</v>
      </c>
      <c r="AI308">
        <v>6.83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6</v>
      </c>
      <c r="AT308">
        <v>0.27</v>
      </c>
      <c r="AU308" t="s">
        <v>28</v>
      </c>
      <c r="AV308">
        <v>0</v>
      </c>
      <c r="AW308">
        <v>2</v>
      </c>
      <c r="AX308">
        <v>16673958</v>
      </c>
      <c r="AY308">
        <v>1</v>
      </c>
      <c r="AZ308">
        <v>0</v>
      </c>
      <c r="BA308">
        <v>328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Y308*Source!I212</f>
        <v>0</v>
      </c>
      <c r="CY308">
        <f>AA308</f>
        <v>752.05</v>
      </c>
      <c r="CZ308">
        <f>AE308</f>
        <v>110.11</v>
      </c>
      <c r="DA308">
        <f>AI308</f>
        <v>6.83</v>
      </c>
      <c r="DB308">
        <v>0</v>
      </c>
    </row>
    <row r="309" spans="1:106" x14ac:dyDescent="0.2">
      <c r="A309">
        <f>ROW(Source!A213)</f>
        <v>213</v>
      </c>
      <c r="B309">
        <v>16673393</v>
      </c>
      <c r="C309">
        <v>16673961</v>
      </c>
      <c r="D309">
        <v>15438406</v>
      </c>
      <c r="E309">
        <v>1</v>
      </c>
      <c r="F309">
        <v>1</v>
      </c>
      <c r="G309">
        <v>1</v>
      </c>
      <c r="H309">
        <v>1</v>
      </c>
      <c r="I309" t="s">
        <v>513</v>
      </c>
      <c r="J309" t="s">
        <v>6</v>
      </c>
      <c r="K309" t="s">
        <v>514</v>
      </c>
      <c r="L309">
        <v>1191</v>
      </c>
      <c r="N309">
        <v>1013</v>
      </c>
      <c r="O309" t="s">
        <v>398</v>
      </c>
      <c r="P309" t="s">
        <v>398</v>
      </c>
      <c r="Q309">
        <v>1</v>
      </c>
      <c r="W309">
        <v>0</v>
      </c>
      <c r="X309">
        <v>1799141607</v>
      </c>
      <c r="Y309">
        <v>2.8565999999999994</v>
      </c>
      <c r="AA309">
        <v>0</v>
      </c>
      <c r="AB309">
        <v>0</v>
      </c>
      <c r="AC309">
        <v>0</v>
      </c>
      <c r="AD309">
        <v>10.210000000000001</v>
      </c>
      <c r="AE309">
        <v>0</v>
      </c>
      <c r="AF309">
        <v>0</v>
      </c>
      <c r="AG309">
        <v>0</v>
      </c>
      <c r="AH309">
        <v>10.210000000000001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2.0699999999999998</v>
      </c>
      <c r="AU309" t="s">
        <v>254</v>
      </c>
      <c r="AV309">
        <v>1</v>
      </c>
      <c r="AW309">
        <v>2</v>
      </c>
      <c r="AX309">
        <v>16673962</v>
      </c>
      <c r="AY309">
        <v>1</v>
      </c>
      <c r="AZ309">
        <v>0</v>
      </c>
      <c r="BA309">
        <v>329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Y309*Source!I213</f>
        <v>10.797947999999996</v>
      </c>
      <c r="CY309">
        <f>AD309</f>
        <v>10.210000000000001</v>
      </c>
      <c r="CZ309">
        <f>AH309</f>
        <v>10.210000000000001</v>
      </c>
      <c r="DA309">
        <f>AL309</f>
        <v>1</v>
      </c>
      <c r="DB309">
        <v>0</v>
      </c>
    </row>
    <row r="310" spans="1:106" x14ac:dyDescent="0.2">
      <c r="A310">
        <f>ROW(Source!A213)</f>
        <v>213</v>
      </c>
      <c r="B310">
        <v>16673393</v>
      </c>
      <c r="C310">
        <v>16673961</v>
      </c>
      <c r="D310">
        <v>15430395</v>
      </c>
      <c r="E310">
        <v>1</v>
      </c>
      <c r="F310">
        <v>1</v>
      </c>
      <c r="G310">
        <v>1</v>
      </c>
      <c r="H310">
        <v>1</v>
      </c>
      <c r="I310" t="s">
        <v>399</v>
      </c>
      <c r="J310" t="s">
        <v>6</v>
      </c>
      <c r="K310" t="s">
        <v>400</v>
      </c>
      <c r="L310">
        <v>1191</v>
      </c>
      <c r="N310">
        <v>1013</v>
      </c>
      <c r="O310" t="s">
        <v>398</v>
      </c>
      <c r="P310" t="s">
        <v>398</v>
      </c>
      <c r="Q310">
        <v>1</v>
      </c>
      <c r="W310">
        <v>0</v>
      </c>
      <c r="X310">
        <v>-1417349443</v>
      </c>
      <c r="Y310">
        <v>0.02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0.02</v>
      </c>
      <c r="AU310" t="s">
        <v>6</v>
      </c>
      <c r="AV310">
        <v>2</v>
      </c>
      <c r="AW310">
        <v>2</v>
      </c>
      <c r="AX310">
        <v>16673963</v>
      </c>
      <c r="AY310">
        <v>1</v>
      </c>
      <c r="AZ310">
        <v>2048</v>
      </c>
      <c r="BA310">
        <v>330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Y310*Source!I213</f>
        <v>7.5600000000000001E-2</v>
      </c>
      <c r="CY310">
        <f>AD310</f>
        <v>0</v>
      </c>
      <c r="CZ310">
        <f>AH310</f>
        <v>0</v>
      </c>
      <c r="DA310">
        <f>AL310</f>
        <v>1</v>
      </c>
      <c r="DB310">
        <v>0</v>
      </c>
    </row>
    <row r="311" spans="1:106" x14ac:dyDescent="0.2">
      <c r="A311">
        <f>ROW(Source!A213)</f>
        <v>213</v>
      </c>
      <c r="B311">
        <v>16673393</v>
      </c>
      <c r="C311">
        <v>16673961</v>
      </c>
      <c r="D311">
        <v>15249073</v>
      </c>
      <c r="E311">
        <v>1</v>
      </c>
      <c r="F311">
        <v>1</v>
      </c>
      <c r="G311">
        <v>1</v>
      </c>
      <c r="H311">
        <v>2</v>
      </c>
      <c r="I311" t="s">
        <v>410</v>
      </c>
      <c r="J311" t="s">
        <v>411</v>
      </c>
      <c r="K311" t="s">
        <v>412</v>
      </c>
      <c r="L311">
        <v>1368</v>
      </c>
      <c r="N311">
        <v>1011</v>
      </c>
      <c r="O311" t="s">
        <v>404</v>
      </c>
      <c r="P311" t="s">
        <v>404</v>
      </c>
      <c r="Q311">
        <v>1</v>
      </c>
      <c r="W311">
        <v>0</v>
      </c>
      <c r="X311">
        <v>1372534845</v>
      </c>
      <c r="Y311">
        <v>0.03</v>
      </c>
      <c r="AA311">
        <v>0</v>
      </c>
      <c r="AB311">
        <v>65.709999999999994</v>
      </c>
      <c r="AC311">
        <v>11.6</v>
      </c>
      <c r="AD311">
        <v>0</v>
      </c>
      <c r="AE311">
        <v>0</v>
      </c>
      <c r="AF311">
        <v>65.709999999999994</v>
      </c>
      <c r="AG311">
        <v>11.6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0.02</v>
      </c>
      <c r="AU311" t="s">
        <v>253</v>
      </c>
      <c r="AV311">
        <v>0</v>
      </c>
      <c r="AW311">
        <v>2</v>
      </c>
      <c r="AX311">
        <v>16673964</v>
      </c>
      <c r="AY311">
        <v>1</v>
      </c>
      <c r="AZ311">
        <v>0</v>
      </c>
      <c r="BA311">
        <v>331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Y311*Source!I213</f>
        <v>0.11339999999999999</v>
      </c>
      <c r="CY311">
        <f>AB311</f>
        <v>65.709999999999994</v>
      </c>
      <c r="CZ311">
        <f>AF311</f>
        <v>65.709999999999994</v>
      </c>
      <c r="DA311">
        <f>AJ311</f>
        <v>1</v>
      </c>
      <c r="DB311">
        <v>0</v>
      </c>
    </row>
    <row r="312" spans="1:106" x14ac:dyDescent="0.2">
      <c r="A312">
        <f>ROW(Source!A213)</f>
        <v>213</v>
      </c>
      <c r="B312">
        <v>16673393</v>
      </c>
      <c r="C312">
        <v>16673961</v>
      </c>
      <c r="D312">
        <v>15249377</v>
      </c>
      <c r="E312">
        <v>1</v>
      </c>
      <c r="F312">
        <v>1</v>
      </c>
      <c r="G312">
        <v>1</v>
      </c>
      <c r="H312">
        <v>2</v>
      </c>
      <c r="I312" t="s">
        <v>413</v>
      </c>
      <c r="J312" t="s">
        <v>414</v>
      </c>
      <c r="K312" t="s">
        <v>415</v>
      </c>
      <c r="L312">
        <v>1368</v>
      </c>
      <c r="N312">
        <v>1011</v>
      </c>
      <c r="O312" t="s">
        <v>404</v>
      </c>
      <c r="P312" t="s">
        <v>404</v>
      </c>
      <c r="Q312">
        <v>1</v>
      </c>
      <c r="W312">
        <v>0</v>
      </c>
      <c r="X312">
        <v>-353815937</v>
      </c>
      <c r="Y312">
        <v>1.0649999999999999</v>
      </c>
      <c r="AA312">
        <v>0</v>
      </c>
      <c r="AB312">
        <v>8.1</v>
      </c>
      <c r="AC312">
        <v>0</v>
      </c>
      <c r="AD312">
        <v>0</v>
      </c>
      <c r="AE312">
        <v>0</v>
      </c>
      <c r="AF312">
        <v>8.1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0.71</v>
      </c>
      <c r="AU312" t="s">
        <v>253</v>
      </c>
      <c r="AV312">
        <v>0</v>
      </c>
      <c r="AW312">
        <v>2</v>
      </c>
      <c r="AX312">
        <v>16673965</v>
      </c>
      <c r="AY312">
        <v>1</v>
      </c>
      <c r="AZ312">
        <v>0</v>
      </c>
      <c r="BA312">
        <v>332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Y312*Source!I213</f>
        <v>4.0256999999999996</v>
      </c>
      <c r="CY312">
        <f>AB312</f>
        <v>8.1</v>
      </c>
      <c r="CZ312">
        <f>AF312</f>
        <v>8.1</v>
      </c>
      <c r="DA312">
        <f>AJ312</f>
        <v>1</v>
      </c>
      <c r="DB312">
        <v>0</v>
      </c>
    </row>
    <row r="313" spans="1:106" x14ac:dyDescent="0.2">
      <c r="A313">
        <f>ROW(Source!A213)</f>
        <v>213</v>
      </c>
      <c r="B313">
        <v>16673393</v>
      </c>
      <c r="C313">
        <v>16673961</v>
      </c>
      <c r="D313">
        <v>15167339</v>
      </c>
      <c r="E313">
        <v>1</v>
      </c>
      <c r="F313">
        <v>1</v>
      </c>
      <c r="G313">
        <v>1</v>
      </c>
      <c r="H313">
        <v>3</v>
      </c>
      <c r="I313" t="s">
        <v>261</v>
      </c>
      <c r="J313" t="s">
        <v>264</v>
      </c>
      <c r="K313" t="s">
        <v>262</v>
      </c>
      <c r="L313">
        <v>1035</v>
      </c>
      <c r="N313">
        <v>1013</v>
      </c>
      <c r="O313" t="s">
        <v>263</v>
      </c>
      <c r="P313" t="s">
        <v>263</v>
      </c>
      <c r="Q313">
        <v>1</v>
      </c>
      <c r="W313">
        <v>0</v>
      </c>
      <c r="X313">
        <v>602577485</v>
      </c>
      <c r="Y313">
        <v>0.52910100000000004</v>
      </c>
      <c r="AA313">
        <v>94.68</v>
      </c>
      <c r="AB313">
        <v>0</v>
      </c>
      <c r="AC313">
        <v>0</v>
      </c>
      <c r="AD313">
        <v>0</v>
      </c>
      <c r="AE313">
        <v>94.68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6</v>
      </c>
      <c r="AT313">
        <v>0.52910100000000004</v>
      </c>
      <c r="AU313" t="s">
        <v>6</v>
      </c>
      <c r="AV313">
        <v>0</v>
      </c>
      <c r="AW313">
        <v>1</v>
      </c>
      <c r="AX313">
        <v>-1</v>
      </c>
      <c r="AY313">
        <v>0</v>
      </c>
      <c r="AZ313">
        <v>0</v>
      </c>
      <c r="BA313" t="s">
        <v>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Y313*Source!I213</f>
        <v>2.0000017799999998</v>
      </c>
      <c r="CY313">
        <f>AA313</f>
        <v>94.68</v>
      </c>
      <c r="CZ313">
        <f>AE313</f>
        <v>94.68</v>
      </c>
      <c r="DA313">
        <f>AI313</f>
        <v>1</v>
      </c>
      <c r="DB313">
        <v>0</v>
      </c>
    </row>
    <row r="314" spans="1:106" x14ac:dyDescent="0.2">
      <c r="A314">
        <f>ROW(Source!A213)</f>
        <v>213</v>
      </c>
      <c r="B314">
        <v>16673393</v>
      </c>
      <c r="C314">
        <v>16673961</v>
      </c>
      <c r="D314">
        <v>15168750</v>
      </c>
      <c r="E314">
        <v>1</v>
      </c>
      <c r="F314">
        <v>1</v>
      </c>
      <c r="G314">
        <v>1</v>
      </c>
      <c r="H314">
        <v>3</v>
      </c>
      <c r="I314" t="s">
        <v>515</v>
      </c>
      <c r="J314" t="s">
        <v>516</v>
      </c>
      <c r="K314" t="s">
        <v>517</v>
      </c>
      <c r="L314">
        <v>1348</v>
      </c>
      <c r="N314">
        <v>1009</v>
      </c>
      <c r="O314" t="s">
        <v>174</v>
      </c>
      <c r="P314" t="s">
        <v>174</v>
      </c>
      <c r="Q314">
        <v>1000</v>
      </c>
      <c r="W314">
        <v>0</v>
      </c>
      <c r="X314">
        <v>-714836380</v>
      </c>
      <c r="Y314">
        <v>6.9999999999999994E-5</v>
      </c>
      <c r="AA314">
        <v>10315.01</v>
      </c>
      <c r="AB314">
        <v>0</v>
      </c>
      <c r="AC314">
        <v>0</v>
      </c>
      <c r="AD314">
        <v>0</v>
      </c>
      <c r="AE314">
        <v>10315.01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6.9999999999999994E-5</v>
      </c>
      <c r="AU314" t="s">
        <v>6</v>
      </c>
      <c r="AV314">
        <v>0</v>
      </c>
      <c r="AW314">
        <v>2</v>
      </c>
      <c r="AX314">
        <v>16673966</v>
      </c>
      <c r="AY314">
        <v>1</v>
      </c>
      <c r="AZ314">
        <v>0</v>
      </c>
      <c r="BA314">
        <v>333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Y314*Source!I213</f>
        <v>2.6459999999999998E-4</v>
      </c>
      <c r="CY314">
        <f>AA314</f>
        <v>10315.01</v>
      </c>
      <c r="CZ314">
        <f>AE314</f>
        <v>10315.01</v>
      </c>
      <c r="DA314">
        <f>AI314</f>
        <v>1</v>
      </c>
      <c r="DB314">
        <v>0</v>
      </c>
    </row>
    <row r="315" spans="1:106" x14ac:dyDescent="0.2">
      <c r="A315">
        <f>ROW(Source!A213)</f>
        <v>213</v>
      </c>
      <c r="B315">
        <v>16673393</v>
      </c>
      <c r="C315">
        <v>16673961</v>
      </c>
      <c r="D315">
        <v>15169895</v>
      </c>
      <c r="E315">
        <v>1</v>
      </c>
      <c r="F315">
        <v>1</v>
      </c>
      <c r="G315">
        <v>1</v>
      </c>
      <c r="H315">
        <v>3</v>
      </c>
      <c r="I315" t="s">
        <v>518</v>
      </c>
      <c r="J315" t="s">
        <v>519</v>
      </c>
      <c r="K315" t="s">
        <v>520</v>
      </c>
      <c r="L315">
        <v>1348</v>
      </c>
      <c r="N315">
        <v>1009</v>
      </c>
      <c r="O315" t="s">
        <v>174</v>
      </c>
      <c r="P315" t="s">
        <v>174</v>
      </c>
      <c r="Q315">
        <v>1000</v>
      </c>
      <c r="W315">
        <v>0</v>
      </c>
      <c r="X315">
        <v>960438781</v>
      </c>
      <c r="Y315">
        <v>3.0000000000000001E-3</v>
      </c>
      <c r="AA315">
        <v>10068</v>
      </c>
      <c r="AB315">
        <v>0</v>
      </c>
      <c r="AC315">
        <v>0</v>
      </c>
      <c r="AD315">
        <v>0</v>
      </c>
      <c r="AE315">
        <v>10068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3.0000000000000001E-3</v>
      </c>
      <c r="AU315" t="s">
        <v>6</v>
      </c>
      <c r="AV315">
        <v>0</v>
      </c>
      <c r="AW315">
        <v>2</v>
      </c>
      <c r="AX315">
        <v>16673967</v>
      </c>
      <c r="AY315">
        <v>1</v>
      </c>
      <c r="AZ315">
        <v>0</v>
      </c>
      <c r="BA315">
        <v>334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Y315*Source!I213</f>
        <v>1.1339999999999999E-2</v>
      </c>
      <c r="CY315">
        <f>AA315</f>
        <v>10068</v>
      </c>
      <c r="CZ315">
        <f>AE315</f>
        <v>10068</v>
      </c>
      <c r="DA315">
        <f>AI315</f>
        <v>1</v>
      </c>
      <c r="DB315">
        <v>0</v>
      </c>
    </row>
    <row r="316" spans="1:106" x14ac:dyDescent="0.2">
      <c r="A316">
        <f>ROW(Source!A213)</f>
        <v>213</v>
      </c>
      <c r="B316">
        <v>16673393</v>
      </c>
      <c r="C316">
        <v>16673961</v>
      </c>
      <c r="D316">
        <v>15187317</v>
      </c>
      <c r="E316">
        <v>1</v>
      </c>
      <c r="F316">
        <v>1</v>
      </c>
      <c r="G316">
        <v>1</v>
      </c>
      <c r="H316">
        <v>3</v>
      </c>
      <c r="I316" t="s">
        <v>257</v>
      </c>
      <c r="J316" t="s">
        <v>259</v>
      </c>
      <c r="K316" t="s">
        <v>258</v>
      </c>
      <c r="L316">
        <v>1354</v>
      </c>
      <c r="N316">
        <v>1010</v>
      </c>
      <c r="O316" t="s">
        <v>139</v>
      </c>
      <c r="P316" t="s">
        <v>139</v>
      </c>
      <c r="Q316">
        <v>1</v>
      </c>
      <c r="W316">
        <v>0</v>
      </c>
      <c r="X316">
        <v>1908748092</v>
      </c>
      <c r="Y316">
        <v>0.52910100000000004</v>
      </c>
      <c r="AA316">
        <v>2640.46</v>
      </c>
      <c r="AB316">
        <v>0</v>
      </c>
      <c r="AC316">
        <v>0</v>
      </c>
      <c r="AD316">
        <v>0</v>
      </c>
      <c r="AE316">
        <v>2640.46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6</v>
      </c>
      <c r="AT316">
        <v>0.52910100000000004</v>
      </c>
      <c r="AU316" t="s">
        <v>6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Y316*Source!I213</f>
        <v>2.0000017799999998</v>
      </c>
      <c r="CY316">
        <f>AA316</f>
        <v>2640.46</v>
      </c>
      <c r="CZ316">
        <f>AE316</f>
        <v>2640.46</v>
      </c>
      <c r="DA316">
        <f>AI316</f>
        <v>1</v>
      </c>
      <c r="DB316">
        <v>0</v>
      </c>
    </row>
    <row r="317" spans="1:106" x14ac:dyDescent="0.2">
      <c r="A317">
        <f>ROW(Source!A213)</f>
        <v>213</v>
      </c>
      <c r="B317">
        <v>16673393</v>
      </c>
      <c r="C317">
        <v>16673961</v>
      </c>
      <c r="D317">
        <v>15204334</v>
      </c>
      <c r="E317">
        <v>1</v>
      </c>
      <c r="F317">
        <v>1</v>
      </c>
      <c r="G317">
        <v>1</v>
      </c>
      <c r="H317">
        <v>3</v>
      </c>
      <c r="I317" t="s">
        <v>521</v>
      </c>
      <c r="J317" t="s">
        <v>522</v>
      </c>
      <c r="K317" t="s">
        <v>523</v>
      </c>
      <c r="L317">
        <v>1354</v>
      </c>
      <c r="N317">
        <v>1010</v>
      </c>
      <c r="O317" t="s">
        <v>139</v>
      </c>
      <c r="P317" t="s">
        <v>139</v>
      </c>
      <c r="Q317">
        <v>1</v>
      </c>
      <c r="W317">
        <v>0</v>
      </c>
      <c r="X317">
        <v>-1153960265</v>
      </c>
      <c r="Y317">
        <v>0.27</v>
      </c>
      <c r="AA317">
        <v>110.11</v>
      </c>
      <c r="AB317">
        <v>0</v>
      </c>
      <c r="AC317">
        <v>0</v>
      </c>
      <c r="AD317">
        <v>0</v>
      </c>
      <c r="AE317">
        <v>110.11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0.27</v>
      </c>
      <c r="AU317" t="s">
        <v>6</v>
      </c>
      <c r="AV317">
        <v>0</v>
      </c>
      <c r="AW317">
        <v>2</v>
      </c>
      <c r="AX317">
        <v>16673969</v>
      </c>
      <c r="AY317">
        <v>1</v>
      </c>
      <c r="AZ317">
        <v>0</v>
      </c>
      <c r="BA317">
        <v>336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Y317*Source!I213</f>
        <v>1.0206</v>
      </c>
      <c r="CY317">
        <f>AA317</f>
        <v>110.11</v>
      </c>
      <c r="CZ317">
        <f>AE317</f>
        <v>110.11</v>
      </c>
      <c r="DA317">
        <f>AI317</f>
        <v>1</v>
      </c>
      <c r="DB317">
        <v>0</v>
      </c>
    </row>
    <row r="318" spans="1:106" x14ac:dyDescent="0.2">
      <c r="A318">
        <f>ROW(Source!A214)</f>
        <v>214</v>
      </c>
      <c r="B318">
        <v>16673407</v>
      </c>
      <c r="C318">
        <v>16673961</v>
      </c>
      <c r="D318">
        <v>15438406</v>
      </c>
      <c r="E318">
        <v>1</v>
      </c>
      <c r="F318">
        <v>1</v>
      </c>
      <c r="G318">
        <v>1</v>
      </c>
      <c r="H318">
        <v>1</v>
      </c>
      <c r="I318" t="s">
        <v>513</v>
      </c>
      <c r="J318" t="s">
        <v>6</v>
      </c>
      <c r="K318" t="s">
        <v>514</v>
      </c>
      <c r="L318">
        <v>1191</v>
      </c>
      <c r="N318">
        <v>1013</v>
      </c>
      <c r="O318" t="s">
        <v>398</v>
      </c>
      <c r="P318" t="s">
        <v>398</v>
      </c>
      <c r="Q318">
        <v>1</v>
      </c>
      <c r="W318">
        <v>0</v>
      </c>
      <c r="X318">
        <v>1799141607</v>
      </c>
      <c r="Y318">
        <v>2.8565999999999994</v>
      </c>
      <c r="AA318">
        <v>0</v>
      </c>
      <c r="AB318">
        <v>0</v>
      </c>
      <c r="AC318">
        <v>0</v>
      </c>
      <c r="AD318">
        <v>69.73</v>
      </c>
      <c r="AE318">
        <v>0</v>
      </c>
      <c r="AF318">
        <v>0</v>
      </c>
      <c r="AG318">
        <v>0</v>
      </c>
      <c r="AH318">
        <v>10.210000000000001</v>
      </c>
      <c r="AI318">
        <v>1</v>
      </c>
      <c r="AJ318">
        <v>1</v>
      </c>
      <c r="AK318">
        <v>1</v>
      </c>
      <c r="AL318">
        <v>6.83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2.0699999999999998</v>
      </c>
      <c r="AU318" t="s">
        <v>254</v>
      </c>
      <c r="AV318">
        <v>1</v>
      </c>
      <c r="AW318">
        <v>2</v>
      </c>
      <c r="AX318">
        <v>16673962</v>
      </c>
      <c r="AY318">
        <v>1</v>
      </c>
      <c r="AZ318">
        <v>0</v>
      </c>
      <c r="BA318">
        <v>337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Y318*Source!I214</f>
        <v>10.797947999999996</v>
      </c>
      <c r="CY318">
        <f>AD318</f>
        <v>69.73</v>
      </c>
      <c r="CZ318">
        <f>AH318</f>
        <v>10.210000000000001</v>
      </c>
      <c r="DA318">
        <f>AL318</f>
        <v>6.83</v>
      </c>
      <c r="DB318">
        <v>0</v>
      </c>
    </row>
    <row r="319" spans="1:106" x14ac:dyDescent="0.2">
      <c r="A319">
        <f>ROW(Source!A214)</f>
        <v>214</v>
      </c>
      <c r="B319">
        <v>16673407</v>
      </c>
      <c r="C319">
        <v>16673961</v>
      </c>
      <c r="D319">
        <v>15430395</v>
      </c>
      <c r="E319">
        <v>1</v>
      </c>
      <c r="F319">
        <v>1</v>
      </c>
      <c r="G319">
        <v>1</v>
      </c>
      <c r="H319">
        <v>1</v>
      </c>
      <c r="I319" t="s">
        <v>399</v>
      </c>
      <c r="J319" t="s">
        <v>6</v>
      </c>
      <c r="K319" t="s">
        <v>400</v>
      </c>
      <c r="L319">
        <v>1191</v>
      </c>
      <c r="N319">
        <v>1013</v>
      </c>
      <c r="O319" t="s">
        <v>398</v>
      </c>
      <c r="P319" t="s">
        <v>398</v>
      </c>
      <c r="Q319">
        <v>1</v>
      </c>
      <c r="W319">
        <v>0</v>
      </c>
      <c r="X319">
        <v>-1417349443</v>
      </c>
      <c r="Y319">
        <v>0.02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6.83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0.02</v>
      </c>
      <c r="AU319" t="s">
        <v>6</v>
      </c>
      <c r="AV319">
        <v>2</v>
      </c>
      <c r="AW319">
        <v>2</v>
      </c>
      <c r="AX319">
        <v>16673963</v>
      </c>
      <c r="AY319">
        <v>1</v>
      </c>
      <c r="AZ319">
        <v>2048</v>
      </c>
      <c r="BA319">
        <v>338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Y319*Source!I214</f>
        <v>7.5600000000000001E-2</v>
      </c>
      <c r="CY319">
        <f>AD319</f>
        <v>0</v>
      </c>
      <c r="CZ319">
        <f>AH319</f>
        <v>0</v>
      </c>
      <c r="DA319">
        <f>AL319</f>
        <v>1</v>
      </c>
      <c r="DB319">
        <v>0</v>
      </c>
    </row>
    <row r="320" spans="1:106" x14ac:dyDescent="0.2">
      <c r="A320">
        <f>ROW(Source!A214)</f>
        <v>214</v>
      </c>
      <c r="B320">
        <v>16673407</v>
      </c>
      <c r="C320">
        <v>16673961</v>
      </c>
      <c r="D320">
        <v>15249073</v>
      </c>
      <c r="E320">
        <v>1</v>
      </c>
      <c r="F320">
        <v>1</v>
      </c>
      <c r="G320">
        <v>1</v>
      </c>
      <c r="H320">
        <v>2</v>
      </c>
      <c r="I320" t="s">
        <v>410</v>
      </c>
      <c r="J320" t="s">
        <v>411</v>
      </c>
      <c r="K320" t="s">
        <v>412</v>
      </c>
      <c r="L320">
        <v>1368</v>
      </c>
      <c r="N320">
        <v>1011</v>
      </c>
      <c r="O320" t="s">
        <v>404</v>
      </c>
      <c r="P320" t="s">
        <v>404</v>
      </c>
      <c r="Q320">
        <v>1</v>
      </c>
      <c r="W320">
        <v>0</v>
      </c>
      <c r="X320">
        <v>1372534845</v>
      </c>
      <c r="Y320">
        <v>0.03</v>
      </c>
      <c r="AA320">
        <v>0</v>
      </c>
      <c r="AB320">
        <v>448.8</v>
      </c>
      <c r="AC320">
        <v>11.6</v>
      </c>
      <c r="AD320">
        <v>0</v>
      </c>
      <c r="AE320">
        <v>0</v>
      </c>
      <c r="AF320">
        <v>65.709999999999994</v>
      </c>
      <c r="AG320">
        <v>11.6</v>
      </c>
      <c r="AH320">
        <v>0</v>
      </c>
      <c r="AI320">
        <v>1</v>
      </c>
      <c r="AJ320">
        <v>6.83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0.02</v>
      </c>
      <c r="AU320" t="s">
        <v>253</v>
      </c>
      <c r="AV320">
        <v>0</v>
      </c>
      <c r="AW320">
        <v>2</v>
      </c>
      <c r="AX320">
        <v>16673964</v>
      </c>
      <c r="AY320">
        <v>1</v>
      </c>
      <c r="AZ320">
        <v>0</v>
      </c>
      <c r="BA320">
        <v>339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Y320*Source!I214</f>
        <v>0.11339999999999999</v>
      </c>
      <c r="CY320">
        <f>AB320</f>
        <v>448.8</v>
      </c>
      <c r="CZ320">
        <f>AF320</f>
        <v>65.709999999999994</v>
      </c>
      <c r="DA320">
        <f>AJ320</f>
        <v>6.83</v>
      </c>
      <c r="DB320">
        <v>0</v>
      </c>
    </row>
    <row r="321" spans="1:106" x14ac:dyDescent="0.2">
      <c r="A321">
        <f>ROW(Source!A214)</f>
        <v>214</v>
      </c>
      <c r="B321">
        <v>16673407</v>
      </c>
      <c r="C321">
        <v>16673961</v>
      </c>
      <c r="D321">
        <v>15249377</v>
      </c>
      <c r="E321">
        <v>1</v>
      </c>
      <c r="F321">
        <v>1</v>
      </c>
      <c r="G321">
        <v>1</v>
      </c>
      <c r="H321">
        <v>2</v>
      </c>
      <c r="I321" t="s">
        <v>413</v>
      </c>
      <c r="J321" t="s">
        <v>414</v>
      </c>
      <c r="K321" t="s">
        <v>415</v>
      </c>
      <c r="L321">
        <v>1368</v>
      </c>
      <c r="N321">
        <v>1011</v>
      </c>
      <c r="O321" t="s">
        <v>404</v>
      </c>
      <c r="P321" t="s">
        <v>404</v>
      </c>
      <c r="Q321">
        <v>1</v>
      </c>
      <c r="W321">
        <v>0</v>
      </c>
      <c r="X321">
        <v>-353815937</v>
      </c>
      <c r="Y321">
        <v>1.0649999999999999</v>
      </c>
      <c r="AA321">
        <v>0</v>
      </c>
      <c r="AB321">
        <v>55.32</v>
      </c>
      <c r="AC321">
        <v>0</v>
      </c>
      <c r="AD321">
        <v>0</v>
      </c>
      <c r="AE321">
        <v>0</v>
      </c>
      <c r="AF321">
        <v>8.1</v>
      </c>
      <c r="AG321">
        <v>0</v>
      </c>
      <c r="AH321">
        <v>0</v>
      </c>
      <c r="AI321">
        <v>1</v>
      </c>
      <c r="AJ321">
        <v>6.83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0.71</v>
      </c>
      <c r="AU321" t="s">
        <v>253</v>
      </c>
      <c r="AV321">
        <v>0</v>
      </c>
      <c r="AW321">
        <v>2</v>
      </c>
      <c r="AX321">
        <v>16673965</v>
      </c>
      <c r="AY321">
        <v>1</v>
      </c>
      <c r="AZ321">
        <v>0</v>
      </c>
      <c r="BA321">
        <v>340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Y321*Source!I214</f>
        <v>4.0256999999999996</v>
      </c>
      <c r="CY321">
        <f>AB321</f>
        <v>55.32</v>
      </c>
      <c r="CZ321">
        <f>AF321</f>
        <v>8.1</v>
      </c>
      <c r="DA321">
        <f>AJ321</f>
        <v>6.83</v>
      </c>
      <c r="DB321">
        <v>0</v>
      </c>
    </row>
    <row r="322" spans="1:106" x14ac:dyDescent="0.2">
      <c r="A322">
        <f>ROW(Source!A214)</f>
        <v>214</v>
      </c>
      <c r="B322">
        <v>16673407</v>
      </c>
      <c r="C322">
        <v>16673961</v>
      </c>
      <c r="D322">
        <v>15167339</v>
      </c>
      <c r="E322">
        <v>1</v>
      </c>
      <c r="F322">
        <v>1</v>
      </c>
      <c r="G322">
        <v>1</v>
      </c>
      <c r="H322">
        <v>3</v>
      </c>
      <c r="I322" t="s">
        <v>261</v>
      </c>
      <c r="J322" t="s">
        <v>264</v>
      </c>
      <c r="K322" t="s">
        <v>262</v>
      </c>
      <c r="L322">
        <v>1035</v>
      </c>
      <c r="N322">
        <v>1013</v>
      </c>
      <c r="O322" t="s">
        <v>263</v>
      </c>
      <c r="P322" t="s">
        <v>263</v>
      </c>
      <c r="Q322">
        <v>1</v>
      </c>
      <c r="W322">
        <v>0</v>
      </c>
      <c r="X322">
        <v>602577485</v>
      </c>
      <c r="Y322">
        <v>0.52910100000000004</v>
      </c>
      <c r="AA322">
        <v>646.66</v>
      </c>
      <c r="AB322">
        <v>0</v>
      </c>
      <c r="AC322">
        <v>0</v>
      </c>
      <c r="AD322">
        <v>0</v>
      </c>
      <c r="AE322">
        <v>94.68</v>
      </c>
      <c r="AF322">
        <v>0</v>
      </c>
      <c r="AG322">
        <v>0</v>
      </c>
      <c r="AH322">
        <v>0</v>
      </c>
      <c r="AI322">
        <v>6.83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6</v>
      </c>
      <c r="AT322">
        <v>0.52910100000000004</v>
      </c>
      <c r="AU322" t="s">
        <v>6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Y322*Source!I214</f>
        <v>2.0000017799999998</v>
      </c>
      <c r="CY322">
        <f>AA322</f>
        <v>646.66</v>
      </c>
      <c r="CZ322">
        <f>AE322</f>
        <v>94.68</v>
      </c>
      <c r="DA322">
        <f>AI322</f>
        <v>6.83</v>
      </c>
      <c r="DB322">
        <v>0</v>
      </c>
    </row>
    <row r="323" spans="1:106" x14ac:dyDescent="0.2">
      <c r="A323">
        <f>ROW(Source!A214)</f>
        <v>214</v>
      </c>
      <c r="B323">
        <v>16673407</v>
      </c>
      <c r="C323">
        <v>16673961</v>
      </c>
      <c r="D323">
        <v>15168750</v>
      </c>
      <c r="E323">
        <v>1</v>
      </c>
      <c r="F323">
        <v>1</v>
      </c>
      <c r="G323">
        <v>1</v>
      </c>
      <c r="H323">
        <v>3</v>
      </c>
      <c r="I323" t="s">
        <v>515</v>
      </c>
      <c r="J323" t="s">
        <v>516</v>
      </c>
      <c r="K323" t="s">
        <v>517</v>
      </c>
      <c r="L323">
        <v>1348</v>
      </c>
      <c r="N323">
        <v>1009</v>
      </c>
      <c r="O323" t="s">
        <v>174</v>
      </c>
      <c r="P323" t="s">
        <v>174</v>
      </c>
      <c r="Q323">
        <v>1000</v>
      </c>
      <c r="W323">
        <v>0</v>
      </c>
      <c r="X323">
        <v>-714836380</v>
      </c>
      <c r="Y323">
        <v>6.9999999999999994E-5</v>
      </c>
      <c r="AA323">
        <v>70451.520000000004</v>
      </c>
      <c r="AB323">
        <v>0</v>
      </c>
      <c r="AC323">
        <v>0</v>
      </c>
      <c r="AD323">
        <v>0</v>
      </c>
      <c r="AE323">
        <v>10315.01</v>
      </c>
      <c r="AF323">
        <v>0</v>
      </c>
      <c r="AG323">
        <v>0</v>
      </c>
      <c r="AH323">
        <v>0</v>
      </c>
      <c r="AI323">
        <v>6.83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6.9999999999999994E-5</v>
      </c>
      <c r="AU323" t="s">
        <v>6</v>
      </c>
      <c r="AV323">
        <v>0</v>
      </c>
      <c r="AW323">
        <v>2</v>
      </c>
      <c r="AX323">
        <v>16673966</v>
      </c>
      <c r="AY323">
        <v>1</v>
      </c>
      <c r="AZ323">
        <v>0</v>
      </c>
      <c r="BA323">
        <v>341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Y323*Source!I214</f>
        <v>2.6459999999999998E-4</v>
      </c>
      <c r="CY323">
        <f>AA323</f>
        <v>70451.520000000004</v>
      </c>
      <c r="CZ323">
        <f>AE323</f>
        <v>10315.01</v>
      </c>
      <c r="DA323">
        <f>AI323</f>
        <v>6.83</v>
      </c>
      <c r="DB323">
        <v>0</v>
      </c>
    </row>
    <row r="324" spans="1:106" x14ac:dyDescent="0.2">
      <c r="A324">
        <f>ROW(Source!A214)</f>
        <v>214</v>
      </c>
      <c r="B324">
        <v>16673407</v>
      </c>
      <c r="C324">
        <v>16673961</v>
      </c>
      <c r="D324">
        <v>15169895</v>
      </c>
      <c r="E324">
        <v>1</v>
      </c>
      <c r="F324">
        <v>1</v>
      </c>
      <c r="G324">
        <v>1</v>
      </c>
      <c r="H324">
        <v>3</v>
      </c>
      <c r="I324" t="s">
        <v>518</v>
      </c>
      <c r="J324" t="s">
        <v>519</v>
      </c>
      <c r="K324" t="s">
        <v>520</v>
      </c>
      <c r="L324">
        <v>1348</v>
      </c>
      <c r="N324">
        <v>1009</v>
      </c>
      <c r="O324" t="s">
        <v>174</v>
      </c>
      <c r="P324" t="s">
        <v>174</v>
      </c>
      <c r="Q324">
        <v>1000</v>
      </c>
      <c r="W324">
        <v>0</v>
      </c>
      <c r="X324">
        <v>960438781</v>
      </c>
      <c r="Y324">
        <v>3.0000000000000001E-3</v>
      </c>
      <c r="AA324">
        <v>68764.44</v>
      </c>
      <c r="AB324">
        <v>0</v>
      </c>
      <c r="AC324">
        <v>0</v>
      </c>
      <c r="AD324">
        <v>0</v>
      </c>
      <c r="AE324">
        <v>10068</v>
      </c>
      <c r="AF324">
        <v>0</v>
      </c>
      <c r="AG324">
        <v>0</v>
      </c>
      <c r="AH324">
        <v>0</v>
      </c>
      <c r="AI324">
        <v>6.83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3.0000000000000001E-3</v>
      </c>
      <c r="AU324" t="s">
        <v>6</v>
      </c>
      <c r="AV324">
        <v>0</v>
      </c>
      <c r="AW324">
        <v>2</v>
      </c>
      <c r="AX324">
        <v>16673967</v>
      </c>
      <c r="AY324">
        <v>1</v>
      </c>
      <c r="AZ324">
        <v>0</v>
      </c>
      <c r="BA324">
        <v>342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Y324*Source!I214</f>
        <v>1.1339999999999999E-2</v>
      </c>
      <c r="CY324">
        <f>AA324</f>
        <v>68764.44</v>
      </c>
      <c r="CZ324">
        <f>AE324</f>
        <v>10068</v>
      </c>
      <c r="DA324">
        <f>AI324</f>
        <v>6.83</v>
      </c>
      <c r="DB324">
        <v>0</v>
      </c>
    </row>
    <row r="325" spans="1:106" x14ac:dyDescent="0.2">
      <c r="A325">
        <f>ROW(Source!A214)</f>
        <v>214</v>
      </c>
      <c r="B325">
        <v>16673407</v>
      </c>
      <c r="C325">
        <v>16673961</v>
      </c>
      <c r="D325">
        <v>15187317</v>
      </c>
      <c r="E325">
        <v>1</v>
      </c>
      <c r="F325">
        <v>1</v>
      </c>
      <c r="G325">
        <v>1</v>
      </c>
      <c r="H325">
        <v>3</v>
      </c>
      <c r="I325" t="s">
        <v>257</v>
      </c>
      <c r="J325" t="s">
        <v>259</v>
      </c>
      <c r="K325" t="s">
        <v>258</v>
      </c>
      <c r="L325">
        <v>1354</v>
      </c>
      <c r="N325">
        <v>1010</v>
      </c>
      <c r="O325" t="s">
        <v>139</v>
      </c>
      <c r="P325" t="s">
        <v>139</v>
      </c>
      <c r="Q325">
        <v>1</v>
      </c>
      <c r="W325">
        <v>0</v>
      </c>
      <c r="X325">
        <v>1908748092</v>
      </c>
      <c r="Y325">
        <v>0.52910100000000004</v>
      </c>
      <c r="AA325">
        <v>18034.34</v>
      </c>
      <c r="AB325">
        <v>0</v>
      </c>
      <c r="AC325">
        <v>0</v>
      </c>
      <c r="AD325">
        <v>0</v>
      </c>
      <c r="AE325">
        <v>2640.46</v>
      </c>
      <c r="AF325">
        <v>0</v>
      </c>
      <c r="AG325">
        <v>0</v>
      </c>
      <c r="AH325">
        <v>0</v>
      </c>
      <c r="AI325">
        <v>6.83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6</v>
      </c>
      <c r="AT325">
        <v>0.52910100000000004</v>
      </c>
      <c r="AU325" t="s">
        <v>6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Y325*Source!I214</f>
        <v>2.0000017799999998</v>
      </c>
      <c r="CY325">
        <f>AA325</f>
        <v>18034.34</v>
      </c>
      <c r="CZ325">
        <f>AE325</f>
        <v>2640.46</v>
      </c>
      <c r="DA325">
        <f>AI325</f>
        <v>6.83</v>
      </c>
      <c r="DB325">
        <v>0</v>
      </c>
    </row>
    <row r="326" spans="1:106" x14ac:dyDescent="0.2">
      <c r="A326">
        <f>ROW(Source!A214)</f>
        <v>214</v>
      </c>
      <c r="B326">
        <v>16673407</v>
      </c>
      <c r="C326">
        <v>16673961</v>
      </c>
      <c r="D326">
        <v>15204334</v>
      </c>
      <c r="E326">
        <v>1</v>
      </c>
      <c r="F326">
        <v>1</v>
      </c>
      <c r="G326">
        <v>1</v>
      </c>
      <c r="H326">
        <v>3</v>
      </c>
      <c r="I326" t="s">
        <v>521</v>
      </c>
      <c r="J326" t="s">
        <v>522</v>
      </c>
      <c r="K326" t="s">
        <v>523</v>
      </c>
      <c r="L326">
        <v>1354</v>
      </c>
      <c r="N326">
        <v>1010</v>
      </c>
      <c r="O326" t="s">
        <v>139</v>
      </c>
      <c r="P326" t="s">
        <v>139</v>
      </c>
      <c r="Q326">
        <v>1</v>
      </c>
      <c r="W326">
        <v>0</v>
      </c>
      <c r="X326">
        <v>-1153960265</v>
      </c>
      <c r="Y326">
        <v>0.27</v>
      </c>
      <c r="AA326">
        <v>752.05</v>
      </c>
      <c r="AB326">
        <v>0</v>
      </c>
      <c r="AC326">
        <v>0</v>
      </c>
      <c r="AD326">
        <v>0</v>
      </c>
      <c r="AE326">
        <v>110.11</v>
      </c>
      <c r="AF326">
        <v>0</v>
      </c>
      <c r="AG326">
        <v>0</v>
      </c>
      <c r="AH326">
        <v>0</v>
      </c>
      <c r="AI326">
        <v>6.83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0.27</v>
      </c>
      <c r="AU326" t="s">
        <v>6</v>
      </c>
      <c r="AV326">
        <v>0</v>
      </c>
      <c r="AW326">
        <v>2</v>
      </c>
      <c r="AX326">
        <v>16673969</v>
      </c>
      <c r="AY326">
        <v>1</v>
      </c>
      <c r="AZ326">
        <v>0</v>
      </c>
      <c r="BA326">
        <v>344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Y326*Source!I214</f>
        <v>1.0206</v>
      </c>
      <c r="CY326">
        <f>AA326</f>
        <v>752.05</v>
      </c>
      <c r="CZ326">
        <f>AE326</f>
        <v>110.11</v>
      </c>
      <c r="DA326">
        <f>AI326</f>
        <v>6.83</v>
      </c>
      <c r="DB326">
        <v>0</v>
      </c>
    </row>
    <row r="327" spans="1:106" x14ac:dyDescent="0.2">
      <c r="A327">
        <f>ROW(Source!A219)</f>
        <v>219</v>
      </c>
      <c r="B327">
        <v>16673393</v>
      </c>
      <c r="C327">
        <v>16673975</v>
      </c>
      <c r="D327">
        <v>15435721</v>
      </c>
      <c r="E327">
        <v>1</v>
      </c>
      <c r="F327">
        <v>1</v>
      </c>
      <c r="G327">
        <v>1</v>
      </c>
      <c r="H327">
        <v>1</v>
      </c>
      <c r="I327" t="s">
        <v>524</v>
      </c>
      <c r="J327" t="s">
        <v>6</v>
      </c>
      <c r="K327" t="s">
        <v>525</v>
      </c>
      <c r="L327">
        <v>1191</v>
      </c>
      <c r="N327">
        <v>1013</v>
      </c>
      <c r="O327" t="s">
        <v>398</v>
      </c>
      <c r="P327" t="s">
        <v>398</v>
      </c>
      <c r="Q327">
        <v>1</v>
      </c>
      <c r="W327">
        <v>0</v>
      </c>
      <c r="X327">
        <v>1983201532</v>
      </c>
      <c r="Y327">
        <v>15.17</v>
      </c>
      <c r="AA327">
        <v>0</v>
      </c>
      <c r="AB327">
        <v>0</v>
      </c>
      <c r="AC327">
        <v>0</v>
      </c>
      <c r="AD327">
        <v>9.51</v>
      </c>
      <c r="AE327">
        <v>0</v>
      </c>
      <c r="AF327">
        <v>0</v>
      </c>
      <c r="AG327">
        <v>0</v>
      </c>
      <c r="AH327">
        <v>9.51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15.17</v>
      </c>
      <c r="AU327" t="s">
        <v>6</v>
      </c>
      <c r="AV327">
        <v>1</v>
      </c>
      <c r="AW327">
        <v>2</v>
      </c>
      <c r="AX327">
        <v>16673976</v>
      </c>
      <c r="AY327">
        <v>1</v>
      </c>
      <c r="AZ327">
        <v>0</v>
      </c>
      <c r="BA327">
        <v>345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Y327*Source!I219</f>
        <v>3.3374000000000001</v>
      </c>
      <c r="CY327">
        <f>AD327</f>
        <v>9.51</v>
      </c>
      <c r="CZ327">
        <f>AH327</f>
        <v>9.51</v>
      </c>
      <c r="DA327">
        <f>AL327</f>
        <v>1</v>
      </c>
      <c r="DB327">
        <v>0</v>
      </c>
    </row>
    <row r="328" spans="1:106" x14ac:dyDescent="0.2">
      <c r="A328">
        <f>ROW(Source!A219)</f>
        <v>219</v>
      </c>
      <c r="B328">
        <v>16673393</v>
      </c>
      <c r="C328">
        <v>16673975</v>
      </c>
      <c r="D328">
        <v>15249402</v>
      </c>
      <c r="E328">
        <v>1</v>
      </c>
      <c r="F328">
        <v>1</v>
      </c>
      <c r="G328">
        <v>1</v>
      </c>
      <c r="H328">
        <v>2</v>
      </c>
      <c r="I328" t="s">
        <v>526</v>
      </c>
      <c r="J328" t="s">
        <v>527</v>
      </c>
      <c r="K328" t="s">
        <v>528</v>
      </c>
      <c r="L328">
        <v>1368</v>
      </c>
      <c r="N328">
        <v>1011</v>
      </c>
      <c r="O328" t="s">
        <v>404</v>
      </c>
      <c r="P328" t="s">
        <v>404</v>
      </c>
      <c r="Q328">
        <v>1</v>
      </c>
      <c r="W328">
        <v>0</v>
      </c>
      <c r="X328">
        <v>-2111251057</v>
      </c>
      <c r="Y328">
        <v>4.3499999999999996</v>
      </c>
      <c r="AA328">
        <v>0</v>
      </c>
      <c r="AB328">
        <v>32.5</v>
      </c>
      <c r="AC328">
        <v>0</v>
      </c>
      <c r="AD328">
        <v>0</v>
      </c>
      <c r="AE328">
        <v>0</v>
      </c>
      <c r="AF328">
        <v>32.5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4.3499999999999996</v>
      </c>
      <c r="AU328" t="s">
        <v>6</v>
      </c>
      <c r="AV328">
        <v>0</v>
      </c>
      <c r="AW328">
        <v>2</v>
      </c>
      <c r="AX328">
        <v>16673977</v>
      </c>
      <c r="AY328">
        <v>1</v>
      </c>
      <c r="AZ328">
        <v>0</v>
      </c>
      <c r="BA328">
        <v>346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Y328*Source!I219</f>
        <v>0.95699999999999996</v>
      </c>
      <c r="CY328">
        <f>AB328</f>
        <v>32.5</v>
      </c>
      <c r="CZ328">
        <f>AF328</f>
        <v>32.5</v>
      </c>
      <c r="DA328">
        <f>AJ328</f>
        <v>1</v>
      </c>
      <c r="DB328">
        <v>0</v>
      </c>
    </row>
    <row r="329" spans="1:106" x14ac:dyDescent="0.2">
      <c r="A329">
        <f>ROW(Source!A219)</f>
        <v>219</v>
      </c>
      <c r="B329">
        <v>16673393</v>
      </c>
      <c r="C329">
        <v>16673975</v>
      </c>
      <c r="D329">
        <v>15249998</v>
      </c>
      <c r="E329">
        <v>1</v>
      </c>
      <c r="F329">
        <v>1</v>
      </c>
      <c r="G329">
        <v>1</v>
      </c>
      <c r="H329">
        <v>2</v>
      </c>
      <c r="I329" t="s">
        <v>529</v>
      </c>
      <c r="J329" t="s">
        <v>530</v>
      </c>
      <c r="K329" t="s">
        <v>531</v>
      </c>
      <c r="L329">
        <v>1368</v>
      </c>
      <c r="N329">
        <v>1011</v>
      </c>
      <c r="O329" t="s">
        <v>404</v>
      </c>
      <c r="P329" t="s">
        <v>404</v>
      </c>
      <c r="Q329">
        <v>1</v>
      </c>
      <c r="W329">
        <v>0</v>
      </c>
      <c r="X329">
        <v>1518765163</v>
      </c>
      <c r="Y329">
        <v>8.6999999999999993</v>
      </c>
      <c r="AA329">
        <v>0</v>
      </c>
      <c r="AB329">
        <v>1.53</v>
      </c>
      <c r="AC329">
        <v>0</v>
      </c>
      <c r="AD329">
        <v>0</v>
      </c>
      <c r="AE329">
        <v>0</v>
      </c>
      <c r="AF329">
        <v>1.53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8.6999999999999993</v>
      </c>
      <c r="AU329" t="s">
        <v>6</v>
      </c>
      <c r="AV329">
        <v>0</v>
      </c>
      <c r="AW329">
        <v>2</v>
      </c>
      <c r="AX329">
        <v>16673978</v>
      </c>
      <c r="AY329">
        <v>1</v>
      </c>
      <c r="AZ329">
        <v>0</v>
      </c>
      <c r="BA329">
        <v>347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Y329*Source!I219</f>
        <v>1.9139999999999999</v>
      </c>
      <c r="CY329">
        <f>AB329</f>
        <v>1.53</v>
      </c>
      <c r="CZ329">
        <f>AF329</f>
        <v>1.53</v>
      </c>
      <c r="DA329">
        <f>AJ329</f>
        <v>1</v>
      </c>
      <c r="DB329">
        <v>0</v>
      </c>
    </row>
    <row r="330" spans="1:106" x14ac:dyDescent="0.2">
      <c r="A330">
        <f>ROW(Source!A220)</f>
        <v>220</v>
      </c>
      <c r="B330">
        <v>16673407</v>
      </c>
      <c r="C330">
        <v>16673975</v>
      </c>
      <c r="D330">
        <v>15435721</v>
      </c>
      <c r="E330">
        <v>1</v>
      </c>
      <c r="F330">
        <v>1</v>
      </c>
      <c r="G330">
        <v>1</v>
      </c>
      <c r="H330">
        <v>1</v>
      </c>
      <c r="I330" t="s">
        <v>524</v>
      </c>
      <c r="J330" t="s">
        <v>6</v>
      </c>
      <c r="K330" t="s">
        <v>525</v>
      </c>
      <c r="L330">
        <v>1191</v>
      </c>
      <c r="N330">
        <v>1013</v>
      </c>
      <c r="O330" t="s">
        <v>398</v>
      </c>
      <c r="P330" t="s">
        <v>398</v>
      </c>
      <c r="Q330">
        <v>1</v>
      </c>
      <c r="W330">
        <v>0</v>
      </c>
      <c r="X330">
        <v>1983201532</v>
      </c>
      <c r="Y330">
        <v>15.17</v>
      </c>
      <c r="AA330">
        <v>0</v>
      </c>
      <c r="AB330">
        <v>0</v>
      </c>
      <c r="AC330">
        <v>0</v>
      </c>
      <c r="AD330">
        <v>64.95</v>
      </c>
      <c r="AE330">
        <v>0</v>
      </c>
      <c r="AF330">
        <v>0</v>
      </c>
      <c r="AG330">
        <v>0</v>
      </c>
      <c r="AH330">
        <v>9.51</v>
      </c>
      <c r="AI330">
        <v>1</v>
      </c>
      <c r="AJ330">
        <v>1</v>
      </c>
      <c r="AK330">
        <v>1</v>
      </c>
      <c r="AL330">
        <v>6.83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15.17</v>
      </c>
      <c r="AU330" t="s">
        <v>6</v>
      </c>
      <c r="AV330">
        <v>1</v>
      </c>
      <c r="AW330">
        <v>2</v>
      </c>
      <c r="AX330">
        <v>16673976</v>
      </c>
      <c r="AY330">
        <v>1</v>
      </c>
      <c r="AZ330">
        <v>0</v>
      </c>
      <c r="BA330">
        <v>348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Y330*Source!I220</f>
        <v>3.3374000000000001</v>
      </c>
      <c r="CY330">
        <f>AD330</f>
        <v>64.95</v>
      </c>
      <c r="CZ330">
        <f>AH330</f>
        <v>9.51</v>
      </c>
      <c r="DA330">
        <f>AL330</f>
        <v>6.83</v>
      </c>
      <c r="DB330">
        <v>0</v>
      </c>
    </row>
    <row r="331" spans="1:106" x14ac:dyDescent="0.2">
      <c r="A331">
        <f>ROW(Source!A220)</f>
        <v>220</v>
      </c>
      <c r="B331">
        <v>16673407</v>
      </c>
      <c r="C331">
        <v>16673975</v>
      </c>
      <c r="D331">
        <v>15249402</v>
      </c>
      <c r="E331">
        <v>1</v>
      </c>
      <c r="F331">
        <v>1</v>
      </c>
      <c r="G331">
        <v>1</v>
      </c>
      <c r="H331">
        <v>2</v>
      </c>
      <c r="I331" t="s">
        <v>526</v>
      </c>
      <c r="J331" t="s">
        <v>527</v>
      </c>
      <c r="K331" t="s">
        <v>528</v>
      </c>
      <c r="L331">
        <v>1368</v>
      </c>
      <c r="N331">
        <v>1011</v>
      </c>
      <c r="O331" t="s">
        <v>404</v>
      </c>
      <c r="P331" t="s">
        <v>404</v>
      </c>
      <c r="Q331">
        <v>1</v>
      </c>
      <c r="W331">
        <v>0</v>
      </c>
      <c r="X331">
        <v>-2111251057</v>
      </c>
      <c r="Y331">
        <v>4.3499999999999996</v>
      </c>
      <c r="AA331">
        <v>0</v>
      </c>
      <c r="AB331">
        <v>221.98</v>
      </c>
      <c r="AC331">
        <v>0</v>
      </c>
      <c r="AD331">
        <v>0</v>
      </c>
      <c r="AE331">
        <v>0</v>
      </c>
      <c r="AF331">
        <v>32.5</v>
      </c>
      <c r="AG331">
        <v>0</v>
      </c>
      <c r="AH331">
        <v>0</v>
      </c>
      <c r="AI331">
        <v>1</v>
      </c>
      <c r="AJ331">
        <v>6.83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4.3499999999999996</v>
      </c>
      <c r="AU331" t="s">
        <v>6</v>
      </c>
      <c r="AV331">
        <v>0</v>
      </c>
      <c r="AW331">
        <v>2</v>
      </c>
      <c r="AX331">
        <v>16673977</v>
      </c>
      <c r="AY331">
        <v>1</v>
      </c>
      <c r="AZ331">
        <v>0</v>
      </c>
      <c r="BA331">
        <v>349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Y331*Source!I220</f>
        <v>0.95699999999999996</v>
      </c>
      <c r="CY331">
        <f>AB331</f>
        <v>221.98</v>
      </c>
      <c r="CZ331">
        <f>AF331</f>
        <v>32.5</v>
      </c>
      <c r="DA331">
        <f>AJ331</f>
        <v>6.83</v>
      </c>
      <c r="DB331">
        <v>0</v>
      </c>
    </row>
    <row r="332" spans="1:106" x14ac:dyDescent="0.2">
      <c r="A332">
        <f>ROW(Source!A220)</f>
        <v>220</v>
      </c>
      <c r="B332">
        <v>16673407</v>
      </c>
      <c r="C332">
        <v>16673975</v>
      </c>
      <c r="D332">
        <v>15249998</v>
      </c>
      <c r="E332">
        <v>1</v>
      </c>
      <c r="F332">
        <v>1</v>
      </c>
      <c r="G332">
        <v>1</v>
      </c>
      <c r="H332">
        <v>2</v>
      </c>
      <c r="I332" t="s">
        <v>529</v>
      </c>
      <c r="J332" t="s">
        <v>530</v>
      </c>
      <c r="K332" t="s">
        <v>531</v>
      </c>
      <c r="L332">
        <v>1368</v>
      </c>
      <c r="N332">
        <v>1011</v>
      </c>
      <c r="O332" t="s">
        <v>404</v>
      </c>
      <c r="P332" t="s">
        <v>404</v>
      </c>
      <c r="Q332">
        <v>1</v>
      </c>
      <c r="W332">
        <v>0</v>
      </c>
      <c r="X332">
        <v>1518765163</v>
      </c>
      <c r="Y332">
        <v>8.6999999999999993</v>
      </c>
      <c r="AA332">
        <v>0</v>
      </c>
      <c r="AB332">
        <v>10.45</v>
      </c>
      <c r="AC332">
        <v>0</v>
      </c>
      <c r="AD332">
        <v>0</v>
      </c>
      <c r="AE332">
        <v>0</v>
      </c>
      <c r="AF332">
        <v>1.53</v>
      </c>
      <c r="AG332">
        <v>0</v>
      </c>
      <c r="AH332">
        <v>0</v>
      </c>
      <c r="AI332">
        <v>1</v>
      </c>
      <c r="AJ332">
        <v>6.83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8.6999999999999993</v>
      </c>
      <c r="AU332" t="s">
        <v>6</v>
      </c>
      <c r="AV332">
        <v>0</v>
      </c>
      <c r="AW332">
        <v>2</v>
      </c>
      <c r="AX332">
        <v>16673978</v>
      </c>
      <c r="AY332">
        <v>1</v>
      </c>
      <c r="AZ332">
        <v>0</v>
      </c>
      <c r="BA332">
        <v>350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Y332*Source!I220</f>
        <v>1.9139999999999999</v>
      </c>
      <c r="CY332">
        <f>AB332</f>
        <v>10.45</v>
      </c>
      <c r="CZ332">
        <f>AF332</f>
        <v>1.53</v>
      </c>
      <c r="DA332">
        <f>AJ332</f>
        <v>6.83</v>
      </c>
      <c r="DB332">
        <v>0</v>
      </c>
    </row>
    <row r="333" spans="1:106" x14ac:dyDescent="0.2">
      <c r="A333">
        <f>ROW(Source!A221)</f>
        <v>221</v>
      </c>
      <c r="B333">
        <v>16673393</v>
      </c>
      <c r="C333">
        <v>16673979</v>
      </c>
      <c r="D333">
        <v>15430497</v>
      </c>
      <c r="E333">
        <v>1</v>
      </c>
      <c r="F333">
        <v>1</v>
      </c>
      <c r="G333">
        <v>1</v>
      </c>
      <c r="H333">
        <v>1</v>
      </c>
      <c r="I333" t="s">
        <v>459</v>
      </c>
      <c r="J333" t="s">
        <v>6</v>
      </c>
      <c r="K333" t="s">
        <v>460</v>
      </c>
      <c r="L333">
        <v>1191</v>
      </c>
      <c r="N333">
        <v>1013</v>
      </c>
      <c r="O333" t="s">
        <v>398</v>
      </c>
      <c r="P333" t="s">
        <v>398</v>
      </c>
      <c r="Q333">
        <v>1</v>
      </c>
      <c r="W333">
        <v>0</v>
      </c>
      <c r="X333">
        <v>-719309759</v>
      </c>
      <c r="Y333">
        <v>8.24</v>
      </c>
      <c r="AA333">
        <v>0</v>
      </c>
      <c r="AB333">
        <v>0</v>
      </c>
      <c r="AC333">
        <v>0</v>
      </c>
      <c r="AD333">
        <v>8.86</v>
      </c>
      <c r="AE333">
        <v>0</v>
      </c>
      <c r="AF333">
        <v>0</v>
      </c>
      <c r="AG333">
        <v>0</v>
      </c>
      <c r="AH333">
        <v>8.86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8.24</v>
      </c>
      <c r="AU333" t="s">
        <v>6</v>
      </c>
      <c r="AV333">
        <v>1</v>
      </c>
      <c r="AW333">
        <v>2</v>
      </c>
      <c r="AX333">
        <v>16673983</v>
      </c>
      <c r="AY333">
        <v>1</v>
      </c>
      <c r="AZ333">
        <v>0</v>
      </c>
      <c r="BA333">
        <v>351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Y333*Source!I221</f>
        <v>24.72</v>
      </c>
      <c r="CY333">
        <f>AD333</f>
        <v>8.86</v>
      </c>
      <c r="CZ333">
        <f>AH333</f>
        <v>8.86</v>
      </c>
      <c r="DA333">
        <f>AL333</f>
        <v>1</v>
      </c>
      <c r="DB333">
        <v>0</v>
      </c>
    </row>
    <row r="334" spans="1:106" x14ac:dyDescent="0.2">
      <c r="A334">
        <f>ROW(Source!A221)</f>
        <v>221</v>
      </c>
      <c r="B334">
        <v>16673393</v>
      </c>
      <c r="C334">
        <v>16673979</v>
      </c>
      <c r="D334">
        <v>15249402</v>
      </c>
      <c r="E334">
        <v>1</v>
      </c>
      <c r="F334">
        <v>1</v>
      </c>
      <c r="G334">
        <v>1</v>
      </c>
      <c r="H334">
        <v>2</v>
      </c>
      <c r="I334" t="s">
        <v>526</v>
      </c>
      <c r="J334" t="s">
        <v>527</v>
      </c>
      <c r="K334" t="s">
        <v>528</v>
      </c>
      <c r="L334">
        <v>1368</v>
      </c>
      <c r="N334">
        <v>1011</v>
      </c>
      <c r="O334" t="s">
        <v>404</v>
      </c>
      <c r="P334" t="s">
        <v>404</v>
      </c>
      <c r="Q334">
        <v>1</v>
      </c>
      <c r="W334">
        <v>0</v>
      </c>
      <c r="X334">
        <v>-2111251057</v>
      </c>
      <c r="Y334">
        <v>1.1499999999999999</v>
      </c>
      <c r="AA334">
        <v>0</v>
      </c>
      <c r="AB334">
        <v>32.5</v>
      </c>
      <c r="AC334">
        <v>0</v>
      </c>
      <c r="AD334">
        <v>0</v>
      </c>
      <c r="AE334">
        <v>0</v>
      </c>
      <c r="AF334">
        <v>32.5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1.1499999999999999</v>
      </c>
      <c r="AU334" t="s">
        <v>6</v>
      </c>
      <c r="AV334">
        <v>0</v>
      </c>
      <c r="AW334">
        <v>2</v>
      </c>
      <c r="AX334">
        <v>16673984</v>
      </c>
      <c r="AY334">
        <v>1</v>
      </c>
      <c r="AZ334">
        <v>0</v>
      </c>
      <c r="BA334">
        <v>352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Y334*Source!I221</f>
        <v>3.4499999999999997</v>
      </c>
      <c r="CY334">
        <f>AB334</f>
        <v>32.5</v>
      </c>
      <c r="CZ334">
        <f>AF334</f>
        <v>32.5</v>
      </c>
      <c r="DA334">
        <f>AJ334</f>
        <v>1</v>
      </c>
      <c r="DB334">
        <v>0</v>
      </c>
    </row>
    <row r="335" spans="1:106" x14ac:dyDescent="0.2">
      <c r="A335">
        <f>ROW(Source!A221)</f>
        <v>221</v>
      </c>
      <c r="B335">
        <v>16673393</v>
      </c>
      <c r="C335">
        <v>16673979</v>
      </c>
      <c r="D335">
        <v>15249998</v>
      </c>
      <c r="E335">
        <v>1</v>
      </c>
      <c r="F335">
        <v>1</v>
      </c>
      <c r="G335">
        <v>1</v>
      </c>
      <c r="H335">
        <v>2</v>
      </c>
      <c r="I335" t="s">
        <v>529</v>
      </c>
      <c r="J335" t="s">
        <v>530</v>
      </c>
      <c r="K335" t="s">
        <v>531</v>
      </c>
      <c r="L335">
        <v>1368</v>
      </c>
      <c r="N335">
        <v>1011</v>
      </c>
      <c r="O335" t="s">
        <v>404</v>
      </c>
      <c r="P335" t="s">
        <v>404</v>
      </c>
      <c r="Q335">
        <v>1</v>
      </c>
      <c r="W335">
        <v>0</v>
      </c>
      <c r="X335">
        <v>1518765163</v>
      </c>
      <c r="Y335">
        <v>2.2999999999999998</v>
      </c>
      <c r="AA335">
        <v>0</v>
      </c>
      <c r="AB335">
        <v>1.53</v>
      </c>
      <c r="AC335">
        <v>0</v>
      </c>
      <c r="AD335">
        <v>0</v>
      </c>
      <c r="AE335">
        <v>0</v>
      </c>
      <c r="AF335">
        <v>1.53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2.2999999999999998</v>
      </c>
      <c r="AU335" t="s">
        <v>6</v>
      </c>
      <c r="AV335">
        <v>0</v>
      </c>
      <c r="AW335">
        <v>2</v>
      </c>
      <c r="AX335">
        <v>16673985</v>
      </c>
      <c r="AY335">
        <v>1</v>
      </c>
      <c r="AZ335">
        <v>0</v>
      </c>
      <c r="BA335">
        <v>353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Y335*Source!I221</f>
        <v>6.8999999999999995</v>
      </c>
      <c r="CY335">
        <f>AB335</f>
        <v>1.53</v>
      </c>
      <c r="CZ335">
        <f>AF335</f>
        <v>1.53</v>
      </c>
      <c r="DA335">
        <f>AJ335</f>
        <v>1</v>
      </c>
      <c r="DB335">
        <v>0</v>
      </c>
    </row>
    <row r="336" spans="1:106" x14ac:dyDescent="0.2">
      <c r="A336">
        <f>ROW(Source!A222)</f>
        <v>222</v>
      </c>
      <c r="B336">
        <v>16673407</v>
      </c>
      <c r="C336">
        <v>16673979</v>
      </c>
      <c r="D336">
        <v>15430497</v>
      </c>
      <c r="E336">
        <v>1</v>
      </c>
      <c r="F336">
        <v>1</v>
      </c>
      <c r="G336">
        <v>1</v>
      </c>
      <c r="H336">
        <v>1</v>
      </c>
      <c r="I336" t="s">
        <v>459</v>
      </c>
      <c r="J336" t="s">
        <v>6</v>
      </c>
      <c r="K336" t="s">
        <v>460</v>
      </c>
      <c r="L336">
        <v>1191</v>
      </c>
      <c r="N336">
        <v>1013</v>
      </c>
      <c r="O336" t="s">
        <v>398</v>
      </c>
      <c r="P336" t="s">
        <v>398</v>
      </c>
      <c r="Q336">
        <v>1</v>
      </c>
      <c r="W336">
        <v>0</v>
      </c>
      <c r="X336">
        <v>-719309759</v>
      </c>
      <c r="Y336">
        <v>8.24</v>
      </c>
      <c r="AA336">
        <v>0</v>
      </c>
      <c r="AB336">
        <v>0</v>
      </c>
      <c r="AC336">
        <v>0</v>
      </c>
      <c r="AD336">
        <v>60.51</v>
      </c>
      <c r="AE336">
        <v>0</v>
      </c>
      <c r="AF336">
        <v>0</v>
      </c>
      <c r="AG336">
        <v>0</v>
      </c>
      <c r="AH336">
        <v>8.86</v>
      </c>
      <c r="AI336">
        <v>1</v>
      </c>
      <c r="AJ336">
        <v>1</v>
      </c>
      <c r="AK336">
        <v>1</v>
      </c>
      <c r="AL336">
        <v>6.83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8.24</v>
      </c>
      <c r="AU336" t="s">
        <v>6</v>
      </c>
      <c r="AV336">
        <v>1</v>
      </c>
      <c r="AW336">
        <v>2</v>
      </c>
      <c r="AX336">
        <v>16673983</v>
      </c>
      <c r="AY336">
        <v>1</v>
      </c>
      <c r="AZ336">
        <v>0</v>
      </c>
      <c r="BA336">
        <v>354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Y336*Source!I222</f>
        <v>24.72</v>
      </c>
      <c r="CY336">
        <f>AD336</f>
        <v>60.51</v>
      </c>
      <c r="CZ336">
        <f>AH336</f>
        <v>8.86</v>
      </c>
      <c r="DA336">
        <f>AL336</f>
        <v>6.83</v>
      </c>
      <c r="DB336">
        <v>0</v>
      </c>
    </row>
    <row r="337" spans="1:106" x14ac:dyDescent="0.2">
      <c r="A337">
        <f>ROW(Source!A222)</f>
        <v>222</v>
      </c>
      <c r="B337">
        <v>16673407</v>
      </c>
      <c r="C337">
        <v>16673979</v>
      </c>
      <c r="D337">
        <v>15249402</v>
      </c>
      <c r="E337">
        <v>1</v>
      </c>
      <c r="F337">
        <v>1</v>
      </c>
      <c r="G337">
        <v>1</v>
      </c>
      <c r="H337">
        <v>2</v>
      </c>
      <c r="I337" t="s">
        <v>526</v>
      </c>
      <c r="J337" t="s">
        <v>527</v>
      </c>
      <c r="K337" t="s">
        <v>528</v>
      </c>
      <c r="L337">
        <v>1368</v>
      </c>
      <c r="N337">
        <v>1011</v>
      </c>
      <c r="O337" t="s">
        <v>404</v>
      </c>
      <c r="P337" t="s">
        <v>404</v>
      </c>
      <c r="Q337">
        <v>1</v>
      </c>
      <c r="W337">
        <v>0</v>
      </c>
      <c r="X337">
        <v>-2111251057</v>
      </c>
      <c r="Y337">
        <v>1.1499999999999999</v>
      </c>
      <c r="AA337">
        <v>0</v>
      </c>
      <c r="AB337">
        <v>221.98</v>
      </c>
      <c r="AC337">
        <v>0</v>
      </c>
      <c r="AD337">
        <v>0</v>
      </c>
      <c r="AE337">
        <v>0</v>
      </c>
      <c r="AF337">
        <v>32.5</v>
      </c>
      <c r="AG337">
        <v>0</v>
      </c>
      <c r="AH337">
        <v>0</v>
      </c>
      <c r="AI337">
        <v>1</v>
      </c>
      <c r="AJ337">
        <v>6.83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1.1499999999999999</v>
      </c>
      <c r="AU337" t="s">
        <v>6</v>
      </c>
      <c r="AV337">
        <v>0</v>
      </c>
      <c r="AW337">
        <v>2</v>
      </c>
      <c r="AX337">
        <v>16673984</v>
      </c>
      <c r="AY337">
        <v>1</v>
      </c>
      <c r="AZ337">
        <v>0</v>
      </c>
      <c r="BA337">
        <v>355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Y337*Source!I222</f>
        <v>3.4499999999999997</v>
      </c>
      <c r="CY337">
        <f>AB337</f>
        <v>221.98</v>
      </c>
      <c r="CZ337">
        <f>AF337</f>
        <v>32.5</v>
      </c>
      <c r="DA337">
        <f>AJ337</f>
        <v>6.83</v>
      </c>
      <c r="DB337">
        <v>0</v>
      </c>
    </row>
    <row r="338" spans="1:106" x14ac:dyDescent="0.2">
      <c r="A338">
        <f>ROW(Source!A222)</f>
        <v>222</v>
      </c>
      <c r="B338">
        <v>16673407</v>
      </c>
      <c r="C338">
        <v>16673979</v>
      </c>
      <c r="D338">
        <v>15249998</v>
      </c>
      <c r="E338">
        <v>1</v>
      </c>
      <c r="F338">
        <v>1</v>
      </c>
      <c r="G338">
        <v>1</v>
      </c>
      <c r="H338">
        <v>2</v>
      </c>
      <c r="I338" t="s">
        <v>529</v>
      </c>
      <c r="J338" t="s">
        <v>530</v>
      </c>
      <c r="K338" t="s">
        <v>531</v>
      </c>
      <c r="L338">
        <v>1368</v>
      </c>
      <c r="N338">
        <v>1011</v>
      </c>
      <c r="O338" t="s">
        <v>404</v>
      </c>
      <c r="P338" t="s">
        <v>404</v>
      </c>
      <c r="Q338">
        <v>1</v>
      </c>
      <c r="W338">
        <v>0</v>
      </c>
      <c r="X338">
        <v>1518765163</v>
      </c>
      <c r="Y338">
        <v>2.2999999999999998</v>
      </c>
      <c r="AA338">
        <v>0</v>
      </c>
      <c r="AB338">
        <v>10.45</v>
      </c>
      <c r="AC338">
        <v>0</v>
      </c>
      <c r="AD338">
        <v>0</v>
      </c>
      <c r="AE338">
        <v>0</v>
      </c>
      <c r="AF338">
        <v>1.53</v>
      </c>
      <c r="AG338">
        <v>0</v>
      </c>
      <c r="AH338">
        <v>0</v>
      </c>
      <c r="AI338">
        <v>1</v>
      </c>
      <c r="AJ338">
        <v>6.83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2.2999999999999998</v>
      </c>
      <c r="AU338" t="s">
        <v>6</v>
      </c>
      <c r="AV338">
        <v>0</v>
      </c>
      <c r="AW338">
        <v>2</v>
      </c>
      <c r="AX338">
        <v>16673985</v>
      </c>
      <c r="AY338">
        <v>1</v>
      </c>
      <c r="AZ338">
        <v>0</v>
      </c>
      <c r="BA338">
        <v>356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Y338*Source!I222</f>
        <v>6.8999999999999995</v>
      </c>
      <c r="CY338">
        <f>AB338</f>
        <v>10.45</v>
      </c>
      <c r="CZ338">
        <f>AF338</f>
        <v>1.53</v>
      </c>
      <c r="DA338">
        <f>AJ338</f>
        <v>6.83</v>
      </c>
      <c r="DB338">
        <v>0</v>
      </c>
    </row>
    <row r="339" spans="1:106" x14ac:dyDescent="0.2">
      <c r="A339">
        <f>ROW(Source!A223)</f>
        <v>223</v>
      </c>
      <c r="B339">
        <v>16673393</v>
      </c>
      <c r="C339">
        <v>16673986</v>
      </c>
      <c r="D339">
        <v>15436014</v>
      </c>
      <c r="E339">
        <v>1</v>
      </c>
      <c r="F339">
        <v>1</v>
      </c>
      <c r="G339">
        <v>1</v>
      </c>
      <c r="H339">
        <v>1</v>
      </c>
      <c r="I339" t="s">
        <v>445</v>
      </c>
      <c r="J339" t="s">
        <v>6</v>
      </c>
      <c r="K339" t="s">
        <v>446</v>
      </c>
      <c r="L339">
        <v>1191</v>
      </c>
      <c r="N339">
        <v>1013</v>
      </c>
      <c r="O339" t="s">
        <v>398</v>
      </c>
      <c r="P339" t="s">
        <v>398</v>
      </c>
      <c r="Q339">
        <v>1</v>
      </c>
      <c r="W339">
        <v>0</v>
      </c>
      <c r="X339">
        <v>-784637506</v>
      </c>
      <c r="Y339">
        <v>7.8107999999999986</v>
      </c>
      <c r="AA339">
        <v>0</v>
      </c>
      <c r="AB339">
        <v>0</v>
      </c>
      <c r="AC339">
        <v>0</v>
      </c>
      <c r="AD339">
        <v>8.74</v>
      </c>
      <c r="AE339">
        <v>0</v>
      </c>
      <c r="AF339">
        <v>0</v>
      </c>
      <c r="AG339">
        <v>0</v>
      </c>
      <c r="AH339">
        <v>8.74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5.66</v>
      </c>
      <c r="AU339" t="s">
        <v>254</v>
      </c>
      <c r="AV339">
        <v>1</v>
      </c>
      <c r="AW339">
        <v>2</v>
      </c>
      <c r="AX339">
        <v>16674011</v>
      </c>
      <c r="AY339">
        <v>1</v>
      </c>
      <c r="AZ339">
        <v>0</v>
      </c>
      <c r="BA339">
        <v>357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Y339*Source!I223</f>
        <v>23.432399999999994</v>
      </c>
      <c r="CY339">
        <f>AD339</f>
        <v>8.74</v>
      </c>
      <c r="CZ339">
        <f>AH339</f>
        <v>8.74</v>
      </c>
      <c r="DA339">
        <f>AL339</f>
        <v>1</v>
      </c>
      <c r="DB339">
        <v>0</v>
      </c>
    </row>
    <row r="340" spans="1:106" x14ac:dyDescent="0.2">
      <c r="A340">
        <f>ROW(Source!A223)</f>
        <v>223</v>
      </c>
      <c r="B340">
        <v>16673393</v>
      </c>
      <c r="C340">
        <v>16673986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399</v>
      </c>
      <c r="J340" t="s">
        <v>6</v>
      </c>
      <c r="K340" t="s">
        <v>400</v>
      </c>
      <c r="L340">
        <v>1191</v>
      </c>
      <c r="N340">
        <v>1013</v>
      </c>
      <c r="O340" t="s">
        <v>398</v>
      </c>
      <c r="P340" t="s">
        <v>398</v>
      </c>
      <c r="Q340">
        <v>1</v>
      </c>
      <c r="W340">
        <v>0</v>
      </c>
      <c r="X340">
        <v>-1417349443</v>
      </c>
      <c r="Y340">
        <v>0.4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0.4</v>
      </c>
      <c r="AU340" t="s">
        <v>6</v>
      </c>
      <c r="AV340">
        <v>2</v>
      </c>
      <c r="AW340">
        <v>2</v>
      </c>
      <c r="AX340">
        <v>16674012</v>
      </c>
      <c r="AY340">
        <v>1</v>
      </c>
      <c r="AZ340">
        <v>2048</v>
      </c>
      <c r="BA340">
        <v>358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Y340*Source!I223</f>
        <v>1.2000000000000002</v>
      </c>
      <c r="CY340">
        <f>AD340</f>
        <v>0</v>
      </c>
      <c r="CZ340">
        <f>AH340</f>
        <v>0</v>
      </c>
      <c r="DA340">
        <f>AL340</f>
        <v>1</v>
      </c>
      <c r="DB340">
        <v>0</v>
      </c>
    </row>
    <row r="341" spans="1:106" x14ac:dyDescent="0.2">
      <c r="A341">
        <f>ROW(Source!A223)</f>
        <v>223</v>
      </c>
      <c r="B341">
        <v>16673393</v>
      </c>
      <c r="C341">
        <v>16673986</v>
      </c>
      <c r="D341">
        <v>15247578</v>
      </c>
      <c r="E341">
        <v>1</v>
      </c>
      <c r="F341">
        <v>1</v>
      </c>
      <c r="G341">
        <v>1</v>
      </c>
      <c r="H341">
        <v>2</v>
      </c>
      <c r="I341" t="s">
        <v>532</v>
      </c>
      <c r="J341" t="s">
        <v>533</v>
      </c>
      <c r="K341" t="s">
        <v>534</v>
      </c>
      <c r="L341">
        <v>1368</v>
      </c>
      <c r="N341">
        <v>1011</v>
      </c>
      <c r="O341" t="s">
        <v>404</v>
      </c>
      <c r="P341" t="s">
        <v>404</v>
      </c>
      <c r="Q341">
        <v>1</v>
      </c>
      <c r="W341">
        <v>0</v>
      </c>
      <c r="X341">
        <v>-1460065968</v>
      </c>
      <c r="Y341">
        <v>0.6</v>
      </c>
      <c r="AA341">
        <v>0</v>
      </c>
      <c r="AB341">
        <v>86.4</v>
      </c>
      <c r="AC341">
        <v>13.5</v>
      </c>
      <c r="AD341">
        <v>0</v>
      </c>
      <c r="AE341">
        <v>0</v>
      </c>
      <c r="AF341">
        <v>86.4</v>
      </c>
      <c r="AG341">
        <v>13.5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0.4</v>
      </c>
      <c r="AU341" t="s">
        <v>253</v>
      </c>
      <c r="AV341">
        <v>0</v>
      </c>
      <c r="AW341">
        <v>2</v>
      </c>
      <c r="AX341">
        <v>16674013</v>
      </c>
      <c r="AY341">
        <v>1</v>
      </c>
      <c r="AZ341">
        <v>0</v>
      </c>
      <c r="BA341">
        <v>359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Y341*Source!I223</f>
        <v>1.7999999999999998</v>
      </c>
      <c r="CY341">
        <f>AB341</f>
        <v>86.4</v>
      </c>
      <c r="CZ341">
        <f>AF341</f>
        <v>86.4</v>
      </c>
      <c r="DA341">
        <f>AJ341</f>
        <v>1</v>
      </c>
      <c r="DB341">
        <v>0</v>
      </c>
    </row>
    <row r="342" spans="1:106" x14ac:dyDescent="0.2">
      <c r="A342">
        <f>ROW(Source!A223)</f>
        <v>223</v>
      </c>
      <c r="B342">
        <v>16673393</v>
      </c>
      <c r="C342">
        <v>16673986</v>
      </c>
      <c r="D342">
        <v>15167286</v>
      </c>
      <c r="E342">
        <v>1</v>
      </c>
      <c r="F342">
        <v>1</v>
      </c>
      <c r="G342">
        <v>1</v>
      </c>
      <c r="H342">
        <v>3</v>
      </c>
      <c r="I342" t="s">
        <v>535</v>
      </c>
      <c r="J342" t="s">
        <v>536</v>
      </c>
      <c r="K342" t="s">
        <v>537</v>
      </c>
      <c r="L342">
        <v>1339</v>
      </c>
      <c r="N342">
        <v>1007</v>
      </c>
      <c r="O342" t="s">
        <v>274</v>
      </c>
      <c r="P342" t="s">
        <v>274</v>
      </c>
      <c r="Q342">
        <v>1</v>
      </c>
      <c r="W342">
        <v>0</v>
      </c>
      <c r="X342">
        <v>-1660354250</v>
      </c>
      <c r="Y342">
        <v>0.44</v>
      </c>
      <c r="AA342">
        <v>2.44</v>
      </c>
      <c r="AB342">
        <v>0</v>
      </c>
      <c r="AC342">
        <v>0</v>
      </c>
      <c r="AD342">
        <v>0</v>
      </c>
      <c r="AE342">
        <v>2.44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0.44</v>
      </c>
      <c r="AU342" t="s">
        <v>6</v>
      </c>
      <c r="AV342">
        <v>0</v>
      </c>
      <c r="AW342">
        <v>2</v>
      </c>
      <c r="AX342">
        <v>16674014</v>
      </c>
      <c r="AY342">
        <v>1</v>
      </c>
      <c r="AZ342">
        <v>0</v>
      </c>
      <c r="BA342">
        <v>360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Y342*Source!I223</f>
        <v>1.32</v>
      </c>
      <c r="CY342">
        <f>AA342</f>
        <v>2.44</v>
      </c>
      <c r="CZ342">
        <f>AE342</f>
        <v>2.44</v>
      </c>
      <c r="DA342">
        <f>AI342</f>
        <v>1</v>
      </c>
      <c r="DB342">
        <v>0</v>
      </c>
    </row>
    <row r="343" spans="1:106" x14ac:dyDescent="0.2">
      <c r="A343">
        <f>ROW(Source!A223)</f>
        <v>223</v>
      </c>
      <c r="B343">
        <v>16673393</v>
      </c>
      <c r="C343">
        <v>16673986</v>
      </c>
      <c r="D343">
        <v>15172868</v>
      </c>
      <c r="E343">
        <v>1</v>
      </c>
      <c r="F343">
        <v>1</v>
      </c>
      <c r="G343">
        <v>1</v>
      </c>
      <c r="H343">
        <v>3</v>
      </c>
      <c r="I343" t="s">
        <v>538</v>
      </c>
      <c r="J343" t="s">
        <v>539</v>
      </c>
      <c r="K343" t="s">
        <v>540</v>
      </c>
      <c r="L343">
        <v>1339</v>
      </c>
      <c r="N343">
        <v>1007</v>
      </c>
      <c r="O343" t="s">
        <v>274</v>
      </c>
      <c r="P343" t="s">
        <v>274</v>
      </c>
      <c r="Q343">
        <v>1</v>
      </c>
      <c r="W343">
        <v>0</v>
      </c>
      <c r="X343">
        <v>-861814431</v>
      </c>
      <c r="Y343">
        <v>0.24099999999999999</v>
      </c>
      <c r="AA343">
        <v>519.79999999999995</v>
      </c>
      <c r="AB343">
        <v>0</v>
      </c>
      <c r="AC343">
        <v>0</v>
      </c>
      <c r="AD343">
        <v>0</v>
      </c>
      <c r="AE343">
        <v>519.79999999999995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0.24099999999999999</v>
      </c>
      <c r="AU343" t="s">
        <v>6</v>
      </c>
      <c r="AV343">
        <v>0</v>
      </c>
      <c r="AW343">
        <v>2</v>
      </c>
      <c r="AX343">
        <v>16674015</v>
      </c>
      <c r="AY343">
        <v>1</v>
      </c>
      <c r="AZ343">
        <v>0</v>
      </c>
      <c r="BA343">
        <v>361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Y343*Source!I223</f>
        <v>0.72299999999999998</v>
      </c>
      <c r="CY343">
        <f>AA343</f>
        <v>519.79999999999995</v>
      </c>
      <c r="CZ343">
        <f>AE343</f>
        <v>519.79999999999995</v>
      </c>
      <c r="DA343">
        <f>AI343</f>
        <v>1</v>
      </c>
      <c r="DB343">
        <v>0</v>
      </c>
    </row>
    <row r="344" spans="1:106" x14ac:dyDescent="0.2">
      <c r="A344">
        <f>ROW(Source!A223)</f>
        <v>223</v>
      </c>
      <c r="B344">
        <v>16673393</v>
      </c>
      <c r="C344">
        <v>16673986</v>
      </c>
      <c r="D344">
        <v>15162227</v>
      </c>
      <c r="E344">
        <v>17</v>
      </c>
      <c r="F344">
        <v>1</v>
      </c>
      <c r="G344">
        <v>1</v>
      </c>
      <c r="H344">
        <v>3</v>
      </c>
      <c r="I344" t="s">
        <v>283</v>
      </c>
      <c r="J344" t="s">
        <v>6</v>
      </c>
      <c r="K344" t="s">
        <v>284</v>
      </c>
      <c r="L344">
        <v>1356</v>
      </c>
      <c r="N344">
        <v>1010</v>
      </c>
      <c r="O344" t="s">
        <v>285</v>
      </c>
      <c r="P344" t="s">
        <v>285</v>
      </c>
      <c r="Q344">
        <v>1000</v>
      </c>
      <c r="W344">
        <v>0</v>
      </c>
      <c r="X344">
        <v>-1480842532</v>
      </c>
      <c r="Y344">
        <v>0.4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6</v>
      </c>
      <c r="AT344">
        <v>0.4</v>
      </c>
      <c r="AU344" t="s">
        <v>6</v>
      </c>
      <c r="AV344">
        <v>0</v>
      </c>
      <c r="AW344">
        <v>2</v>
      </c>
      <c r="AX344">
        <v>16674016</v>
      </c>
      <c r="AY344">
        <v>1</v>
      </c>
      <c r="AZ344">
        <v>0</v>
      </c>
      <c r="BA344">
        <v>362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Y344*Source!I223</f>
        <v>1.2000000000000002</v>
      </c>
      <c r="CY344">
        <f>AA344</f>
        <v>0</v>
      </c>
      <c r="CZ344">
        <f>AE344</f>
        <v>0</v>
      </c>
      <c r="DA344">
        <f>AI344</f>
        <v>1</v>
      </c>
      <c r="DB344">
        <v>0</v>
      </c>
    </row>
    <row r="345" spans="1:106" x14ac:dyDescent="0.2">
      <c r="A345">
        <f>ROW(Source!A223)</f>
        <v>223</v>
      </c>
      <c r="B345">
        <v>16673393</v>
      </c>
      <c r="C345">
        <v>16673986</v>
      </c>
      <c r="D345">
        <v>15186828</v>
      </c>
      <c r="E345">
        <v>1</v>
      </c>
      <c r="F345">
        <v>1</v>
      </c>
      <c r="G345">
        <v>1</v>
      </c>
      <c r="H345">
        <v>3</v>
      </c>
      <c r="I345" t="s">
        <v>287</v>
      </c>
      <c r="J345" t="s">
        <v>289</v>
      </c>
      <c r="K345" t="s">
        <v>288</v>
      </c>
      <c r="L345">
        <v>1356</v>
      </c>
      <c r="N345">
        <v>1010</v>
      </c>
      <c r="O345" t="s">
        <v>285</v>
      </c>
      <c r="P345" t="s">
        <v>285</v>
      </c>
      <c r="Q345">
        <v>1000</v>
      </c>
      <c r="W345">
        <v>0</v>
      </c>
      <c r="X345">
        <v>-911876401</v>
      </c>
      <c r="Y345">
        <v>0.4</v>
      </c>
      <c r="AA345">
        <v>1752.6</v>
      </c>
      <c r="AB345">
        <v>0</v>
      </c>
      <c r="AC345">
        <v>0</v>
      </c>
      <c r="AD345">
        <v>0</v>
      </c>
      <c r="AE345">
        <v>1752.6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6</v>
      </c>
      <c r="AT345">
        <v>0.4</v>
      </c>
      <c r="AU345" t="s">
        <v>6</v>
      </c>
      <c r="AV345">
        <v>0</v>
      </c>
      <c r="AW345">
        <v>1</v>
      </c>
      <c r="AX345">
        <v>-1</v>
      </c>
      <c r="AY345">
        <v>0</v>
      </c>
      <c r="AZ345">
        <v>0</v>
      </c>
      <c r="BA345" t="s">
        <v>6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Y345*Source!I223</f>
        <v>1.2000000000000002</v>
      </c>
      <c r="CY345">
        <f>AA345</f>
        <v>1752.6</v>
      </c>
      <c r="CZ345">
        <f>AE345</f>
        <v>1752.6</v>
      </c>
      <c r="DA345">
        <f>AI345</f>
        <v>1</v>
      </c>
      <c r="DB345">
        <v>0</v>
      </c>
    </row>
    <row r="346" spans="1:106" x14ac:dyDescent="0.2">
      <c r="A346">
        <f>ROW(Source!A223)</f>
        <v>223</v>
      </c>
      <c r="B346">
        <v>16673393</v>
      </c>
      <c r="C346">
        <v>16673986</v>
      </c>
      <c r="D346">
        <v>15195823</v>
      </c>
      <c r="E346">
        <v>1</v>
      </c>
      <c r="F346">
        <v>1</v>
      </c>
      <c r="G346">
        <v>1</v>
      </c>
      <c r="H346">
        <v>3</v>
      </c>
      <c r="I346" t="s">
        <v>541</v>
      </c>
      <c r="J346" t="s">
        <v>542</v>
      </c>
      <c r="K346" t="s">
        <v>543</v>
      </c>
      <c r="L346">
        <v>1339</v>
      </c>
      <c r="N346">
        <v>1007</v>
      </c>
      <c r="O346" t="s">
        <v>274</v>
      </c>
      <c r="P346" t="s">
        <v>274</v>
      </c>
      <c r="Q346">
        <v>1</v>
      </c>
      <c r="W346">
        <v>0</v>
      </c>
      <c r="X346">
        <v>1443343806</v>
      </c>
      <c r="Y346">
        <v>5.0000000000000001E-4</v>
      </c>
      <c r="AA346">
        <v>1056</v>
      </c>
      <c r="AB346">
        <v>0</v>
      </c>
      <c r="AC346">
        <v>0</v>
      </c>
      <c r="AD346">
        <v>0</v>
      </c>
      <c r="AE346">
        <v>1056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5.0000000000000001E-4</v>
      </c>
      <c r="AU346" t="s">
        <v>6</v>
      </c>
      <c r="AV346">
        <v>0</v>
      </c>
      <c r="AW346">
        <v>2</v>
      </c>
      <c r="AX346">
        <v>16674017</v>
      </c>
      <c r="AY346">
        <v>1</v>
      </c>
      <c r="AZ346">
        <v>0</v>
      </c>
      <c r="BA346">
        <v>363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Y346*Source!I223</f>
        <v>1.5E-3</v>
      </c>
      <c r="CY346">
        <f>AA346</f>
        <v>1056</v>
      </c>
      <c r="CZ346">
        <f>AE346</f>
        <v>1056</v>
      </c>
      <c r="DA346">
        <f>AI346</f>
        <v>1</v>
      </c>
      <c r="DB346">
        <v>0</v>
      </c>
    </row>
    <row r="347" spans="1:106" x14ac:dyDescent="0.2">
      <c r="A347">
        <f>ROW(Source!A224)</f>
        <v>224</v>
      </c>
      <c r="B347">
        <v>16673407</v>
      </c>
      <c r="C347">
        <v>16673986</v>
      </c>
      <c r="D347">
        <v>15436014</v>
      </c>
      <c r="E347">
        <v>1</v>
      </c>
      <c r="F347">
        <v>1</v>
      </c>
      <c r="G347">
        <v>1</v>
      </c>
      <c r="H347">
        <v>1</v>
      </c>
      <c r="I347" t="s">
        <v>445</v>
      </c>
      <c r="J347" t="s">
        <v>6</v>
      </c>
      <c r="K347" t="s">
        <v>446</v>
      </c>
      <c r="L347">
        <v>1191</v>
      </c>
      <c r="N347">
        <v>1013</v>
      </c>
      <c r="O347" t="s">
        <v>398</v>
      </c>
      <c r="P347" t="s">
        <v>398</v>
      </c>
      <c r="Q347">
        <v>1</v>
      </c>
      <c r="W347">
        <v>0</v>
      </c>
      <c r="X347">
        <v>-784637506</v>
      </c>
      <c r="Y347">
        <v>7.8107999999999986</v>
      </c>
      <c r="AA347">
        <v>0</v>
      </c>
      <c r="AB347">
        <v>0</v>
      </c>
      <c r="AC347">
        <v>0</v>
      </c>
      <c r="AD347">
        <v>59.69</v>
      </c>
      <c r="AE347">
        <v>0</v>
      </c>
      <c r="AF347">
        <v>0</v>
      </c>
      <c r="AG347">
        <v>0</v>
      </c>
      <c r="AH347">
        <v>8.74</v>
      </c>
      <c r="AI347">
        <v>1</v>
      </c>
      <c r="AJ347">
        <v>1</v>
      </c>
      <c r="AK347">
        <v>1</v>
      </c>
      <c r="AL347">
        <v>6.83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5.66</v>
      </c>
      <c r="AU347" t="s">
        <v>254</v>
      </c>
      <c r="AV347">
        <v>1</v>
      </c>
      <c r="AW347">
        <v>2</v>
      </c>
      <c r="AX347">
        <v>16674011</v>
      </c>
      <c r="AY347">
        <v>1</v>
      </c>
      <c r="AZ347">
        <v>0</v>
      </c>
      <c r="BA347">
        <v>364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Y347*Source!I224</f>
        <v>23.432399999999994</v>
      </c>
      <c r="CY347">
        <f>AD347</f>
        <v>59.69</v>
      </c>
      <c r="CZ347">
        <f>AH347</f>
        <v>8.74</v>
      </c>
      <c r="DA347">
        <f>AL347</f>
        <v>6.83</v>
      </c>
      <c r="DB347">
        <v>0</v>
      </c>
    </row>
    <row r="348" spans="1:106" x14ac:dyDescent="0.2">
      <c r="A348">
        <f>ROW(Source!A224)</f>
        <v>224</v>
      </c>
      <c r="B348">
        <v>16673407</v>
      </c>
      <c r="C348">
        <v>16673986</v>
      </c>
      <c r="D348">
        <v>15430395</v>
      </c>
      <c r="E348">
        <v>1</v>
      </c>
      <c r="F348">
        <v>1</v>
      </c>
      <c r="G348">
        <v>1</v>
      </c>
      <c r="H348">
        <v>1</v>
      </c>
      <c r="I348" t="s">
        <v>399</v>
      </c>
      <c r="J348" t="s">
        <v>6</v>
      </c>
      <c r="K348" t="s">
        <v>400</v>
      </c>
      <c r="L348">
        <v>1191</v>
      </c>
      <c r="N348">
        <v>1013</v>
      </c>
      <c r="O348" t="s">
        <v>398</v>
      </c>
      <c r="P348" t="s">
        <v>398</v>
      </c>
      <c r="Q348">
        <v>1</v>
      </c>
      <c r="W348">
        <v>0</v>
      </c>
      <c r="X348">
        <v>-1417349443</v>
      </c>
      <c r="Y348">
        <v>0.4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6.83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0.4</v>
      </c>
      <c r="AU348" t="s">
        <v>6</v>
      </c>
      <c r="AV348">
        <v>2</v>
      </c>
      <c r="AW348">
        <v>2</v>
      </c>
      <c r="AX348">
        <v>16674012</v>
      </c>
      <c r="AY348">
        <v>1</v>
      </c>
      <c r="AZ348">
        <v>2048</v>
      </c>
      <c r="BA348">
        <v>365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Y348*Source!I224</f>
        <v>1.2000000000000002</v>
      </c>
      <c r="CY348">
        <f>AD348</f>
        <v>0</v>
      </c>
      <c r="CZ348">
        <f>AH348</f>
        <v>0</v>
      </c>
      <c r="DA348">
        <f>AL348</f>
        <v>1</v>
      </c>
      <c r="DB348">
        <v>0</v>
      </c>
    </row>
    <row r="349" spans="1:106" x14ac:dyDescent="0.2">
      <c r="A349">
        <f>ROW(Source!A224)</f>
        <v>224</v>
      </c>
      <c r="B349">
        <v>16673407</v>
      </c>
      <c r="C349">
        <v>16673986</v>
      </c>
      <c r="D349">
        <v>15247578</v>
      </c>
      <c r="E349">
        <v>1</v>
      </c>
      <c r="F349">
        <v>1</v>
      </c>
      <c r="G349">
        <v>1</v>
      </c>
      <c r="H349">
        <v>2</v>
      </c>
      <c r="I349" t="s">
        <v>532</v>
      </c>
      <c r="J349" t="s">
        <v>533</v>
      </c>
      <c r="K349" t="s">
        <v>534</v>
      </c>
      <c r="L349">
        <v>1368</v>
      </c>
      <c r="N349">
        <v>1011</v>
      </c>
      <c r="O349" t="s">
        <v>404</v>
      </c>
      <c r="P349" t="s">
        <v>404</v>
      </c>
      <c r="Q349">
        <v>1</v>
      </c>
      <c r="W349">
        <v>0</v>
      </c>
      <c r="X349">
        <v>-1460065968</v>
      </c>
      <c r="Y349">
        <v>0.6</v>
      </c>
      <c r="AA349">
        <v>0</v>
      </c>
      <c r="AB349">
        <v>590.11</v>
      </c>
      <c r="AC349">
        <v>13.5</v>
      </c>
      <c r="AD349">
        <v>0</v>
      </c>
      <c r="AE349">
        <v>0</v>
      </c>
      <c r="AF349">
        <v>86.4</v>
      </c>
      <c r="AG349">
        <v>13.5</v>
      </c>
      <c r="AH349">
        <v>0</v>
      </c>
      <c r="AI349">
        <v>1</v>
      </c>
      <c r="AJ349">
        <v>6.83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6</v>
      </c>
      <c r="AT349">
        <v>0.4</v>
      </c>
      <c r="AU349" t="s">
        <v>253</v>
      </c>
      <c r="AV349">
        <v>0</v>
      </c>
      <c r="AW349">
        <v>2</v>
      </c>
      <c r="AX349">
        <v>16674013</v>
      </c>
      <c r="AY349">
        <v>1</v>
      </c>
      <c r="AZ349">
        <v>0</v>
      </c>
      <c r="BA349">
        <v>366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Y349*Source!I224</f>
        <v>1.7999999999999998</v>
      </c>
      <c r="CY349">
        <f>AB349</f>
        <v>590.11</v>
      </c>
      <c r="CZ349">
        <f>AF349</f>
        <v>86.4</v>
      </c>
      <c r="DA349">
        <f>AJ349</f>
        <v>6.83</v>
      </c>
      <c r="DB349">
        <v>0</v>
      </c>
    </row>
    <row r="350" spans="1:106" x14ac:dyDescent="0.2">
      <c r="A350">
        <f>ROW(Source!A224)</f>
        <v>224</v>
      </c>
      <c r="B350">
        <v>16673407</v>
      </c>
      <c r="C350">
        <v>16673986</v>
      </c>
      <c r="D350">
        <v>15167286</v>
      </c>
      <c r="E350">
        <v>1</v>
      </c>
      <c r="F350">
        <v>1</v>
      </c>
      <c r="G350">
        <v>1</v>
      </c>
      <c r="H350">
        <v>3</v>
      </c>
      <c r="I350" t="s">
        <v>535</v>
      </c>
      <c r="J350" t="s">
        <v>536</v>
      </c>
      <c r="K350" t="s">
        <v>537</v>
      </c>
      <c r="L350">
        <v>1339</v>
      </c>
      <c r="N350">
        <v>1007</v>
      </c>
      <c r="O350" t="s">
        <v>274</v>
      </c>
      <c r="P350" t="s">
        <v>274</v>
      </c>
      <c r="Q350">
        <v>1</v>
      </c>
      <c r="W350">
        <v>0</v>
      </c>
      <c r="X350">
        <v>-1660354250</v>
      </c>
      <c r="Y350">
        <v>0.44</v>
      </c>
      <c r="AA350">
        <v>16.670000000000002</v>
      </c>
      <c r="AB350">
        <v>0</v>
      </c>
      <c r="AC350">
        <v>0</v>
      </c>
      <c r="AD350">
        <v>0</v>
      </c>
      <c r="AE350">
        <v>2.44</v>
      </c>
      <c r="AF350">
        <v>0</v>
      </c>
      <c r="AG350">
        <v>0</v>
      </c>
      <c r="AH350">
        <v>0</v>
      </c>
      <c r="AI350">
        <v>6.83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0.44</v>
      </c>
      <c r="AU350" t="s">
        <v>6</v>
      </c>
      <c r="AV350">
        <v>0</v>
      </c>
      <c r="AW350">
        <v>2</v>
      </c>
      <c r="AX350">
        <v>16674014</v>
      </c>
      <c r="AY350">
        <v>1</v>
      </c>
      <c r="AZ350">
        <v>0</v>
      </c>
      <c r="BA350">
        <v>367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Y350*Source!I224</f>
        <v>1.32</v>
      </c>
      <c r="CY350">
        <f>AA350</f>
        <v>16.670000000000002</v>
      </c>
      <c r="CZ350">
        <f>AE350</f>
        <v>2.44</v>
      </c>
      <c r="DA350">
        <f>AI350</f>
        <v>6.83</v>
      </c>
      <c r="DB350">
        <v>0</v>
      </c>
    </row>
    <row r="351" spans="1:106" x14ac:dyDescent="0.2">
      <c r="A351">
        <f>ROW(Source!A224)</f>
        <v>224</v>
      </c>
      <c r="B351">
        <v>16673407</v>
      </c>
      <c r="C351">
        <v>16673986</v>
      </c>
      <c r="D351">
        <v>15172868</v>
      </c>
      <c r="E351">
        <v>1</v>
      </c>
      <c r="F351">
        <v>1</v>
      </c>
      <c r="G351">
        <v>1</v>
      </c>
      <c r="H351">
        <v>3</v>
      </c>
      <c r="I351" t="s">
        <v>538</v>
      </c>
      <c r="J351" t="s">
        <v>539</v>
      </c>
      <c r="K351" t="s">
        <v>540</v>
      </c>
      <c r="L351">
        <v>1339</v>
      </c>
      <c r="N351">
        <v>1007</v>
      </c>
      <c r="O351" t="s">
        <v>274</v>
      </c>
      <c r="P351" t="s">
        <v>274</v>
      </c>
      <c r="Q351">
        <v>1</v>
      </c>
      <c r="W351">
        <v>0</v>
      </c>
      <c r="X351">
        <v>-861814431</v>
      </c>
      <c r="Y351">
        <v>0.24099999999999999</v>
      </c>
      <c r="AA351">
        <v>3550.23</v>
      </c>
      <c r="AB351">
        <v>0</v>
      </c>
      <c r="AC351">
        <v>0</v>
      </c>
      <c r="AD351">
        <v>0</v>
      </c>
      <c r="AE351">
        <v>519.79999999999995</v>
      </c>
      <c r="AF351">
        <v>0</v>
      </c>
      <c r="AG351">
        <v>0</v>
      </c>
      <c r="AH351">
        <v>0</v>
      </c>
      <c r="AI351">
        <v>6.83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0.24099999999999999</v>
      </c>
      <c r="AU351" t="s">
        <v>6</v>
      </c>
      <c r="AV351">
        <v>0</v>
      </c>
      <c r="AW351">
        <v>2</v>
      </c>
      <c r="AX351">
        <v>16674015</v>
      </c>
      <c r="AY351">
        <v>1</v>
      </c>
      <c r="AZ351">
        <v>0</v>
      </c>
      <c r="BA351">
        <v>368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Y351*Source!I224</f>
        <v>0.72299999999999998</v>
      </c>
      <c r="CY351">
        <f>AA351</f>
        <v>3550.23</v>
      </c>
      <c r="CZ351">
        <f>AE351</f>
        <v>519.79999999999995</v>
      </c>
      <c r="DA351">
        <f>AI351</f>
        <v>6.83</v>
      </c>
      <c r="DB351">
        <v>0</v>
      </c>
    </row>
    <row r="352" spans="1:106" x14ac:dyDescent="0.2">
      <c r="A352">
        <f>ROW(Source!A224)</f>
        <v>224</v>
      </c>
      <c r="B352">
        <v>16673407</v>
      </c>
      <c r="C352">
        <v>16673986</v>
      </c>
      <c r="D352">
        <v>15162227</v>
      </c>
      <c r="E352">
        <v>17</v>
      </c>
      <c r="F352">
        <v>1</v>
      </c>
      <c r="G352">
        <v>1</v>
      </c>
      <c r="H352">
        <v>3</v>
      </c>
      <c r="I352" t="s">
        <v>283</v>
      </c>
      <c r="J352" t="s">
        <v>6</v>
      </c>
      <c r="K352" t="s">
        <v>284</v>
      </c>
      <c r="L352">
        <v>1356</v>
      </c>
      <c r="N352">
        <v>1010</v>
      </c>
      <c r="O352" t="s">
        <v>285</v>
      </c>
      <c r="P352" t="s">
        <v>285</v>
      </c>
      <c r="Q352">
        <v>1000</v>
      </c>
      <c r="W352">
        <v>0</v>
      </c>
      <c r="X352">
        <v>-1480842532</v>
      </c>
      <c r="Y352">
        <v>0.4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6.83</v>
      </c>
      <c r="AJ352">
        <v>1</v>
      </c>
      <c r="AK352">
        <v>1</v>
      </c>
      <c r="AL352">
        <v>1</v>
      </c>
      <c r="AN352">
        <v>0</v>
      </c>
      <c r="AO352">
        <v>0</v>
      </c>
      <c r="AP352">
        <v>0</v>
      </c>
      <c r="AQ352">
        <v>0</v>
      </c>
      <c r="AR352">
        <v>0</v>
      </c>
      <c r="AS352" t="s">
        <v>6</v>
      </c>
      <c r="AT352">
        <v>0.4</v>
      </c>
      <c r="AU352" t="s">
        <v>6</v>
      </c>
      <c r="AV352">
        <v>0</v>
      </c>
      <c r="AW352">
        <v>2</v>
      </c>
      <c r="AX352">
        <v>16674016</v>
      </c>
      <c r="AY352">
        <v>1</v>
      </c>
      <c r="AZ352">
        <v>0</v>
      </c>
      <c r="BA352">
        <v>369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Y352*Source!I224</f>
        <v>1.2000000000000002</v>
      </c>
      <c r="CY352">
        <f>AA352</f>
        <v>0</v>
      </c>
      <c r="CZ352">
        <f>AE352</f>
        <v>0</v>
      </c>
      <c r="DA352">
        <f>AI352</f>
        <v>6.83</v>
      </c>
      <c r="DB352">
        <v>0</v>
      </c>
    </row>
    <row r="353" spans="1:106" x14ac:dyDescent="0.2">
      <c r="A353">
        <f>ROW(Source!A224)</f>
        <v>224</v>
      </c>
      <c r="B353">
        <v>16673407</v>
      </c>
      <c r="C353">
        <v>16673986</v>
      </c>
      <c r="D353">
        <v>15186828</v>
      </c>
      <c r="E353">
        <v>1</v>
      </c>
      <c r="F353">
        <v>1</v>
      </c>
      <c r="G353">
        <v>1</v>
      </c>
      <c r="H353">
        <v>3</v>
      </c>
      <c r="I353" t="s">
        <v>287</v>
      </c>
      <c r="J353" t="s">
        <v>289</v>
      </c>
      <c r="K353" t="s">
        <v>288</v>
      </c>
      <c r="L353">
        <v>1356</v>
      </c>
      <c r="N353">
        <v>1010</v>
      </c>
      <c r="O353" t="s">
        <v>285</v>
      </c>
      <c r="P353" t="s">
        <v>285</v>
      </c>
      <c r="Q353">
        <v>1000</v>
      </c>
      <c r="W353">
        <v>0</v>
      </c>
      <c r="X353">
        <v>-911876401</v>
      </c>
      <c r="Y353">
        <v>0.4</v>
      </c>
      <c r="AA353">
        <v>11970.26</v>
      </c>
      <c r="AB353">
        <v>0</v>
      </c>
      <c r="AC353">
        <v>0</v>
      </c>
      <c r="AD353">
        <v>0</v>
      </c>
      <c r="AE353">
        <v>1752.6</v>
      </c>
      <c r="AF353">
        <v>0</v>
      </c>
      <c r="AG353">
        <v>0</v>
      </c>
      <c r="AH353">
        <v>0</v>
      </c>
      <c r="AI353">
        <v>6.83</v>
      </c>
      <c r="AJ353">
        <v>1</v>
      </c>
      <c r="AK353">
        <v>1</v>
      </c>
      <c r="AL353">
        <v>1</v>
      </c>
      <c r="AN353">
        <v>0</v>
      </c>
      <c r="AO353">
        <v>0</v>
      </c>
      <c r="AP353">
        <v>0</v>
      </c>
      <c r="AQ353">
        <v>0</v>
      </c>
      <c r="AR353">
        <v>0</v>
      </c>
      <c r="AS353" t="s">
        <v>6</v>
      </c>
      <c r="AT353">
        <v>0.4</v>
      </c>
      <c r="AU353" t="s">
        <v>6</v>
      </c>
      <c r="AV353">
        <v>0</v>
      </c>
      <c r="AW353">
        <v>1</v>
      </c>
      <c r="AX353">
        <v>-1</v>
      </c>
      <c r="AY353">
        <v>0</v>
      </c>
      <c r="AZ353">
        <v>0</v>
      </c>
      <c r="BA353" t="s">
        <v>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Y353*Source!I224</f>
        <v>1.2000000000000002</v>
      </c>
      <c r="CY353">
        <f>AA353</f>
        <v>11970.26</v>
      </c>
      <c r="CZ353">
        <f>AE353</f>
        <v>1752.6</v>
      </c>
      <c r="DA353">
        <f>AI353</f>
        <v>6.83</v>
      </c>
      <c r="DB353">
        <v>0</v>
      </c>
    </row>
    <row r="354" spans="1:106" x14ac:dyDescent="0.2">
      <c r="A354">
        <f>ROW(Source!A224)</f>
        <v>224</v>
      </c>
      <c r="B354">
        <v>16673407</v>
      </c>
      <c r="C354">
        <v>16673986</v>
      </c>
      <c r="D354">
        <v>15195823</v>
      </c>
      <c r="E354">
        <v>1</v>
      </c>
      <c r="F354">
        <v>1</v>
      </c>
      <c r="G354">
        <v>1</v>
      </c>
      <c r="H354">
        <v>3</v>
      </c>
      <c r="I354" t="s">
        <v>541</v>
      </c>
      <c r="J354" t="s">
        <v>542</v>
      </c>
      <c r="K354" t="s">
        <v>543</v>
      </c>
      <c r="L354">
        <v>1339</v>
      </c>
      <c r="N354">
        <v>1007</v>
      </c>
      <c r="O354" t="s">
        <v>274</v>
      </c>
      <c r="P354" t="s">
        <v>274</v>
      </c>
      <c r="Q354">
        <v>1</v>
      </c>
      <c r="W354">
        <v>0</v>
      </c>
      <c r="X354">
        <v>1443343806</v>
      </c>
      <c r="Y354">
        <v>5.0000000000000001E-4</v>
      </c>
      <c r="AA354">
        <v>7212.48</v>
      </c>
      <c r="AB354">
        <v>0</v>
      </c>
      <c r="AC354">
        <v>0</v>
      </c>
      <c r="AD354">
        <v>0</v>
      </c>
      <c r="AE354">
        <v>1056</v>
      </c>
      <c r="AF354">
        <v>0</v>
      </c>
      <c r="AG354">
        <v>0</v>
      </c>
      <c r="AH354">
        <v>0</v>
      </c>
      <c r="AI354">
        <v>6.83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5.0000000000000001E-4</v>
      </c>
      <c r="AU354" t="s">
        <v>6</v>
      </c>
      <c r="AV354">
        <v>0</v>
      </c>
      <c r="AW354">
        <v>2</v>
      </c>
      <c r="AX354">
        <v>16674017</v>
      </c>
      <c r="AY354">
        <v>1</v>
      </c>
      <c r="AZ354">
        <v>0</v>
      </c>
      <c r="BA354">
        <v>370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Y354*Source!I224</f>
        <v>1.5E-3</v>
      </c>
      <c r="CY354">
        <f>AA354</f>
        <v>7212.48</v>
      </c>
      <c r="CZ354">
        <f>AE354</f>
        <v>1056</v>
      </c>
      <c r="DA354">
        <f>AI354</f>
        <v>6.83</v>
      </c>
      <c r="DB354">
        <v>0</v>
      </c>
    </row>
    <row r="355" spans="1:106" x14ac:dyDescent="0.2">
      <c r="A355">
        <f>ROW(Source!A229)</f>
        <v>229</v>
      </c>
      <c r="B355">
        <v>16673393</v>
      </c>
      <c r="C355">
        <v>16674021</v>
      </c>
      <c r="D355">
        <v>15430517</v>
      </c>
      <c r="E355">
        <v>1</v>
      </c>
      <c r="F355">
        <v>1</v>
      </c>
      <c r="G355">
        <v>1</v>
      </c>
      <c r="H355">
        <v>1</v>
      </c>
      <c r="I355" t="s">
        <v>544</v>
      </c>
      <c r="J355" t="s">
        <v>6</v>
      </c>
      <c r="K355" t="s">
        <v>545</v>
      </c>
      <c r="L355">
        <v>1191</v>
      </c>
      <c r="N355">
        <v>1013</v>
      </c>
      <c r="O355" t="s">
        <v>398</v>
      </c>
      <c r="P355" t="s">
        <v>398</v>
      </c>
      <c r="Q355">
        <v>1</v>
      </c>
      <c r="W355">
        <v>0</v>
      </c>
      <c r="X355">
        <v>735429535</v>
      </c>
      <c r="Y355">
        <v>135</v>
      </c>
      <c r="AA355">
        <v>0</v>
      </c>
      <c r="AB355">
        <v>0</v>
      </c>
      <c r="AC355">
        <v>0</v>
      </c>
      <c r="AD355">
        <v>7.8</v>
      </c>
      <c r="AE355">
        <v>0</v>
      </c>
      <c r="AF355">
        <v>0</v>
      </c>
      <c r="AG355">
        <v>0</v>
      </c>
      <c r="AH355">
        <v>7.8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135</v>
      </c>
      <c r="AU355" t="s">
        <v>6</v>
      </c>
      <c r="AV355">
        <v>1</v>
      </c>
      <c r="AW355">
        <v>2</v>
      </c>
      <c r="AX355">
        <v>16674022</v>
      </c>
      <c r="AY355">
        <v>1</v>
      </c>
      <c r="AZ355">
        <v>0</v>
      </c>
      <c r="BA355">
        <v>371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Y355*Source!I229</f>
        <v>20.25</v>
      </c>
      <c r="CY355">
        <f>AD355</f>
        <v>7.8</v>
      </c>
      <c r="CZ355">
        <f>AH355</f>
        <v>7.8</v>
      </c>
      <c r="DA355">
        <f>AL355</f>
        <v>1</v>
      </c>
      <c r="DB355">
        <v>0</v>
      </c>
    </row>
    <row r="356" spans="1:106" x14ac:dyDescent="0.2">
      <c r="A356">
        <f>ROW(Source!A229)</f>
        <v>229</v>
      </c>
      <c r="B356">
        <v>16673393</v>
      </c>
      <c r="C356">
        <v>16674021</v>
      </c>
      <c r="D356">
        <v>15430395</v>
      </c>
      <c r="E356">
        <v>1</v>
      </c>
      <c r="F356">
        <v>1</v>
      </c>
      <c r="G356">
        <v>1</v>
      </c>
      <c r="H356">
        <v>1</v>
      </c>
      <c r="I356" t="s">
        <v>399</v>
      </c>
      <c r="J356" t="s">
        <v>6</v>
      </c>
      <c r="K356" t="s">
        <v>400</v>
      </c>
      <c r="L356">
        <v>1191</v>
      </c>
      <c r="N356">
        <v>1013</v>
      </c>
      <c r="O356" t="s">
        <v>398</v>
      </c>
      <c r="P356" t="s">
        <v>398</v>
      </c>
      <c r="Q356">
        <v>1</v>
      </c>
      <c r="W356">
        <v>0</v>
      </c>
      <c r="X356">
        <v>-1417349443</v>
      </c>
      <c r="Y356">
        <v>1.96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1.96</v>
      </c>
      <c r="AU356" t="s">
        <v>6</v>
      </c>
      <c r="AV356">
        <v>2</v>
      </c>
      <c r="AW356">
        <v>2</v>
      </c>
      <c r="AX356">
        <v>16674023</v>
      </c>
      <c r="AY356">
        <v>1</v>
      </c>
      <c r="AZ356">
        <v>0</v>
      </c>
      <c r="BA356">
        <v>372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Y356*Source!I229</f>
        <v>0.29399999999999998</v>
      </c>
      <c r="CY356">
        <f>AD356</f>
        <v>0</v>
      </c>
      <c r="CZ356">
        <f>AH356</f>
        <v>0</v>
      </c>
      <c r="DA356">
        <f>AL356</f>
        <v>1</v>
      </c>
      <c r="DB356">
        <v>0</v>
      </c>
    </row>
    <row r="357" spans="1:106" x14ac:dyDescent="0.2">
      <c r="A357">
        <f>ROW(Source!A229)</f>
        <v>229</v>
      </c>
      <c r="B357">
        <v>16673393</v>
      </c>
      <c r="C357">
        <v>16674021</v>
      </c>
      <c r="D357">
        <v>15247682</v>
      </c>
      <c r="E357">
        <v>1</v>
      </c>
      <c r="F357">
        <v>1</v>
      </c>
      <c r="G357">
        <v>1</v>
      </c>
      <c r="H357">
        <v>2</v>
      </c>
      <c r="I357" t="s">
        <v>546</v>
      </c>
      <c r="J357" t="s">
        <v>547</v>
      </c>
      <c r="K357" t="s">
        <v>548</v>
      </c>
      <c r="L357">
        <v>1368</v>
      </c>
      <c r="N357">
        <v>1011</v>
      </c>
      <c r="O357" t="s">
        <v>404</v>
      </c>
      <c r="P357" t="s">
        <v>404</v>
      </c>
      <c r="Q357">
        <v>1</v>
      </c>
      <c r="W357">
        <v>0</v>
      </c>
      <c r="X357">
        <v>1254003961</v>
      </c>
      <c r="Y357">
        <v>1.96</v>
      </c>
      <c r="AA357">
        <v>0</v>
      </c>
      <c r="AB357">
        <v>115.4</v>
      </c>
      <c r="AC357">
        <v>13.5</v>
      </c>
      <c r="AD357">
        <v>0</v>
      </c>
      <c r="AE357">
        <v>0</v>
      </c>
      <c r="AF357">
        <v>115.4</v>
      </c>
      <c r="AG357">
        <v>13.5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1.96</v>
      </c>
      <c r="AU357" t="s">
        <v>6</v>
      </c>
      <c r="AV357">
        <v>0</v>
      </c>
      <c r="AW357">
        <v>2</v>
      </c>
      <c r="AX357">
        <v>16674024</v>
      </c>
      <c r="AY357">
        <v>1</v>
      </c>
      <c r="AZ357">
        <v>0</v>
      </c>
      <c r="BA357">
        <v>373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Y357*Source!I229</f>
        <v>0.29399999999999998</v>
      </c>
      <c r="CY357">
        <f>AB357</f>
        <v>115.4</v>
      </c>
      <c r="CZ357">
        <f>AF357</f>
        <v>115.4</v>
      </c>
      <c r="DA357">
        <f>AJ357</f>
        <v>1</v>
      </c>
      <c r="DB357">
        <v>0</v>
      </c>
    </row>
    <row r="358" spans="1:106" x14ac:dyDescent="0.2">
      <c r="A358">
        <f>ROW(Source!A229)</f>
        <v>229</v>
      </c>
      <c r="B358">
        <v>16673393</v>
      </c>
      <c r="C358">
        <v>16674021</v>
      </c>
      <c r="D358">
        <v>15164559</v>
      </c>
      <c r="E358">
        <v>17</v>
      </c>
      <c r="F358">
        <v>1</v>
      </c>
      <c r="G358">
        <v>1</v>
      </c>
      <c r="H358">
        <v>3</v>
      </c>
      <c r="I358" t="s">
        <v>442</v>
      </c>
      <c r="J358" t="s">
        <v>6</v>
      </c>
      <c r="K358" t="s">
        <v>443</v>
      </c>
      <c r="L358">
        <v>1374</v>
      </c>
      <c r="N358">
        <v>1013</v>
      </c>
      <c r="O358" t="s">
        <v>444</v>
      </c>
      <c r="P358" t="s">
        <v>444</v>
      </c>
      <c r="Q358">
        <v>1</v>
      </c>
      <c r="W358">
        <v>0</v>
      </c>
      <c r="X358">
        <v>-1731369543</v>
      </c>
      <c r="Y358">
        <v>21.06</v>
      </c>
      <c r="AA358">
        <v>1</v>
      </c>
      <c r="AB358">
        <v>0</v>
      </c>
      <c r="AC358">
        <v>0</v>
      </c>
      <c r="AD358">
        <v>0</v>
      </c>
      <c r="AE358">
        <v>1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21.06</v>
      </c>
      <c r="AU358" t="s">
        <v>6</v>
      </c>
      <c r="AV358">
        <v>0</v>
      </c>
      <c r="AW358">
        <v>2</v>
      </c>
      <c r="AX358">
        <v>16674025</v>
      </c>
      <c r="AY358">
        <v>1</v>
      </c>
      <c r="AZ358">
        <v>0</v>
      </c>
      <c r="BA358">
        <v>374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Y358*Source!I229</f>
        <v>3.1589999999999998</v>
      </c>
      <c r="CY358">
        <f>AA358</f>
        <v>1</v>
      </c>
      <c r="CZ358">
        <f>AE358</f>
        <v>1</v>
      </c>
      <c r="DA358">
        <f>AI358</f>
        <v>1</v>
      </c>
      <c r="DB358">
        <v>0</v>
      </c>
    </row>
    <row r="359" spans="1:106" x14ac:dyDescent="0.2">
      <c r="A359">
        <f>ROW(Source!A230)</f>
        <v>230</v>
      </c>
      <c r="B359">
        <v>16673407</v>
      </c>
      <c r="C359">
        <v>16674021</v>
      </c>
      <c r="D359">
        <v>15430517</v>
      </c>
      <c r="E359">
        <v>1</v>
      </c>
      <c r="F359">
        <v>1</v>
      </c>
      <c r="G359">
        <v>1</v>
      </c>
      <c r="H359">
        <v>1</v>
      </c>
      <c r="I359" t="s">
        <v>544</v>
      </c>
      <c r="J359" t="s">
        <v>6</v>
      </c>
      <c r="K359" t="s">
        <v>545</v>
      </c>
      <c r="L359">
        <v>1191</v>
      </c>
      <c r="N359">
        <v>1013</v>
      </c>
      <c r="O359" t="s">
        <v>398</v>
      </c>
      <c r="P359" t="s">
        <v>398</v>
      </c>
      <c r="Q359">
        <v>1</v>
      </c>
      <c r="W359">
        <v>0</v>
      </c>
      <c r="X359">
        <v>735429535</v>
      </c>
      <c r="Y359">
        <v>135</v>
      </c>
      <c r="AA359">
        <v>0</v>
      </c>
      <c r="AB359">
        <v>0</v>
      </c>
      <c r="AC359">
        <v>0</v>
      </c>
      <c r="AD359">
        <v>53.27</v>
      </c>
      <c r="AE359">
        <v>0</v>
      </c>
      <c r="AF359">
        <v>0</v>
      </c>
      <c r="AG359">
        <v>0</v>
      </c>
      <c r="AH359">
        <v>7.8</v>
      </c>
      <c r="AI359">
        <v>1</v>
      </c>
      <c r="AJ359">
        <v>1</v>
      </c>
      <c r="AK359">
        <v>1</v>
      </c>
      <c r="AL359">
        <v>6.83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135</v>
      </c>
      <c r="AU359" t="s">
        <v>6</v>
      </c>
      <c r="AV359">
        <v>1</v>
      </c>
      <c r="AW359">
        <v>2</v>
      </c>
      <c r="AX359">
        <v>16674022</v>
      </c>
      <c r="AY359">
        <v>1</v>
      </c>
      <c r="AZ359">
        <v>0</v>
      </c>
      <c r="BA359">
        <v>375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Y359*Source!I230</f>
        <v>20.25</v>
      </c>
      <c r="CY359">
        <f>AD359</f>
        <v>53.27</v>
      </c>
      <c r="CZ359">
        <f>AH359</f>
        <v>7.8</v>
      </c>
      <c r="DA359">
        <f>AL359</f>
        <v>6.83</v>
      </c>
      <c r="DB359">
        <v>0</v>
      </c>
    </row>
    <row r="360" spans="1:106" x14ac:dyDescent="0.2">
      <c r="A360">
        <f>ROW(Source!A230)</f>
        <v>230</v>
      </c>
      <c r="B360">
        <v>16673407</v>
      </c>
      <c r="C360">
        <v>16674021</v>
      </c>
      <c r="D360">
        <v>15430395</v>
      </c>
      <c r="E360">
        <v>1</v>
      </c>
      <c r="F360">
        <v>1</v>
      </c>
      <c r="G360">
        <v>1</v>
      </c>
      <c r="H360">
        <v>1</v>
      </c>
      <c r="I360" t="s">
        <v>399</v>
      </c>
      <c r="J360" t="s">
        <v>6</v>
      </c>
      <c r="K360" t="s">
        <v>400</v>
      </c>
      <c r="L360">
        <v>1191</v>
      </c>
      <c r="N360">
        <v>1013</v>
      </c>
      <c r="O360" t="s">
        <v>398</v>
      </c>
      <c r="P360" t="s">
        <v>398</v>
      </c>
      <c r="Q360">
        <v>1</v>
      </c>
      <c r="W360">
        <v>0</v>
      </c>
      <c r="X360">
        <v>-1417349443</v>
      </c>
      <c r="Y360">
        <v>1.96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6.83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1.96</v>
      </c>
      <c r="AU360" t="s">
        <v>6</v>
      </c>
      <c r="AV360">
        <v>2</v>
      </c>
      <c r="AW360">
        <v>2</v>
      </c>
      <c r="AX360">
        <v>16674023</v>
      </c>
      <c r="AY360">
        <v>1</v>
      </c>
      <c r="AZ360">
        <v>0</v>
      </c>
      <c r="BA360">
        <v>376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Y360*Source!I230</f>
        <v>0.29399999999999998</v>
      </c>
      <c r="CY360">
        <f>AD360</f>
        <v>0</v>
      </c>
      <c r="CZ360">
        <f>AH360</f>
        <v>0</v>
      </c>
      <c r="DA360">
        <f>AL360</f>
        <v>1</v>
      </c>
      <c r="DB360">
        <v>0</v>
      </c>
    </row>
    <row r="361" spans="1:106" x14ac:dyDescent="0.2">
      <c r="A361">
        <f>ROW(Source!A230)</f>
        <v>230</v>
      </c>
      <c r="B361">
        <v>16673407</v>
      </c>
      <c r="C361">
        <v>16674021</v>
      </c>
      <c r="D361">
        <v>15247682</v>
      </c>
      <c r="E361">
        <v>1</v>
      </c>
      <c r="F361">
        <v>1</v>
      </c>
      <c r="G361">
        <v>1</v>
      </c>
      <c r="H361">
        <v>2</v>
      </c>
      <c r="I361" t="s">
        <v>546</v>
      </c>
      <c r="J361" t="s">
        <v>547</v>
      </c>
      <c r="K361" t="s">
        <v>548</v>
      </c>
      <c r="L361">
        <v>1368</v>
      </c>
      <c r="N361">
        <v>1011</v>
      </c>
      <c r="O361" t="s">
        <v>404</v>
      </c>
      <c r="P361" t="s">
        <v>404</v>
      </c>
      <c r="Q361">
        <v>1</v>
      </c>
      <c r="W361">
        <v>0</v>
      </c>
      <c r="X361">
        <v>1254003961</v>
      </c>
      <c r="Y361">
        <v>1.96</v>
      </c>
      <c r="AA361">
        <v>0</v>
      </c>
      <c r="AB361">
        <v>788.18</v>
      </c>
      <c r="AC361">
        <v>13.5</v>
      </c>
      <c r="AD361">
        <v>0</v>
      </c>
      <c r="AE361">
        <v>0</v>
      </c>
      <c r="AF361">
        <v>115.4</v>
      </c>
      <c r="AG361">
        <v>13.5</v>
      </c>
      <c r="AH361">
        <v>0</v>
      </c>
      <c r="AI361">
        <v>1</v>
      </c>
      <c r="AJ361">
        <v>6.83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1.96</v>
      </c>
      <c r="AU361" t="s">
        <v>6</v>
      </c>
      <c r="AV361">
        <v>0</v>
      </c>
      <c r="AW361">
        <v>2</v>
      </c>
      <c r="AX361">
        <v>16674024</v>
      </c>
      <c r="AY361">
        <v>1</v>
      </c>
      <c r="AZ361">
        <v>0</v>
      </c>
      <c r="BA361">
        <v>377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Y361*Source!I230</f>
        <v>0.29399999999999998</v>
      </c>
      <c r="CY361">
        <f>AB361</f>
        <v>788.18</v>
      </c>
      <c r="CZ361">
        <f>AF361</f>
        <v>115.4</v>
      </c>
      <c r="DA361">
        <f>AJ361</f>
        <v>6.83</v>
      </c>
      <c r="DB361">
        <v>0</v>
      </c>
    </row>
    <row r="362" spans="1:106" x14ac:dyDescent="0.2">
      <c r="A362">
        <f>ROW(Source!A230)</f>
        <v>230</v>
      </c>
      <c r="B362">
        <v>16673407</v>
      </c>
      <c r="C362">
        <v>16674021</v>
      </c>
      <c r="D362">
        <v>15164559</v>
      </c>
      <c r="E362">
        <v>17</v>
      </c>
      <c r="F362">
        <v>1</v>
      </c>
      <c r="G362">
        <v>1</v>
      </c>
      <c r="H362">
        <v>3</v>
      </c>
      <c r="I362" t="s">
        <v>442</v>
      </c>
      <c r="J362" t="s">
        <v>6</v>
      </c>
      <c r="K362" t="s">
        <v>443</v>
      </c>
      <c r="L362">
        <v>1374</v>
      </c>
      <c r="N362">
        <v>1013</v>
      </c>
      <c r="O362" t="s">
        <v>444</v>
      </c>
      <c r="P362" t="s">
        <v>444</v>
      </c>
      <c r="Q362">
        <v>1</v>
      </c>
      <c r="W362">
        <v>0</v>
      </c>
      <c r="X362">
        <v>-1731369543</v>
      </c>
      <c r="Y362">
        <v>21.06</v>
      </c>
      <c r="AA362">
        <v>1</v>
      </c>
      <c r="AB362">
        <v>0</v>
      </c>
      <c r="AC362">
        <v>0</v>
      </c>
      <c r="AD362">
        <v>0</v>
      </c>
      <c r="AE362">
        <v>1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21.06</v>
      </c>
      <c r="AU362" t="s">
        <v>6</v>
      </c>
      <c r="AV362">
        <v>0</v>
      </c>
      <c r="AW362">
        <v>2</v>
      </c>
      <c r="AX362">
        <v>16674025</v>
      </c>
      <c r="AY362">
        <v>1</v>
      </c>
      <c r="AZ362">
        <v>0</v>
      </c>
      <c r="BA362">
        <v>378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Y362*Source!I230</f>
        <v>3.1589999999999998</v>
      </c>
      <c r="CY362">
        <f>AA362</f>
        <v>1</v>
      </c>
      <c r="CZ362">
        <f>AE362</f>
        <v>1</v>
      </c>
      <c r="DA362">
        <f>AI362</f>
        <v>1</v>
      </c>
      <c r="DB362">
        <v>0</v>
      </c>
    </row>
    <row r="363" spans="1:106" x14ac:dyDescent="0.2">
      <c r="A363">
        <f>ROW(Source!A231)</f>
        <v>231</v>
      </c>
      <c r="B363">
        <v>16673393</v>
      </c>
      <c r="C363">
        <v>16674026</v>
      </c>
      <c r="D363">
        <v>15435099</v>
      </c>
      <c r="E363">
        <v>1</v>
      </c>
      <c r="F363">
        <v>1</v>
      </c>
      <c r="G363">
        <v>1</v>
      </c>
      <c r="H363">
        <v>1</v>
      </c>
      <c r="I363" t="s">
        <v>549</v>
      </c>
      <c r="J363" t="s">
        <v>6</v>
      </c>
      <c r="K363" t="s">
        <v>550</v>
      </c>
      <c r="L363">
        <v>1191</v>
      </c>
      <c r="N363">
        <v>1013</v>
      </c>
      <c r="O363" t="s">
        <v>398</v>
      </c>
      <c r="P363" t="s">
        <v>398</v>
      </c>
      <c r="Q363">
        <v>1</v>
      </c>
      <c r="W363">
        <v>0</v>
      </c>
      <c r="X363">
        <v>1010519658</v>
      </c>
      <c r="Y363">
        <v>242</v>
      </c>
      <c r="AA363">
        <v>0</v>
      </c>
      <c r="AB363">
        <v>0</v>
      </c>
      <c r="AC363">
        <v>0</v>
      </c>
      <c r="AD363">
        <v>8.64</v>
      </c>
      <c r="AE363">
        <v>0</v>
      </c>
      <c r="AF363">
        <v>0</v>
      </c>
      <c r="AG363">
        <v>0</v>
      </c>
      <c r="AH363">
        <v>8.64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24.2</v>
      </c>
      <c r="AU363" t="s">
        <v>301</v>
      </c>
      <c r="AV363">
        <v>1</v>
      </c>
      <c r="AW363">
        <v>2</v>
      </c>
      <c r="AX363">
        <v>16674027</v>
      </c>
      <c r="AY363">
        <v>1</v>
      </c>
      <c r="AZ363">
        <v>0</v>
      </c>
      <c r="BA363">
        <v>379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Y363*Source!I231</f>
        <v>36.299999999999997</v>
      </c>
      <c r="CY363">
        <f>AD363</f>
        <v>8.64</v>
      </c>
      <c r="CZ363">
        <f>AH363</f>
        <v>8.64</v>
      </c>
      <c r="DA363">
        <f>AL363</f>
        <v>1</v>
      </c>
      <c r="DB363">
        <v>0</v>
      </c>
    </row>
    <row r="364" spans="1:106" x14ac:dyDescent="0.2">
      <c r="A364">
        <f>ROW(Source!A231)</f>
        <v>231</v>
      </c>
      <c r="B364">
        <v>16673393</v>
      </c>
      <c r="C364">
        <v>16674026</v>
      </c>
      <c r="D364">
        <v>15430395</v>
      </c>
      <c r="E364">
        <v>1</v>
      </c>
      <c r="F364">
        <v>1</v>
      </c>
      <c r="G364">
        <v>1</v>
      </c>
      <c r="H364">
        <v>1</v>
      </c>
      <c r="I364" t="s">
        <v>399</v>
      </c>
      <c r="J364" t="s">
        <v>6</v>
      </c>
      <c r="K364" t="s">
        <v>400</v>
      </c>
      <c r="L364">
        <v>1191</v>
      </c>
      <c r="N364">
        <v>1013</v>
      </c>
      <c r="O364" t="s">
        <v>398</v>
      </c>
      <c r="P364" t="s">
        <v>398</v>
      </c>
      <c r="Q364">
        <v>1</v>
      </c>
      <c r="W364">
        <v>0</v>
      </c>
      <c r="X364">
        <v>-1417349443</v>
      </c>
      <c r="Y364">
        <v>0.74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0.74</v>
      </c>
      <c r="AU364" t="s">
        <v>6</v>
      </c>
      <c r="AV364">
        <v>2</v>
      </c>
      <c r="AW364">
        <v>2</v>
      </c>
      <c r="AX364">
        <v>16674028</v>
      </c>
      <c r="AY364">
        <v>1</v>
      </c>
      <c r="AZ364">
        <v>2048</v>
      </c>
      <c r="BA364">
        <v>380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Y364*Source!I231</f>
        <v>0.111</v>
      </c>
      <c r="CY364">
        <f>AD364</f>
        <v>0</v>
      </c>
      <c r="CZ364">
        <f>AH364</f>
        <v>0</v>
      </c>
      <c r="DA364">
        <f>AL364</f>
        <v>1</v>
      </c>
      <c r="DB364">
        <v>0</v>
      </c>
    </row>
    <row r="365" spans="1:106" x14ac:dyDescent="0.2">
      <c r="A365">
        <f>ROW(Source!A231)</f>
        <v>231</v>
      </c>
      <c r="B365">
        <v>16673393</v>
      </c>
      <c r="C365">
        <v>16674026</v>
      </c>
      <c r="D365">
        <v>15247702</v>
      </c>
      <c r="E365">
        <v>1</v>
      </c>
      <c r="F365">
        <v>1</v>
      </c>
      <c r="G365">
        <v>1</v>
      </c>
      <c r="H365">
        <v>2</v>
      </c>
      <c r="I365" t="s">
        <v>551</v>
      </c>
      <c r="J365" t="s">
        <v>552</v>
      </c>
      <c r="K365" t="s">
        <v>553</v>
      </c>
      <c r="L365">
        <v>1368</v>
      </c>
      <c r="N365">
        <v>1011</v>
      </c>
      <c r="O365" t="s">
        <v>404</v>
      </c>
      <c r="P365" t="s">
        <v>404</v>
      </c>
      <c r="Q365">
        <v>1</v>
      </c>
      <c r="W365">
        <v>0</v>
      </c>
      <c r="X365">
        <v>92482457</v>
      </c>
      <c r="Y365">
        <v>7.4</v>
      </c>
      <c r="AA365">
        <v>0</v>
      </c>
      <c r="AB365">
        <v>96.89</v>
      </c>
      <c r="AC365">
        <v>13.5</v>
      </c>
      <c r="AD365">
        <v>0</v>
      </c>
      <c r="AE365">
        <v>0</v>
      </c>
      <c r="AF365">
        <v>96.89</v>
      </c>
      <c r="AG365">
        <v>13.5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0.74</v>
      </c>
      <c r="AU365" t="s">
        <v>301</v>
      </c>
      <c r="AV365">
        <v>0</v>
      </c>
      <c r="AW365">
        <v>2</v>
      </c>
      <c r="AX365">
        <v>16674029</v>
      </c>
      <c r="AY365">
        <v>1</v>
      </c>
      <c r="AZ365">
        <v>0</v>
      </c>
      <c r="BA365">
        <v>381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Y365*Source!I231</f>
        <v>1.1100000000000001</v>
      </c>
      <c r="CY365">
        <f>AB365</f>
        <v>96.89</v>
      </c>
      <c r="CZ365">
        <f>AF365</f>
        <v>96.89</v>
      </c>
      <c r="DA365">
        <f>AJ365</f>
        <v>1</v>
      </c>
      <c r="DB365">
        <v>0</v>
      </c>
    </row>
    <row r="366" spans="1:106" x14ac:dyDescent="0.2">
      <c r="A366">
        <f>ROW(Source!A231)</f>
        <v>231</v>
      </c>
      <c r="B366">
        <v>16673393</v>
      </c>
      <c r="C366">
        <v>16674026</v>
      </c>
      <c r="D366">
        <v>15164559</v>
      </c>
      <c r="E366">
        <v>17</v>
      </c>
      <c r="F366">
        <v>1</v>
      </c>
      <c r="G366">
        <v>1</v>
      </c>
      <c r="H366">
        <v>3</v>
      </c>
      <c r="I366" t="s">
        <v>442</v>
      </c>
      <c r="J366" t="s">
        <v>6</v>
      </c>
      <c r="K366" t="s">
        <v>443</v>
      </c>
      <c r="L366">
        <v>1374</v>
      </c>
      <c r="N366">
        <v>1013</v>
      </c>
      <c r="O366" t="s">
        <v>444</v>
      </c>
      <c r="P366" t="s">
        <v>444</v>
      </c>
      <c r="Q366">
        <v>1</v>
      </c>
      <c r="W366">
        <v>0</v>
      </c>
      <c r="X366">
        <v>-1731369543</v>
      </c>
      <c r="Y366">
        <v>41.8</v>
      </c>
      <c r="AA366">
        <v>1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6</v>
      </c>
      <c r="AT366">
        <v>4.18</v>
      </c>
      <c r="AU366" t="s">
        <v>301</v>
      </c>
      <c r="AV366">
        <v>0</v>
      </c>
      <c r="AW366">
        <v>2</v>
      </c>
      <c r="AX366">
        <v>16674030</v>
      </c>
      <c r="AY366">
        <v>1</v>
      </c>
      <c r="AZ366">
        <v>0</v>
      </c>
      <c r="BA366">
        <v>382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Y366*Source!I231</f>
        <v>6.27</v>
      </c>
      <c r="CY366">
        <f>AA366</f>
        <v>1</v>
      </c>
      <c r="CZ366">
        <f>AE366</f>
        <v>1</v>
      </c>
      <c r="DA366">
        <f>AI366</f>
        <v>1</v>
      </c>
      <c r="DB366">
        <v>0</v>
      </c>
    </row>
    <row r="367" spans="1:106" x14ac:dyDescent="0.2">
      <c r="A367">
        <f>ROW(Source!A232)</f>
        <v>232</v>
      </c>
      <c r="B367">
        <v>16673407</v>
      </c>
      <c r="C367">
        <v>16674026</v>
      </c>
      <c r="D367">
        <v>15435099</v>
      </c>
      <c r="E367">
        <v>1</v>
      </c>
      <c r="F367">
        <v>1</v>
      </c>
      <c r="G367">
        <v>1</v>
      </c>
      <c r="H367">
        <v>1</v>
      </c>
      <c r="I367" t="s">
        <v>549</v>
      </c>
      <c r="J367" t="s">
        <v>6</v>
      </c>
      <c r="K367" t="s">
        <v>550</v>
      </c>
      <c r="L367">
        <v>1191</v>
      </c>
      <c r="N367">
        <v>1013</v>
      </c>
      <c r="O367" t="s">
        <v>398</v>
      </c>
      <c r="P367" t="s">
        <v>398</v>
      </c>
      <c r="Q367">
        <v>1</v>
      </c>
      <c r="W367">
        <v>0</v>
      </c>
      <c r="X367">
        <v>1010519658</v>
      </c>
      <c r="Y367">
        <v>242</v>
      </c>
      <c r="AA367">
        <v>0</v>
      </c>
      <c r="AB367">
        <v>0</v>
      </c>
      <c r="AC367">
        <v>0</v>
      </c>
      <c r="AD367">
        <v>59.01</v>
      </c>
      <c r="AE367">
        <v>0</v>
      </c>
      <c r="AF367">
        <v>0</v>
      </c>
      <c r="AG367">
        <v>0</v>
      </c>
      <c r="AH367">
        <v>8.64</v>
      </c>
      <c r="AI367">
        <v>1</v>
      </c>
      <c r="AJ367">
        <v>1</v>
      </c>
      <c r="AK367">
        <v>1</v>
      </c>
      <c r="AL367">
        <v>6.83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6</v>
      </c>
      <c r="AT367">
        <v>24.2</v>
      </c>
      <c r="AU367" t="s">
        <v>301</v>
      </c>
      <c r="AV367">
        <v>1</v>
      </c>
      <c r="AW367">
        <v>2</v>
      </c>
      <c r="AX367">
        <v>16674027</v>
      </c>
      <c r="AY367">
        <v>1</v>
      </c>
      <c r="AZ367">
        <v>0</v>
      </c>
      <c r="BA367">
        <v>383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Y367*Source!I232</f>
        <v>36.299999999999997</v>
      </c>
      <c r="CY367">
        <f>AD367</f>
        <v>59.01</v>
      </c>
      <c r="CZ367">
        <f>AH367</f>
        <v>8.64</v>
      </c>
      <c r="DA367">
        <f>AL367</f>
        <v>6.83</v>
      </c>
      <c r="DB367">
        <v>0</v>
      </c>
    </row>
    <row r="368" spans="1:106" x14ac:dyDescent="0.2">
      <c r="A368">
        <f>ROW(Source!A232)</f>
        <v>232</v>
      </c>
      <c r="B368">
        <v>16673407</v>
      </c>
      <c r="C368">
        <v>16674026</v>
      </c>
      <c r="D368">
        <v>15430395</v>
      </c>
      <c r="E368">
        <v>1</v>
      </c>
      <c r="F368">
        <v>1</v>
      </c>
      <c r="G368">
        <v>1</v>
      </c>
      <c r="H368">
        <v>1</v>
      </c>
      <c r="I368" t="s">
        <v>399</v>
      </c>
      <c r="J368" t="s">
        <v>6</v>
      </c>
      <c r="K368" t="s">
        <v>400</v>
      </c>
      <c r="L368">
        <v>1191</v>
      </c>
      <c r="N368">
        <v>1013</v>
      </c>
      <c r="O368" t="s">
        <v>398</v>
      </c>
      <c r="P368" t="s">
        <v>398</v>
      </c>
      <c r="Q368">
        <v>1</v>
      </c>
      <c r="W368">
        <v>0</v>
      </c>
      <c r="X368">
        <v>-1417349443</v>
      </c>
      <c r="Y368">
        <v>0.74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6.83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0.74</v>
      </c>
      <c r="AU368" t="s">
        <v>6</v>
      </c>
      <c r="AV368">
        <v>2</v>
      </c>
      <c r="AW368">
        <v>2</v>
      </c>
      <c r="AX368">
        <v>16674028</v>
      </c>
      <c r="AY368">
        <v>1</v>
      </c>
      <c r="AZ368">
        <v>2048</v>
      </c>
      <c r="BA368">
        <v>384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Y368*Source!I232</f>
        <v>0.111</v>
      </c>
      <c r="CY368">
        <f>AD368</f>
        <v>0</v>
      </c>
      <c r="CZ368">
        <f>AH368</f>
        <v>0</v>
      </c>
      <c r="DA368">
        <f>AL368</f>
        <v>1</v>
      </c>
      <c r="DB368">
        <v>0</v>
      </c>
    </row>
    <row r="369" spans="1:106" x14ac:dyDescent="0.2">
      <c r="A369">
        <f>ROW(Source!A232)</f>
        <v>232</v>
      </c>
      <c r="B369">
        <v>16673407</v>
      </c>
      <c r="C369">
        <v>16674026</v>
      </c>
      <c r="D369">
        <v>15247702</v>
      </c>
      <c r="E369">
        <v>1</v>
      </c>
      <c r="F369">
        <v>1</v>
      </c>
      <c r="G369">
        <v>1</v>
      </c>
      <c r="H369">
        <v>2</v>
      </c>
      <c r="I369" t="s">
        <v>551</v>
      </c>
      <c r="J369" t="s">
        <v>552</v>
      </c>
      <c r="K369" t="s">
        <v>553</v>
      </c>
      <c r="L369">
        <v>1368</v>
      </c>
      <c r="N369">
        <v>1011</v>
      </c>
      <c r="O369" t="s">
        <v>404</v>
      </c>
      <c r="P369" t="s">
        <v>404</v>
      </c>
      <c r="Q369">
        <v>1</v>
      </c>
      <c r="W369">
        <v>0</v>
      </c>
      <c r="X369">
        <v>92482457</v>
      </c>
      <c r="Y369">
        <v>7.4</v>
      </c>
      <c r="AA369">
        <v>0</v>
      </c>
      <c r="AB369">
        <v>661.76</v>
      </c>
      <c r="AC369">
        <v>13.5</v>
      </c>
      <c r="AD369">
        <v>0</v>
      </c>
      <c r="AE369">
        <v>0</v>
      </c>
      <c r="AF369">
        <v>96.89</v>
      </c>
      <c r="AG369">
        <v>13.5</v>
      </c>
      <c r="AH369">
        <v>0</v>
      </c>
      <c r="AI369">
        <v>1</v>
      </c>
      <c r="AJ369">
        <v>6.83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6</v>
      </c>
      <c r="AT369">
        <v>0.74</v>
      </c>
      <c r="AU369" t="s">
        <v>301</v>
      </c>
      <c r="AV369">
        <v>0</v>
      </c>
      <c r="AW369">
        <v>2</v>
      </c>
      <c r="AX369">
        <v>16674029</v>
      </c>
      <c r="AY369">
        <v>1</v>
      </c>
      <c r="AZ369">
        <v>0</v>
      </c>
      <c r="BA369">
        <v>385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Y369*Source!I232</f>
        <v>1.1100000000000001</v>
      </c>
      <c r="CY369">
        <f>AB369</f>
        <v>661.76</v>
      </c>
      <c r="CZ369">
        <f>AF369</f>
        <v>96.89</v>
      </c>
      <c r="DA369">
        <f>AJ369</f>
        <v>6.83</v>
      </c>
      <c r="DB369">
        <v>0</v>
      </c>
    </row>
    <row r="370" spans="1:106" x14ac:dyDescent="0.2">
      <c r="A370">
        <f>ROW(Source!A232)</f>
        <v>232</v>
      </c>
      <c r="B370">
        <v>16673407</v>
      </c>
      <c r="C370">
        <v>16674026</v>
      </c>
      <c r="D370">
        <v>15164559</v>
      </c>
      <c r="E370">
        <v>17</v>
      </c>
      <c r="F370">
        <v>1</v>
      </c>
      <c r="G370">
        <v>1</v>
      </c>
      <c r="H370">
        <v>3</v>
      </c>
      <c r="I370" t="s">
        <v>442</v>
      </c>
      <c r="J370" t="s">
        <v>6</v>
      </c>
      <c r="K370" t="s">
        <v>443</v>
      </c>
      <c r="L370">
        <v>1374</v>
      </c>
      <c r="N370">
        <v>1013</v>
      </c>
      <c r="O370" t="s">
        <v>444</v>
      </c>
      <c r="P370" t="s">
        <v>444</v>
      </c>
      <c r="Q370">
        <v>1</v>
      </c>
      <c r="W370">
        <v>0</v>
      </c>
      <c r="X370">
        <v>-1731369543</v>
      </c>
      <c r="Y370">
        <v>41.8</v>
      </c>
      <c r="AA370">
        <v>1</v>
      </c>
      <c r="AB370">
        <v>0</v>
      </c>
      <c r="AC370">
        <v>0</v>
      </c>
      <c r="AD370">
        <v>0</v>
      </c>
      <c r="AE370">
        <v>1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6</v>
      </c>
      <c r="AT370">
        <v>4.18</v>
      </c>
      <c r="AU370" t="s">
        <v>301</v>
      </c>
      <c r="AV370">
        <v>0</v>
      </c>
      <c r="AW370">
        <v>2</v>
      </c>
      <c r="AX370">
        <v>16674030</v>
      </c>
      <c r="AY370">
        <v>1</v>
      </c>
      <c r="AZ370">
        <v>0</v>
      </c>
      <c r="BA370">
        <v>386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Y370*Source!I232</f>
        <v>6.27</v>
      </c>
      <c r="CY370">
        <f>AA370</f>
        <v>1</v>
      </c>
      <c r="CZ370">
        <f>AE370</f>
        <v>1</v>
      </c>
      <c r="DA370">
        <f>AI370</f>
        <v>1</v>
      </c>
      <c r="DB370">
        <v>0</v>
      </c>
    </row>
    <row r="371" spans="1:106" x14ac:dyDescent="0.2">
      <c r="A371">
        <f>ROW(Source!A233)</f>
        <v>233</v>
      </c>
      <c r="B371">
        <v>16673393</v>
      </c>
      <c r="C371">
        <v>16674031</v>
      </c>
      <c r="D371">
        <v>15438286</v>
      </c>
      <c r="E371">
        <v>1</v>
      </c>
      <c r="F371">
        <v>1</v>
      </c>
      <c r="G371">
        <v>1</v>
      </c>
      <c r="H371">
        <v>1</v>
      </c>
      <c r="I371" t="s">
        <v>491</v>
      </c>
      <c r="J371" t="s">
        <v>6</v>
      </c>
      <c r="K371" t="s">
        <v>492</v>
      </c>
      <c r="L371">
        <v>1191</v>
      </c>
      <c r="N371">
        <v>1013</v>
      </c>
      <c r="O371" t="s">
        <v>398</v>
      </c>
      <c r="P371" t="s">
        <v>398</v>
      </c>
      <c r="Q371">
        <v>1</v>
      </c>
      <c r="W371">
        <v>0</v>
      </c>
      <c r="X371">
        <v>-1027537862</v>
      </c>
      <c r="Y371">
        <v>43.763999999999996</v>
      </c>
      <c r="AA371">
        <v>0</v>
      </c>
      <c r="AB371">
        <v>0</v>
      </c>
      <c r="AC371">
        <v>0</v>
      </c>
      <c r="AD371">
        <v>9.18</v>
      </c>
      <c r="AE371">
        <v>0</v>
      </c>
      <c r="AF371">
        <v>0</v>
      </c>
      <c r="AG371">
        <v>0</v>
      </c>
      <c r="AH371">
        <v>9.18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6</v>
      </c>
      <c r="AT371">
        <v>52.1</v>
      </c>
      <c r="AU371" t="s">
        <v>247</v>
      </c>
      <c r="AV371">
        <v>1</v>
      </c>
      <c r="AW371">
        <v>2</v>
      </c>
      <c r="AX371">
        <v>16674040</v>
      </c>
      <c r="AY371">
        <v>1</v>
      </c>
      <c r="AZ371">
        <v>0</v>
      </c>
      <c r="BA371">
        <v>387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Y371*Source!I233</f>
        <v>2.7133679999999996</v>
      </c>
      <c r="CY371">
        <f>AD371</f>
        <v>9.18</v>
      </c>
      <c r="CZ371">
        <f>AH371</f>
        <v>9.18</v>
      </c>
      <c r="DA371">
        <f>AL371</f>
        <v>1</v>
      </c>
      <c r="DB371">
        <v>0</v>
      </c>
    </row>
    <row r="372" spans="1:106" x14ac:dyDescent="0.2">
      <c r="A372">
        <f>ROW(Source!A233)</f>
        <v>233</v>
      </c>
      <c r="B372">
        <v>16673393</v>
      </c>
      <c r="C372">
        <v>16674031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399</v>
      </c>
      <c r="J372" t="s">
        <v>6</v>
      </c>
      <c r="K372" t="s">
        <v>400</v>
      </c>
      <c r="L372">
        <v>1191</v>
      </c>
      <c r="N372">
        <v>1013</v>
      </c>
      <c r="O372" t="s">
        <v>398</v>
      </c>
      <c r="P372" t="s">
        <v>398</v>
      </c>
      <c r="Q372">
        <v>1</v>
      </c>
      <c r="W372">
        <v>0</v>
      </c>
      <c r="X372">
        <v>-1417349443</v>
      </c>
      <c r="Y372">
        <v>0.51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0.51</v>
      </c>
      <c r="AU372" t="s">
        <v>6</v>
      </c>
      <c r="AV372">
        <v>2</v>
      </c>
      <c r="AW372">
        <v>2</v>
      </c>
      <c r="AX372">
        <v>16674041</v>
      </c>
      <c r="AY372">
        <v>1</v>
      </c>
      <c r="AZ372">
        <v>2048</v>
      </c>
      <c r="BA372">
        <v>388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Y372*Source!I233</f>
        <v>3.1620000000000002E-2</v>
      </c>
      <c r="CY372">
        <f>AD372</f>
        <v>0</v>
      </c>
      <c r="CZ372">
        <f>AH372</f>
        <v>0</v>
      </c>
      <c r="DA372">
        <f>AL372</f>
        <v>1</v>
      </c>
      <c r="DB372">
        <v>0</v>
      </c>
    </row>
    <row r="373" spans="1:106" x14ac:dyDescent="0.2">
      <c r="A373">
        <f>ROW(Source!A233)</f>
        <v>233</v>
      </c>
      <c r="B373">
        <v>16673393</v>
      </c>
      <c r="C373">
        <v>16674031</v>
      </c>
      <c r="D373">
        <v>15247680</v>
      </c>
      <c r="E373">
        <v>1</v>
      </c>
      <c r="F373">
        <v>1</v>
      </c>
      <c r="G373">
        <v>1</v>
      </c>
      <c r="H373">
        <v>2</v>
      </c>
      <c r="I373" t="s">
        <v>407</v>
      </c>
      <c r="J373" t="s">
        <v>408</v>
      </c>
      <c r="K373" t="s">
        <v>409</v>
      </c>
      <c r="L373">
        <v>1368</v>
      </c>
      <c r="N373">
        <v>1011</v>
      </c>
      <c r="O373" t="s">
        <v>404</v>
      </c>
      <c r="P373" t="s">
        <v>404</v>
      </c>
      <c r="Q373">
        <v>1</v>
      </c>
      <c r="W373">
        <v>0</v>
      </c>
      <c r="X373">
        <v>-1718674368</v>
      </c>
      <c r="Y373">
        <v>0.26039999999999996</v>
      </c>
      <c r="AA373">
        <v>0</v>
      </c>
      <c r="AB373">
        <v>111.99</v>
      </c>
      <c r="AC373">
        <v>13.5</v>
      </c>
      <c r="AD373">
        <v>0</v>
      </c>
      <c r="AE373">
        <v>0</v>
      </c>
      <c r="AF373">
        <v>111.99</v>
      </c>
      <c r="AG373">
        <v>13.5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0.31</v>
      </c>
      <c r="AU373" t="s">
        <v>247</v>
      </c>
      <c r="AV373">
        <v>0</v>
      </c>
      <c r="AW373">
        <v>2</v>
      </c>
      <c r="AX373">
        <v>16674042</v>
      </c>
      <c r="AY373">
        <v>1</v>
      </c>
      <c r="AZ373">
        <v>0</v>
      </c>
      <c r="BA373">
        <v>389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Y373*Source!I233</f>
        <v>1.6144799999999997E-2</v>
      </c>
      <c r="CY373">
        <f>AB373</f>
        <v>111.99</v>
      </c>
      <c r="CZ373">
        <f>AF373</f>
        <v>111.99</v>
      </c>
      <c r="DA373">
        <f>AJ373</f>
        <v>1</v>
      </c>
      <c r="DB373">
        <v>0</v>
      </c>
    </row>
    <row r="374" spans="1:106" x14ac:dyDescent="0.2">
      <c r="A374">
        <f>ROW(Source!A233)</f>
        <v>233</v>
      </c>
      <c r="B374">
        <v>16673393</v>
      </c>
      <c r="C374">
        <v>16674031</v>
      </c>
      <c r="D374">
        <v>15249073</v>
      </c>
      <c r="E374">
        <v>1</v>
      </c>
      <c r="F374">
        <v>1</v>
      </c>
      <c r="G374">
        <v>1</v>
      </c>
      <c r="H374">
        <v>2</v>
      </c>
      <c r="I374" t="s">
        <v>410</v>
      </c>
      <c r="J374" t="s">
        <v>411</v>
      </c>
      <c r="K374" t="s">
        <v>412</v>
      </c>
      <c r="L374">
        <v>1368</v>
      </c>
      <c r="N374">
        <v>1011</v>
      </c>
      <c r="O374" t="s">
        <v>404</v>
      </c>
      <c r="P374" t="s">
        <v>404</v>
      </c>
      <c r="Q374">
        <v>1</v>
      </c>
      <c r="W374">
        <v>0</v>
      </c>
      <c r="X374">
        <v>1372534845</v>
      </c>
      <c r="Y374">
        <v>0.16799999999999998</v>
      </c>
      <c r="AA374">
        <v>0</v>
      </c>
      <c r="AB374">
        <v>65.709999999999994</v>
      </c>
      <c r="AC374">
        <v>11.6</v>
      </c>
      <c r="AD374">
        <v>0</v>
      </c>
      <c r="AE374">
        <v>0</v>
      </c>
      <c r="AF374">
        <v>65.709999999999994</v>
      </c>
      <c r="AG374">
        <v>11.6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6</v>
      </c>
      <c r="AT374">
        <v>0.2</v>
      </c>
      <c r="AU374" t="s">
        <v>247</v>
      </c>
      <c r="AV374">
        <v>0</v>
      </c>
      <c r="AW374">
        <v>2</v>
      </c>
      <c r="AX374">
        <v>16674043</v>
      </c>
      <c r="AY374">
        <v>1</v>
      </c>
      <c r="AZ374">
        <v>0</v>
      </c>
      <c r="BA374">
        <v>390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Y374*Source!I233</f>
        <v>1.0415999999999998E-2</v>
      </c>
      <c r="CY374">
        <f>AB374</f>
        <v>65.709999999999994</v>
      </c>
      <c r="CZ374">
        <f>AF374</f>
        <v>65.709999999999994</v>
      </c>
      <c r="DA374">
        <f>AJ374</f>
        <v>1</v>
      </c>
      <c r="DB374">
        <v>0</v>
      </c>
    </row>
    <row r="375" spans="1:106" x14ac:dyDescent="0.2">
      <c r="A375">
        <f>ROW(Source!A233)</f>
        <v>233</v>
      </c>
      <c r="B375">
        <v>16673393</v>
      </c>
      <c r="C375">
        <v>16674031</v>
      </c>
      <c r="D375">
        <v>15189798</v>
      </c>
      <c r="E375">
        <v>1</v>
      </c>
      <c r="F375">
        <v>1</v>
      </c>
      <c r="G375">
        <v>1</v>
      </c>
      <c r="H375">
        <v>3</v>
      </c>
      <c r="I375" t="s">
        <v>554</v>
      </c>
      <c r="J375" t="s">
        <v>555</v>
      </c>
      <c r="K375" t="s">
        <v>556</v>
      </c>
      <c r="L375">
        <v>1348</v>
      </c>
      <c r="N375">
        <v>1009</v>
      </c>
      <c r="O375" t="s">
        <v>174</v>
      </c>
      <c r="P375" t="s">
        <v>174</v>
      </c>
      <c r="Q375">
        <v>1000</v>
      </c>
      <c r="W375">
        <v>0</v>
      </c>
      <c r="X375">
        <v>-709630657</v>
      </c>
      <c r="Y375">
        <v>0</v>
      </c>
      <c r="AA375">
        <v>5989</v>
      </c>
      <c r="AB375">
        <v>0</v>
      </c>
      <c r="AC375">
        <v>0</v>
      </c>
      <c r="AD375">
        <v>0</v>
      </c>
      <c r="AE375">
        <v>5989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6</v>
      </c>
      <c r="AT375">
        <v>4.1999999999999997E-3</v>
      </c>
      <c r="AU375" t="s">
        <v>28</v>
      </c>
      <c r="AV375">
        <v>0</v>
      </c>
      <c r="AW375">
        <v>2</v>
      </c>
      <c r="AX375">
        <v>16674045</v>
      </c>
      <c r="AY375">
        <v>1</v>
      </c>
      <c r="AZ375">
        <v>0</v>
      </c>
      <c r="BA375">
        <v>392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Y375*Source!I233</f>
        <v>0</v>
      </c>
      <c r="CY375">
        <f>AA375</f>
        <v>5989</v>
      </c>
      <c r="CZ375">
        <f>AE375</f>
        <v>5989</v>
      </c>
      <c r="DA375">
        <f>AI375</f>
        <v>1</v>
      </c>
      <c r="DB375">
        <v>0</v>
      </c>
    </row>
    <row r="376" spans="1:106" x14ac:dyDescent="0.2">
      <c r="A376">
        <f>ROW(Source!A233)</f>
        <v>233</v>
      </c>
      <c r="B376">
        <v>16673393</v>
      </c>
      <c r="C376">
        <v>16674031</v>
      </c>
      <c r="D376">
        <v>15192016</v>
      </c>
      <c r="E376">
        <v>1</v>
      </c>
      <c r="F376">
        <v>1</v>
      </c>
      <c r="G376">
        <v>1</v>
      </c>
      <c r="H376">
        <v>3</v>
      </c>
      <c r="I376" t="s">
        <v>557</v>
      </c>
      <c r="J376" t="s">
        <v>558</v>
      </c>
      <c r="K376" t="s">
        <v>559</v>
      </c>
      <c r="L376">
        <v>1348</v>
      </c>
      <c r="N376">
        <v>1009</v>
      </c>
      <c r="O376" t="s">
        <v>174</v>
      </c>
      <c r="P376" t="s">
        <v>174</v>
      </c>
      <c r="Q376">
        <v>1000</v>
      </c>
      <c r="W376">
        <v>0</v>
      </c>
      <c r="X376">
        <v>1921210966</v>
      </c>
      <c r="Y376">
        <v>0</v>
      </c>
      <c r="AA376">
        <v>10100</v>
      </c>
      <c r="AB376">
        <v>0</v>
      </c>
      <c r="AC376">
        <v>0</v>
      </c>
      <c r="AD376">
        <v>0</v>
      </c>
      <c r="AE376">
        <v>10100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6</v>
      </c>
      <c r="AT376">
        <v>2.5999999999999999E-2</v>
      </c>
      <c r="AU376" t="s">
        <v>28</v>
      </c>
      <c r="AV376">
        <v>0</v>
      </c>
      <c r="AW376">
        <v>2</v>
      </c>
      <c r="AX376">
        <v>16674046</v>
      </c>
      <c r="AY376">
        <v>1</v>
      </c>
      <c r="AZ376">
        <v>0</v>
      </c>
      <c r="BA376">
        <v>393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Y376*Source!I233</f>
        <v>0</v>
      </c>
      <c r="CY376">
        <f>AA376</f>
        <v>10100</v>
      </c>
      <c r="CZ376">
        <f>AE376</f>
        <v>10100</v>
      </c>
      <c r="DA376">
        <f>AI376</f>
        <v>1</v>
      </c>
      <c r="DB376">
        <v>0</v>
      </c>
    </row>
    <row r="377" spans="1:106" x14ac:dyDescent="0.2">
      <c r="A377">
        <f>ROW(Source!A234)</f>
        <v>234</v>
      </c>
      <c r="B377">
        <v>16673407</v>
      </c>
      <c r="C377">
        <v>16674031</v>
      </c>
      <c r="D377">
        <v>15438286</v>
      </c>
      <c r="E377">
        <v>1</v>
      </c>
      <c r="F377">
        <v>1</v>
      </c>
      <c r="G377">
        <v>1</v>
      </c>
      <c r="H377">
        <v>1</v>
      </c>
      <c r="I377" t="s">
        <v>491</v>
      </c>
      <c r="J377" t="s">
        <v>6</v>
      </c>
      <c r="K377" t="s">
        <v>492</v>
      </c>
      <c r="L377">
        <v>1191</v>
      </c>
      <c r="N377">
        <v>1013</v>
      </c>
      <c r="O377" t="s">
        <v>398</v>
      </c>
      <c r="P377" t="s">
        <v>398</v>
      </c>
      <c r="Q377">
        <v>1</v>
      </c>
      <c r="W377">
        <v>0</v>
      </c>
      <c r="X377">
        <v>-1027537862</v>
      </c>
      <c r="Y377">
        <v>43.763999999999996</v>
      </c>
      <c r="AA377">
        <v>0</v>
      </c>
      <c r="AB377">
        <v>0</v>
      </c>
      <c r="AC377">
        <v>0</v>
      </c>
      <c r="AD377">
        <v>62.7</v>
      </c>
      <c r="AE377">
        <v>0</v>
      </c>
      <c r="AF377">
        <v>0</v>
      </c>
      <c r="AG377">
        <v>0</v>
      </c>
      <c r="AH377">
        <v>9.18</v>
      </c>
      <c r="AI377">
        <v>1</v>
      </c>
      <c r="AJ377">
        <v>1</v>
      </c>
      <c r="AK377">
        <v>1</v>
      </c>
      <c r="AL377">
        <v>6.83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</v>
      </c>
      <c r="AT377">
        <v>52.1</v>
      </c>
      <c r="AU377" t="s">
        <v>247</v>
      </c>
      <c r="AV377">
        <v>1</v>
      </c>
      <c r="AW377">
        <v>2</v>
      </c>
      <c r="AX377">
        <v>16674040</v>
      </c>
      <c r="AY377">
        <v>1</v>
      </c>
      <c r="AZ377">
        <v>0</v>
      </c>
      <c r="BA377">
        <v>394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Y377*Source!I234</f>
        <v>2.7133679999999996</v>
      </c>
      <c r="CY377">
        <f>AD377</f>
        <v>62.7</v>
      </c>
      <c r="CZ377">
        <f>AH377</f>
        <v>9.18</v>
      </c>
      <c r="DA377">
        <f>AL377</f>
        <v>6.83</v>
      </c>
      <c r="DB377">
        <v>0</v>
      </c>
    </row>
    <row r="378" spans="1:106" x14ac:dyDescent="0.2">
      <c r="A378">
        <f>ROW(Source!A234)</f>
        <v>234</v>
      </c>
      <c r="B378">
        <v>16673407</v>
      </c>
      <c r="C378">
        <v>16674031</v>
      </c>
      <c r="D378">
        <v>15430395</v>
      </c>
      <c r="E378">
        <v>1</v>
      </c>
      <c r="F378">
        <v>1</v>
      </c>
      <c r="G378">
        <v>1</v>
      </c>
      <c r="H378">
        <v>1</v>
      </c>
      <c r="I378" t="s">
        <v>399</v>
      </c>
      <c r="J378" t="s">
        <v>6</v>
      </c>
      <c r="K378" t="s">
        <v>400</v>
      </c>
      <c r="L378">
        <v>1191</v>
      </c>
      <c r="N378">
        <v>1013</v>
      </c>
      <c r="O378" t="s">
        <v>398</v>
      </c>
      <c r="P378" t="s">
        <v>398</v>
      </c>
      <c r="Q378">
        <v>1</v>
      </c>
      <c r="W378">
        <v>0</v>
      </c>
      <c r="X378">
        <v>-1417349443</v>
      </c>
      <c r="Y378">
        <v>0.51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6.83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0.51</v>
      </c>
      <c r="AU378" t="s">
        <v>6</v>
      </c>
      <c r="AV378">
        <v>2</v>
      </c>
      <c r="AW378">
        <v>2</v>
      </c>
      <c r="AX378">
        <v>16674041</v>
      </c>
      <c r="AY378">
        <v>1</v>
      </c>
      <c r="AZ378">
        <v>2048</v>
      </c>
      <c r="BA378">
        <v>395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Y378*Source!I234</f>
        <v>3.1620000000000002E-2</v>
      </c>
      <c r="CY378">
        <f>AD378</f>
        <v>0</v>
      </c>
      <c r="CZ378">
        <f>AH378</f>
        <v>0</v>
      </c>
      <c r="DA378">
        <f>AL378</f>
        <v>1</v>
      </c>
      <c r="DB378">
        <v>0</v>
      </c>
    </row>
    <row r="379" spans="1:106" x14ac:dyDescent="0.2">
      <c r="A379">
        <f>ROW(Source!A234)</f>
        <v>234</v>
      </c>
      <c r="B379">
        <v>16673407</v>
      </c>
      <c r="C379">
        <v>16674031</v>
      </c>
      <c r="D379">
        <v>15247680</v>
      </c>
      <c r="E379">
        <v>1</v>
      </c>
      <c r="F379">
        <v>1</v>
      </c>
      <c r="G379">
        <v>1</v>
      </c>
      <c r="H379">
        <v>2</v>
      </c>
      <c r="I379" t="s">
        <v>407</v>
      </c>
      <c r="J379" t="s">
        <v>408</v>
      </c>
      <c r="K379" t="s">
        <v>409</v>
      </c>
      <c r="L379">
        <v>1368</v>
      </c>
      <c r="N379">
        <v>1011</v>
      </c>
      <c r="O379" t="s">
        <v>404</v>
      </c>
      <c r="P379" t="s">
        <v>404</v>
      </c>
      <c r="Q379">
        <v>1</v>
      </c>
      <c r="W379">
        <v>0</v>
      </c>
      <c r="X379">
        <v>-1718674368</v>
      </c>
      <c r="Y379">
        <v>0.26039999999999996</v>
      </c>
      <c r="AA379">
        <v>0</v>
      </c>
      <c r="AB379">
        <v>764.89</v>
      </c>
      <c r="AC379">
        <v>13.5</v>
      </c>
      <c r="AD379">
        <v>0</v>
      </c>
      <c r="AE379">
        <v>0</v>
      </c>
      <c r="AF379">
        <v>111.99</v>
      </c>
      <c r="AG379">
        <v>13.5</v>
      </c>
      <c r="AH379">
        <v>0</v>
      </c>
      <c r="AI379">
        <v>1</v>
      </c>
      <c r="AJ379">
        <v>6.83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0.31</v>
      </c>
      <c r="AU379" t="s">
        <v>247</v>
      </c>
      <c r="AV379">
        <v>0</v>
      </c>
      <c r="AW379">
        <v>2</v>
      </c>
      <c r="AX379">
        <v>16674042</v>
      </c>
      <c r="AY379">
        <v>1</v>
      </c>
      <c r="AZ379">
        <v>0</v>
      </c>
      <c r="BA379">
        <v>396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Y379*Source!I234</f>
        <v>1.6144799999999997E-2</v>
      </c>
      <c r="CY379">
        <f>AB379</f>
        <v>764.89</v>
      </c>
      <c r="CZ379">
        <f>AF379</f>
        <v>111.99</v>
      </c>
      <c r="DA379">
        <f>AJ379</f>
        <v>6.83</v>
      </c>
      <c r="DB379">
        <v>0</v>
      </c>
    </row>
    <row r="380" spans="1:106" x14ac:dyDescent="0.2">
      <c r="A380">
        <f>ROW(Source!A234)</f>
        <v>234</v>
      </c>
      <c r="B380">
        <v>16673407</v>
      </c>
      <c r="C380">
        <v>16674031</v>
      </c>
      <c r="D380">
        <v>15249073</v>
      </c>
      <c r="E380">
        <v>1</v>
      </c>
      <c r="F380">
        <v>1</v>
      </c>
      <c r="G380">
        <v>1</v>
      </c>
      <c r="H380">
        <v>2</v>
      </c>
      <c r="I380" t="s">
        <v>410</v>
      </c>
      <c r="J380" t="s">
        <v>411</v>
      </c>
      <c r="K380" t="s">
        <v>412</v>
      </c>
      <c r="L380">
        <v>1368</v>
      </c>
      <c r="N380">
        <v>1011</v>
      </c>
      <c r="O380" t="s">
        <v>404</v>
      </c>
      <c r="P380" t="s">
        <v>404</v>
      </c>
      <c r="Q380">
        <v>1</v>
      </c>
      <c r="W380">
        <v>0</v>
      </c>
      <c r="X380">
        <v>1372534845</v>
      </c>
      <c r="Y380">
        <v>0.16799999999999998</v>
      </c>
      <c r="AA380">
        <v>0</v>
      </c>
      <c r="AB380">
        <v>448.8</v>
      </c>
      <c r="AC380">
        <v>11.6</v>
      </c>
      <c r="AD380">
        <v>0</v>
      </c>
      <c r="AE380">
        <v>0</v>
      </c>
      <c r="AF380">
        <v>65.709999999999994</v>
      </c>
      <c r="AG380">
        <v>11.6</v>
      </c>
      <c r="AH380">
        <v>0</v>
      </c>
      <c r="AI380">
        <v>1</v>
      </c>
      <c r="AJ380">
        <v>6.83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</v>
      </c>
      <c r="AT380">
        <v>0.2</v>
      </c>
      <c r="AU380" t="s">
        <v>247</v>
      </c>
      <c r="AV380">
        <v>0</v>
      </c>
      <c r="AW380">
        <v>2</v>
      </c>
      <c r="AX380">
        <v>16674043</v>
      </c>
      <c r="AY380">
        <v>1</v>
      </c>
      <c r="AZ380">
        <v>0</v>
      </c>
      <c r="BA380">
        <v>397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Y380*Source!I234</f>
        <v>1.0415999999999998E-2</v>
      </c>
      <c r="CY380">
        <f>AB380</f>
        <v>448.8</v>
      </c>
      <c r="CZ380">
        <f>AF380</f>
        <v>65.709999999999994</v>
      </c>
      <c r="DA380">
        <f>AJ380</f>
        <v>6.83</v>
      </c>
      <c r="DB380">
        <v>0</v>
      </c>
    </row>
    <row r="381" spans="1:106" x14ac:dyDescent="0.2">
      <c r="A381">
        <f>ROW(Source!A234)</f>
        <v>234</v>
      </c>
      <c r="B381">
        <v>16673407</v>
      </c>
      <c r="C381">
        <v>16674031</v>
      </c>
      <c r="D381">
        <v>15189798</v>
      </c>
      <c r="E381">
        <v>1</v>
      </c>
      <c r="F381">
        <v>1</v>
      </c>
      <c r="G381">
        <v>1</v>
      </c>
      <c r="H381">
        <v>3</v>
      </c>
      <c r="I381" t="s">
        <v>554</v>
      </c>
      <c r="J381" t="s">
        <v>555</v>
      </c>
      <c r="K381" t="s">
        <v>556</v>
      </c>
      <c r="L381">
        <v>1348</v>
      </c>
      <c r="N381">
        <v>1009</v>
      </c>
      <c r="O381" t="s">
        <v>174</v>
      </c>
      <c r="P381" t="s">
        <v>174</v>
      </c>
      <c r="Q381">
        <v>1000</v>
      </c>
      <c r="W381">
        <v>0</v>
      </c>
      <c r="X381">
        <v>-709630657</v>
      </c>
      <c r="Y381">
        <v>0</v>
      </c>
      <c r="AA381">
        <v>40904.870000000003</v>
      </c>
      <c r="AB381">
        <v>0</v>
      </c>
      <c r="AC381">
        <v>0</v>
      </c>
      <c r="AD381">
        <v>0</v>
      </c>
      <c r="AE381">
        <v>5989</v>
      </c>
      <c r="AF381">
        <v>0</v>
      </c>
      <c r="AG381">
        <v>0</v>
      </c>
      <c r="AH381">
        <v>0</v>
      </c>
      <c r="AI381">
        <v>6.83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4.1999999999999997E-3</v>
      </c>
      <c r="AU381" t="s">
        <v>28</v>
      </c>
      <c r="AV381">
        <v>0</v>
      </c>
      <c r="AW381">
        <v>2</v>
      </c>
      <c r="AX381">
        <v>16674045</v>
      </c>
      <c r="AY381">
        <v>1</v>
      </c>
      <c r="AZ381">
        <v>0</v>
      </c>
      <c r="BA381">
        <v>399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Y381*Source!I234</f>
        <v>0</v>
      </c>
      <c r="CY381">
        <f>AA381</f>
        <v>40904.870000000003</v>
      </c>
      <c r="CZ381">
        <f>AE381</f>
        <v>5989</v>
      </c>
      <c r="DA381">
        <f>AI381</f>
        <v>6.83</v>
      </c>
      <c r="DB381">
        <v>0</v>
      </c>
    </row>
    <row r="382" spans="1:106" x14ac:dyDescent="0.2">
      <c r="A382">
        <f>ROW(Source!A234)</f>
        <v>234</v>
      </c>
      <c r="B382">
        <v>16673407</v>
      </c>
      <c r="C382">
        <v>16674031</v>
      </c>
      <c r="D382">
        <v>15192016</v>
      </c>
      <c r="E382">
        <v>1</v>
      </c>
      <c r="F382">
        <v>1</v>
      </c>
      <c r="G382">
        <v>1</v>
      </c>
      <c r="H382">
        <v>3</v>
      </c>
      <c r="I382" t="s">
        <v>557</v>
      </c>
      <c r="J382" t="s">
        <v>558</v>
      </c>
      <c r="K382" t="s">
        <v>559</v>
      </c>
      <c r="L382">
        <v>1348</v>
      </c>
      <c r="N382">
        <v>1009</v>
      </c>
      <c r="O382" t="s">
        <v>174</v>
      </c>
      <c r="P382" t="s">
        <v>174</v>
      </c>
      <c r="Q382">
        <v>1000</v>
      </c>
      <c r="W382">
        <v>0</v>
      </c>
      <c r="X382">
        <v>1921210966</v>
      </c>
      <c r="Y382">
        <v>0</v>
      </c>
      <c r="AA382">
        <v>68983</v>
      </c>
      <c r="AB382">
        <v>0</v>
      </c>
      <c r="AC382">
        <v>0</v>
      </c>
      <c r="AD382">
        <v>0</v>
      </c>
      <c r="AE382">
        <v>10100</v>
      </c>
      <c r="AF382">
        <v>0</v>
      </c>
      <c r="AG382">
        <v>0</v>
      </c>
      <c r="AH382">
        <v>0</v>
      </c>
      <c r="AI382">
        <v>6.83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2.5999999999999999E-2</v>
      </c>
      <c r="AU382" t="s">
        <v>28</v>
      </c>
      <c r="AV382">
        <v>0</v>
      </c>
      <c r="AW382">
        <v>2</v>
      </c>
      <c r="AX382">
        <v>16674046</v>
      </c>
      <c r="AY382">
        <v>1</v>
      </c>
      <c r="AZ382">
        <v>0</v>
      </c>
      <c r="BA382">
        <v>400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Y382*Source!I234</f>
        <v>0</v>
      </c>
      <c r="CY382">
        <f>AA382</f>
        <v>68983</v>
      </c>
      <c r="CZ382">
        <f>AE382</f>
        <v>10100</v>
      </c>
      <c r="DA382">
        <f>AI382</f>
        <v>6.83</v>
      </c>
      <c r="DB382">
        <v>0</v>
      </c>
    </row>
    <row r="383" spans="1:106" x14ac:dyDescent="0.2">
      <c r="A383">
        <f>ROW(Source!A272)</f>
        <v>272</v>
      </c>
      <c r="B383">
        <v>16673393</v>
      </c>
      <c r="C383">
        <v>16674104</v>
      </c>
      <c r="D383">
        <v>15885760</v>
      </c>
      <c r="E383">
        <v>1</v>
      </c>
      <c r="F383">
        <v>1</v>
      </c>
      <c r="G383">
        <v>1</v>
      </c>
      <c r="H383">
        <v>1</v>
      </c>
      <c r="I383" t="s">
        <v>560</v>
      </c>
      <c r="J383" t="s">
        <v>6</v>
      </c>
      <c r="K383" t="s">
        <v>561</v>
      </c>
      <c r="L383">
        <v>1191</v>
      </c>
      <c r="N383">
        <v>1013</v>
      </c>
      <c r="O383" t="s">
        <v>398</v>
      </c>
      <c r="P383" t="s">
        <v>398</v>
      </c>
      <c r="Q383">
        <v>1</v>
      </c>
      <c r="W383">
        <v>0</v>
      </c>
      <c r="X383">
        <v>-1455644370</v>
      </c>
      <c r="Y383">
        <v>0.28799999999999998</v>
      </c>
      <c r="AA383">
        <v>0</v>
      </c>
      <c r="AB383">
        <v>0</v>
      </c>
      <c r="AC383">
        <v>0</v>
      </c>
      <c r="AD383">
        <v>12.92</v>
      </c>
      <c r="AE383">
        <v>0</v>
      </c>
      <c r="AF383">
        <v>0</v>
      </c>
      <c r="AG383">
        <v>0</v>
      </c>
      <c r="AH383">
        <v>12.92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0.36</v>
      </c>
      <c r="AU383" t="s">
        <v>312</v>
      </c>
      <c r="AV383">
        <v>1</v>
      </c>
      <c r="AW383">
        <v>2</v>
      </c>
      <c r="AX383">
        <v>16674110</v>
      </c>
      <c r="AY383">
        <v>1</v>
      </c>
      <c r="AZ383">
        <v>0</v>
      </c>
      <c r="BA383">
        <v>401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Y383*Source!I272</f>
        <v>1.44</v>
      </c>
      <c r="CY383">
        <f t="shared" ref="CY383:CY420" si="30">AD383</f>
        <v>12.92</v>
      </c>
      <c r="CZ383">
        <f t="shared" ref="CZ383:CZ420" si="31">AH383</f>
        <v>12.92</v>
      </c>
      <c r="DA383">
        <f t="shared" ref="DA383:DA420" si="32">AL383</f>
        <v>1</v>
      </c>
      <c r="DB383">
        <v>0</v>
      </c>
    </row>
    <row r="384" spans="1:106" x14ac:dyDescent="0.2">
      <c r="A384">
        <f>ROW(Source!A272)</f>
        <v>272</v>
      </c>
      <c r="B384">
        <v>16673393</v>
      </c>
      <c r="C384">
        <v>16674104</v>
      </c>
      <c r="D384">
        <v>15884826</v>
      </c>
      <c r="E384">
        <v>1</v>
      </c>
      <c r="F384">
        <v>1</v>
      </c>
      <c r="G384">
        <v>1</v>
      </c>
      <c r="H384">
        <v>1</v>
      </c>
      <c r="I384" t="s">
        <v>562</v>
      </c>
      <c r="J384" t="s">
        <v>6</v>
      </c>
      <c r="K384" t="s">
        <v>563</v>
      </c>
      <c r="L384">
        <v>1191</v>
      </c>
      <c r="N384">
        <v>1013</v>
      </c>
      <c r="O384" t="s">
        <v>398</v>
      </c>
      <c r="P384" t="s">
        <v>398</v>
      </c>
      <c r="Q384">
        <v>1</v>
      </c>
      <c r="W384">
        <v>0</v>
      </c>
      <c r="X384">
        <v>1688654847</v>
      </c>
      <c r="Y384">
        <v>0.8640000000000001</v>
      </c>
      <c r="AA384">
        <v>0</v>
      </c>
      <c r="AB384">
        <v>0</v>
      </c>
      <c r="AC384">
        <v>0</v>
      </c>
      <c r="AD384">
        <v>10.210000000000001</v>
      </c>
      <c r="AE384">
        <v>0</v>
      </c>
      <c r="AF384">
        <v>0</v>
      </c>
      <c r="AG384">
        <v>0</v>
      </c>
      <c r="AH384">
        <v>10.210000000000001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1.08</v>
      </c>
      <c r="AU384" t="s">
        <v>312</v>
      </c>
      <c r="AV384">
        <v>1</v>
      </c>
      <c r="AW384">
        <v>2</v>
      </c>
      <c r="AX384">
        <v>16674111</v>
      </c>
      <c r="AY384">
        <v>1</v>
      </c>
      <c r="AZ384">
        <v>0</v>
      </c>
      <c r="BA384">
        <v>402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Y384*Source!I272</f>
        <v>4.32</v>
      </c>
      <c r="CY384">
        <f t="shared" si="30"/>
        <v>10.210000000000001</v>
      </c>
      <c r="CZ384">
        <f t="shared" si="31"/>
        <v>10.210000000000001</v>
      </c>
      <c r="DA384">
        <f t="shared" si="32"/>
        <v>1</v>
      </c>
      <c r="DB384">
        <v>0</v>
      </c>
    </row>
    <row r="385" spans="1:106" x14ac:dyDescent="0.2">
      <c r="A385">
        <f>ROW(Source!A272)</f>
        <v>272</v>
      </c>
      <c r="B385">
        <v>16673393</v>
      </c>
      <c r="C385">
        <v>16674104</v>
      </c>
      <c r="D385">
        <v>15880846</v>
      </c>
      <c r="E385">
        <v>1</v>
      </c>
      <c r="F385">
        <v>1</v>
      </c>
      <c r="G385">
        <v>1</v>
      </c>
      <c r="H385">
        <v>1</v>
      </c>
      <c r="I385" t="s">
        <v>564</v>
      </c>
      <c r="J385" t="s">
        <v>6</v>
      </c>
      <c r="K385" t="s">
        <v>565</v>
      </c>
      <c r="L385">
        <v>1191</v>
      </c>
      <c r="N385">
        <v>1013</v>
      </c>
      <c r="O385" t="s">
        <v>398</v>
      </c>
      <c r="P385" t="s">
        <v>398</v>
      </c>
      <c r="Q385">
        <v>1</v>
      </c>
      <c r="W385">
        <v>0</v>
      </c>
      <c r="X385">
        <v>1675274105</v>
      </c>
      <c r="Y385">
        <v>0.28799999999999998</v>
      </c>
      <c r="AA385">
        <v>0</v>
      </c>
      <c r="AB385">
        <v>0</v>
      </c>
      <c r="AC385">
        <v>0</v>
      </c>
      <c r="AD385">
        <v>16.93</v>
      </c>
      <c r="AE385">
        <v>0</v>
      </c>
      <c r="AF385">
        <v>0</v>
      </c>
      <c r="AG385">
        <v>0</v>
      </c>
      <c r="AH385">
        <v>16.93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0.36</v>
      </c>
      <c r="AU385" t="s">
        <v>312</v>
      </c>
      <c r="AV385">
        <v>1</v>
      </c>
      <c r="AW385">
        <v>2</v>
      </c>
      <c r="AX385">
        <v>16674112</v>
      </c>
      <c r="AY385">
        <v>1</v>
      </c>
      <c r="AZ385">
        <v>0</v>
      </c>
      <c r="BA385">
        <v>403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Y385*Source!I272</f>
        <v>1.44</v>
      </c>
      <c r="CY385">
        <f t="shared" si="30"/>
        <v>16.93</v>
      </c>
      <c r="CZ385">
        <f t="shared" si="31"/>
        <v>16.93</v>
      </c>
      <c r="DA385">
        <f t="shared" si="32"/>
        <v>1</v>
      </c>
      <c r="DB385">
        <v>0</v>
      </c>
    </row>
    <row r="386" spans="1:106" x14ac:dyDescent="0.2">
      <c r="A386">
        <f>ROW(Source!A272)</f>
        <v>272</v>
      </c>
      <c r="B386">
        <v>16673393</v>
      </c>
      <c r="C386">
        <v>16674104</v>
      </c>
      <c r="D386">
        <v>15721209</v>
      </c>
      <c r="E386">
        <v>1</v>
      </c>
      <c r="F386">
        <v>1</v>
      </c>
      <c r="G386">
        <v>1</v>
      </c>
      <c r="H386">
        <v>1</v>
      </c>
      <c r="I386" t="s">
        <v>566</v>
      </c>
      <c r="J386" t="s">
        <v>6</v>
      </c>
      <c r="K386" t="s">
        <v>567</v>
      </c>
      <c r="L386">
        <v>1191</v>
      </c>
      <c r="N386">
        <v>1013</v>
      </c>
      <c r="O386" t="s">
        <v>398</v>
      </c>
      <c r="P386" t="s">
        <v>398</v>
      </c>
      <c r="Q386">
        <v>1</v>
      </c>
      <c r="W386">
        <v>0</v>
      </c>
      <c r="X386">
        <v>-1481893445</v>
      </c>
      <c r="Y386">
        <v>0.72000000000000008</v>
      </c>
      <c r="AA386">
        <v>0</v>
      </c>
      <c r="AB386">
        <v>0</v>
      </c>
      <c r="AC386">
        <v>0</v>
      </c>
      <c r="AD386">
        <v>15.49</v>
      </c>
      <c r="AE386">
        <v>0</v>
      </c>
      <c r="AF386">
        <v>0</v>
      </c>
      <c r="AG386">
        <v>0</v>
      </c>
      <c r="AH386">
        <v>15.49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6</v>
      </c>
      <c r="AT386">
        <v>0.9</v>
      </c>
      <c r="AU386" t="s">
        <v>312</v>
      </c>
      <c r="AV386">
        <v>1</v>
      </c>
      <c r="AW386">
        <v>2</v>
      </c>
      <c r="AX386">
        <v>16674113</v>
      </c>
      <c r="AY386">
        <v>1</v>
      </c>
      <c r="AZ386">
        <v>0</v>
      </c>
      <c r="BA386">
        <v>404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Y386*Source!I272</f>
        <v>3.6000000000000005</v>
      </c>
      <c r="CY386">
        <f t="shared" si="30"/>
        <v>15.49</v>
      </c>
      <c r="CZ386">
        <f t="shared" si="31"/>
        <v>15.49</v>
      </c>
      <c r="DA386">
        <f t="shared" si="32"/>
        <v>1</v>
      </c>
      <c r="DB386">
        <v>0</v>
      </c>
    </row>
    <row r="387" spans="1:106" x14ac:dyDescent="0.2">
      <c r="A387">
        <f>ROW(Source!A272)</f>
        <v>272</v>
      </c>
      <c r="B387">
        <v>16673393</v>
      </c>
      <c r="C387">
        <v>16674104</v>
      </c>
      <c r="D387">
        <v>15880894</v>
      </c>
      <c r="E387">
        <v>1</v>
      </c>
      <c r="F387">
        <v>1</v>
      </c>
      <c r="G387">
        <v>1</v>
      </c>
      <c r="H387">
        <v>1</v>
      </c>
      <c r="I387" t="s">
        <v>568</v>
      </c>
      <c r="J387" t="s">
        <v>6</v>
      </c>
      <c r="K387" t="s">
        <v>569</v>
      </c>
      <c r="L387">
        <v>1191</v>
      </c>
      <c r="N387">
        <v>1013</v>
      </c>
      <c r="O387" t="s">
        <v>398</v>
      </c>
      <c r="P387" t="s">
        <v>398</v>
      </c>
      <c r="Q387">
        <v>1</v>
      </c>
      <c r="W387">
        <v>0</v>
      </c>
      <c r="X387">
        <v>848708738</v>
      </c>
      <c r="Y387">
        <v>0.72000000000000008</v>
      </c>
      <c r="AA387">
        <v>0</v>
      </c>
      <c r="AB387">
        <v>0</v>
      </c>
      <c r="AC387">
        <v>0</v>
      </c>
      <c r="AD387">
        <v>12.69</v>
      </c>
      <c r="AE387">
        <v>0</v>
      </c>
      <c r="AF387">
        <v>0</v>
      </c>
      <c r="AG387">
        <v>0</v>
      </c>
      <c r="AH387">
        <v>12.69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6</v>
      </c>
      <c r="AT387">
        <v>0.9</v>
      </c>
      <c r="AU387" t="s">
        <v>312</v>
      </c>
      <c r="AV387">
        <v>1</v>
      </c>
      <c r="AW387">
        <v>2</v>
      </c>
      <c r="AX387">
        <v>16674114</v>
      </c>
      <c r="AY387">
        <v>1</v>
      </c>
      <c r="AZ387">
        <v>0</v>
      </c>
      <c r="BA387">
        <v>405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Y387*Source!I272</f>
        <v>3.6000000000000005</v>
      </c>
      <c r="CY387">
        <f t="shared" si="30"/>
        <v>12.69</v>
      </c>
      <c r="CZ387">
        <f t="shared" si="31"/>
        <v>12.69</v>
      </c>
      <c r="DA387">
        <f t="shared" si="32"/>
        <v>1</v>
      </c>
      <c r="DB387">
        <v>0</v>
      </c>
    </row>
    <row r="388" spans="1:106" x14ac:dyDescent="0.2">
      <c r="A388">
        <f>ROW(Source!A273)</f>
        <v>273</v>
      </c>
      <c r="B388">
        <v>16673407</v>
      </c>
      <c r="C388">
        <v>16674104</v>
      </c>
      <c r="D388">
        <v>15885760</v>
      </c>
      <c r="E388">
        <v>1</v>
      </c>
      <c r="F388">
        <v>1</v>
      </c>
      <c r="G388">
        <v>1</v>
      </c>
      <c r="H388">
        <v>1</v>
      </c>
      <c r="I388" t="s">
        <v>560</v>
      </c>
      <c r="J388" t="s">
        <v>6</v>
      </c>
      <c r="K388" t="s">
        <v>561</v>
      </c>
      <c r="L388">
        <v>1191</v>
      </c>
      <c r="N388">
        <v>1013</v>
      </c>
      <c r="O388" t="s">
        <v>398</v>
      </c>
      <c r="P388" t="s">
        <v>398</v>
      </c>
      <c r="Q388">
        <v>1</v>
      </c>
      <c r="W388">
        <v>0</v>
      </c>
      <c r="X388">
        <v>-1455644370</v>
      </c>
      <c r="Y388">
        <v>0.28799999999999998</v>
      </c>
      <c r="AA388">
        <v>0</v>
      </c>
      <c r="AB388">
        <v>0</v>
      </c>
      <c r="AC388">
        <v>0</v>
      </c>
      <c r="AD388">
        <v>88.24</v>
      </c>
      <c r="AE388">
        <v>0</v>
      </c>
      <c r="AF388">
        <v>0</v>
      </c>
      <c r="AG388">
        <v>0</v>
      </c>
      <c r="AH388">
        <v>12.92</v>
      </c>
      <c r="AI388">
        <v>1</v>
      </c>
      <c r="AJ388">
        <v>1</v>
      </c>
      <c r="AK388">
        <v>1</v>
      </c>
      <c r="AL388">
        <v>6.83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6</v>
      </c>
      <c r="AT388">
        <v>0.36</v>
      </c>
      <c r="AU388" t="s">
        <v>312</v>
      </c>
      <c r="AV388">
        <v>1</v>
      </c>
      <c r="AW388">
        <v>2</v>
      </c>
      <c r="AX388">
        <v>16674110</v>
      </c>
      <c r="AY388">
        <v>1</v>
      </c>
      <c r="AZ388">
        <v>0</v>
      </c>
      <c r="BA388">
        <v>406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Y388*Source!I273</f>
        <v>1.44</v>
      </c>
      <c r="CY388">
        <f t="shared" si="30"/>
        <v>88.24</v>
      </c>
      <c r="CZ388">
        <f t="shared" si="31"/>
        <v>12.92</v>
      </c>
      <c r="DA388">
        <f t="shared" si="32"/>
        <v>6.83</v>
      </c>
      <c r="DB388">
        <v>0</v>
      </c>
    </row>
    <row r="389" spans="1:106" x14ac:dyDescent="0.2">
      <c r="A389">
        <f>ROW(Source!A273)</f>
        <v>273</v>
      </c>
      <c r="B389">
        <v>16673407</v>
      </c>
      <c r="C389">
        <v>16674104</v>
      </c>
      <c r="D389">
        <v>15884826</v>
      </c>
      <c r="E389">
        <v>1</v>
      </c>
      <c r="F389">
        <v>1</v>
      </c>
      <c r="G389">
        <v>1</v>
      </c>
      <c r="H389">
        <v>1</v>
      </c>
      <c r="I389" t="s">
        <v>562</v>
      </c>
      <c r="J389" t="s">
        <v>6</v>
      </c>
      <c r="K389" t="s">
        <v>563</v>
      </c>
      <c r="L389">
        <v>1191</v>
      </c>
      <c r="N389">
        <v>1013</v>
      </c>
      <c r="O389" t="s">
        <v>398</v>
      </c>
      <c r="P389" t="s">
        <v>398</v>
      </c>
      <c r="Q389">
        <v>1</v>
      </c>
      <c r="W389">
        <v>0</v>
      </c>
      <c r="X389">
        <v>1688654847</v>
      </c>
      <c r="Y389">
        <v>0.8640000000000001</v>
      </c>
      <c r="AA389">
        <v>0</v>
      </c>
      <c r="AB389">
        <v>0</v>
      </c>
      <c r="AC389">
        <v>0</v>
      </c>
      <c r="AD389">
        <v>69.73</v>
      </c>
      <c r="AE389">
        <v>0</v>
      </c>
      <c r="AF389">
        <v>0</v>
      </c>
      <c r="AG389">
        <v>0</v>
      </c>
      <c r="AH389">
        <v>10.210000000000001</v>
      </c>
      <c r="AI389">
        <v>1</v>
      </c>
      <c r="AJ389">
        <v>1</v>
      </c>
      <c r="AK389">
        <v>1</v>
      </c>
      <c r="AL389">
        <v>6.83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6</v>
      </c>
      <c r="AT389">
        <v>1.08</v>
      </c>
      <c r="AU389" t="s">
        <v>312</v>
      </c>
      <c r="AV389">
        <v>1</v>
      </c>
      <c r="AW389">
        <v>2</v>
      </c>
      <c r="AX389">
        <v>16674111</v>
      </c>
      <c r="AY389">
        <v>1</v>
      </c>
      <c r="AZ389">
        <v>0</v>
      </c>
      <c r="BA389">
        <v>407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Y389*Source!I273</f>
        <v>4.32</v>
      </c>
      <c r="CY389">
        <f t="shared" si="30"/>
        <v>69.73</v>
      </c>
      <c r="CZ389">
        <f t="shared" si="31"/>
        <v>10.210000000000001</v>
      </c>
      <c r="DA389">
        <f t="shared" si="32"/>
        <v>6.83</v>
      </c>
      <c r="DB389">
        <v>0</v>
      </c>
    </row>
    <row r="390" spans="1:106" x14ac:dyDescent="0.2">
      <c r="A390">
        <f>ROW(Source!A273)</f>
        <v>273</v>
      </c>
      <c r="B390">
        <v>16673407</v>
      </c>
      <c r="C390">
        <v>16674104</v>
      </c>
      <c r="D390">
        <v>15880846</v>
      </c>
      <c r="E390">
        <v>1</v>
      </c>
      <c r="F390">
        <v>1</v>
      </c>
      <c r="G390">
        <v>1</v>
      </c>
      <c r="H390">
        <v>1</v>
      </c>
      <c r="I390" t="s">
        <v>564</v>
      </c>
      <c r="J390" t="s">
        <v>6</v>
      </c>
      <c r="K390" t="s">
        <v>565</v>
      </c>
      <c r="L390">
        <v>1191</v>
      </c>
      <c r="N390">
        <v>1013</v>
      </c>
      <c r="O390" t="s">
        <v>398</v>
      </c>
      <c r="P390" t="s">
        <v>398</v>
      </c>
      <c r="Q390">
        <v>1</v>
      </c>
      <c r="W390">
        <v>0</v>
      </c>
      <c r="X390">
        <v>1675274105</v>
      </c>
      <c r="Y390">
        <v>0.28799999999999998</v>
      </c>
      <c r="AA390">
        <v>0</v>
      </c>
      <c r="AB390">
        <v>0</v>
      </c>
      <c r="AC390">
        <v>0</v>
      </c>
      <c r="AD390">
        <v>115.63</v>
      </c>
      <c r="AE390">
        <v>0</v>
      </c>
      <c r="AF390">
        <v>0</v>
      </c>
      <c r="AG390">
        <v>0</v>
      </c>
      <c r="AH390">
        <v>16.93</v>
      </c>
      <c r="AI390">
        <v>1</v>
      </c>
      <c r="AJ390">
        <v>1</v>
      </c>
      <c r="AK390">
        <v>1</v>
      </c>
      <c r="AL390">
        <v>6.83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6</v>
      </c>
      <c r="AT390">
        <v>0.36</v>
      </c>
      <c r="AU390" t="s">
        <v>312</v>
      </c>
      <c r="AV390">
        <v>1</v>
      </c>
      <c r="AW390">
        <v>2</v>
      </c>
      <c r="AX390">
        <v>16674112</v>
      </c>
      <c r="AY390">
        <v>1</v>
      </c>
      <c r="AZ390">
        <v>0</v>
      </c>
      <c r="BA390">
        <v>408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Y390*Source!I273</f>
        <v>1.44</v>
      </c>
      <c r="CY390">
        <f t="shared" si="30"/>
        <v>115.63</v>
      </c>
      <c r="CZ390">
        <f t="shared" si="31"/>
        <v>16.93</v>
      </c>
      <c r="DA390">
        <f t="shared" si="32"/>
        <v>6.83</v>
      </c>
      <c r="DB390">
        <v>0</v>
      </c>
    </row>
    <row r="391" spans="1:106" x14ac:dyDescent="0.2">
      <c r="A391">
        <f>ROW(Source!A273)</f>
        <v>273</v>
      </c>
      <c r="B391">
        <v>16673407</v>
      </c>
      <c r="C391">
        <v>16674104</v>
      </c>
      <c r="D391">
        <v>15721209</v>
      </c>
      <c r="E391">
        <v>1</v>
      </c>
      <c r="F391">
        <v>1</v>
      </c>
      <c r="G391">
        <v>1</v>
      </c>
      <c r="H391">
        <v>1</v>
      </c>
      <c r="I391" t="s">
        <v>566</v>
      </c>
      <c r="J391" t="s">
        <v>6</v>
      </c>
      <c r="K391" t="s">
        <v>567</v>
      </c>
      <c r="L391">
        <v>1191</v>
      </c>
      <c r="N391">
        <v>1013</v>
      </c>
      <c r="O391" t="s">
        <v>398</v>
      </c>
      <c r="P391" t="s">
        <v>398</v>
      </c>
      <c r="Q391">
        <v>1</v>
      </c>
      <c r="W391">
        <v>0</v>
      </c>
      <c r="X391">
        <v>-1481893445</v>
      </c>
      <c r="Y391">
        <v>0.72000000000000008</v>
      </c>
      <c r="AA391">
        <v>0</v>
      </c>
      <c r="AB391">
        <v>0</v>
      </c>
      <c r="AC391">
        <v>0</v>
      </c>
      <c r="AD391">
        <v>105.8</v>
      </c>
      <c r="AE391">
        <v>0</v>
      </c>
      <c r="AF391">
        <v>0</v>
      </c>
      <c r="AG391">
        <v>0</v>
      </c>
      <c r="AH391">
        <v>15.49</v>
      </c>
      <c r="AI391">
        <v>1</v>
      </c>
      <c r="AJ391">
        <v>1</v>
      </c>
      <c r="AK391">
        <v>1</v>
      </c>
      <c r="AL391">
        <v>6.83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6</v>
      </c>
      <c r="AT391">
        <v>0.9</v>
      </c>
      <c r="AU391" t="s">
        <v>312</v>
      </c>
      <c r="AV391">
        <v>1</v>
      </c>
      <c r="AW391">
        <v>2</v>
      </c>
      <c r="AX391">
        <v>16674113</v>
      </c>
      <c r="AY391">
        <v>1</v>
      </c>
      <c r="AZ391">
        <v>0</v>
      </c>
      <c r="BA391">
        <v>409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Y391*Source!I273</f>
        <v>3.6000000000000005</v>
      </c>
      <c r="CY391">
        <f t="shared" si="30"/>
        <v>105.8</v>
      </c>
      <c r="CZ391">
        <f t="shared" si="31"/>
        <v>15.49</v>
      </c>
      <c r="DA391">
        <f t="shared" si="32"/>
        <v>6.83</v>
      </c>
      <c r="DB391">
        <v>0</v>
      </c>
    </row>
    <row r="392" spans="1:106" x14ac:dyDescent="0.2">
      <c r="A392">
        <f>ROW(Source!A273)</f>
        <v>273</v>
      </c>
      <c r="B392">
        <v>16673407</v>
      </c>
      <c r="C392">
        <v>16674104</v>
      </c>
      <c r="D392">
        <v>15880894</v>
      </c>
      <c r="E392">
        <v>1</v>
      </c>
      <c r="F392">
        <v>1</v>
      </c>
      <c r="G392">
        <v>1</v>
      </c>
      <c r="H392">
        <v>1</v>
      </c>
      <c r="I392" t="s">
        <v>568</v>
      </c>
      <c r="J392" t="s">
        <v>6</v>
      </c>
      <c r="K392" t="s">
        <v>569</v>
      </c>
      <c r="L392">
        <v>1191</v>
      </c>
      <c r="N392">
        <v>1013</v>
      </c>
      <c r="O392" t="s">
        <v>398</v>
      </c>
      <c r="P392" t="s">
        <v>398</v>
      </c>
      <c r="Q392">
        <v>1</v>
      </c>
      <c r="W392">
        <v>0</v>
      </c>
      <c r="X392">
        <v>848708738</v>
      </c>
      <c r="Y392">
        <v>0.72000000000000008</v>
      </c>
      <c r="AA392">
        <v>0</v>
      </c>
      <c r="AB392">
        <v>0</v>
      </c>
      <c r="AC392">
        <v>0</v>
      </c>
      <c r="AD392">
        <v>86.67</v>
      </c>
      <c r="AE392">
        <v>0</v>
      </c>
      <c r="AF392">
        <v>0</v>
      </c>
      <c r="AG392">
        <v>0</v>
      </c>
      <c r="AH392">
        <v>12.69</v>
      </c>
      <c r="AI392">
        <v>1</v>
      </c>
      <c r="AJ392">
        <v>1</v>
      </c>
      <c r="AK392">
        <v>1</v>
      </c>
      <c r="AL392">
        <v>6.83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</v>
      </c>
      <c r="AT392">
        <v>0.9</v>
      </c>
      <c r="AU392" t="s">
        <v>312</v>
      </c>
      <c r="AV392">
        <v>1</v>
      </c>
      <c r="AW392">
        <v>2</v>
      </c>
      <c r="AX392">
        <v>16674114</v>
      </c>
      <c r="AY392">
        <v>1</v>
      </c>
      <c r="AZ392">
        <v>0</v>
      </c>
      <c r="BA392">
        <v>410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Y392*Source!I273</f>
        <v>3.6000000000000005</v>
      </c>
      <c r="CY392">
        <f t="shared" si="30"/>
        <v>86.67</v>
      </c>
      <c r="CZ392">
        <f t="shared" si="31"/>
        <v>12.69</v>
      </c>
      <c r="DA392">
        <f t="shared" si="32"/>
        <v>6.83</v>
      </c>
      <c r="DB392">
        <v>0</v>
      </c>
    </row>
    <row r="393" spans="1:106" x14ac:dyDescent="0.2">
      <c r="A393">
        <f>ROW(Source!A274)</f>
        <v>274</v>
      </c>
      <c r="B393">
        <v>16673393</v>
      </c>
      <c r="C393">
        <v>16674115</v>
      </c>
      <c r="D393">
        <v>15885760</v>
      </c>
      <c r="E393">
        <v>1</v>
      </c>
      <c r="F393">
        <v>1</v>
      </c>
      <c r="G393">
        <v>1</v>
      </c>
      <c r="H393">
        <v>1</v>
      </c>
      <c r="I393" t="s">
        <v>560</v>
      </c>
      <c r="J393" t="s">
        <v>6</v>
      </c>
      <c r="K393" t="s">
        <v>561</v>
      </c>
      <c r="L393">
        <v>1191</v>
      </c>
      <c r="N393">
        <v>1013</v>
      </c>
      <c r="O393" t="s">
        <v>398</v>
      </c>
      <c r="P393" t="s">
        <v>398</v>
      </c>
      <c r="Q393">
        <v>1</v>
      </c>
      <c r="W393">
        <v>0</v>
      </c>
      <c r="X393">
        <v>-1455644370</v>
      </c>
      <c r="Y393">
        <v>0.48</v>
      </c>
      <c r="AA393">
        <v>0</v>
      </c>
      <c r="AB393">
        <v>0</v>
      </c>
      <c r="AC393">
        <v>0</v>
      </c>
      <c r="AD393">
        <v>12.92</v>
      </c>
      <c r="AE393">
        <v>0</v>
      </c>
      <c r="AF393">
        <v>0</v>
      </c>
      <c r="AG393">
        <v>0</v>
      </c>
      <c r="AH393">
        <v>12.92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0.6</v>
      </c>
      <c r="AU393" t="s">
        <v>312</v>
      </c>
      <c r="AV393">
        <v>1</v>
      </c>
      <c r="AW393">
        <v>2</v>
      </c>
      <c r="AX393">
        <v>16674121</v>
      </c>
      <c r="AY393">
        <v>1</v>
      </c>
      <c r="AZ393">
        <v>0</v>
      </c>
      <c r="BA393">
        <v>411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Y393*Source!I274</f>
        <v>0.96</v>
      </c>
      <c r="CY393">
        <f t="shared" si="30"/>
        <v>12.92</v>
      </c>
      <c r="CZ393">
        <f t="shared" si="31"/>
        <v>12.92</v>
      </c>
      <c r="DA393">
        <f t="shared" si="32"/>
        <v>1</v>
      </c>
      <c r="DB393">
        <v>0</v>
      </c>
    </row>
    <row r="394" spans="1:106" x14ac:dyDescent="0.2">
      <c r="A394">
        <f>ROW(Source!A274)</f>
        <v>274</v>
      </c>
      <c r="B394">
        <v>16673393</v>
      </c>
      <c r="C394">
        <v>16674115</v>
      </c>
      <c r="D394">
        <v>15884826</v>
      </c>
      <c r="E394">
        <v>1</v>
      </c>
      <c r="F394">
        <v>1</v>
      </c>
      <c r="G394">
        <v>1</v>
      </c>
      <c r="H394">
        <v>1</v>
      </c>
      <c r="I394" t="s">
        <v>562</v>
      </c>
      <c r="J394" t="s">
        <v>6</v>
      </c>
      <c r="K394" t="s">
        <v>563</v>
      </c>
      <c r="L394">
        <v>1191</v>
      </c>
      <c r="N394">
        <v>1013</v>
      </c>
      <c r="O394" t="s">
        <v>398</v>
      </c>
      <c r="P394" t="s">
        <v>398</v>
      </c>
      <c r="Q394">
        <v>1</v>
      </c>
      <c r="W394">
        <v>0</v>
      </c>
      <c r="X394">
        <v>1688654847</v>
      </c>
      <c r="Y394">
        <v>0.32000000000000006</v>
      </c>
      <c r="AA394">
        <v>0</v>
      </c>
      <c r="AB394">
        <v>0</v>
      </c>
      <c r="AC394">
        <v>0</v>
      </c>
      <c r="AD394">
        <v>10.210000000000001</v>
      </c>
      <c r="AE394">
        <v>0</v>
      </c>
      <c r="AF394">
        <v>0</v>
      </c>
      <c r="AG394">
        <v>0</v>
      </c>
      <c r="AH394">
        <v>10.210000000000001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</v>
      </c>
      <c r="AT394">
        <v>0.4</v>
      </c>
      <c r="AU394" t="s">
        <v>312</v>
      </c>
      <c r="AV394">
        <v>1</v>
      </c>
      <c r="AW394">
        <v>2</v>
      </c>
      <c r="AX394">
        <v>16674122</v>
      </c>
      <c r="AY394">
        <v>1</v>
      </c>
      <c r="AZ394">
        <v>0</v>
      </c>
      <c r="BA394">
        <v>412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Y394*Source!I274</f>
        <v>0.64000000000000012</v>
      </c>
      <c r="CY394">
        <f t="shared" si="30"/>
        <v>10.210000000000001</v>
      </c>
      <c r="CZ394">
        <f t="shared" si="31"/>
        <v>10.210000000000001</v>
      </c>
      <c r="DA394">
        <f t="shared" si="32"/>
        <v>1</v>
      </c>
      <c r="DB394">
        <v>0</v>
      </c>
    </row>
    <row r="395" spans="1:106" x14ac:dyDescent="0.2">
      <c r="A395">
        <f>ROW(Source!A274)</f>
        <v>274</v>
      </c>
      <c r="B395">
        <v>16673393</v>
      </c>
      <c r="C395">
        <v>16674115</v>
      </c>
      <c r="D395">
        <v>15880846</v>
      </c>
      <c r="E395">
        <v>1</v>
      </c>
      <c r="F395">
        <v>1</v>
      </c>
      <c r="G395">
        <v>1</v>
      </c>
      <c r="H395">
        <v>1</v>
      </c>
      <c r="I395" t="s">
        <v>564</v>
      </c>
      <c r="J395" t="s">
        <v>6</v>
      </c>
      <c r="K395" t="s">
        <v>565</v>
      </c>
      <c r="L395">
        <v>1191</v>
      </c>
      <c r="N395">
        <v>1013</v>
      </c>
      <c r="O395" t="s">
        <v>398</v>
      </c>
      <c r="P395" t="s">
        <v>398</v>
      </c>
      <c r="Q395">
        <v>1</v>
      </c>
      <c r="W395">
        <v>0</v>
      </c>
      <c r="X395">
        <v>1675274105</v>
      </c>
      <c r="Y395">
        <v>0.16000000000000003</v>
      </c>
      <c r="AA395">
        <v>0</v>
      </c>
      <c r="AB395">
        <v>0</v>
      </c>
      <c r="AC395">
        <v>0</v>
      </c>
      <c r="AD395">
        <v>16.93</v>
      </c>
      <c r="AE395">
        <v>0</v>
      </c>
      <c r="AF395">
        <v>0</v>
      </c>
      <c r="AG395">
        <v>0</v>
      </c>
      <c r="AH395">
        <v>16.93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0.2</v>
      </c>
      <c r="AU395" t="s">
        <v>312</v>
      </c>
      <c r="AV395">
        <v>1</v>
      </c>
      <c r="AW395">
        <v>2</v>
      </c>
      <c r="AX395">
        <v>16674123</v>
      </c>
      <c r="AY395">
        <v>1</v>
      </c>
      <c r="AZ395">
        <v>0</v>
      </c>
      <c r="BA395">
        <v>413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Y395*Source!I274</f>
        <v>0.32000000000000006</v>
      </c>
      <c r="CY395">
        <f t="shared" si="30"/>
        <v>16.93</v>
      </c>
      <c r="CZ395">
        <f t="shared" si="31"/>
        <v>16.93</v>
      </c>
      <c r="DA395">
        <f t="shared" si="32"/>
        <v>1</v>
      </c>
      <c r="DB395">
        <v>0</v>
      </c>
    </row>
    <row r="396" spans="1:106" x14ac:dyDescent="0.2">
      <c r="A396">
        <f>ROW(Source!A274)</f>
        <v>274</v>
      </c>
      <c r="B396">
        <v>16673393</v>
      </c>
      <c r="C396">
        <v>16674115</v>
      </c>
      <c r="D396">
        <v>15721209</v>
      </c>
      <c r="E396">
        <v>1</v>
      </c>
      <c r="F396">
        <v>1</v>
      </c>
      <c r="G396">
        <v>1</v>
      </c>
      <c r="H396">
        <v>1</v>
      </c>
      <c r="I396" t="s">
        <v>566</v>
      </c>
      <c r="J396" t="s">
        <v>6</v>
      </c>
      <c r="K396" t="s">
        <v>567</v>
      </c>
      <c r="L396">
        <v>1191</v>
      </c>
      <c r="N396">
        <v>1013</v>
      </c>
      <c r="O396" t="s">
        <v>398</v>
      </c>
      <c r="P396" t="s">
        <v>398</v>
      </c>
      <c r="Q396">
        <v>1</v>
      </c>
      <c r="W396">
        <v>0</v>
      </c>
      <c r="X396">
        <v>-1481893445</v>
      </c>
      <c r="Y396">
        <v>0.32000000000000006</v>
      </c>
      <c r="AA396">
        <v>0</v>
      </c>
      <c r="AB396">
        <v>0</v>
      </c>
      <c r="AC396">
        <v>0</v>
      </c>
      <c r="AD396">
        <v>15.49</v>
      </c>
      <c r="AE396">
        <v>0</v>
      </c>
      <c r="AF396">
        <v>0</v>
      </c>
      <c r="AG396">
        <v>0</v>
      </c>
      <c r="AH396">
        <v>15.49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6</v>
      </c>
      <c r="AT396">
        <v>0.4</v>
      </c>
      <c r="AU396" t="s">
        <v>312</v>
      </c>
      <c r="AV396">
        <v>1</v>
      </c>
      <c r="AW396">
        <v>2</v>
      </c>
      <c r="AX396">
        <v>16674124</v>
      </c>
      <c r="AY396">
        <v>1</v>
      </c>
      <c r="AZ396">
        <v>0</v>
      </c>
      <c r="BA396">
        <v>414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Y396*Source!I274</f>
        <v>0.64000000000000012</v>
      </c>
      <c r="CY396">
        <f t="shared" si="30"/>
        <v>15.49</v>
      </c>
      <c r="CZ396">
        <f t="shared" si="31"/>
        <v>15.49</v>
      </c>
      <c r="DA396">
        <f t="shared" si="32"/>
        <v>1</v>
      </c>
      <c r="DB396">
        <v>0</v>
      </c>
    </row>
    <row r="397" spans="1:106" x14ac:dyDescent="0.2">
      <c r="A397">
        <f>ROW(Source!A274)</f>
        <v>274</v>
      </c>
      <c r="B397">
        <v>16673393</v>
      </c>
      <c r="C397">
        <v>16674115</v>
      </c>
      <c r="D397">
        <v>15723986</v>
      </c>
      <c r="E397">
        <v>1</v>
      </c>
      <c r="F397">
        <v>1</v>
      </c>
      <c r="G397">
        <v>1</v>
      </c>
      <c r="H397">
        <v>1</v>
      </c>
      <c r="I397" t="s">
        <v>570</v>
      </c>
      <c r="J397" t="s">
        <v>6</v>
      </c>
      <c r="K397" t="s">
        <v>571</v>
      </c>
      <c r="L397">
        <v>1191</v>
      </c>
      <c r="N397">
        <v>1013</v>
      </c>
      <c r="O397" t="s">
        <v>398</v>
      </c>
      <c r="P397" t="s">
        <v>398</v>
      </c>
      <c r="Q397">
        <v>1</v>
      </c>
      <c r="W397">
        <v>0</v>
      </c>
      <c r="X397">
        <v>1658205574</v>
      </c>
      <c r="Y397">
        <v>0.32000000000000006</v>
      </c>
      <c r="AA397">
        <v>0</v>
      </c>
      <c r="AB397">
        <v>0</v>
      </c>
      <c r="AC397">
        <v>0</v>
      </c>
      <c r="AD397">
        <v>14.09</v>
      </c>
      <c r="AE397">
        <v>0</v>
      </c>
      <c r="AF397">
        <v>0</v>
      </c>
      <c r="AG397">
        <v>0</v>
      </c>
      <c r="AH397">
        <v>14.09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0.4</v>
      </c>
      <c r="AU397" t="s">
        <v>312</v>
      </c>
      <c r="AV397">
        <v>1</v>
      </c>
      <c r="AW397">
        <v>2</v>
      </c>
      <c r="AX397">
        <v>16674125</v>
      </c>
      <c r="AY397">
        <v>1</v>
      </c>
      <c r="AZ397">
        <v>0</v>
      </c>
      <c r="BA397">
        <v>415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Y397*Source!I274</f>
        <v>0.64000000000000012</v>
      </c>
      <c r="CY397">
        <f t="shared" si="30"/>
        <v>14.09</v>
      </c>
      <c r="CZ397">
        <f t="shared" si="31"/>
        <v>14.09</v>
      </c>
      <c r="DA397">
        <f t="shared" si="32"/>
        <v>1</v>
      </c>
      <c r="DB397">
        <v>0</v>
      </c>
    </row>
    <row r="398" spans="1:106" x14ac:dyDescent="0.2">
      <c r="A398">
        <f>ROW(Source!A275)</f>
        <v>275</v>
      </c>
      <c r="B398">
        <v>16673407</v>
      </c>
      <c r="C398">
        <v>16674115</v>
      </c>
      <c r="D398">
        <v>15885760</v>
      </c>
      <c r="E398">
        <v>1</v>
      </c>
      <c r="F398">
        <v>1</v>
      </c>
      <c r="G398">
        <v>1</v>
      </c>
      <c r="H398">
        <v>1</v>
      </c>
      <c r="I398" t="s">
        <v>560</v>
      </c>
      <c r="J398" t="s">
        <v>6</v>
      </c>
      <c r="K398" t="s">
        <v>561</v>
      </c>
      <c r="L398">
        <v>1191</v>
      </c>
      <c r="N398">
        <v>1013</v>
      </c>
      <c r="O398" t="s">
        <v>398</v>
      </c>
      <c r="P398" t="s">
        <v>398</v>
      </c>
      <c r="Q398">
        <v>1</v>
      </c>
      <c r="W398">
        <v>0</v>
      </c>
      <c r="X398">
        <v>-1455644370</v>
      </c>
      <c r="Y398">
        <v>0.48</v>
      </c>
      <c r="AA398">
        <v>0</v>
      </c>
      <c r="AB398">
        <v>0</v>
      </c>
      <c r="AC398">
        <v>0</v>
      </c>
      <c r="AD398">
        <v>88.24</v>
      </c>
      <c r="AE398">
        <v>0</v>
      </c>
      <c r="AF398">
        <v>0</v>
      </c>
      <c r="AG398">
        <v>0</v>
      </c>
      <c r="AH398">
        <v>12.92</v>
      </c>
      <c r="AI398">
        <v>1</v>
      </c>
      <c r="AJ398">
        <v>1</v>
      </c>
      <c r="AK398">
        <v>1</v>
      </c>
      <c r="AL398">
        <v>6.83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6</v>
      </c>
      <c r="AT398">
        <v>0.6</v>
      </c>
      <c r="AU398" t="s">
        <v>312</v>
      </c>
      <c r="AV398">
        <v>1</v>
      </c>
      <c r="AW398">
        <v>2</v>
      </c>
      <c r="AX398">
        <v>16674121</v>
      </c>
      <c r="AY398">
        <v>1</v>
      </c>
      <c r="AZ398">
        <v>0</v>
      </c>
      <c r="BA398">
        <v>416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Y398*Source!I275</f>
        <v>0.96</v>
      </c>
      <c r="CY398">
        <f t="shared" si="30"/>
        <v>88.24</v>
      </c>
      <c r="CZ398">
        <f t="shared" si="31"/>
        <v>12.92</v>
      </c>
      <c r="DA398">
        <f t="shared" si="32"/>
        <v>6.83</v>
      </c>
      <c r="DB398">
        <v>0</v>
      </c>
    </row>
    <row r="399" spans="1:106" x14ac:dyDescent="0.2">
      <c r="A399">
        <f>ROW(Source!A275)</f>
        <v>275</v>
      </c>
      <c r="B399">
        <v>16673407</v>
      </c>
      <c r="C399">
        <v>16674115</v>
      </c>
      <c r="D399">
        <v>15884826</v>
      </c>
      <c r="E399">
        <v>1</v>
      </c>
      <c r="F399">
        <v>1</v>
      </c>
      <c r="G399">
        <v>1</v>
      </c>
      <c r="H399">
        <v>1</v>
      </c>
      <c r="I399" t="s">
        <v>562</v>
      </c>
      <c r="J399" t="s">
        <v>6</v>
      </c>
      <c r="K399" t="s">
        <v>563</v>
      </c>
      <c r="L399">
        <v>1191</v>
      </c>
      <c r="N399">
        <v>1013</v>
      </c>
      <c r="O399" t="s">
        <v>398</v>
      </c>
      <c r="P399" t="s">
        <v>398</v>
      </c>
      <c r="Q399">
        <v>1</v>
      </c>
      <c r="W399">
        <v>0</v>
      </c>
      <c r="X399">
        <v>1688654847</v>
      </c>
      <c r="Y399">
        <v>0.32000000000000006</v>
      </c>
      <c r="AA399">
        <v>0</v>
      </c>
      <c r="AB399">
        <v>0</v>
      </c>
      <c r="AC399">
        <v>0</v>
      </c>
      <c r="AD399">
        <v>69.73</v>
      </c>
      <c r="AE399">
        <v>0</v>
      </c>
      <c r="AF399">
        <v>0</v>
      </c>
      <c r="AG399">
        <v>0</v>
      </c>
      <c r="AH399">
        <v>10.210000000000001</v>
      </c>
      <c r="AI399">
        <v>1</v>
      </c>
      <c r="AJ399">
        <v>1</v>
      </c>
      <c r="AK399">
        <v>1</v>
      </c>
      <c r="AL399">
        <v>6.83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0.4</v>
      </c>
      <c r="AU399" t="s">
        <v>312</v>
      </c>
      <c r="AV399">
        <v>1</v>
      </c>
      <c r="AW399">
        <v>2</v>
      </c>
      <c r="AX399">
        <v>16674122</v>
      </c>
      <c r="AY399">
        <v>1</v>
      </c>
      <c r="AZ399">
        <v>0</v>
      </c>
      <c r="BA399">
        <v>417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Y399*Source!I275</f>
        <v>0.64000000000000012</v>
      </c>
      <c r="CY399">
        <f t="shared" si="30"/>
        <v>69.73</v>
      </c>
      <c r="CZ399">
        <f t="shared" si="31"/>
        <v>10.210000000000001</v>
      </c>
      <c r="DA399">
        <f t="shared" si="32"/>
        <v>6.83</v>
      </c>
      <c r="DB399">
        <v>0</v>
      </c>
    </row>
    <row r="400" spans="1:106" x14ac:dyDescent="0.2">
      <c r="A400">
        <f>ROW(Source!A275)</f>
        <v>275</v>
      </c>
      <c r="B400">
        <v>16673407</v>
      </c>
      <c r="C400">
        <v>16674115</v>
      </c>
      <c r="D400">
        <v>15880846</v>
      </c>
      <c r="E400">
        <v>1</v>
      </c>
      <c r="F400">
        <v>1</v>
      </c>
      <c r="G400">
        <v>1</v>
      </c>
      <c r="H400">
        <v>1</v>
      </c>
      <c r="I400" t="s">
        <v>564</v>
      </c>
      <c r="J400" t="s">
        <v>6</v>
      </c>
      <c r="K400" t="s">
        <v>565</v>
      </c>
      <c r="L400">
        <v>1191</v>
      </c>
      <c r="N400">
        <v>1013</v>
      </c>
      <c r="O400" t="s">
        <v>398</v>
      </c>
      <c r="P400" t="s">
        <v>398</v>
      </c>
      <c r="Q400">
        <v>1</v>
      </c>
      <c r="W400">
        <v>0</v>
      </c>
      <c r="X400">
        <v>1675274105</v>
      </c>
      <c r="Y400">
        <v>0.16000000000000003</v>
      </c>
      <c r="AA400">
        <v>0</v>
      </c>
      <c r="AB400">
        <v>0</v>
      </c>
      <c r="AC400">
        <v>0</v>
      </c>
      <c r="AD400">
        <v>115.63</v>
      </c>
      <c r="AE400">
        <v>0</v>
      </c>
      <c r="AF400">
        <v>0</v>
      </c>
      <c r="AG400">
        <v>0</v>
      </c>
      <c r="AH400">
        <v>16.93</v>
      </c>
      <c r="AI400">
        <v>1</v>
      </c>
      <c r="AJ400">
        <v>1</v>
      </c>
      <c r="AK400">
        <v>1</v>
      </c>
      <c r="AL400">
        <v>6.83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0.2</v>
      </c>
      <c r="AU400" t="s">
        <v>312</v>
      </c>
      <c r="AV400">
        <v>1</v>
      </c>
      <c r="AW400">
        <v>2</v>
      </c>
      <c r="AX400">
        <v>16674123</v>
      </c>
      <c r="AY400">
        <v>1</v>
      </c>
      <c r="AZ400">
        <v>0</v>
      </c>
      <c r="BA400">
        <v>418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Y400*Source!I275</f>
        <v>0.32000000000000006</v>
      </c>
      <c r="CY400">
        <f t="shared" si="30"/>
        <v>115.63</v>
      </c>
      <c r="CZ400">
        <f t="shared" si="31"/>
        <v>16.93</v>
      </c>
      <c r="DA400">
        <f t="shared" si="32"/>
        <v>6.83</v>
      </c>
      <c r="DB400">
        <v>0</v>
      </c>
    </row>
    <row r="401" spans="1:106" x14ac:dyDescent="0.2">
      <c r="A401">
        <f>ROW(Source!A275)</f>
        <v>275</v>
      </c>
      <c r="B401">
        <v>16673407</v>
      </c>
      <c r="C401">
        <v>16674115</v>
      </c>
      <c r="D401">
        <v>15721209</v>
      </c>
      <c r="E401">
        <v>1</v>
      </c>
      <c r="F401">
        <v>1</v>
      </c>
      <c r="G401">
        <v>1</v>
      </c>
      <c r="H401">
        <v>1</v>
      </c>
      <c r="I401" t="s">
        <v>566</v>
      </c>
      <c r="J401" t="s">
        <v>6</v>
      </c>
      <c r="K401" t="s">
        <v>567</v>
      </c>
      <c r="L401">
        <v>1191</v>
      </c>
      <c r="N401">
        <v>1013</v>
      </c>
      <c r="O401" t="s">
        <v>398</v>
      </c>
      <c r="P401" t="s">
        <v>398</v>
      </c>
      <c r="Q401">
        <v>1</v>
      </c>
      <c r="W401">
        <v>0</v>
      </c>
      <c r="X401">
        <v>-1481893445</v>
      </c>
      <c r="Y401">
        <v>0.32000000000000006</v>
      </c>
      <c r="AA401">
        <v>0</v>
      </c>
      <c r="AB401">
        <v>0</v>
      </c>
      <c r="AC401">
        <v>0</v>
      </c>
      <c r="AD401">
        <v>105.8</v>
      </c>
      <c r="AE401">
        <v>0</v>
      </c>
      <c r="AF401">
        <v>0</v>
      </c>
      <c r="AG401">
        <v>0</v>
      </c>
      <c r="AH401">
        <v>15.49</v>
      </c>
      <c r="AI401">
        <v>1</v>
      </c>
      <c r="AJ401">
        <v>1</v>
      </c>
      <c r="AK401">
        <v>1</v>
      </c>
      <c r="AL401">
        <v>6.83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0.4</v>
      </c>
      <c r="AU401" t="s">
        <v>312</v>
      </c>
      <c r="AV401">
        <v>1</v>
      </c>
      <c r="AW401">
        <v>2</v>
      </c>
      <c r="AX401">
        <v>16674124</v>
      </c>
      <c r="AY401">
        <v>1</v>
      </c>
      <c r="AZ401">
        <v>0</v>
      </c>
      <c r="BA401">
        <v>419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Y401*Source!I275</f>
        <v>0.64000000000000012</v>
      </c>
      <c r="CY401">
        <f t="shared" si="30"/>
        <v>105.8</v>
      </c>
      <c r="CZ401">
        <f t="shared" si="31"/>
        <v>15.49</v>
      </c>
      <c r="DA401">
        <f t="shared" si="32"/>
        <v>6.83</v>
      </c>
      <c r="DB401">
        <v>0</v>
      </c>
    </row>
    <row r="402" spans="1:106" x14ac:dyDescent="0.2">
      <c r="A402">
        <f>ROW(Source!A275)</f>
        <v>275</v>
      </c>
      <c r="B402">
        <v>16673407</v>
      </c>
      <c r="C402">
        <v>16674115</v>
      </c>
      <c r="D402">
        <v>15723986</v>
      </c>
      <c r="E402">
        <v>1</v>
      </c>
      <c r="F402">
        <v>1</v>
      </c>
      <c r="G402">
        <v>1</v>
      </c>
      <c r="H402">
        <v>1</v>
      </c>
      <c r="I402" t="s">
        <v>570</v>
      </c>
      <c r="J402" t="s">
        <v>6</v>
      </c>
      <c r="K402" t="s">
        <v>571</v>
      </c>
      <c r="L402">
        <v>1191</v>
      </c>
      <c r="N402">
        <v>1013</v>
      </c>
      <c r="O402" t="s">
        <v>398</v>
      </c>
      <c r="P402" t="s">
        <v>398</v>
      </c>
      <c r="Q402">
        <v>1</v>
      </c>
      <c r="W402">
        <v>0</v>
      </c>
      <c r="X402">
        <v>1658205574</v>
      </c>
      <c r="Y402">
        <v>0.32000000000000006</v>
      </c>
      <c r="AA402">
        <v>0</v>
      </c>
      <c r="AB402">
        <v>0</v>
      </c>
      <c r="AC402">
        <v>0</v>
      </c>
      <c r="AD402">
        <v>96.23</v>
      </c>
      <c r="AE402">
        <v>0</v>
      </c>
      <c r="AF402">
        <v>0</v>
      </c>
      <c r="AG402">
        <v>0</v>
      </c>
      <c r="AH402">
        <v>14.09</v>
      </c>
      <c r="AI402">
        <v>1</v>
      </c>
      <c r="AJ402">
        <v>1</v>
      </c>
      <c r="AK402">
        <v>1</v>
      </c>
      <c r="AL402">
        <v>6.83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0.4</v>
      </c>
      <c r="AU402" t="s">
        <v>312</v>
      </c>
      <c r="AV402">
        <v>1</v>
      </c>
      <c r="AW402">
        <v>2</v>
      </c>
      <c r="AX402">
        <v>16674125</v>
      </c>
      <c r="AY402">
        <v>1</v>
      </c>
      <c r="AZ402">
        <v>0</v>
      </c>
      <c r="BA402">
        <v>420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Y402*Source!I275</f>
        <v>0.64000000000000012</v>
      </c>
      <c r="CY402">
        <f t="shared" si="30"/>
        <v>96.23</v>
      </c>
      <c r="CZ402">
        <f t="shared" si="31"/>
        <v>14.09</v>
      </c>
      <c r="DA402">
        <f t="shared" si="32"/>
        <v>6.83</v>
      </c>
      <c r="DB402">
        <v>0</v>
      </c>
    </row>
    <row r="403" spans="1:106" x14ac:dyDescent="0.2">
      <c r="A403">
        <f>ROW(Source!A276)</f>
        <v>276</v>
      </c>
      <c r="B403">
        <v>16673393</v>
      </c>
      <c r="C403">
        <v>16674126</v>
      </c>
      <c r="D403">
        <v>15884826</v>
      </c>
      <c r="E403">
        <v>1</v>
      </c>
      <c r="F403">
        <v>1</v>
      </c>
      <c r="G403">
        <v>1</v>
      </c>
      <c r="H403">
        <v>1</v>
      </c>
      <c r="I403" t="s">
        <v>562</v>
      </c>
      <c r="J403" t="s">
        <v>6</v>
      </c>
      <c r="K403" t="s">
        <v>563</v>
      </c>
      <c r="L403">
        <v>1191</v>
      </c>
      <c r="N403">
        <v>1013</v>
      </c>
      <c r="O403" t="s">
        <v>398</v>
      </c>
      <c r="P403" t="s">
        <v>398</v>
      </c>
      <c r="Q403">
        <v>1</v>
      </c>
      <c r="W403">
        <v>0</v>
      </c>
      <c r="X403">
        <v>1688654847</v>
      </c>
      <c r="Y403">
        <v>4.2320000000000002</v>
      </c>
      <c r="AA403">
        <v>0</v>
      </c>
      <c r="AB403">
        <v>0</v>
      </c>
      <c r="AC403">
        <v>0</v>
      </c>
      <c r="AD403">
        <v>10.210000000000001</v>
      </c>
      <c r="AE403">
        <v>0</v>
      </c>
      <c r="AF403">
        <v>0</v>
      </c>
      <c r="AG403">
        <v>0</v>
      </c>
      <c r="AH403">
        <v>10.210000000000001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5.29</v>
      </c>
      <c r="AU403" t="s">
        <v>312</v>
      </c>
      <c r="AV403">
        <v>1</v>
      </c>
      <c r="AW403">
        <v>2</v>
      </c>
      <c r="AX403">
        <v>16674127</v>
      </c>
      <c r="AY403">
        <v>1</v>
      </c>
      <c r="AZ403">
        <v>0</v>
      </c>
      <c r="BA403">
        <v>421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Y403*Source!I276</f>
        <v>21.16</v>
      </c>
      <c r="CY403">
        <f t="shared" si="30"/>
        <v>10.210000000000001</v>
      </c>
      <c r="CZ403">
        <f t="shared" si="31"/>
        <v>10.210000000000001</v>
      </c>
      <c r="DA403">
        <f t="shared" si="32"/>
        <v>1</v>
      </c>
      <c r="DB403">
        <v>0</v>
      </c>
    </row>
    <row r="404" spans="1:106" x14ac:dyDescent="0.2">
      <c r="A404">
        <f>ROW(Source!A276)</f>
        <v>276</v>
      </c>
      <c r="B404">
        <v>16673393</v>
      </c>
      <c r="C404">
        <v>16674126</v>
      </c>
      <c r="D404">
        <v>15880846</v>
      </c>
      <c r="E404">
        <v>1</v>
      </c>
      <c r="F404">
        <v>1</v>
      </c>
      <c r="G404">
        <v>1</v>
      </c>
      <c r="H404">
        <v>1</v>
      </c>
      <c r="I404" t="s">
        <v>564</v>
      </c>
      <c r="J404" t="s">
        <v>6</v>
      </c>
      <c r="K404" t="s">
        <v>565</v>
      </c>
      <c r="L404">
        <v>1191</v>
      </c>
      <c r="N404">
        <v>1013</v>
      </c>
      <c r="O404" t="s">
        <v>398</v>
      </c>
      <c r="P404" t="s">
        <v>398</v>
      </c>
      <c r="Q404">
        <v>1</v>
      </c>
      <c r="W404">
        <v>0</v>
      </c>
      <c r="X404">
        <v>1675274105</v>
      </c>
      <c r="Y404">
        <v>1.056</v>
      </c>
      <c r="AA404">
        <v>0</v>
      </c>
      <c r="AB404">
        <v>0</v>
      </c>
      <c r="AC404">
        <v>0</v>
      </c>
      <c r="AD404">
        <v>16.93</v>
      </c>
      <c r="AE404">
        <v>0</v>
      </c>
      <c r="AF404">
        <v>0</v>
      </c>
      <c r="AG404">
        <v>0</v>
      </c>
      <c r="AH404">
        <v>16.93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6</v>
      </c>
      <c r="AT404">
        <v>1.32</v>
      </c>
      <c r="AU404" t="s">
        <v>312</v>
      </c>
      <c r="AV404">
        <v>1</v>
      </c>
      <c r="AW404">
        <v>2</v>
      </c>
      <c r="AX404">
        <v>16674128</v>
      </c>
      <c r="AY404">
        <v>1</v>
      </c>
      <c r="AZ404">
        <v>0</v>
      </c>
      <c r="BA404">
        <v>422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Y404*Source!I276</f>
        <v>5.28</v>
      </c>
      <c r="CY404">
        <f t="shared" si="30"/>
        <v>16.93</v>
      </c>
      <c r="CZ404">
        <f t="shared" si="31"/>
        <v>16.93</v>
      </c>
      <c r="DA404">
        <f t="shared" si="32"/>
        <v>1</v>
      </c>
      <c r="DB404">
        <v>0</v>
      </c>
    </row>
    <row r="405" spans="1:106" x14ac:dyDescent="0.2">
      <c r="A405">
        <f>ROW(Source!A276)</f>
        <v>276</v>
      </c>
      <c r="B405">
        <v>16673393</v>
      </c>
      <c r="C405">
        <v>16674126</v>
      </c>
      <c r="D405">
        <v>15721209</v>
      </c>
      <c r="E405">
        <v>1</v>
      </c>
      <c r="F405">
        <v>1</v>
      </c>
      <c r="G405">
        <v>1</v>
      </c>
      <c r="H405">
        <v>1</v>
      </c>
      <c r="I405" t="s">
        <v>566</v>
      </c>
      <c r="J405" t="s">
        <v>6</v>
      </c>
      <c r="K405" t="s">
        <v>567</v>
      </c>
      <c r="L405">
        <v>1191</v>
      </c>
      <c r="N405">
        <v>1013</v>
      </c>
      <c r="O405" t="s">
        <v>398</v>
      </c>
      <c r="P405" t="s">
        <v>398</v>
      </c>
      <c r="Q405">
        <v>1</v>
      </c>
      <c r="W405">
        <v>0</v>
      </c>
      <c r="X405">
        <v>-1481893445</v>
      </c>
      <c r="Y405">
        <v>2.6480000000000001</v>
      </c>
      <c r="AA405">
        <v>0</v>
      </c>
      <c r="AB405">
        <v>0</v>
      </c>
      <c r="AC405">
        <v>0</v>
      </c>
      <c r="AD405">
        <v>15.49</v>
      </c>
      <c r="AE405">
        <v>0</v>
      </c>
      <c r="AF405">
        <v>0</v>
      </c>
      <c r="AG405">
        <v>0</v>
      </c>
      <c r="AH405">
        <v>15.49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3.31</v>
      </c>
      <c r="AU405" t="s">
        <v>312</v>
      </c>
      <c r="AV405">
        <v>1</v>
      </c>
      <c r="AW405">
        <v>2</v>
      </c>
      <c r="AX405">
        <v>16674129</v>
      </c>
      <c r="AY405">
        <v>1</v>
      </c>
      <c r="AZ405">
        <v>0</v>
      </c>
      <c r="BA405">
        <v>423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Y405*Source!I276</f>
        <v>13.24</v>
      </c>
      <c r="CY405">
        <f t="shared" si="30"/>
        <v>15.49</v>
      </c>
      <c r="CZ405">
        <f t="shared" si="31"/>
        <v>15.49</v>
      </c>
      <c r="DA405">
        <f t="shared" si="32"/>
        <v>1</v>
      </c>
      <c r="DB405">
        <v>0</v>
      </c>
    </row>
    <row r="406" spans="1:106" x14ac:dyDescent="0.2">
      <c r="A406">
        <f>ROW(Source!A276)</f>
        <v>276</v>
      </c>
      <c r="B406">
        <v>16673393</v>
      </c>
      <c r="C406">
        <v>16674126</v>
      </c>
      <c r="D406">
        <v>15723986</v>
      </c>
      <c r="E406">
        <v>1</v>
      </c>
      <c r="F406">
        <v>1</v>
      </c>
      <c r="G406">
        <v>1</v>
      </c>
      <c r="H406">
        <v>1</v>
      </c>
      <c r="I406" t="s">
        <v>570</v>
      </c>
      <c r="J406" t="s">
        <v>6</v>
      </c>
      <c r="K406" t="s">
        <v>571</v>
      </c>
      <c r="L406">
        <v>1191</v>
      </c>
      <c r="N406">
        <v>1013</v>
      </c>
      <c r="O406" t="s">
        <v>398</v>
      </c>
      <c r="P406" t="s">
        <v>398</v>
      </c>
      <c r="Q406">
        <v>1</v>
      </c>
      <c r="W406">
        <v>0</v>
      </c>
      <c r="X406">
        <v>1658205574</v>
      </c>
      <c r="Y406">
        <v>2.6480000000000001</v>
      </c>
      <c r="AA406">
        <v>0</v>
      </c>
      <c r="AB406">
        <v>0</v>
      </c>
      <c r="AC406">
        <v>0</v>
      </c>
      <c r="AD406">
        <v>14.09</v>
      </c>
      <c r="AE406">
        <v>0</v>
      </c>
      <c r="AF406">
        <v>0</v>
      </c>
      <c r="AG406">
        <v>0</v>
      </c>
      <c r="AH406">
        <v>14.09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3.31</v>
      </c>
      <c r="AU406" t="s">
        <v>312</v>
      </c>
      <c r="AV406">
        <v>1</v>
      </c>
      <c r="AW406">
        <v>2</v>
      </c>
      <c r="AX406">
        <v>16674130</v>
      </c>
      <c r="AY406">
        <v>1</v>
      </c>
      <c r="AZ406">
        <v>0</v>
      </c>
      <c r="BA406">
        <v>424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Y406*Source!I276</f>
        <v>13.24</v>
      </c>
      <c r="CY406">
        <f t="shared" si="30"/>
        <v>14.09</v>
      </c>
      <c r="CZ406">
        <f t="shared" si="31"/>
        <v>14.09</v>
      </c>
      <c r="DA406">
        <f t="shared" si="32"/>
        <v>1</v>
      </c>
      <c r="DB406">
        <v>0</v>
      </c>
    </row>
    <row r="407" spans="1:106" x14ac:dyDescent="0.2">
      <c r="A407">
        <f>ROW(Source!A277)</f>
        <v>277</v>
      </c>
      <c r="B407">
        <v>16673407</v>
      </c>
      <c r="C407">
        <v>16674126</v>
      </c>
      <c r="D407">
        <v>15884826</v>
      </c>
      <c r="E407">
        <v>1</v>
      </c>
      <c r="F407">
        <v>1</v>
      </c>
      <c r="G407">
        <v>1</v>
      </c>
      <c r="H407">
        <v>1</v>
      </c>
      <c r="I407" t="s">
        <v>562</v>
      </c>
      <c r="J407" t="s">
        <v>6</v>
      </c>
      <c r="K407" t="s">
        <v>563</v>
      </c>
      <c r="L407">
        <v>1191</v>
      </c>
      <c r="N407">
        <v>1013</v>
      </c>
      <c r="O407" t="s">
        <v>398</v>
      </c>
      <c r="P407" t="s">
        <v>398</v>
      </c>
      <c r="Q407">
        <v>1</v>
      </c>
      <c r="W407">
        <v>0</v>
      </c>
      <c r="X407">
        <v>1688654847</v>
      </c>
      <c r="Y407">
        <v>4.2320000000000002</v>
      </c>
      <c r="AA407">
        <v>0</v>
      </c>
      <c r="AB407">
        <v>0</v>
      </c>
      <c r="AC407">
        <v>0</v>
      </c>
      <c r="AD407">
        <v>69.73</v>
      </c>
      <c r="AE407">
        <v>0</v>
      </c>
      <c r="AF407">
        <v>0</v>
      </c>
      <c r="AG407">
        <v>0</v>
      </c>
      <c r="AH407">
        <v>10.210000000000001</v>
      </c>
      <c r="AI407">
        <v>1</v>
      </c>
      <c r="AJ407">
        <v>1</v>
      </c>
      <c r="AK407">
        <v>1</v>
      </c>
      <c r="AL407">
        <v>6.83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5.29</v>
      </c>
      <c r="AU407" t="s">
        <v>312</v>
      </c>
      <c r="AV407">
        <v>1</v>
      </c>
      <c r="AW407">
        <v>2</v>
      </c>
      <c r="AX407">
        <v>16674127</v>
      </c>
      <c r="AY407">
        <v>1</v>
      </c>
      <c r="AZ407">
        <v>0</v>
      </c>
      <c r="BA407">
        <v>425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Y407*Source!I277</f>
        <v>21.16</v>
      </c>
      <c r="CY407">
        <f t="shared" si="30"/>
        <v>69.73</v>
      </c>
      <c r="CZ407">
        <f t="shared" si="31"/>
        <v>10.210000000000001</v>
      </c>
      <c r="DA407">
        <f t="shared" si="32"/>
        <v>6.83</v>
      </c>
      <c r="DB407">
        <v>0</v>
      </c>
    </row>
    <row r="408" spans="1:106" x14ac:dyDescent="0.2">
      <c r="A408">
        <f>ROW(Source!A277)</f>
        <v>277</v>
      </c>
      <c r="B408">
        <v>16673407</v>
      </c>
      <c r="C408">
        <v>16674126</v>
      </c>
      <c r="D408">
        <v>15880846</v>
      </c>
      <c r="E408">
        <v>1</v>
      </c>
      <c r="F408">
        <v>1</v>
      </c>
      <c r="G408">
        <v>1</v>
      </c>
      <c r="H408">
        <v>1</v>
      </c>
      <c r="I408" t="s">
        <v>564</v>
      </c>
      <c r="J408" t="s">
        <v>6</v>
      </c>
      <c r="K408" t="s">
        <v>565</v>
      </c>
      <c r="L408">
        <v>1191</v>
      </c>
      <c r="N408">
        <v>1013</v>
      </c>
      <c r="O408" t="s">
        <v>398</v>
      </c>
      <c r="P408" t="s">
        <v>398</v>
      </c>
      <c r="Q408">
        <v>1</v>
      </c>
      <c r="W408">
        <v>0</v>
      </c>
      <c r="X408">
        <v>1675274105</v>
      </c>
      <c r="Y408">
        <v>1.056</v>
      </c>
      <c r="AA408">
        <v>0</v>
      </c>
      <c r="AB408">
        <v>0</v>
      </c>
      <c r="AC408">
        <v>0</v>
      </c>
      <c r="AD408">
        <v>115.63</v>
      </c>
      <c r="AE408">
        <v>0</v>
      </c>
      <c r="AF408">
        <v>0</v>
      </c>
      <c r="AG408">
        <v>0</v>
      </c>
      <c r="AH408">
        <v>16.93</v>
      </c>
      <c r="AI408">
        <v>1</v>
      </c>
      <c r="AJ408">
        <v>1</v>
      </c>
      <c r="AK408">
        <v>1</v>
      </c>
      <c r="AL408">
        <v>6.83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1.32</v>
      </c>
      <c r="AU408" t="s">
        <v>312</v>
      </c>
      <c r="AV408">
        <v>1</v>
      </c>
      <c r="AW408">
        <v>2</v>
      </c>
      <c r="AX408">
        <v>16674128</v>
      </c>
      <c r="AY408">
        <v>1</v>
      </c>
      <c r="AZ408">
        <v>0</v>
      </c>
      <c r="BA408">
        <v>426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Y408*Source!I277</f>
        <v>5.28</v>
      </c>
      <c r="CY408">
        <f t="shared" si="30"/>
        <v>115.63</v>
      </c>
      <c r="CZ408">
        <f t="shared" si="31"/>
        <v>16.93</v>
      </c>
      <c r="DA408">
        <f t="shared" si="32"/>
        <v>6.83</v>
      </c>
      <c r="DB408">
        <v>0</v>
      </c>
    </row>
    <row r="409" spans="1:106" x14ac:dyDescent="0.2">
      <c r="A409">
        <f>ROW(Source!A277)</f>
        <v>277</v>
      </c>
      <c r="B409">
        <v>16673407</v>
      </c>
      <c r="C409">
        <v>16674126</v>
      </c>
      <c r="D409">
        <v>15721209</v>
      </c>
      <c r="E409">
        <v>1</v>
      </c>
      <c r="F409">
        <v>1</v>
      </c>
      <c r="G409">
        <v>1</v>
      </c>
      <c r="H409">
        <v>1</v>
      </c>
      <c r="I409" t="s">
        <v>566</v>
      </c>
      <c r="J409" t="s">
        <v>6</v>
      </c>
      <c r="K409" t="s">
        <v>567</v>
      </c>
      <c r="L409">
        <v>1191</v>
      </c>
      <c r="N409">
        <v>1013</v>
      </c>
      <c r="O409" t="s">
        <v>398</v>
      </c>
      <c r="P409" t="s">
        <v>398</v>
      </c>
      <c r="Q409">
        <v>1</v>
      </c>
      <c r="W409">
        <v>0</v>
      </c>
      <c r="X409">
        <v>-1481893445</v>
      </c>
      <c r="Y409">
        <v>2.6480000000000001</v>
      </c>
      <c r="AA409">
        <v>0</v>
      </c>
      <c r="AB409">
        <v>0</v>
      </c>
      <c r="AC409">
        <v>0</v>
      </c>
      <c r="AD409">
        <v>105.8</v>
      </c>
      <c r="AE409">
        <v>0</v>
      </c>
      <c r="AF409">
        <v>0</v>
      </c>
      <c r="AG409">
        <v>0</v>
      </c>
      <c r="AH409">
        <v>15.49</v>
      </c>
      <c r="AI409">
        <v>1</v>
      </c>
      <c r="AJ409">
        <v>1</v>
      </c>
      <c r="AK409">
        <v>1</v>
      </c>
      <c r="AL409">
        <v>6.83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3.31</v>
      </c>
      <c r="AU409" t="s">
        <v>312</v>
      </c>
      <c r="AV409">
        <v>1</v>
      </c>
      <c r="AW409">
        <v>2</v>
      </c>
      <c r="AX409">
        <v>16674129</v>
      </c>
      <c r="AY409">
        <v>1</v>
      </c>
      <c r="AZ409">
        <v>0</v>
      </c>
      <c r="BA409">
        <v>427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Y409*Source!I277</f>
        <v>13.24</v>
      </c>
      <c r="CY409">
        <f t="shared" si="30"/>
        <v>105.8</v>
      </c>
      <c r="CZ409">
        <f t="shared" si="31"/>
        <v>15.49</v>
      </c>
      <c r="DA409">
        <f t="shared" si="32"/>
        <v>6.83</v>
      </c>
      <c r="DB409">
        <v>0</v>
      </c>
    </row>
    <row r="410" spans="1:106" x14ac:dyDescent="0.2">
      <c r="A410">
        <f>ROW(Source!A277)</f>
        <v>277</v>
      </c>
      <c r="B410">
        <v>16673407</v>
      </c>
      <c r="C410">
        <v>16674126</v>
      </c>
      <c r="D410">
        <v>15723986</v>
      </c>
      <c r="E410">
        <v>1</v>
      </c>
      <c r="F410">
        <v>1</v>
      </c>
      <c r="G410">
        <v>1</v>
      </c>
      <c r="H410">
        <v>1</v>
      </c>
      <c r="I410" t="s">
        <v>570</v>
      </c>
      <c r="J410" t="s">
        <v>6</v>
      </c>
      <c r="K410" t="s">
        <v>571</v>
      </c>
      <c r="L410">
        <v>1191</v>
      </c>
      <c r="N410">
        <v>1013</v>
      </c>
      <c r="O410" t="s">
        <v>398</v>
      </c>
      <c r="P410" t="s">
        <v>398</v>
      </c>
      <c r="Q410">
        <v>1</v>
      </c>
      <c r="W410">
        <v>0</v>
      </c>
      <c r="X410">
        <v>1658205574</v>
      </c>
      <c r="Y410">
        <v>2.6480000000000001</v>
      </c>
      <c r="AA410">
        <v>0</v>
      </c>
      <c r="AB410">
        <v>0</v>
      </c>
      <c r="AC410">
        <v>0</v>
      </c>
      <c r="AD410">
        <v>96.23</v>
      </c>
      <c r="AE410">
        <v>0</v>
      </c>
      <c r="AF410">
        <v>0</v>
      </c>
      <c r="AG410">
        <v>0</v>
      </c>
      <c r="AH410">
        <v>14.09</v>
      </c>
      <c r="AI410">
        <v>1</v>
      </c>
      <c r="AJ410">
        <v>1</v>
      </c>
      <c r="AK410">
        <v>1</v>
      </c>
      <c r="AL410">
        <v>6.83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3.31</v>
      </c>
      <c r="AU410" t="s">
        <v>312</v>
      </c>
      <c r="AV410">
        <v>1</v>
      </c>
      <c r="AW410">
        <v>2</v>
      </c>
      <c r="AX410">
        <v>16674130</v>
      </c>
      <c r="AY410">
        <v>1</v>
      </c>
      <c r="AZ410">
        <v>0</v>
      </c>
      <c r="BA410">
        <v>428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Y410*Source!I277</f>
        <v>13.24</v>
      </c>
      <c r="CY410">
        <f t="shared" si="30"/>
        <v>96.23</v>
      </c>
      <c r="CZ410">
        <f t="shared" si="31"/>
        <v>14.09</v>
      </c>
      <c r="DA410">
        <f t="shared" si="32"/>
        <v>6.83</v>
      </c>
      <c r="DB410">
        <v>0</v>
      </c>
    </row>
    <row r="411" spans="1:106" x14ac:dyDescent="0.2">
      <c r="A411">
        <f>ROW(Source!A278)</f>
        <v>278</v>
      </c>
      <c r="B411">
        <v>16673393</v>
      </c>
      <c r="C411">
        <v>16674131</v>
      </c>
      <c r="D411">
        <v>15885760</v>
      </c>
      <c r="E411">
        <v>1</v>
      </c>
      <c r="F411">
        <v>1</v>
      </c>
      <c r="G411">
        <v>1</v>
      </c>
      <c r="H411">
        <v>1</v>
      </c>
      <c r="I411" t="s">
        <v>560</v>
      </c>
      <c r="J411" t="s">
        <v>6</v>
      </c>
      <c r="K411" t="s">
        <v>561</v>
      </c>
      <c r="L411">
        <v>1191</v>
      </c>
      <c r="N411">
        <v>1013</v>
      </c>
      <c r="O411" t="s">
        <v>398</v>
      </c>
      <c r="P411" t="s">
        <v>398</v>
      </c>
      <c r="Q411">
        <v>1</v>
      </c>
      <c r="W411">
        <v>0</v>
      </c>
      <c r="X411">
        <v>-1455644370</v>
      </c>
      <c r="Y411">
        <v>27.648000000000003</v>
      </c>
      <c r="AA411">
        <v>0</v>
      </c>
      <c r="AB411">
        <v>0</v>
      </c>
      <c r="AC411">
        <v>0</v>
      </c>
      <c r="AD411">
        <v>12.92</v>
      </c>
      <c r="AE411">
        <v>0</v>
      </c>
      <c r="AF411">
        <v>0</v>
      </c>
      <c r="AG411">
        <v>0</v>
      </c>
      <c r="AH411">
        <v>12.92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34.56</v>
      </c>
      <c r="AU411" t="s">
        <v>312</v>
      </c>
      <c r="AV411">
        <v>1</v>
      </c>
      <c r="AW411">
        <v>2</v>
      </c>
      <c r="AX411">
        <v>16674137</v>
      </c>
      <c r="AY411">
        <v>1</v>
      </c>
      <c r="AZ411">
        <v>0</v>
      </c>
      <c r="BA411">
        <v>429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Y411*Source!I278</f>
        <v>27.648000000000003</v>
      </c>
      <c r="CY411">
        <f t="shared" si="30"/>
        <v>12.92</v>
      </c>
      <c r="CZ411">
        <f t="shared" si="31"/>
        <v>12.92</v>
      </c>
      <c r="DA411">
        <f t="shared" si="32"/>
        <v>1</v>
      </c>
      <c r="DB411">
        <v>0</v>
      </c>
    </row>
    <row r="412" spans="1:106" x14ac:dyDescent="0.2">
      <c r="A412">
        <f>ROW(Source!A278)</f>
        <v>278</v>
      </c>
      <c r="B412">
        <v>16673393</v>
      </c>
      <c r="C412">
        <v>16674131</v>
      </c>
      <c r="D412">
        <v>15884826</v>
      </c>
      <c r="E412">
        <v>1</v>
      </c>
      <c r="F412">
        <v>1</v>
      </c>
      <c r="G412">
        <v>1</v>
      </c>
      <c r="H412">
        <v>1</v>
      </c>
      <c r="I412" t="s">
        <v>562</v>
      </c>
      <c r="J412" t="s">
        <v>6</v>
      </c>
      <c r="K412" t="s">
        <v>563</v>
      </c>
      <c r="L412">
        <v>1191</v>
      </c>
      <c r="N412">
        <v>1013</v>
      </c>
      <c r="O412" t="s">
        <v>398</v>
      </c>
      <c r="P412" t="s">
        <v>398</v>
      </c>
      <c r="Q412">
        <v>1</v>
      </c>
      <c r="W412">
        <v>0</v>
      </c>
      <c r="X412">
        <v>1688654847</v>
      </c>
      <c r="Y412">
        <v>18.431999999999999</v>
      </c>
      <c r="AA412">
        <v>0</v>
      </c>
      <c r="AB412">
        <v>0</v>
      </c>
      <c r="AC412">
        <v>0</v>
      </c>
      <c r="AD412">
        <v>10.210000000000001</v>
      </c>
      <c r="AE412">
        <v>0</v>
      </c>
      <c r="AF412">
        <v>0</v>
      </c>
      <c r="AG412">
        <v>0</v>
      </c>
      <c r="AH412">
        <v>10.210000000000001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6</v>
      </c>
      <c r="AT412">
        <v>23.04</v>
      </c>
      <c r="AU412" t="s">
        <v>312</v>
      </c>
      <c r="AV412">
        <v>1</v>
      </c>
      <c r="AW412">
        <v>2</v>
      </c>
      <c r="AX412">
        <v>16674138</v>
      </c>
      <c r="AY412">
        <v>1</v>
      </c>
      <c r="AZ412">
        <v>0</v>
      </c>
      <c r="BA412">
        <v>430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Y412*Source!I278</f>
        <v>18.431999999999999</v>
      </c>
      <c r="CY412">
        <f t="shared" si="30"/>
        <v>10.210000000000001</v>
      </c>
      <c r="CZ412">
        <f t="shared" si="31"/>
        <v>10.210000000000001</v>
      </c>
      <c r="DA412">
        <f t="shared" si="32"/>
        <v>1</v>
      </c>
      <c r="DB412">
        <v>0</v>
      </c>
    </row>
    <row r="413" spans="1:106" x14ac:dyDescent="0.2">
      <c r="A413">
        <f>ROW(Source!A278)</f>
        <v>278</v>
      </c>
      <c r="B413">
        <v>16673393</v>
      </c>
      <c r="C413">
        <v>16674131</v>
      </c>
      <c r="D413">
        <v>15880846</v>
      </c>
      <c r="E413">
        <v>1</v>
      </c>
      <c r="F413">
        <v>1</v>
      </c>
      <c r="G413">
        <v>1</v>
      </c>
      <c r="H413">
        <v>1</v>
      </c>
      <c r="I413" t="s">
        <v>564</v>
      </c>
      <c r="J413" t="s">
        <v>6</v>
      </c>
      <c r="K413" t="s">
        <v>565</v>
      </c>
      <c r="L413">
        <v>1191</v>
      </c>
      <c r="N413">
        <v>1013</v>
      </c>
      <c r="O413" t="s">
        <v>398</v>
      </c>
      <c r="P413" t="s">
        <v>398</v>
      </c>
      <c r="Q413">
        <v>1</v>
      </c>
      <c r="W413">
        <v>0</v>
      </c>
      <c r="X413">
        <v>1675274105</v>
      </c>
      <c r="Y413">
        <v>9.2159999999999993</v>
      </c>
      <c r="AA413">
        <v>0</v>
      </c>
      <c r="AB413">
        <v>0</v>
      </c>
      <c r="AC413">
        <v>0</v>
      </c>
      <c r="AD413">
        <v>16.93</v>
      </c>
      <c r="AE413">
        <v>0</v>
      </c>
      <c r="AF413">
        <v>0</v>
      </c>
      <c r="AG413">
        <v>0</v>
      </c>
      <c r="AH413">
        <v>16.93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</v>
      </c>
      <c r="AT413">
        <v>11.52</v>
      </c>
      <c r="AU413" t="s">
        <v>312</v>
      </c>
      <c r="AV413">
        <v>1</v>
      </c>
      <c r="AW413">
        <v>2</v>
      </c>
      <c r="AX413">
        <v>16674139</v>
      </c>
      <c r="AY413">
        <v>1</v>
      </c>
      <c r="AZ413">
        <v>0</v>
      </c>
      <c r="BA413">
        <v>431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Y413*Source!I278</f>
        <v>9.2159999999999993</v>
      </c>
      <c r="CY413">
        <f t="shared" si="30"/>
        <v>16.93</v>
      </c>
      <c r="CZ413">
        <f t="shared" si="31"/>
        <v>16.93</v>
      </c>
      <c r="DA413">
        <f t="shared" si="32"/>
        <v>1</v>
      </c>
      <c r="DB413">
        <v>0</v>
      </c>
    </row>
    <row r="414" spans="1:106" x14ac:dyDescent="0.2">
      <c r="A414">
        <f>ROW(Source!A278)</f>
        <v>278</v>
      </c>
      <c r="B414">
        <v>16673393</v>
      </c>
      <c r="C414">
        <v>16674131</v>
      </c>
      <c r="D414">
        <v>15721209</v>
      </c>
      <c r="E414">
        <v>1</v>
      </c>
      <c r="F414">
        <v>1</v>
      </c>
      <c r="G414">
        <v>1</v>
      </c>
      <c r="H414">
        <v>1</v>
      </c>
      <c r="I414" t="s">
        <v>566</v>
      </c>
      <c r="J414" t="s">
        <v>6</v>
      </c>
      <c r="K414" t="s">
        <v>567</v>
      </c>
      <c r="L414">
        <v>1191</v>
      </c>
      <c r="N414">
        <v>1013</v>
      </c>
      <c r="O414" t="s">
        <v>398</v>
      </c>
      <c r="P414" t="s">
        <v>398</v>
      </c>
      <c r="Q414">
        <v>1</v>
      </c>
      <c r="W414">
        <v>0</v>
      </c>
      <c r="X414">
        <v>-1481893445</v>
      </c>
      <c r="Y414">
        <v>18.431999999999999</v>
      </c>
      <c r="AA414">
        <v>0</v>
      </c>
      <c r="AB414">
        <v>0</v>
      </c>
      <c r="AC414">
        <v>0</v>
      </c>
      <c r="AD414">
        <v>15.49</v>
      </c>
      <c r="AE414">
        <v>0</v>
      </c>
      <c r="AF414">
        <v>0</v>
      </c>
      <c r="AG414">
        <v>0</v>
      </c>
      <c r="AH414">
        <v>15.49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6</v>
      </c>
      <c r="AT414">
        <v>23.04</v>
      </c>
      <c r="AU414" t="s">
        <v>312</v>
      </c>
      <c r="AV414">
        <v>1</v>
      </c>
      <c r="AW414">
        <v>2</v>
      </c>
      <c r="AX414">
        <v>16674140</v>
      </c>
      <c r="AY414">
        <v>1</v>
      </c>
      <c r="AZ414">
        <v>0</v>
      </c>
      <c r="BA414">
        <v>432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Y414*Source!I278</f>
        <v>18.431999999999999</v>
      </c>
      <c r="CY414">
        <f t="shared" si="30"/>
        <v>15.49</v>
      </c>
      <c r="CZ414">
        <f t="shared" si="31"/>
        <v>15.49</v>
      </c>
      <c r="DA414">
        <f t="shared" si="32"/>
        <v>1</v>
      </c>
      <c r="DB414">
        <v>0</v>
      </c>
    </row>
    <row r="415" spans="1:106" x14ac:dyDescent="0.2">
      <c r="A415">
        <f>ROW(Source!A278)</f>
        <v>278</v>
      </c>
      <c r="B415">
        <v>16673393</v>
      </c>
      <c r="C415">
        <v>16674131</v>
      </c>
      <c r="D415">
        <v>15723986</v>
      </c>
      <c r="E415">
        <v>1</v>
      </c>
      <c r="F415">
        <v>1</v>
      </c>
      <c r="G415">
        <v>1</v>
      </c>
      <c r="H415">
        <v>1</v>
      </c>
      <c r="I415" t="s">
        <v>570</v>
      </c>
      <c r="J415" t="s">
        <v>6</v>
      </c>
      <c r="K415" t="s">
        <v>571</v>
      </c>
      <c r="L415">
        <v>1191</v>
      </c>
      <c r="N415">
        <v>1013</v>
      </c>
      <c r="O415" t="s">
        <v>398</v>
      </c>
      <c r="P415" t="s">
        <v>398</v>
      </c>
      <c r="Q415">
        <v>1</v>
      </c>
      <c r="W415">
        <v>0</v>
      </c>
      <c r="X415">
        <v>1658205574</v>
      </c>
      <c r="Y415">
        <v>18.431999999999999</v>
      </c>
      <c r="AA415">
        <v>0</v>
      </c>
      <c r="AB415">
        <v>0</v>
      </c>
      <c r="AC415">
        <v>0</v>
      </c>
      <c r="AD415">
        <v>14.09</v>
      </c>
      <c r="AE415">
        <v>0</v>
      </c>
      <c r="AF415">
        <v>0</v>
      </c>
      <c r="AG415">
        <v>0</v>
      </c>
      <c r="AH415">
        <v>14.09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23.04</v>
      </c>
      <c r="AU415" t="s">
        <v>312</v>
      </c>
      <c r="AV415">
        <v>1</v>
      </c>
      <c r="AW415">
        <v>2</v>
      </c>
      <c r="AX415">
        <v>16674141</v>
      </c>
      <c r="AY415">
        <v>1</v>
      </c>
      <c r="AZ415">
        <v>0</v>
      </c>
      <c r="BA415">
        <v>433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Y415*Source!I278</f>
        <v>18.431999999999999</v>
      </c>
      <c r="CY415">
        <f t="shared" si="30"/>
        <v>14.09</v>
      </c>
      <c r="CZ415">
        <f t="shared" si="31"/>
        <v>14.09</v>
      </c>
      <c r="DA415">
        <f t="shared" si="32"/>
        <v>1</v>
      </c>
      <c r="DB415">
        <v>0</v>
      </c>
    </row>
    <row r="416" spans="1:106" x14ac:dyDescent="0.2">
      <c r="A416">
        <f>ROW(Source!A279)</f>
        <v>279</v>
      </c>
      <c r="B416">
        <v>16673407</v>
      </c>
      <c r="C416">
        <v>16674131</v>
      </c>
      <c r="D416">
        <v>15885760</v>
      </c>
      <c r="E416">
        <v>1</v>
      </c>
      <c r="F416">
        <v>1</v>
      </c>
      <c r="G416">
        <v>1</v>
      </c>
      <c r="H416">
        <v>1</v>
      </c>
      <c r="I416" t="s">
        <v>560</v>
      </c>
      <c r="J416" t="s">
        <v>6</v>
      </c>
      <c r="K416" t="s">
        <v>561</v>
      </c>
      <c r="L416">
        <v>1191</v>
      </c>
      <c r="N416">
        <v>1013</v>
      </c>
      <c r="O416" t="s">
        <v>398</v>
      </c>
      <c r="P416" t="s">
        <v>398</v>
      </c>
      <c r="Q416">
        <v>1</v>
      </c>
      <c r="W416">
        <v>0</v>
      </c>
      <c r="X416">
        <v>-1455644370</v>
      </c>
      <c r="Y416">
        <v>27.648000000000003</v>
      </c>
      <c r="AA416">
        <v>0</v>
      </c>
      <c r="AB416">
        <v>0</v>
      </c>
      <c r="AC416">
        <v>0</v>
      </c>
      <c r="AD416">
        <v>88.24</v>
      </c>
      <c r="AE416">
        <v>0</v>
      </c>
      <c r="AF416">
        <v>0</v>
      </c>
      <c r="AG416">
        <v>0</v>
      </c>
      <c r="AH416">
        <v>12.92</v>
      </c>
      <c r="AI416">
        <v>1</v>
      </c>
      <c r="AJ416">
        <v>1</v>
      </c>
      <c r="AK416">
        <v>1</v>
      </c>
      <c r="AL416">
        <v>6.83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6</v>
      </c>
      <c r="AT416">
        <v>34.56</v>
      </c>
      <c r="AU416" t="s">
        <v>312</v>
      </c>
      <c r="AV416">
        <v>1</v>
      </c>
      <c r="AW416">
        <v>2</v>
      </c>
      <c r="AX416">
        <v>16674137</v>
      </c>
      <c r="AY416">
        <v>1</v>
      </c>
      <c r="AZ416">
        <v>0</v>
      </c>
      <c r="BA416">
        <v>434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Y416*Source!I279</f>
        <v>27.648000000000003</v>
      </c>
      <c r="CY416">
        <f t="shared" si="30"/>
        <v>88.24</v>
      </c>
      <c r="CZ416">
        <f t="shared" si="31"/>
        <v>12.92</v>
      </c>
      <c r="DA416">
        <f t="shared" si="32"/>
        <v>6.83</v>
      </c>
      <c r="DB416">
        <v>0</v>
      </c>
    </row>
    <row r="417" spans="1:106" x14ac:dyDescent="0.2">
      <c r="A417">
        <f>ROW(Source!A279)</f>
        <v>279</v>
      </c>
      <c r="B417">
        <v>16673407</v>
      </c>
      <c r="C417">
        <v>16674131</v>
      </c>
      <c r="D417">
        <v>15884826</v>
      </c>
      <c r="E417">
        <v>1</v>
      </c>
      <c r="F417">
        <v>1</v>
      </c>
      <c r="G417">
        <v>1</v>
      </c>
      <c r="H417">
        <v>1</v>
      </c>
      <c r="I417" t="s">
        <v>562</v>
      </c>
      <c r="J417" t="s">
        <v>6</v>
      </c>
      <c r="K417" t="s">
        <v>563</v>
      </c>
      <c r="L417">
        <v>1191</v>
      </c>
      <c r="N417">
        <v>1013</v>
      </c>
      <c r="O417" t="s">
        <v>398</v>
      </c>
      <c r="P417" t="s">
        <v>398</v>
      </c>
      <c r="Q417">
        <v>1</v>
      </c>
      <c r="W417">
        <v>0</v>
      </c>
      <c r="X417">
        <v>1688654847</v>
      </c>
      <c r="Y417">
        <v>18.431999999999999</v>
      </c>
      <c r="AA417">
        <v>0</v>
      </c>
      <c r="AB417">
        <v>0</v>
      </c>
      <c r="AC417">
        <v>0</v>
      </c>
      <c r="AD417">
        <v>69.73</v>
      </c>
      <c r="AE417">
        <v>0</v>
      </c>
      <c r="AF417">
        <v>0</v>
      </c>
      <c r="AG417">
        <v>0</v>
      </c>
      <c r="AH417">
        <v>10.210000000000001</v>
      </c>
      <c r="AI417">
        <v>1</v>
      </c>
      <c r="AJ417">
        <v>1</v>
      </c>
      <c r="AK417">
        <v>1</v>
      </c>
      <c r="AL417">
        <v>6.83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23.04</v>
      </c>
      <c r="AU417" t="s">
        <v>312</v>
      </c>
      <c r="AV417">
        <v>1</v>
      </c>
      <c r="AW417">
        <v>2</v>
      </c>
      <c r="AX417">
        <v>16674138</v>
      </c>
      <c r="AY417">
        <v>1</v>
      </c>
      <c r="AZ417">
        <v>0</v>
      </c>
      <c r="BA417">
        <v>435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Y417*Source!I279</f>
        <v>18.431999999999999</v>
      </c>
      <c r="CY417">
        <f t="shared" si="30"/>
        <v>69.73</v>
      </c>
      <c r="CZ417">
        <f t="shared" si="31"/>
        <v>10.210000000000001</v>
      </c>
      <c r="DA417">
        <f t="shared" si="32"/>
        <v>6.83</v>
      </c>
      <c r="DB417">
        <v>0</v>
      </c>
    </row>
    <row r="418" spans="1:106" x14ac:dyDescent="0.2">
      <c r="A418">
        <f>ROW(Source!A279)</f>
        <v>279</v>
      </c>
      <c r="B418">
        <v>16673407</v>
      </c>
      <c r="C418">
        <v>16674131</v>
      </c>
      <c r="D418">
        <v>15880846</v>
      </c>
      <c r="E418">
        <v>1</v>
      </c>
      <c r="F418">
        <v>1</v>
      </c>
      <c r="G418">
        <v>1</v>
      </c>
      <c r="H418">
        <v>1</v>
      </c>
      <c r="I418" t="s">
        <v>564</v>
      </c>
      <c r="J418" t="s">
        <v>6</v>
      </c>
      <c r="K418" t="s">
        <v>565</v>
      </c>
      <c r="L418">
        <v>1191</v>
      </c>
      <c r="N418">
        <v>1013</v>
      </c>
      <c r="O418" t="s">
        <v>398</v>
      </c>
      <c r="P418" t="s">
        <v>398</v>
      </c>
      <c r="Q418">
        <v>1</v>
      </c>
      <c r="W418">
        <v>0</v>
      </c>
      <c r="X418">
        <v>1675274105</v>
      </c>
      <c r="Y418">
        <v>9.2159999999999993</v>
      </c>
      <c r="AA418">
        <v>0</v>
      </c>
      <c r="AB418">
        <v>0</v>
      </c>
      <c r="AC418">
        <v>0</v>
      </c>
      <c r="AD418">
        <v>115.63</v>
      </c>
      <c r="AE418">
        <v>0</v>
      </c>
      <c r="AF418">
        <v>0</v>
      </c>
      <c r="AG418">
        <v>0</v>
      </c>
      <c r="AH418">
        <v>16.93</v>
      </c>
      <c r="AI418">
        <v>1</v>
      </c>
      <c r="AJ418">
        <v>1</v>
      </c>
      <c r="AK418">
        <v>1</v>
      </c>
      <c r="AL418">
        <v>6.83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</v>
      </c>
      <c r="AT418">
        <v>11.52</v>
      </c>
      <c r="AU418" t="s">
        <v>312</v>
      </c>
      <c r="AV418">
        <v>1</v>
      </c>
      <c r="AW418">
        <v>2</v>
      </c>
      <c r="AX418">
        <v>16674139</v>
      </c>
      <c r="AY418">
        <v>1</v>
      </c>
      <c r="AZ418">
        <v>0</v>
      </c>
      <c r="BA418">
        <v>436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Y418*Source!I279</f>
        <v>9.2159999999999993</v>
      </c>
      <c r="CY418">
        <f t="shared" si="30"/>
        <v>115.63</v>
      </c>
      <c r="CZ418">
        <f t="shared" si="31"/>
        <v>16.93</v>
      </c>
      <c r="DA418">
        <f t="shared" si="32"/>
        <v>6.83</v>
      </c>
      <c r="DB418">
        <v>0</v>
      </c>
    </row>
    <row r="419" spans="1:106" x14ac:dyDescent="0.2">
      <c r="A419">
        <f>ROW(Source!A279)</f>
        <v>279</v>
      </c>
      <c r="B419">
        <v>16673407</v>
      </c>
      <c r="C419">
        <v>16674131</v>
      </c>
      <c r="D419">
        <v>15721209</v>
      </c>
      <c r="E419">
        <v>1</v>
      </c>
      <c r="F419">
        <v>1</v>
      </c>
      <c r="G419">
        <v>1</v>
      </c>
      <c r="H419">
        <v>1</v>
      </c>
      <c r="I419" t="s">
        <v>566</v>
      </c>
      <c r="J419" t="s">
        <v>6</v>
      </c>
      <c r="K419" t="s">
        <v>567</v>
      </c>
      <c r="L419">
        <v>1191</v>
      </c>
      <c r="N419">
        <v>1013</v>
      </c>
      <c r="O419" t="s">
        <v>398</v>
      </c>
      <c r="P419" t="s">
        <v>398</v>
      </c>
      <c r="Q419">
        <v>1</v>
      </c>
      <c r="W419">
        <v>0</v>
      </c>
      <c r="X419">
        <v>-1481893445</v>
      </c>
      <c r="Y419">
        <v>18.431999999999999</v>
      </c>
      <c r="AA419">
        <v>0</v>
      </c>
      <c r="AB419">
        <v>0</v>
      </c>
      <c r="AC419">
        <v>0</v>
      </c>
      <c r="AD419">
        <v>105.8</v>
      </c>
      <c r="AE419">
        <v>0</v>
      </c>
      <c r="AF419">
        <v>0</v>
      </c>
      <c r="AG419">
        <v>0</v>
      </c>
      <c r="AH419">
        <v>15.49</v>
      </c>
      <c r="AI419">
        <v>1</v>
      </c>
      <c r="AJ419">
        <v>1</v>
      </c>
      <c r="AK419">
        <v>1</v>
      </c>
      <c r="AL419">
        <v>6.83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6</v>
      </c>
      <c r="AT419">
        <v>23.04</v>
      </c>
      <c r="AU419" t="s">
        <v>312</v>
      </c>
      <c r="AV419">
        <v>1</v>
      </c>
      <c r="AW419">
        <v>2</v>
      </c>
      <c r="AX419">
        <v>16674140</v>
      </c>
      <c r="AY419">
        <v>1</v>
      </c>
      <c r="AZ419">
        <v>0</v>
      </c>
      <c r="BA419">
        <v>437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Y419*Source!I279</f>
        <v>18.431999999999999</v>
      </c>
      <c r="CY419">
        <f t="shared" si="30"/>
        <v>105.8</v>
      </c>
      <c r="CZ419">
        <f t="shared" si="31"/>
        <v>15.49</v>
      </c>
      <c r="DA419">
        <f t="shared" si="32"/>
        <v>6.83</v>
      </c>
      <c r="DB419">
        <v>0</v>
      </c>
    </row>
    <row r="420" spans="1:106" x14ac:dyDescent="0.2">
      <c r="A420">
        <f>ROW(Source!A279)</f>
        <v>279</v>
      </c>
      <c r="B420">
        <v>16673407</v>
      </c>
      <c r="C420">
        <v>16674131</v>
      </c>
      <c r="D420">
        <v>15723986</v>
      </c>
      <c r="E420">
        <v>1</v>
      </c>
      <c r="F420">
        <v>1</v>
      </c>
      <c r="G420">
        <v>1</v>
      </c>
      <c r="H420">
        <v>1</v>
      </c>
      <c r="I420" t="s">
        <v>570</v>
      </c>
      <c r="J420" t="s">
        <v>6</v>
      </c>
      <c r="K420" t="s">
        <v>571</v>
      </c>
      <c r="L420">
        <v>1191</v>
      </c>
      <c r="N420">
        <v>1013</v>
      </c>
      <c r="O420" t="s">
        <v>398</v>
      </c>
      <c r="P420" t="s">
        <v>398</v>
      </c>
      <c r="Q420">
        <v>1</v>
      </c>
      <c r="W420">
        <v>0</v>
      </c>
      <c r="X420">
        <v>1658205574</v>
      </c>
      <c r="Y420">
        <v>18.431999999999999</v>
      </c>
      <c r="AA420">
        <v>0</v>
      </c>
      <c r="AB420">
        <v>0</v>
      </c>
      <c r="AC420">
        <v>0</v>
      </c>
      <c r="AD420">
        <v>96.23</v>
      </c>
      <c r="AE420">
        <v>0</v>
      </c>
      <c r="AF420">
        <v>0</v>
      </c>
      <c r="AG420">
        <v>0</v>
      </c>
      <c r="AH420">
        <v>14.09</v>
      </c>
      <c r="AI420">
        <v>1</v>
      </c>
      <c r="AJ420">
        <v>1</v>
      </c>
      <c r="AK420">
        <v>1</v>
      </c>
      <c r="AL420">
        <v>6.83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6</v>
      </c>
      <c r="AT420">
        <v>23.04</v>
      </c>
      <c r="AU420" t="s">
        <v>312</v>
      </c>
      <c r="AV420">
        <v>1</v>
      </c>
      <c r="AW420">
        <v>2</v>
      </c>
      <c r="AX420">
        <v>16674141</v>
      </c>
      <c r="AY420">
        <v>1</v>
      </c>
      <c r="AZ420">
        <v>0</v>
      </c>
      <c r="BA420">
        <v>438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Y420*Source!I279</f>
        <v>18.431999999999999</v>
      </c>
      <c r="CY420">
        <f t="shared" si="30"/>
        <v>96.23</v>
      </c>
      <c r="CZ420">
        <f t="shared" si="31"/>
        <v>14.09</v>
      </c>
      <c r="DA420">
        <f t="shared" si="32"/>
        <v>6.83</v>
      </c>
      <c r="DB42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16674202</v>
      </c>
      <c r="C1">
        <v>16674198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396</v>
      </c>
      <c r="J1" t="s">
        <v>6</v>
      </c>
      <c r="K1" t="s">
        <v>397</v>
      </c>
      <c r="L1">
        <v>1191</v>
      </c>
      <c r="N1">
        <v>1013</v>
      </c>
      <c r="O1" t="s">
        <v>398</v>
      </c>
      <c r="P1" t="s">
        <v>398</v>
      </c>
      <c r="Q1">
        <v>1</v>
      </c>
      <c r="X1">
        <v>567.70000000000005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6</v>
      </c>
      <c r="AG1">
        <v>567.70000000000005</v>
      </c>
      <c r="AH1">
        <v>2</v>
      </c>
      <c r="AI1">
        <v>16674202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16674203</v>
      </c>
      <c r="C2">
        <v>16674198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399</v>
      </c>
      <c r="J2" t="s">
        <v>6</v>
      </c>
      <c r="K2" t="s">
        <v>400</v>
      </c>
      <c r="L2">
        <v>1191</v>
      </c>
      <c r="N2">
        <v>1013</v>
      </c>
      <c r="O2" t="s">
        <v>398</v>
      </c>
      <c r="P2" t="s">
        <v>398</v>
      </c>
      <c r="Q2">
        <v>1</v>
      </c>
      <c r="X2">
        <v>0.75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0.75</v>
      </c>
      <c r="AH2">
        <v>2</v>
      </c>
      <c r="AI2">
        <v>16674203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16674204</v>
      </c>
      <c r="C3">
        <v>16674198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401</v>
      </c>
      <c r="J3" t="s">
        <v>402</v>
      </c>
      <c r="K3" t="s">
        <v>403</v>
      </c>
      <c r="L3">
        <v>1368</v>
      </c>
      <c r="N3">
        <v>1011</v>
      </c>
      <c r="O3" t="s">
        <v>404</v>
      </c>
      <c r="P3" t="s">
        <v>404</v>
      </c>
      <c r="Q3">
        <v>1</v>
      </c>
      <c r="X3">
        <v>0.75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0.75</v>
      </c>
      <c r="AH3">
        <v>2</v>
      </c>
      <c r="AI3">
        <v>16674204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16674202</v>
      </c>
      <c r="C4">
        <v>16674198</v>
      </c>
      <c r="D4">
        <v>15430767</v>
      </c>
      <c r="E4">
        <v>1</v>
      </c>
      <c r="F4">
        <v>1</v>
      </c>
      <c r="G4">
        <v>1</v>
      </c>
      <c r="H4">
        <v>1</v>
      </c>
      <c r="I4" t="s">
        <v>396</v>
      </c>
      <c r="J4" t="s">
        <v>6</v>
      </c>
      <c r="K4" t="s">
        <v>397</v>
      </c>
      <c r="L4">
        <v>1191</v>
      </c>
      <c r="N4">
        <v>1013</v>
      </c>
      <c r="O4" t="s">
        <v>398</v>
      </c>
      <c r="P4" t="s">
        <v>398</v>
      </c>
      <c r="Q4">
        <v>1</v>
      </c>
      <c r="X4">
        <v>567.70000000000005</v>
      </c>
      <c r="Y4">
        <v>0</v>
      </c>
      <c r="Z4">
        <v>0</v>
      </c>
      <c r="AA4">
        <v>0</v>
      </c>
      <c r="AB4">
        <v>8.5299999999999994</v>
      </c>
      <c r="AC4">
        <v>0</v>
      </c>
      <c r="AD4">
        <v>1</v>
      </c>
      <c r="AE4">
        <v>1</v>
      </c>
      <c r="AF4" t="s">
        <v>6</v>
      </c>
      <c r="AG4">
        <v>567.70000000000005</v>
      </c>
      <c r="AH4">
        <v>2</v>
      </c>
      <c r="AI4">
        <v>16674202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16674203</v>
      </c>
      <c r="C5">
        <v>16674198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399</v>
      </c>
      <c r="J5" t="s">
        <v>6</v>
      </c>
      <c r="K5" t="s">
        <v>400</v>
      </c>
      <c r="L5">
        <v>1191</v>
      </c>
      <c r="N5">
        <v>1013</v>
      </c>
      <c r="O5" t="s">
        <v>398</v>
      </c>
      <c r="P5" t="s">
        <v>398</v>
      </c>
      <c r="Q5">
        <v>1</v>
      </c>
      <c r="X5">
        <v>0.75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0.75</v>
      </c>
      <c r="AH5">
        <v>2</v>
      </c>
      <c r="AI5">
        <v>16674203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16674204</v>
      </c>
      <c r="C6">
        <v>16674198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401</v>
      </c>
      <c r="J6" t="s">
        <v>402</v>
      </c>
      <c r="K6" t="s">
        <v>403</v>
      </c>
      <c r="L6">
        <v>1368</v>
      </c>
      <c r="N6">
        <v>1011</v>
      </c>
      <c r="O6" t="s">
        <v>404</v>
      </c>
      <c r="P6" t="s">
        <v>404</v>
      </c>
      <c r="Q6">
        <v>1</v>
      </c>
      <c r="X6">
        <v>0.75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0.75</v>
      </c>
      <c r="AH6">
        <v>2</v>
      </c>
      <c r="AI6">
        <v>16674204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16674218</v>
      </c>
      <c r="C7">
        <v>16674205</v>
      </c>
      <c r="D7">
        <v>15435609</v>
      </c>
      <c r="E7">
        <v>1</v>
      </c>
      <c r="F7">
        <v>1</v>
      </c>
      <c r="G7">
        <v>1</v>
      </c>
      <c r="H7">
        <v>1</v>
      </c>
      <c r="I7" t="s">
        <v>405</v>
      </c>
      <c r="J7" t="s">
        <v>6</v>
      </c>
      <c r="K7" t="s">
        <v>406</v>
      </c>
      <c r="L7">
        <v>1191</v>
      </c>
      <c r="N7">
        <v>1013</v>
      </c>
      <c r="O7" t="s">
        <v>398</v>
      </c>
      <c r="P7" t="s">
        <v>398</v>
      </c>
      <c r="Q7">
        <v>1</v>
      </c>
      <c r="X7">
        <v>3.27</v>
      </c>
      <c r="Y7">
        <v>0</v>
      </c>
      <c r="Z7">
        <v>0</v>
      </c>
      <c r="AA7">
        <v>0</v>
      </c>
      <c r="AB7">
        <v>8.9700000000000006</v>
      </c>
      <c r="AC7">
        <v>0</v>
      </c>
      <c r="AD7">
        <v>1</v>
      </c>
      <c r="AE7">
        <v>1</v>
      </c>
      <c r="AF7" t="s">
        <v>29</v>
      </c>
      <c r="AG7">
        <v>1.5696000000000001</v>
      </c>
      <c r="AH7">
        <v>2</v>
      </c>
      <c r="AI7">
        <v>16674218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16674219</v>
      </c>
      <c r="C8">
        <v>16674205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399</v>
      </c>
      <c r="J8" t="s">
        <v>6</v>
      </c>
      <c r="K8" t="s">
        <v>400</v>
      </c>
      <c r="L8">
        <v>1191</v>
      </c>
      <c r="N8">
        <v>1013</v>
      </c>
      <c r="O8" t="s">
        <v>398</v>
      </c>
      <c r="P8" t="s">
        <v>398</v>
      </c>
      <c r="Q8">
        <v>1</v>
      </c>
      <c r="X8">
        <v>0.04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29</v>
      </c>
      <c r="AG8">
        <v>1.9199999999999998E-2</v>
      </c>
      <c r="AH8">
        <v>2</v>
      </c>
      <c r="AI8">
        <v>16674219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16674220</v>
      </c>
      <c r="C9">
        <v>16674205</v>
      </c>
      <c r="D9">
        <v>15247680</v>
      </c>
      <c r="E9">
        <v>1</v>
      </c>
      <c r="F9">
        <v>1</v>
      </c>
      <c r="G9">
        <v>1</v>
      </c>
      <c r="H9">
        <v>2</v>
      </c>
      <c r="I9" t="s">
        <v>407</v>
      </c>
      <c r="J9" t="s">
        <v>408</v>
      </c>
      <c r="K9" t="s">
        <v>409</v>
      </c>
      <c r="L9">
        <v>1368</v>
      </c>
      <c r="N9">
        <v>1011</v>
      </c>
      <c r="O9" t="s">
        <v>404</v>
      </c>
      <c r="P9" t="s">
        <v>404</v>
      </c>
      <c r="Q9">
        <v>1</v>
      </c>
      <c r="X9">
        <v>0.01</v>
      </c>
      <c r="Y9">
        <v>0</v>
      </c>
      <c r="Z9">
        <v>111.99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29</v>
      </c>
      <c r="AG9">
        <v>4.7999999999999996E-3</v>
      </c>
      <c r="AH9">
        <v>2</v>
      </c>
      <c r="AI9">
        <v>16674220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16674221</v>
      </c>
      <c r="C10">
        <v>16674205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410</v>
      </c>
      <c r="J10" t="s">
        <v>411</v>
      </c>
      <c r="K10" t="s">
        <v>412</v>
      </c>
      <c r="L10">
        <v>1368</v>
      </c>
      <c r="N10">
        <v>1011</v>
      </c>
      <c r="O10" t="s">
        <v>404</v>
      </c>
      <c r="P10" t="s">
        <v>404</v>
      </c>
      <c r="Q10">
        <v>1</v>
      </c>
      <c r="X10">
        <v>0.03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29</v>
      </c>
      <c r="AG10">
        <v>1.44E-2</v>
      </c>
      <c r="AH10">
        <v>2</v>
      </c>
      <c r="AI10">
        <v>16674221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16674222</v>
      </c>
      <c r="C11">
        <v>16674205</v>
      </c>
      <c r="D11">
        <v>15249377</v>
      </c>
      <c r="E11">
        <v>1</v>
      </c>
      <c r="F11">
        <v>1</v>
      </c>
      <c r="G11">
        <v>1</v>
      </c>
      <c r="H11">
        <v>2</v>
      </c>
      <c r="I11" t="s">
        <v>413</v>
      </c>
      <c r="J11" t="s">
        <v>414</v>
      </c>
      <c r="K11" t="s">
        <v>415</v>
      </c>
      <c r="L11">
        <v>1368</v>
      </c>
      <c r="N11">
        <v>1011</v>
      </c>
      <c r="O11" t="s">
        <v>404</v>
      </c>
      <c r="P11" t="s">
        <v>404</v>
      </c>
      <c r="Q11">
        <v>1</v>
      </c>
      <c r="X11">
        <v>0.23</v>
      </c>
      <c r="Y11">
        <v>0</v>
      </c>
      <c r="Z11">
        <v>8.1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29</v>
      </c>
      <c r="AG11">
        <v>0.11040000000000001</v>
      </c>
      <c r="AH11">
        <v>2</v>
      </c>
      <c r="AI11">
        <v>16674222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16674223</v>
      </c>
      <c r="C12">
        <v>16674205</v>
      </c>
      <c r="D12">
        <v>15168763</v>
      </c>
      <c r="E12">
        <v>1</v>
      </c>
      <c r="F12">
        <v>1</v>
      </c>
      <c r="G12">
        <v>1</v>
      </c>
      <c r="H12">
        <v>3</v>
      </c>
      <c r="I12" t="s">
        <v>416</v>
      </c>
      <c r="J12" t="s">
        <v>417</v>
      </c>
      <c r="K12" t="s">
        <v>418</v>
      </c>
      <c r="L12">
        <v>1348</v>
      </c>
      <c r="N12">
        <v>1009</v>
      </c>
      <c r="O12" t="s">
        <v>174</v>
      </c>
      <c r="P12" t="s">
        <v>174</v>
      </c>
      <c r="Q12">
        <v>1000</v>
      </c>
      <c r="X12">
        <v>2.2000000000000001E-4</v>
      </c>
      <c r="Y12">
        <v>10362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28</v>
      </c>
      <c r="AG12">
        <v>0</v>
      </c>
      <c r="AH12">
        <v>2</v>
      </c>
      <c r="AI12">
        <v>16674223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16674224</v>
      </c>
      <c r="C13">
        <v>16674205</v>
      </c>
      <c r="D13">
        <v>15169941</v>
      </c>
      <c r="E13">
        <v>1</v>
      </c>
      <c r="F13">
        <v>1</v>
      </c>
      <c r="G13">
        <v>1</v>
      </c>
      <c r="H13">
        <v>3</v>
      </c>
      <c r="I13" t="s">
        <v>419</v>
      </c>
      <c r="J13" t="s">
        <v>420</v>
      </c>
      <c r="K13" t="s">
        <v>421</v>
      </c>
      <c r="L13">
        <v>1348</v>
      </c>
      <c r="N13">
        <v>1009</v>
      </c>
      <c r="O13" t="s">
        <v>174</v>
      </c>
      <c r="P13" t="s">
        <v>174</v>
      </c>
      <c r="Q13">
        <v>1000</v>
      </c>
      <c r="X13">
        <v>1.1000000000000001E-3</v>
      </c>
      <c r="Y13">
        <v>9040.01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28</v>
      </c>
      <c r="AG13">
        <v>0</v>
      </c>
      <c r="AH13">
        <v>2</v>
      </c>
      <c r="AI13">
        <v>16674224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16674225</v>
      </c>
      <c r="C14">
        <v>16674205</v>
      </c>
      <c r="D14">
        <v>15161703</v>
      </c>
      <c r="E14">
        <v>17</v>
      </c>
      <c r="F14">
        <v>1</v>
      </c>
      <c r="G14">
        <v>1</v>
      </c>
      <c r="H14">
        <v>3</v>
      </c>
      <c r="I14" t="s">
        <v>572</v>
      </c>
      <c r="J14" t="s">
        <v>6</v>
      </c>
      <c r="K14" t="s">
        <v>573</v>
      </c>
      <c r="L14">
        <v>1339</v>
      </c>
      <c r="N14">
        <v>1007</v>
      </c>
      <c r="O14" t="s">
        <v>274</v>
      </c>
      <c r="P14" t="s">
        <v>274</v>
      </c>
      <c r="Q14">
        <v>1</v>
      </c>
      <c r="X14">
        <v>5.9999999999999995E-4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28</v>
      </c>
      <c r="AG14">
        <v>0</v>
      </c>
      <c r="AH14">
        <v>3</v>
      </c>
      <c r="AI14">
        <v>-1</v>
      </c>
      <c r="AJ14" t="s">
        <v>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ROW(Source!A30)</f>
        <v>30</v>
      </c>
      <c r="B15">
        <v>16674226</v>
      </c>
      <c r="C15">
        <v>16674205</v>
      </c>
      <c r="D15">
        <v>15192094</v>
      </c>
      <c r="E15">
        <v>1</v>
      </c>
      <c r="F15">
        <v>1</v>
      </c>
      <c r="G15">
        <v>1</v>
      </c>
      <c r="H15">
        <v>3</v>
      </c>
      <c r="I15" t="s">
        <v>422</v>
      </c>
      <c r="J15" t="s">
        <v>423</v>
      </c>
      <c r="K15" t="s">
        <v>424</v>
      </c>
      <c r="L15">
        <v>1348</v>
      </c>
      <c r="N15">
        <v>1009</v>
      </c>
      <c r="O15" t="s">
        <v>174</v>
      </c>
      <c r="P15" t="s">
        <v>174</v>
      </c>
      <c r="Q15">
        <v>1000</v>
      </c>
      <c r="X15">
        <v>8.4999999999999995E-4</v>
      </c>
      <c r="Y15">
        <v>6508.75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28</v>
      </c>
      <c r="AG15">
        <v>0</v>
      </c>
      <c r="AH15">
        <v>2</v>
      </c>
      <c r="AI15">
        <v>16674226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ROW(Source!A30)</f>
        <v>30</v>
      </c>
      <c r="B16">
        <v>16674227</v>
      </c>
      <c r="C16">
        <v>16674205</v>
      </c>
      <c r="D16">
        <v>15163325</v>
      </c>
      <c r="E16">
        <v>17</v>
      </c>
      <c r="F16">
        <v>1</v>
      </c>
      <c r="G16">
        <v>1</v>
      </c>
      <c r="H16">
        <v>3</v>
      </c>
      <c r="I16" t="s">
        <v>137</v>
      </c>
      <c r="J16" t="s">
        <v>6</v>
      </c>
      <c r="K16" t="s">
        <v>138</v>
      </c>
      <c r="L16">
        <v>1354</v>
      </c>
      <c r="N16">
        <v>1010</v>
      </c>
      <c r="O16" t="s">
        <v>139</v>
      </c>
      <c r="P16" t="s">
        <v>139</v>
      </c>
      <c r="Q16">
        <v>1</v>
      </c>
      <c r="X16">
        <v>1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28</v>
      </c>
      <c r="AG16">
        <v>0</v>
      </c>
      <c r="AH16">
        <v>3</v>
      </c>
      <c r="AI16">
        <v>-1</v>
      </c>
      <c r="AJ16" t="s">
        <v>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16674218</v>
      </c>
      <c r="C17">
        <v>16674205</v>
      </c>
      <c r="D17">
        <v>15435609</v>
      </c>
      <c r="E17">
        <v>1</v>
      </c>
      <c r="F17">
        <v>1</v>
      </c>
      <c r="G17">
        <v>1</v>
      </c>
      <c r="H17">
        <v>1</v>
      </c>
      <c r="I17" t="s">
        <v>405</v>
      </c>
      <c r="J17" t="s">
        <v>6</v>
      </c>
      <c r="K17" t="s">
        <v>406</v>
      </c>
      <c r="L17">
        <v>1191</v>
      </c>
      <c r="N17">
        <v>1013</v>
      </c>
      <c r="O17" t="s">
        <v>398</v>
      </c>
      <c r="P17" t="s">
        <v>398</v>
      </c>
      <c r="Q17">
        <v>1</v>
      </c>
      <c r="X17">
        <v>3.27</v>
      </c>
      <c r="Y17">
        <v>0</v>
      </c>
      <c r="Z17">
        <v>0</v>
      </c>
      <c r="AA17">
        <v>0</v>
      </c>
      <c r="AB17">
        <v>8.9700000000000006</v>
      </c>
      <c r="AC17">
        <v>0</v>
      </c>
      <c r="AD17">
        <v>1</v>
      </c>
      <c r="AE17">
        <v>1</v>
      </c>
      <c r="AF17" t="s">
        <v>29</v>
      </c>
      <c r="AG17">
        <v>1.5696000000000001</v>
      </c>
      <c r="AH17">
        <v>2</v>
      </c>
      <c r="AI17">
        <v>16674218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16674219</v>
      </c>
      <c r="C18">
        <v>16674205</v>
      </c>
      <c r="D18">
        <v>15430395</v>
      </c>
      <c r="E18">
        <v>1</v>
      </c>
      <c r="F18">
        <v>1</v>
      </c>
      <c r="G18">
        <v>1</v>
      </c>
      <c r="H18">
        <v>1</v>
      </c>
      <c r="I18" t="s">
        <v>399</v>
      </c>
      <c r="J18" t="s">
        <v>6</v>
      </c>
      <c r="K18" t="s">
        <v>400</v>
      </c>
      <c r="L18">
        <v>1191</v>
      </c>
      <c r="N18">
        <v>1013</v>
      </c>
      <c r="O18" t="s">
        <v>398</v>
      </c>
      <c r="P18" t="s">
        <v>398</v>
      </c>
      <c r="Q18">
        <v>1</v>
      </c>
      <c r="X18">
        <v>0.04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2</v>
      </c>
      <c r="AF18" t="s">
        <v>29</v>
      </c>
      <c r="AG18">
        <v>1.9199999999999998E-2</v>
      </c>
      <c r="AH18">
        <v>2</v>
      </c>
      <c r="AI18">
        <v>16674219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ROW(Source!A31)</f>
        <v>31</v>
      </c>
      <c r="B19">
        <v>16674220</v>
      </c>
      <c r="C19">
        <v>16674205</v>
      </c>
      <c r="D19">
        <v>15247680</v>
      </c>
      <c r="E19">
        <v>1</v>
      </c>
      <c r="F19">
        <v>1</v>
      </c>
      <c r="G19">
        <v>1</v>
      </c>
      <c r="H19">
        <v>2</v>
      </c>
      <c r="I19" t="s">
        <v>407</v>
      </c>
      <c r="J19" t="s">
        <v>408</v>
      </c>
      <c r="K19" t="s">
        <v>409</v>
      </c>
      <c r="L19">
        <v>1368</v>
      </c>
      <c r="N19">
        <v>1011</v>
      </c>
      <c r="O19" t="s">
        <v>404</v>
      </c>
      <c r="P19" t="s">
        <v>404</v>
      </c>
      <c r="Q19">
        <v>1</v>
      </c>
      <c r="X19">
        <v>0.01</v>
      </c>
      <c r="Y19">
        <v>0</v>
      </c>
      <c r="Z19">
        <v>111.99</v>
      </c>
      <c r="AA19">
        <v>13.5</v>
      </c>
      <c r="AB19">
        <v>0</v>
      </c>
      <c r="AC19">
        <v>0</v>
      </c>
      <c r="AD19">
        <v>1</v>
      </c>
      <c r="AE19">
        <v>0</v>
      </c>
      <c r="AF19" t="s">
        <v>29</v>
      </c>
      <c r="AG19">
        <v>4.7999999999999996E-3</v>
      </c>
      <c r="AH19">
        <v>2</v>
      </c>
      <c r="AI19">
        <v>16674220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ROW(Source!A31)</f>
        <v>31</v>
      </c>
      <c r="B20">
        <v>16674221</v>
      </c>
      <c r="C20">
        <v>16674205</v>
      </c>
      <c r="D20">
        <v>15249073</v>
      </c>
      <c r="E20">
        <v>1</v>
      </c>
      <c r="F20">
        <v>1</v>
      </c>
      <c r="G20">
        <v>1</v>
      </c>
      <c r="H20">
        <v>2</v>
      </c>
      <c r="I20" t="s">
        <v>410</v>
      </c>
      <c r="J20" t="s">
        <v>411</v>
      </c>
      <c r="K20" t="s">
        <v>412</v>
      </c>
      <c r="L20">
        <v>1368</v>
      </c>
      <c r="N20">
        <v>1011</v>
      </c>
      <c r="O20" t="s">
        <v>404</v>
      </c>
      <c r="P20" t="s">
        <v>404</v>
      </c>
      <c r="Q20">
        <v>1</v>
      </c>
      <c r="X20">
        <v>0.03</v>
      </c>
      <c r="Y20">
        <v>0</v>
      </c>
      <c r="Z20">
        <v>65.709999999999994</v>
      </c>
      <c r="AA20">
        <v>11.6</v>
      </c>
      <c r="AB20">
        <v>0</v>
      </c>
      <c r="AC20">
        <v>0</v>
      </c>
      <c r="AD20">
        <v>1</v>
      </c>
      <c r="AE20">
        <v>0</v>
      </c>
      <c r="AF20" t="s">
        <v>29</v>
      </c>
      <c r="AG20">
        <v>1.44E-2</v>
      </c>
      <c r="AH20">
        <v>2</v>
      </c>
      <c r="AI20">
        <v>16674221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ROW(Source!A31)</f>
        <v>31</v>
      </c>
      <c r="B21">
        <v>16674222</v>
      </c>
      <c r="C21">
        <v>16674205</v>
      </c>
      <c r="D21">
        <v>15249377</v>
      </c>
      <c r="E21">
        <v>1</v>
      </c>
      <c r="F21">
        <v>1</v>
      </c>
      <c r="G21">
        <v>1</v>
      </c>
      <c r="H21">
        <v>2</v>
      </c>
      <c r="I21" t="s">
        <v>413</v>
      </c>
      <c r="J21" t="s">
        <v>414</v>
      </c>
      <c r="K21" t="s">
        <v>415</v>
      </c>
      <c r="L21">
        <v>1368</v>
      </c>
      <c r="N21">
        <v>1011</v>
      </c>
      <c r="O21" t="s">
        <v>404</v>
      </c>
      <c r="P21" t="s">
        <v>404</v>
      </c>
      <c r="Q21">
        <v>1</v>
      </c>
      <c r="X21">
        <v>0.23</v>
      </c>
      <c r="Y21">
        <v>0</v>
      </c>
      <c r="Z21">
        <v>8.1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29</v>
      </c>
      <c r="AG21">
        <v>0.11040000000000001</v>
      </c>
      <c r="AH21">
        <v>2</v>
      </c>
      <c r="AI21">
        <v>16674222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ROW(Source!A31)</f>
        <v>31</v>
      </c>
      <c r="B22">
        <v>16674223</v>
      </c>
      <c r="C22">
        <v>16674205</v>
      </c>
      <c r="D22">
        <v>15168763</v>
      </c>
      <c r="E22">
        <v>1</v>
      </c>
      <c r="F22">
        <v>1</v>
      </c>
      <c r="G22">
        <v>1</v>
      </c>
      <c r="H22">
        <v>3</v>
      </c>
      <c r="I22" t="s">
        <v>416</v>
      </c>
      <c r="J22" t="s">
        <v>417</v>
      </c>
      <c r="K22" t="s">
        <v>418</v>
      </c>
      <c r="L22">
        <v>1348</v>
      </c>
      <c r="N22">
        <v>1009</v>
      </c>
      <c r="O22" t="s">
        <v>174</v>
      </c>
      <c r="P22" t="s">
        <v>174</v>
      </c>
      <c r="Q22">
        <v>1000</v>
      </c>
      <c r="X22">
        <v>2.2000000000000001E-4</v>
      </c>
      <c r="Y22">
        <v>10362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28</v>
      </c>
      <c r="AG22">
        <v>0</v>
      </c>
      <c r="AH22">
        <v>2</v>
      </c>
      <c r="AI22">
        <v>16674223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ROW(Source!A31)</f>
        <v>31</v>
      </c>
      <c r="B23">
        <v>16674224</v>
      </c>
      <c r="C23">
        <v>16674205</v>
      </c>
      <c r="D23">
        <v>15169941</v>
      </c>
      <c r="E23">
        <v>1</v>
      </c>
      <c r="F23">
        <v>1</v>
      </c>
      <c r="G23">
        <v>1</v>
      </c>
      <c r="H23">
        <v>3</v>
      </c>
      <c r="I23" t="s">
        <v>419</v>
      </c>
      <c r="J23" t="s">
        <v>420</v>
      </c>
      <c r="K23" t="s">
        <v>421</v>
      </c>
      <c r="L23">
        <v>1348</v>
      </c>
      <c r="N23">
        <v>1009</v>
      </c>
      <c r="O23" t="s">
        <v>174</v>
      </c>
      <c r="P23" t="s">
        <v>174</v>
      </c>
      <c r="Q23">
        <v>1000</v>
      </c>
      <c r="X23">
        <v>1.1000000000000001E-3</v>
      </c>
      <c r="Y23">
        <v>9040.01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28</v>
      </c>
      <c r="AG23">
        <v>0</v>
      </c>
      <c r="AH23">
        <v>2</v>
      </c>
      <c r="AI23">
        <v>16674224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ROW(Source!A31)</f>
        <v>31</v>
      </c>
      <c r="B24">
        <v>16674225</v>
      </c>
      <c r="C24">
        <v>16674205</v>
      </c>
      <c r="D24">
        <v>15161703</v>
      </c>
      <c r="E24">
        <v>17</v>
      </c>
      <c r="F24">
        <v>1</v>
      </c>
      <c r="G24">
        <v>1</v>
      </c>
      <c r="H24">
        <v>3</v>
      </c>
      <c r="I24" t="s">
        <v>572</v>
      </c>
      <c r="J24" t="s">
        <v>6</v>
      </c>
      <c r="K24" t="s">
        <v>573</v>
      </c>
      <c r="L24">
        <v>1339</v>
      </c>
      <c r="N24">
        <v>1007</v>
      </c>
      <c r="O24" t="s">
        <v>274</v>
      </c>
      <c r="P24" t="s">
        <v>274</v>
      </c>
      <c r="Q24">
        <v>1</v>
      </c>
      <c r="X24">
        <v>5.9999999999999995E-4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28</v>
      </c>
      <c r="AG24">
        <v>0</v>
      </c>
      <c r="AH24">
        <v>3</v>
      </c>
      <c r="AI24">
        <v>-1</v>
      </c>
      <c r="AJ24" t="s">
        <v>6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ROW(Source!A31)</f>
        <v>31</v>
      </c>
      <c r="B25">
        <v>16674226</v>
      </c>
      <c r="C25">
        <v>16674205</v>
      </c>
      <c r="D25">
        <v>15192094</v>
      </c>
      <c r="E25">
        <v>1</v>
      </c>
      <c r="F25">
        <v>1</v>
      </c>
      <c r="G25">
        <v>1</v>
      </c>
      <c r="H25">
        <v>3</v>
      </c>
      <c r="I25" t="s">
        <v>422</v>
      </c>
      <c r="J25" t="s">
        <v>423</v>
      </c>
      <c r="K25" t="s">
        <v>424</v>
      </c>
      <c r="L25">
        <v>1348</v>
      </c>
      <c r="N25">
        <v>1009</v>
      </c>
      <c r="O25" t="s">
        <v>174</v>
      </c>
      <c r="P25" t="s">
        <v>174</v>
      </c>
      <c r="Q25">
        <v>1000</v>
      </c>
      <c r="X25">
        <v>8.4999999999999995E-4</v>
      </c>
      <c r="Y25">
        <v>6508.75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28</v>
      </c>
      <c r="AG25">
        <v>0</v>
      </c>
      <c r="AH25">
        <v>2</v>
      </c>
      <c r="AI25">
        <v>16674226</v>
      </c>
      <c r="AJ25">
        <v>22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ROW(Source!A31)</f>
        <v>31</v>
      </c>
      <c r="B26">
        <v>16674227</v>
      </c>
      <c r="C26">
        <v>16674205</v>
      </c>
      <c r="D26">
        <v>15163325</v>
      </c>
      <c r="E26">
        <v>17</v>
      </c>
      <c r="F26">
        <v>1</v>
      </c>
      <c r="G26">
        <v>1</v>
      </c>
      <c r="H26">
        <v>3</v>
      </c>
      <c r="I26" t="s">
        <v>137</v>
      </c>
      <c r="J26" t="s">
        <v>6</v>
      </c>
      <c r="K26" t="s">
        <v>138</v>
      </c>
      <c r="L26">
        <v>1354</v>
      </c>
      <c r="N26">
        <v>1010</v>
      </c>
      <c r="O26" t="s">
        <v>139</v>
      </c>
      <c r="P26" t="s">
        <v>139</v>
      </c>
      <c r="Q26">
        <v>1</v>
      </c>
      <c r="X26">
        <v>1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28</v>
      </c>
      <c r="AG26">
        <v>0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ROW(Source!A32)</f>
        <v>32</v>
      </c>
      <c r="B27">
        <v>16674242</v>
      </c>
      <c r="C27">
        <v>16674231</v>
      </c>
      <c r="D27">
        <v>15436556</v>
      </c>
      <c r="E27">
        <v>1</v>
      </c>
      <c r="F27">
        <v>1</v>
      </c>
      <c r="G27">
        <v>1</v>
      </c>
      <c r="H27">
        <v>1</v>
      </c>
      <c r="I27" t="s">
        <v>425</v>
      </c>
      <c r="J27" t="s">
        <v>6</v>
      </c>
      <c r="K27" t="s">
        <v>426</v>
      </c>
      <c r="L27">
        <v>1191</v>
      </c>
      <c r="N27">
        <v>1013</v>
      </c>
      <c r="O27" t="s">
        <v>398</v>
      </c>
      <c r="P27" t="s">
        <v>398</v>
      </c>
      <c r="Q27">
        <v>1</v>
      </c>
      <c r="X27">
        <v>14.6</v>
      </c>
      <c r="Y27">
        <v>0</v>
      </c>
      <c r="Z27">
        <v>0</v>
      </c>
      <c r="AA27">
        <v>0</v>
      </c>
      <c r="AB27">
        <v>9.6199999999999992</v>
      </c>
      <c r="AC27">
        <v>0</v>
      </c>
      <c r="AD27">
        <v>1</v>
      </c>
      <c r="AE27">
        <v>1</v>
      </c>
      <c r="AF27" t="s">
        <v>41</v>
      </c>
      <c r="AG27">
        <v>5.2559999999999993</v>
      </c>
      <c r="AH27">
        <v>2</v>
      </c>
      <c r="AI27">
        <v>16674242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ROW(Source!A32)</f>
        <v>32</v>
      </c>
      <c r="B28">
        <v>16674243</v>
      </c>
      <c r="C28">
        <v>16674231</v>
      </c>
      <c r="D28">
        <v>15430395</v>
      </c>
      <c r="E28">
        <v>1</v>
      </c>
      <c r="F28">
        <v>1</v>
      </c>
      <c r="G28">
        <v>1</v>
      </c>
      <c r="H28">
        <v>1</v>
      </c>
      <c r="I28" t="s">
        <v>399</v>
      </c>
      <c r="J28" t="s">
        <v>6</v>
      </c>
      <c r="K28" t="s">
        <v>400</v>
      </c>
      <c r="L28">
        <v>1191</v>
      </c>
      <c r="N28">
        <v>1013</v>
      </c>
      <c r="O28" t="s">
        <v>398</v>
      </c>
      <c r="P28" t="s">
        <v>398</v>
      </c>
      <c r="Q28">
        <v>1</v>
      </c>
      <c r="X28">
        <v>1.6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41</v>
      </c>
      <c r="AG28">
        <v>0.57599999999999996</v>
      </c>
      <c r="AH28">
        <v>2</v>
      </c>
      <c r="AI28">
        <v>16674243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ROW(Source!A32)</f>
        <v>32</v>
      </c>
      <c r="B29">
        <v>16674244</v>
      </c>
      <c r="C29">
        <v>16674231</v>
      </c>
      <c r="D29">
        <v>15247680</v>
      </c>
      <c r="E29">
        <v>1</v>
      </c>
      <c r="F29">
        <v>1</v>
      </c>
      <c r="G29">
        <v>1</v>
      </c>
      <c r="H29">
        <v>2</v>
      </c>
      <c r="I29" t="s">
        <v>407</v>
      </c>
      <c r="J29" t="s">
        <v>408</v>
      </c>
      <c r="K29" t="s">
        <v>409</v>
      </c>
      <c r="L29">
        <v>1368</v>
      </c>
      <c r="N29">
        <v>1011</v>
      </c>
      <c r="O29" t="s">
        <v>404</v>
      </c>
      <c r="P29" t="s">
        <v>404</v>
      </c>
      <c r="Q29">
        <v>1</v>
      </c>
      <c r="X29">
        <v>0.8</v>
      </c>
      <c r="Y29">
        <v>0</v>
      </c>
      <c r="Z29">
        <v>111.99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41</v>
      </c>
      <c r="AG29">
        <v>0.28799999999999998</v>
      </c>
      <c r="AH29">
        <v>2</v>
      </c>
      <c r="AI29">
        <v>16674244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ROW(Source!A32)</f>
        <v>32</v>
      </c>
      <c r="B30">
        <v>16674245</v>
      </c>
      <c r="C30">
        <v>16674231</v>
      </c>
      <c r="D30">
        <v>15249073</v>
      </c>
      <c r="E30">
        <v>1</v>
      </c>
      <c r="F30">
        <v>1</v>
      </c>
      <c r="G30">
        <v>1</v>
      </c>
      <c r="H30">
        <v>2</v>
      </c>
      <c r="I30" t="s">
        <v>410</v>
      </c>
      <c r="J30" t="s">
        <v>411</v>
      </c>
      <c r="K30" t="s">
        <v>412</v>
      </c>
      <c r="L30">
        <v>1368</v>
      </c>
      <c r="N30">
        <v>1011</v>
      </c>
      <c r="O30" t="s">
        <v>404</v>
      </c>
      <c r="P30" t="s">
        <v>404</v>
      </c>
      <c r="Q30">
        <v>1</v>
      </c>
      <c r="X30">
        <v>0.8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41</v>
      </c>
      <c r="AG30">
        <v>0.28799999999999998</v>
      </c>
      <c r="AH30">
        <v>2</v>
      </c>
      <c r="AI30">
        <v>16674245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ROW(Source!A32)</f>
        <v>32</v>
      </c>
      <c r="B31">
        <v>16674246</v>
      </c>
      <c r="C31">
        <v>16674231</v>
      </c>
      <c r="D31">
        <v>15167600</v>
      </c>
      <c r="E31">
        <v>1</v>
      </c>
      <c r="F31">
        <v>1</v>
      </c>
      <c r="G31">
        <v>1</v>
      </c>
      <c r="H31">
        <v>3</v>
      </c>
      <c r="I31" t="s">
        <v>427</v>
      </c>
      <c r="J31" t="s">
        <v>428</v>
      </c>
      <c r="K31" t="s">
        <v>429</v>
      </c>
      <c r="L31">
        <v>1308</v>
      </c>
      <c r="N31">
        <v>1003</v>
      </c>
      <c r="O31" t="s">
        <v>208</v>
      </c>
      <c r="P31" t="s">
        <v>208</v>
      </c>
      <c r="Q31">
        <v>100</v>
      </c>
      <c r="X31">
        <v>4.7999999999999996E-3</v>
      </c>
      <c r="Y31">
        <v>120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28</v>
      </c>
      <c r="AG31">
        <v>0</v>
      </c>
      <c r="AH31">
        <v>2</v>
      </c>
      <c r="AI31">
        <v>16674246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ROW(Source!A32)</f>
        <v>32</v>
      </c>
      <c r="B32">
        <v>16674247</v>
      </c>
      <c r="C32">
        <v>16674231</v>
      </c>
      <c r="D32">
        <v>15169942</v>
      </c>
      <c r="E32">
        <v>1</v>
      </c>
      <c r="F32">
        <v>1</v>
      </c>
      <c r="G32">
        <v>1</v>
      </c>
      <c r="H32">
        <v>3</v>
      </c>
      <c r="I32" t="s">
        <v>430</v>
      </c>
      <c r="J32" t="s">
        <v>431</v>
      </c>
      <c r="K32" t="s">
        <v>421</v>
      </c>
      <c r="L32">
        <v>1346</v>
      </c>
      <c r="N32">
        <v>1009</v>
      </c>
      <c r="O32" t="s">
        <v>202</v>
      </c>
      <c r="P32" t="s">
        <v>202</v>
      </c>
      <c r="Q32">
        <v>1</v>
      </c>
      <c r="X32">
        <v>0.77</v>
      </c>
      <c r="Y32">
        <v>9.0399999999999991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28</v>
      </c>
      <c r="AG32">
        <v>0</v>
      </c>
      <c r="AH32">
        <v>2</v>
      </c>
      <c r="AI32">
        <v>16674247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ROW(Source!A32)</f>
        <v>32</v>
      </c>
      <c r="B33">
        <v>16674248</v>
      </c>
      <c r="C33">
        <v>16674231</v>
      </c>
      <c r="D33">
        <v>15217463</v>
      </c>
      <c r="E33">
        <v>1</v>
      </c>
      <c r="F33">
        <v>1</v>
      </c>
      <c r="G33">
        <v>1</v>
      </c>
      <c r="H33">
        <v>3</v>
      </c>
      <c r="I33" t="s">
        <v>432</v>
      </c>
      <c r="J33" t="s">
        <v>433</v>
      </c>
      <c r="K33" t="s">
        <v>434</v>
      </c>
      <c r="L33">
        <v>1358</v>
      </c>
      <c r="N33">
        <v>1010</v>
      </c>
      <c r="O33" t="s">
        <v>435</v>
      </c>
      <c r="P33" t="s">
        <v>435</v>
      </c>
      <c r="Q33">
        <v>10</v>
      </c>
      <c r="X33">
        <v>0.1</v>
      </c>
      <c r="Y33">
        <v>39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28</v>
      </c>
      <c r="AG33">
        <v>0</v>
      </c>
      <c r="AH33">
        <v>2</v>
      </c>
      <c r="AI33">
        <v>16674248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ROW(Source!A32)</f>
        <v>32</v>
      </c>
      <c r="B34">
        <v>16674249</v>
      </c>
      <c r="C34">
        <v>16674231</v>
      </c>
      <c r="D34">
        <v>15219318</v>
      </c>
      <c r="E34">
        <v>1</v>
      </c>
      <c r="F34">
        <v>1</v>
      </c>
      <c r="G34">
        <v>1</v>
      </c>
      <c r="H34">
        <v>3</v>
      </c>
      <c r="I34" t="s">
        <v>436</v>
      </c>
      <c r="J34" t="s">
        <v>437</v>
      </c>
      <c r="K34" t="s">
        <v>438</v>
      </c>
      <c r="L34">
        <v>1355</v>
      </c>
      <c r="N34">
        <v>1010</v>
      </c>
      <c r="O34" t="s">
        <v>218</v>
      </c>
      <c r="P34" t="s">
        <v>218</v>
      </c>
      <c r="Q34">
        <v>100</v>
      </c>
      <c r="X34">
        <v>2.0400000000000001E-2</v>
      </c>
      <c r="Y34">
        <v>3986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28</v>
      </c>
      <c r="AG34">
        <v>0</v>
      </c>
      <c r="AH34">
        <v>2</v>
      </c>
      <c r="AI34">
        <v>16674249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ROW(Source!A32)</f>
        <v>32</v>
      </c>
      <c r="B35">
        <v>16674250</v>
      </c>
      <c r="C35">
        <v>16674231</v>
      </c>
      <c r="D35">
        <v>15233311</v>
      </c>
      <c r="E35">
        <v>1</v>
      </c>
      <c r="F35">
        <v>1</v>
      </c>
      <c r="G35">
        <v>1</v>
      </c>
      <c r="H35">
        <v>3</v>
      </c>
      <c r="I35" t="s">
        <v>439</v>
      </c>
      <c r="J35" t="s">
        <v>440</v>
      </c>
      <c r="K35" t="s">
        <v>441</v>
      </c>
      <c r="L35">
        <v>1346</v>
      </c>
      <c r="N35">
        <v>1009</v>
      </c>
      <c r="O35" t="s">
        <v>202</v>
      </c>
      <c r="P35" t="s">
        <v>202</v>
      </c>
      <c r="Q35">
        <v>1</v>
      </c>
      <c r="X35">
        <v>1.6E-2</v>
      </c>
      <c r="Y35">
        <v>41.7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28</v>
      </c>
      <c r="AG35">
        <v>0</v>
      </c>
      <c r="AH35">
        <v>2</v>
      </c>
      <c r="AI35">
        <v>16674250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ROW(Source!A32)</f>
        <v>32</v>
      </c>
      <c r="B36">
        <v>16674251</v>
      </c>
      <c r="C36">
        <v>16674231</v>
      </c>
      <c r="D36">
        <v>15164559</v>
      </c>
      <c r="E36">
        <v>17</v>
      </c>
      <c r="F36">
        <v>1</v>
      </c>
      <c r="G36">
        <v>1</v>
      </c>
      <c r="H36">
        <v>3</v>
      </c>
      <c r="I36" t="s">
        <v>442</v>
      </c>
      <c r="J36" t="s">
        <v>6</v>
      </c>
      <c r="K36" t="s">
        <v>443</v>
      </c>
      <c r="L36">
        <v>1374</v>
      </c>
      <c r="N36">
        <v>1013</v>
      </c>
      <c r="O36" t="s">
        <v>444</v>
      </c>
      <c r="P36" t="s">
        <v>444</v>
      </c>
      <c r="Q36">
        <v>1</v>
      </c>
      <c r="X36">
        <v>2.81</v>
      </c>
      <c r="Y36">
        <v>1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28</v>
      </c>
      <c r="AG36">
        <v>0</v>
      </c>
      <c r="AH36">
        <v>2</v>
      </c>
      <c r="AI36">
        <v>16674251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ROW(Source!A33)</f>
        <v>33</v>
      </c>
      <c r="B37">
        <v>16674242</v>
      </c>
      <c r="C37">
        <v>16674231</v>
      </c>
      <c r="D37">
        <v>15436556</v>
      </c>
      <c r="E37">
        <v>1</v>
      </c>
      <c r="F37">
        <v>1</v>
      </c>
      <c r="G37">
        <v>1</v>
      </c>
      <c r="H37">
        <v>1</v>
      </c>
      <c r="I37" t="s">
        <v>425</v>
      </c>
      <c r="J37" t="s">
        <v>6</v>
      </c>
      <c r="K37" t="s">
        <v>426</v>
      </c>
      <c r="L37">
        <v>1191</v>
      </c>
      <c r="N37">
        <v>1013</v>
      </c>
      <c r="O37" t="s">
        <v>398</v>
      </c>
      <c r="P37" t="s">
        <v>398</v>
      </c>
      <c r="Q37">
        <v>1</v>
      </c>
      <c r="X37">
        <v>14.6</v>
      </c>
      <c r="Y37">
        <v>0</v>
      </c>
      <c r="Z37">
        <v>0</v>
      </c>
      <c r="AA37">
        <v>0</v>
      </c>
      <c r="AB37">
        <v>9.6199999999999992</v>
      </c>
      <c r="AC37">
        <v>0</v>
      </c>
      <c r="AD37">
        <v>1</v>
      </c>
      <c r="AE37">
        <v>1</v>
      </c>
      <c r="AF37" t="s">
        <v>41</v>
      </c>
      <c r="AG37">
        <v>5.2559999999999993</v>
      </c>
      <c r="AH37">
        <v>2</v>
      </c>
      <c r="AI37">
        <v>16674242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ROW(Source!A33)</f>
        <v>33</v>
      </c>
      <c r="B38">
        <v>16674243</v>
      </c>
      <c r="C38">
        <v>16674231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399</v>
      </c>
      <c r="J38" t="s">
        <v>6</v>
      </c>
      <c r="K38" t="s">
        <v>400</v>
      </c>
      <c r="L38">
        <v>1191</v>
      </c>
      <c r="N38">
        <v>1013</v>
      </c>
      <c r="O38" t="s">
        <v>398</v>
      </c>
      <c r="P38" t="s">
        <v>398</v>
      </c>
      <c r="Q38">
        <v>1</v>
      </c>
      <c r="X38">
        <v>1.6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41</v>
      </c>
      <c r="AG38">
        <v>0.57599999999999996</v>
      </c>
      <c r="AH38">
        <v>2</v>
      </c>
      <c r="AI38">
        <v>16674243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ROW(Source!A33)</f>
        <v>33</v>
      </c>
      <c r="B39">
        <v>16674244</v>
      </c>
      <c r="C39">
        <v>16674231</v>
      </c>
      <c r="D39">
        <v>15247680</v>
      </c>
      <c r="E39">
        <v>1</v>
      </c>
      <c r="F39">
        <v>1</v>
      </c>
      <c r="G39">
        <v>1</v>
      </c>
      <c r="H39">
        <v>2</v>
      </c>
      <c r="I39" t="s">
        <v>407</v>
      </c>
      <c r="J39" t="s">
        <v>408</v>
      </c>
      <c r="K39" t="s">
        <v>409</v>
      </c>
      <c r="L39">
        <v>1368</v>
      </c>
      <c r="N39">
        <v>1011</v>
      </c>
      <c r="O39" t="s">
        <v>404</v>
      </c>
      <c r="P39" t="s">
        <v>404</v>
      </c>
      <c r="Q39">
        <v>1</v>
      </c>
      <c r="X39">
        <v>0.8</v>
      </c>
      <c r="Y39">
        <v>0</v>
      </c>
      <c r="Z39">
        <v>111.99</v>
      </c>
      <c r="AA39">
        <v>13.5</v>
      </c>
      <c r="AB39">
        <v>0</v>
      </c>
      <c r="AC39">
        <v>0</v>
      </c>
      <c r="AD39">
        <v>1</v>
      </c>
      <c r="AE39">
        <v>0</v>
      </c>
      <c r="AF39" t="s">
        <v>41</v>
      </c>
      <c r="AG39">
        <v>0.28799999999999998</v>
      </c>
      <c r="AH39">
        <v>2</v>
      </c>
      <c r="AI39">
        <v>16674244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ROW(Source!A33)</f>
        <v>33</v>
      </c>
      <c r="B40">
        <v>16674245</v>
      </c>
      <c r="C40">
        <v>16674231</v>
      </c>
      <c r="D40">
        <v>15249073</v>
      </c>
      <c r="E40">
        <v>1</v>
      </c>
      <c r="F40">
        <v>1</v>
      </c>
      <c r="G40">
        <v>1</v>
      </c>
      <c r="H40">
        <v>2</v>
      </c>
      <c r="I40" t="s">
        <v>410</v>
      </c>
      <c r="J40" t="s">
        <v>411</v>
      </c>
      <c r="K40" t="s">
        <v>412</v>
      </c>
      <c r="L40">
        <v>1368</v>
      </c>
      <c r="N40">
        <v>1011</v>
      </c>
      <c r="O40" t="s">
        <v>404</v>
      </c>
      <c r="P40" t="s">
        <v>404</v>
      </c>
      <c r="Q40">
        <v>1</v>
      </c>
      <c r="X40">
        <v>0.8</v>
      </c>
      <c r="Y40">
        <v>0</v>
      </c>
      <c r="Z40">
        <v>65.709999999999994</v>
      </c>
      <c r="AA40">
        <v>11.6</v>
      </c>
      <c r="AB40">
        <v>0</v>
      </c>
      <c r="AC40">
        <v>0</v>
      </c>
      <c r="AD40">
        <v>1</v>
      </c>
      <c r="AE40">
        <v>0</v>
      </c>
      <c r="AF40" t="s">
        <v>41</v>
      </c>
      <c r="AG40">
        <v>0.28799999999999998</v>
      </c>
      <c r="AH40">
        <v>2</v>
      </c>
      <c r="AI40">
        <v>16674245</v>
      </c>
      <c r="AJ40">
        <v>36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ROW(Source!A33)</f>
        <v>33</v>
      </c>
      <c r="B41">
        <v>16674246</v>
      </c>
      <c r="C41">
        <v>16674231</v>
      </c>
      <c r="D41">
        <v>15167600</v>
      </c>
      <c r="E41">
        <v>1</v>
      </c>
      <c r="F41">
        <v>1</v>
      </c>
      <c r="G41">
        <v>1</v>
      </c>
      <c r="H41">
        <v>3</v>
      </c>
      <c r="I41" t="s">
        <v>427</v>
      </c>
      <c r="J41" t="s">
        <v>428</v>
      </c>
      <c r="K41" t="s">
        <v>429</v>
      </c>
      <c r="L41">
        <v>1308</v>
      </c>
      <c r="N41">
        <v>1003</v>
      </c>
      <c r="O41" t="s">
        <v>208</v>
      </c>
      <c r="P41" t="s">
        <v>208</v>
      </c>
      <c r="Q41">
        <v>100</v>
      </c>
      <c r="X41">
        <v>4.7999999999999996E-3</v>
      </c>
      <c r="Y41">
        <v>120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28</v>
      </c>
      <c r="AG41">
        <v>0</v>
      </c>
      <c r="AH41">
        <v>2</v>
      </c>
      <c r="AI41">
        <v>16674246</v>
      </c>
      <c r="AJ41">
        <v>37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ROW(Source!A33)</f>
        <v>33</v>
      </c>
      <c r="B42">
        <v>16674247</v>
      </c>
      <c r="C42">
        <v>16674231</v>
      </c>
      <c r="D42">
        <v>15169942</v>
      </c>
      <c r="E42">
        <v>1</v>
      </c>
      <c r="F42">
        <v>1</v>
      </c>
      <c r="G42">
        <v>1</v>
      </c>
      <c r="H42">
        <v>3</v>
      </c>
      <c r="I42" t="s">
        <v>430</v>
      </c>
      <c r="J42" t="s">
        <v>431</v>
      </c>
      <c r="K42" t="s">
        <v>421</v>
      </c>
      <c r="L42">
        <v>1346</v>
      </c>
      <c r="N42">
        <v>1009</v>
      </c>
      <c r="O42" t="s">
        <v>202</v>
      </c>
      <c r="P42" t="s">
        <v>202</v>
      </c>
      <c r="Q42">
        <v>1</v>
      </c>
      <c r="X42">
        <v>0.77</v>
      </c>
      <c r="Y42">
        <v>9.0399999999999991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28</v>
      </c>
      <c r="AG42">
        <v>0</v>
      </c>
      <c r="AH42">
        <v>2</v>
      </c>
      <c r="AI42">
        <v>16674247</v>
      </c>
      <c r="AJ42">
        <v>38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ROW(Source!A33)</f>
        <v>33</v>
      </c>
      <c r="B43">
        <v>16674248</v>
      </c>
      <c r="C43">
        <v>16674231</v>
      </c>
      <c r="D43">
        <v>15217463</v>
      </c>
      <c r="E43">
        <v>1</v>
      </c>
      <c r="F43">
        <v>1</v>
      </c>
      <c r="G43">
        <v>1</v>
      </c>
      <c r="H43">
        <v>3</v>
      </c>
      <c r="I43" t="s">
        <v>432</v>
      </c>
      <c r="J43" t="s">
        <v>433</v>
      </c>
      <c r="K43" t="s">
        <v>434</v>
      </c>
      <c r="L43">
        <v>1358</v>
      </c>
      <c r="N43">
        <v>1010</v>
      </c>
      <c r="O43" t="s">
        <v>435</v>
      </c>
      <c r="P43" t="s">
        <v>435</v>
      </c>
      <c r="Q43">
        <v>10</v>
      </c>
      <c r="X43">
        <v>0.1</v>
      </c>
      <c r="Y43">
        <v>39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28</v>
      </c>
      <c r="AG43">
        <v>0</v>
      </c>
      <c r="AH43">
        <v>2</v>
      </c>
      <c r="AI43">
        <v>16674248</v>
      </c>
      <c r="AJ43">
        <v>39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ROW(Source!A33)</f>
        <v>33</v>
      </c>
      <c r="B44">
        <v>16674249</v>
      </c>
      <c r="C44">
        <v>16674231</v>
      </c>
      <c r="D44">
        <v>15219318</v>
      </c>
      <c r="E44">
        <v>1</v>
      </c>
      <c r="F44">
        <v>1</v>
      </c>
      <c r="G44">
        <v>1</v>
      </c>
      <c r="H44">
        <v>3</v>
      </c>
      <c r="I44" t="s">
        <v>436</v>
      </c>
      <c r="J44" t="s">
        <v>437</v>
      </c>
      <c r="K44" t="s">
        <v>438</v>
      </c>
      <c r="L44">
        <v>1355</v>
      </c>
      <c r="N44">
        <v>1010</v>
      </c>
      <c r="O44" t="s">
        <v>218</v>
      </c>
      <c r="P44" t="s">
        <v>218</v>
      </c>
      <c r="Q44">
        <v>100</v>
      </c>
      <c r="X44">
        <v>2.0400000000000001E-2</v>
      </c>
      <c r="Y44">
        <v>3986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28</v>
      </c>
      <c r="AG44">
        <v>0</v>
      </c>
      <c r="AH44">
        <v>2</v>
      </c>
      <c r="AI44">
        <v>16674249</v>
      </c>
      <c r="AJ44">
        <v>40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ROW(Source!A33)</f>
        <v>33</v>
      </c>
      <c r="B45">
        <v>16674250</v>
      </c>
      <c r="C45">
        <v>16674231</v>
      </c>
      <c r="D45">
        <v>15233311</v>
      </c>
      <c r="E45">
        <v>1</v>
      </c>
      <c r="F45">
        <v>1</v>
      </c>
      <c r="G45">
        <v>1</v>
      </c>
      <c r="H45">
        <v>3</v>
      </c>
      <c r="I45" t="s">
        <v>439</v>
      </c>
      <c r="J45" t="s">
        <v>440</v>
      </c>
      <c r="K45" t="s">
        <v>441</v>
      </c>
      <c r="L45">
        <v>1346</v>
      </c>
      <c r="N45">
        <v>1009</v>
      </c>
      <c r="O45" t="s">
        <v>202</v>
      </c>
      <c r="P45" t="s">
        <v>202</v>
      </c>
      <c r="Q45">
        <v>1</v>
      </c>
      <c r="X45">
        <v>1.6E-2</v>
      </c>
      <c r="Y45">
        <v>41.7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28</v>
      </c>
      <c r="AG45">
        <v>0</v>
      </c>
      <c r="AH45">
        <v>2</v>
      </c>
      <c r="AI45">
        <v>16674250</v>
      </c>
      <c r="AJ45">
        <v>41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ROW(Source!A33)</f>
        <v>33</v>
      </c>
      <c r="B46">
        <v>16674251</v>
      </c>
      <c r="C46">
        <v>16674231</v>
      </c>
      <c r="D46">
        <v>15164559</v>
      </c>
      <c r="E46">
        <v>17</v>
      </c>
      <c r="F46">
        <v>1</v>
      </c>
      <c r="G46">
        <v>1</v>
      </c>
      <c r="H46">
        <v>3</v>
      </c>
      <c r="I46" t="s">
        <v>442</v>
      </c>
      <c r="J46" t="s">
        <v>6</v>
      </c>
      <c r="K46" t="s">
        <v>443</v>
      </c>
      <c r="L46">
        <v>1374</v>
      </c>
      <c r="N46">
        <v>1013</v>
      </c>
      <c r="O46" t="s">
        <v>444</v>
      </c>
      <c r="P46" t="s">
        <v>444</v>
      </c>
      <c r="Q46">
        <v>1</v>
      </c>
      <c r="X46">
        <v>2.81</v>
      </c>
      <c r="Y46">
        <v>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28</v>
      </c>
      <c r="AG46">
        <v>0</v>
      </c>
      <c r="AH46">
        <v>2</v>
      </c>
      <c r="AI46">
        <v>16674251</v>
      </c>
      <c r="AJ46">
        <v>42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16674275</v>
      </c>
      <c r="C47">
        <v>16674253</v>
      </c>
      <c r="D47">
        <v>15436014</v>
      </c>
      <c r="E47">
        <v>1</v>
      </c>
      <c r="F47">
        <v>1</v>
      </c>
      <c r="G47">
        <v>1</v>
      </c>
      <c r="H47">
        <v>1</v>
      </c>
      <c r="I47" t="s">
        <v>445</v>
      </c>
      <c r="J47" t="s">
        <v>6</v>
      </c>
      <c r="K47" t="s">
        <v>446</v>
      </c>
      <c r="L47">
        <v>1191</v>
      </c>
      <c r="N47">
        <v>1013</v>
      </c>
      <c r="O47" t="s">
        <v>398</v>
      </c>
      <c r="P47" t="s">
        <v>398</v>
      </c>
      <c r="Q47">
        <v>1</v>
      </c>
      <c r="X47">
        <v>61.59</v>
      </c>
      <c r="Y47">
        <v>0</v>
      </c>
      <c r="Z47">
        <v>0</v>
      </c>
      <c r="AA47">
        <v>0</v>
      </c>
      <c r="AB47">
        <v>8.74</v>
      </c>
      <c r="AC47">
        <v>0</v>
      </c>
      <c r="AD47">
        <v>1</v>
      </c>
      <c r="AE47">
        <v>1</v>
      </c>
      <c r="AF47" t="s">
        <v>29</v>
      </c>
      <c r="AG47">
        <v>29.563200000000002</v>
      </c>
      <c r="AH47">
        <v>2</v>
      </c>
      <c r="AI47">
        <v>16674275</v>
      </c>
      <c r="AJ47">
        <v>43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ROW(Source!A34)</f>
        <v>34</v>
      </c>
      <c r="B48">
        <v>16674276</v>
      </c>
      <c r="C48">
        <v>16674253</v>
      </c>
      <c r="D48">
        <v>15430395</v>
      </c>
      <c r="E48">
        <v>1</v>
      </c>
      <c r="F48">
        <v>1</v>
      </c>
      <c r="G48">
        <v>1</v>
      </c>
      <c r="H48">
        <v>1</v>
      </c>
      <c r="I48" t="s">
        <v>399</v>
      </c>
      <c r="J48" t="s">
        <v>6</v>
      </c>
      <c r="K48" t="s">
        <v>400</v>
      </c>
      <c r="L48">
        <v>1191</v>
      </c>
      <c r="N48">
        <v>1013</v>
      </c>
      <c r="O48" t="s">
        <v>398</v>
      </c>
      <c r="P48" t="s">
        <v>398</v>
      </c>
      <c r="Q48">
        <v>1</v>
      </c>
      <c r="X48">
        <v>0.8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29</v>
      </c>
      <c r="AG48">
        <v>0.38400000000000006</v>
      </c>
      <c r="AH48">
        <v>2</v>
      </c>
      <c r="AI48">
        <v>16674276</v>
      </c>
      <c r="AJ48">
        <v>44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ROW(Source!A34)</f>
        <v>34</v>
      </c>
      <c r="B49">
        <v>16674277</v>
      </c>
      <c r="C49">
        <v>16674253</v>
      </c>
      <c r="D49">
        <v>15247680</v>
      </c>
      <c r="E49">
        <v>1</v>
      </c>
      <c r="F49">
        <v>1</v>
      </c>
      <c r="G49">
        <v>1</v>
      </c>
      <c r="H49">
        <v>2</v>
      </c>
      <c r="I49" t="s">
        <v>407</v>
      </c>
      <c r="J49" t="s">
        <v>408</v>
      </c>
      <c r="K49" t="s">
        <v>409</v>
      </c>
      <c r="L49">
        <v>1368</v>
      </c>
      <c r="N49">
        <v>1011</v>
      </c>
      <c r="O49" t="s">
        <v>404</v>
      </c>
      <c r="P49" t="s">
        <v>404</v>
      </c>
      <c r="Q49">
        <v>1</v>
      </c>
      <c r="X49">
        <v>0.32</v>
      </c>
      <c r="Y49">
        <v>0</v>
      </c>
      <c r="Z49">
        <v>111.99</v>
      </c>
      <c r="AA49">
        <v>13.5</v>
      </c>
      <c r="AB49">
        <v>0</v>
      </c>
      <c r="AC49">
        <v>0</v>
      </c>
      <c r="AD49">
        <v>1</v>
      </c>
      <c r="AE49">
        <v>0</v>
      </c>
      <c r="AF49" t="s">
        <v>29</v>
      </c>
      <c r="AG49">
        <v>0.15359999999999999</v>
      </c>
      <c r="AH49">
        <v>2</v>
      </c>
      <c r="AI49">
        <v>16674277</v>
      </c>
      <c r="AJ49">
        <v>45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ROW(Source!A34)</f>
        <v>34</v>
      </c>
      <c r="B50">
        <v>16674278</v>
      </c>
      <c r="C50">
        <v>16674253</v>
      </c>
      <c r="D50">
        <v>15247860</v>
      </c>
      <c r="E50">
        <v>1</v>
      </c>
      <c r="F50">
        <v>1</v>
      </c>
      <c r="G50">
        <v>1</v>
      </c>
      <c r="H50">
        <v>2</v>
      </c>
      <c r="I50" t="s">
        <v>447</v>
      </c>
      <c r="J50" t="s">
        <v>448</v>
      </c>
      <c r="K50" t="s">
        <v>449</v>
      </c>
      <c r="L50">
        <v>1368</v>
      </c>
      <c r="N50">
        <v>1011</v>
      </c>
      <c r="O50" t="s">
        <v>404</v>
      </c>
      <c r="P50" t="s">
        <v>404</v>
      </c>
      <c r="Q50">
        <v>1</v>
      </c>
      <c r="X50">
        <v>8.8000000000000007</v>
      </c>
      <c r="Y50">
        <v>0</v>
      </c>
      <c r="Z50">
        <v>3.12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29</v>
      </c>
      <c r="AG50">
        <v>4.2240000000000002</v>
      </c>
      <c r="AH50">
        <v>2</v>
      </c>
      <c r="AI50">
        <v>16674278</v>
      </c>
      <c r="AJ50">
        <v>46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ROW(Source!A34)</f>
        <v>34</v>
      </c>
      <c r="B51">
        <v>16674279</v>
      </c>
      <c r="C51">
        <v>16674253</v>
      </c>
      <c r="D51">
        <v>15247873</v>
      </c>
      <c r="E51">
        <v>1</v>
      </c>
      <c r="F51">
        <v>1</v>
      </c>
      <c r="G51">
        <v>1</v>
      </c>
      <c r="H51">
        <v>2</v>
      </c>
      <c r="I51" t="s">
        <v>450</v>
      </c>
      <c r="J51" t="s">
        <v>451</v>
      </c>
      <c r="K51" t="s">
        <v>452</v>
      </c>
      <c r="L51">
        <v>1368</v>
      </c>
      <c r="N51">
        <v>1011</v>
      </c>
      <c r="O51" t="s">
        <v>404</v>
      </c>
      <c r="P51" t="s">
        <v>404</v>
      </c>
      <c r="Q51">
        <v>1</v>
      </c>
      <c r="X51">
        <v>0.1</v>
      </c>
      <c r="Y51">
        <v>0</v>
      </c>
      <c r="Z51">
        <v>6.66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29</v>
      </c>
      <c r="AG51">
        <v>4.8000000000000008E-2</v>
      </c>
      <c r="AH51">
        <v>2</v>
      </c>
      <c r="AI51">
        <v>16674279</v>
      </c>
      <c r="AJ51">
        <v>47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ROW(Source!A34)</f>
        <v>34</v>
      </c>
      <c r="B52">
        <v>16674280</v>
      </c>
      <c r="C52">
        <v>16674253</v>
      </c>
      <c r="D52">
        <v>15249073</v>
      </c>
      <c r="E52">
        <v>1</v>
      </c>
      <c r="F52">
        <v>1</v>
      </c>
      <c r="G52">
        <v>1</v>
      </c>
      <c r="H52">
        <v>2</v>
      </c>
      <c r="I52" t="s">
        <v>410</v>
      </c>
      <c r="J52" t="s">
        <v>411</v>
      </c>
      <c r="K52" t="s">
        <v>412</v>
      </c>
      <c r="L52">
        <v>1368</v>
      </c>
      <c r="N52">
        <v>1011</v>
      </c>
      <c r="O52" t="s">
        <v>404</v>
      </c>
      <c r="P52" t="s">
        <v>404</v>
      </c>
      <c r="Q52">
        <v>1</v>
      </c>
      <c r="X52">
        <v>0.48</v>
      </c>
      <c r="Y52">
        <v>0</v>
      </c>
      <c r="Z52">
        <v>65.709999999999994</v>
      </c>
      <c r="AA52">
        <v>11.6</v>
      </c>
      <c r="AB52">
        <v>0</v>
      </c>
      <c r="AC52">
        <v>0</v>
      </c>
      <c r="AD52">
        <v>1</v>
      </c>
      <c r="AE52">
        <v>0</v>
      </c>
      <c r="AF52" t="s">
        <v>29</v>
      </c>
      <c r="AG52">
        <v>0.23039999999999999</v>
      </c>
      <c r="AH52">
        <v>2</v>
      </c>
      <c r="AI52">
        <v>16674280</v>
      </c>
      <c r="AJ52">
        <v>48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ROW(Source!A34)</f>
        <v>34</v>
      </c>
      <c r="B53">
        <v>16674281</v>
      </c>
      <c r="C53">
        <v>16674253</v>
      </c>
      <c r="D53">
        <v>15249377</v>
      </c>
      <c r="E53">
        <v>1</v>
      </c>
      <c r="F53">
        <v>1</v>
      </c>
      <c r="G53">
        <v>1</v>
      </c>
      <c r="H53">
        <v>2</v>
      </c>
      <c r="I53" t="s">
        <v>413</v>
      </c>
      <c r="J53" t="s">
        <v>414</v>
      </c>
      <c r="K53" t="s">
        <v>415</v>
      </c>
      <c r="L53">
        <v>1368</v>
      </c>
      <c r="N53">
        <v>1011</v>
      </c>
      <c r="O53" t="s">
        <v>404</v>
      </c>
      <c r="P53" t="s">
        <v>404</v>
      </c>
      <c r="Q53">
        <v>1</v>
      </c>
      <c r="X53">
        <v>1.07</v>
      </c>
      <c r="Y53">
        <v>0</v>
      </c>
      <c r="Z53">
        <v>8.1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29</v>
      </c>
      <c r="AG53">
        <v>0.51360000000000006</v>
      </c>
      <c r="AH53">
        <v>2</v>
      </c>
      <c r="AI53">
        <v>16674281</v>
      </c>
      <c r="AJ53">
        <v>49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ROW(Source!A34)</f>
        <v>34</v>
      </c>
      <c r="B54">
        <v>16674282</v>
      </c>
      <c r="C54">
        <v>16674253</v>
      </c>
      <c r="D54">
        <v>15167567</v>
      </c>
      <c r="E54">
        <v>1</v>
      </c>
      <c r="F54">
        <v>1</v>
      </c>
      <c r="G54">
        <v>1</v>
      </c>
      <c r="H54">
        <v>3</v>
      </c>
      <c r="I54" t="s">
        <v>453</v>
      </c>
      <c r="J54" t="s">
        <v>454</v>
      </c>
      <c r="K54" t="s">
        <v>455</v>
      </c>
      <c r="L54">
        <v>1346</v>
      </c>
      <c r="N54">
        <v>1009</v>
      </c>
      <c r="O54" t="s">
        <v>202</v>
      </c>
      <c r="P54" t="s">
        <v>202</v>
      </c>
      <c r="Q54">
        <v>1</v>
      </c>
      <c r="X54">
        <v>7.27</v>
      </c>
      <c r="Y54">
        <v>39.020000000000003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28</v>
      </c>
      <c r="AG54">
        <v>0</v>
      </c>
      <c r="AH54">
        <v>2</v>
      </c>
      <c r="AI54">
        <v>16674282</v>
      </c>
      <c r="AJ54">
        <v>50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ROW(Source!A34)</f>
        <v>34</v>
      </c>
      <c r="B55">
        <v>16674283</v>
      </c>
      <c r="C55">
        <v>16674253</v>
      </c>
      <c r="D55">
        <v>15168763</v>
      </c>
      <c r="E55">
        <v>1</v>
      </c>
      <c r="F55">
        <v>1</v>
      </c>
      <c r="G55">
        <v>1</v>
      </c>
      <c r="H55">
        <v>3</v>
      </c>
      <c r="I55" t="s">
        <v>416</v>
      </c>
      <c r="J55" t="s">
        <v>417</v>
      </c>
      <c r="K55" t="s">
        <v>418</v>
      </c>
      <c r="L55">
        <v>1348</v>
      </c>
      <c r="N55">
        <v>1009</v>
      </c>
      <c r="O55" t="s">
        <v>174</v>
      </c>
      <c r="P55" t="s">
        <v>174</v>
      </c>
      <c r="Q55">
        <v>1000</v>
      </c>
      <c r="X55">
        <v>2.7E-4</v>
      </c>
      <c r="Y55">
        <v>10362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28</v>
      </c>
      <c r="AG55">
        <v>0</v>
      </c>
      <c r="AH55">
        <v>2</v>
      </c>
      <c r="AI55">
        <v>16674283</v>
      </c>
      <c r="AJ55">
        <v>51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ROW(Source!A34)</f>
        <v>34</v>
      </c>
      <c r="B56">
        <v>16674284</v>
      </c>
      <c r="C56">
        <v>16674253</v>
      </c>
      <c r="D56">
        <v>15169941</v>
      </c>
      <c r="E56">
        <v>1</v>
      </c>
      <c r="F56">
        <v>1</v>
      </c>
      <c r="G56">
        <v>1</v>
      </c>
      <c r="H56">
        <v>3</v>
      </c>
      <c r="I56" t="s">
        <v>419</v>
      </c>
      <c r="J56" t="s">
        <v>420</v>
      </c>
      <c r="K56" t="s">
        <v>421</v>
      </c>
      <c r="L56">
        <v>1348</v>
      </c>
      <c r="N56">
        <v>1009</v>
      </c>
      <c r="O56" t="s">
        <v>174</v>
      </c>
      <c r="P56" t="s">
        <v>174</v>
      </c>
      <c r="Q56">
        <v>1000</v>
      </c>
      <c r="X56">
        <v>1.2999999999999999E-2</v>
      </c>
      <c r="Y56">
        <v>9040.01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28</v>
      </c>
      <c r="AG56">
        <v>0</v>
      </c>
      <c r="AH56">
        <v>2</v>
      </c>
      <c r="AI56">
        <v>16674284</v>
      </c>
      <c r="AJ56">
        <v>52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ROW(Source!A34)</f>
        <v>34</v>
      </c>
      <c r="B57">
        <v>16674285</v>
      </c>
      <c r="C57">
        <v>16674253</v>
      </c>
      <c r="D57">
        <v>15170824</v>
      </c>
      <c r="E57">
        <v>1</v>
      </c>
      <c r="F57">
        <v>1</v>
      </c>
      <c r="G57">
        <v>1</v>
      </c>
      <c r="H57">
        <v>3</v>
      </c>
      <c r="I57" t="s">
        <v>456</v>
      </c>
      <c r="J57" t="s">
        <v>457</v>
      </c>
      <c r="K57" t="s">
        <v>458</v>
      </c>
      <c r="L57">
        <v>1346</v>
      </c>
      <c r="N57">
        <v>1009</v>
      </c>
      <c r="O57" t="s">
        <v>202</v>
      </c>
      <c r="P57" t="s">
        <v>202</v>
      </c>
      <c r="Q57">
        <v>1</v>
      </c>
      <c r="X57">
        <v>12.98</v>
      </c>
      <c r="Y57">
        <v>23.09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28</v>
      </c>
      <c r="AG57">
        <v>0</v>
      </c>
      <c r="AH57">
        <v>2</v>
      </c>
      <c r="AI57">
        <v>16674285</v>
      </c>
      <c r="AJ57">
        <v>53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ROW(Source!A34)</f>
        <v>34</v>
      </c>
      <c r="B58">
        <v>16674286</v>
      </c>
      <c r="C58">
        <v>16674253</v>
      </c>
      <c r="D58">
        <v>15163311</v>
      </c>
      <c r="E58">
        <v>17</v>
      </c>
      <c r="F58">
        <v>1</v>
      </c>
      <c r="G58">
        <v>1</v>
      </c>
      <c r="H58">
        <v>3</v>
      </c>
      <c r="I58" t="s">
        <v>574</v>
      </c>
      <c r="J58" t="s">
        <v>6</v>
      </c>
      <c r="K58" t="s">
        <v>575</v>
      </c>
      <c r="L58">
        <v>1327</v>
      </c>
      <c r="N58">
        <v>1005</v>
      </c>
      <c r="O58" t="s">
        <v>159</v>
      </c>
      <c r="P58" t="s">
        <v>159</v>
      </c>
      <c r="Q58">
        <v>1</v>
      </c>
      <c r="X58">
        <v>0</v>
      </c>
      <c r="Y58">
        <v>0</v>
      </c>
      <c r="Z58">
        <v>0</v>
      </c>
      <c r="AA58">
        <v>0</v>
      </c>
      <c r="AB58">
        <v>0</v>
      </c>
      <c r="AC58">
        <v>1</v>
      </c>
      <c r="AD58">
        <v>0</v>
      </c>
      <c r="AE58">
        <v>0</v>
      </c>
      <c r="AF58" t="s">
        <v>28</v>
      </c>
      <c r="AG58">
        <v>0</v>
      </c>
      <c r="AH58">
        <v>3</v>
      </c>
      <c r="AI58">
        <v>-1</v>
      </c>
      <c r="AJ58" t="s">
        <v>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ROW(Source!A34)</f>
        <v>34</v>
      </c>
      <c r="B59">
        <v>16674287</v>
      </c>
      <c r="C59">
        <v>16674253</v>
      </c>
      <c r="D59">
        <v>15163115</v>
      </c>
      <c r="E59">
        <v>17</v>
      </c>
      <c r="F59">
        <v>1</v>
      </c>
      <c r="G59">
        <v>1</v>
      </c>
      <c r="H59">
        <v>3</v>
      </c>
      <c r="I59" t="s">
        <v>576</v>
      </c>
      <c r="J59" t="s">
        <v>6</v>
      </c>
      <c r="K59" t="s">
        <v>577</v>
      </c>
      <c r="L59">
        <v>1346</v>
      </c>
      <c r="N59">
        <v>1009</v>
      </c>
      <c r="O59" t="s">
        <v>202</v>
      </c>
      <c r="P59" t="s">
        <v>202</v>
      </c>
      <c r="Q59">
        <v>1</v>
      </c>
      <c r="X59">
        <v>0</v>
      </c>
      <c r="Y59">
        <v>0</v>
      </c>
      <c r="Z59">
        <v>0</v>
      </c>
      <c r="AA59">
        <v>0</v>
      </c>
      <c r="AB59">
        <v>0</v>
      </c>
      <c r="AC59">
        <v>1</v>
      </c>
      <c r="AD59">
        <v>0</v>
      </c>
      <c r="AE59">
        <v>0</v>
      </c>
      <c r="AF59" t="s">
        <v>28</v>
      </c>
      <c r="AG59">
        <v>0</v>
      </c>
      <c r="AH59">
        <v>3</v>
      </c>
      <c r="AI59">
        <v>-1</v>
      </c>
      <c r="AJ59" t="s">
        <v>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ROW(Source!A34)</f>
        <v>34</v>
      </c>
      <c r="B60">
        <v>16674288</v>
      </c>
      <c r="C60">
        <v>16674253</v>
      </c>
      <c r="D60">
        <v>15163312</v>
      </c>
      <c r="E60">
        <v>17</v>
      </c>
      <c r="F60">
        <v>1</v>
      </c>
      <c r="G60">
        <v>1</v>
      </c>
      <c r="H60">
        <v>3</v>
      </c>
      <c r="I60" t="s">
        <v>157</v>
      </c>
      <c r="J60" t="s">
        <v>6</v>
      </c>
      <c r="K60" t="s">
        <v>158</v>
      </c>
      <c r="L60">
        <v>1327</v>
      </c>
      <c r="N60">
        <v>1005</v>
      </c>
      <c r="O60" t="s">
        <v>159</v>
      </c>
      <c r="P60" t="s">
        <v>159</v>
      </c>
      <c r="Q60">
        <v>1</v>
      </c>
      <c r="X60">
        <v>100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28</v>
      </c>
      <c r="AG60">
        <v>0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ROW(Source!A34)</f>
        <v>34</v>
      </c>
      <c r="B61">
        <v>16674289</v>
      </c>
      <c r="C61">
        <v>16674253</v>
      </c>
      <c r="D61">
        <v>15163315</v>
      </c>
      <c r="E61">
        <v>17</v>
      </c>
      <c r="F61">
        <v>1</v>
      </c>
      <c r="G61">
        <v>1</v>
      </c>
      <c r="H61">
        <v>3</v>
      </c>
      <c r="I61" t="s">
        <v>578</v>
      </c>
      <c r="J61" t="s">
        <v>6</v>
      </c>
      <c r="K61" t="s">
        <v>579</v>
      </c>
      <c r="L61">
        <v>1354</v>
      </c>
      <c r="N61">
        <v>1010</v>
      </c>
      <c r="O61" t="s">
        <v>139</v>
      </c>
      <c r="P61" t="s">
        <v>139</v>
      </c>
      <c r="Q61">
        <v>1</v>
      </c>
      <c r="X61">
        <v>0</v>
      </c>
      <c r="Y61">
        <v>0</v>
      </c>
      <c r="Z61">
        <v>0</v>
      </c>
      <c r="AA61">
        <v>0</v>
      </c>
      <c r="AB61">
        <v>0</v>
      </c>
      <c r="AC61">
        <v>1</v>
      </c>
      <c r="AD61">
        <v>0</v>
      </c>
      <c r="AE61">
        <v>0</v>
      </c>
      <c r="AF61" t="s">
        <v>28</v>
      </c>
      <c r="AG61">
        <v>0</v>
      </c>
      <c r="AH61">
        <v>3</v>
      </c>
      <c r="AI61">
        <v>-1</v>
      </c>
      <c r="AJ61" t="s">
        <v>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ROW(Source!A34)</f>
        <v>34</v>
      </c>
      <c r="B62">
        <v>16674290</v>
      </c>
      <c r="C62">
        <v>16674253</v>
      </c>
      <c r="D62">
        <v>15163321</v>
      </c>
      <c r="E62">
        <v>17</v>
      </c>
      <c r="F62">
        <v>1</v>
      </c>
      <c r="G62">
        <v>1</v>
      </c>
      <c r="H62">
        <v>3</v>
      </c>
      <c r="I62" t="s">
        <v>580</v>
      </c>
      <c r="J62" t="s">
        <v>6</v>
      </c>
      <c r="K62" t="s">
        <v>581</v>
      </c>
      <c r="L62">
        <v>1354</v>
      </c>
      <c r="N62">
        <v>1010</v>
      </c>
      <c r="O62" t="s">
        <v>139</v>
      </c>
      <c r="P62" t="s">
        <v>139</v>
      </c>
      <c r="Q62">
        <v>1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0</v>
      </c>
      <c r="AF62" t="s">
        <v>28</v>
      </c>
      <c r="AG62">
        <v>0</v>
      </c>
      <c r="AH62">
        <v>3</v>
      </c>
      <c r="AI62">
        <v>-1</v>
      </c>
      <c r="AJ62" t="s">
        <v>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ROW(Source!A35)</f>
        <v>35</v>
      </c>
      <c r="B63">
        <v>16674275</v>
      </c>
      <c r="C63">
        <v>16674253</v>
      </c>
      <c r="D63">
        <v>15436014</v>
      </c>
      <c r="E63">
        <v>1</v>
      </c>
      <c r="F63">
        <v>1</v>
      </c>
      <c r="G63">
        <v>1</v>
      </c>
      <c r="H63">
        <v>1</v>
      </c>
      <c r="I63" t="s">
        <v>445</v>
      </c>
      <c r="J63" t="s">
        <v>6</v>
      </c>
      <c r="K63" t="s">
        <v>446</v>
      </c>
      <c r="L63">
        <v>1191</v>
      </c>
      <c r="N63">
        <v>1013</v>
      </c>
      <c r="O63" t="s">
        <v>398</v>
      </c>
      <c r="P63" t="s">
        <v>398</v>
      </c>
      <c r="Q63">
        <v>1</v>
      </c>
      <c r="X63">
        <v>61.59</v>
      </c>
      <c r="Y63">
        <v>0</v>
      </c>
      <c r="Z63">
        <v>0</v>
      </c>
      <c r="AA63">
        <v>0</v>
      </c>
      <c r="AB63">
        <v>8.74</v>
      </c>
      <c r="AC63">
        <v>0</v>
      </c>
      <c r="AD63">
        <v>1</v>
      </c>
      <c r="AE63">
        <v>1</v>
      </c>
      <c r="AF63" t="s">
        <v>29</v>
      </c>
      <c r="AG63">
        <v>29.563200000000002</v>
      </c>
      <c r="AH63">
        <v>2</v>
      </c>
      <c r="AI63">
        <v>16674275</v>
      </c>
      <c r="AJ63">
        <v>54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ROW(Source!A35)</f>
        <v>35</v>
      </c>
      <c r="B64">
        <v>16674276</v>
      </c>
      <c r="C64">
        <v>16674253</v>
      </c>
      <c r="D64">
        <v>15430395</v>
      </c>
      <c r="E64">
        <v>1</v>
      </c>
      <c r="F64">
        <v>1</v>
      </c>
      <c r="G64">
        <v>1</v>
      </c>
      <c r="H64">
        <v>1</v>
      </c>
      <c r="I64" t="s">
        <v>399</v>
      </c>
      <c r="J64" t="s">
        <v>6</v>
      </c>
      <c r="K64" t="s">
        <v>400</v>
      </c>
      <c r="L64">
        <v>1191</v>
      </c>
      <c r="N64">
        <v>1013</v>
      </c>
      <c r="O64" t="s">
        <v>398</v>
      </c>
      <c r="P64" t="s">
        <v>398</v>
      </c>
      <c r="Q64">
        <v>1</v>
      </c>
      <c r="X64">
        <v>0.8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2</v>
      </c>
      <c r="AF64" t="s">
        <v>29</v>
      </c>
      <c r="AG64">
        <v>0.38400000000000006</v>
      </c>
      <c r="AH64">
        <v>2</v>
      </c>
      <c r="AI64">
        <v>16674276</v>
      </c>
      <c r="AJ64">
        <v>55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ROW(Source!A35)</f>
        <v>35</v>
      </c>
      <c r="B65">
        <v>16674277</v>
      </c>
      <c r="C65">
        <v>16674253</v>
      </c>
      <c r="D65">
        <v>15247680</v>
      </c>
      <c r="E65">
        <v>1</v>
      </c>
      <c r="F65">
        <v>1</v>
      </c>
      <c r="G65">
        <v>1</v>
      </c>
      <c r="H65">
        <v>2</v>
      </c>
      <c r="I65" t="s">
        <v>407</v>
      </c>
      <c r="J65" t="s">
        <v>408</v>
      </c>
      <c r="K65" t="s">
        <v>409</v>
      </c>
      <c r="L65">
        <v>1368</v>
      </c>
      <c r="N65">
        <v>1011</v>
      </c>
      <c r="O65" t="s">
        <v>404</v>
      </c>
      <c r="P65" t="s">
        <v>404</v>
      </c>
      <c r="Q65">
        <v>1</v>
      </c>
      <c r="X65">
        <v>0.32</v>
      </c>
      <c r="Y65">
        <v>0</v>
      </c>
      <c r="Z65">
        <v>111.99</v>
      </c>
      <c r="AA65">
        <v>13.5</v>
      </c>
      <c r="AB65">
        <v>0</v>
      </c>
      <c r="AC65">
        <v>0</v>
      </c>
      <c r="AD65">
        <v>1</v>
      </c>
      <c r="AE65">
        <v>0</v>
      </c>
      <c r="AF65" t="s">
        <v>29</v>
      </c>
      <c r="AG65">
        <v>0.15359999999999999</v>
      </c>
      <c r="AH65">
        <v>2</v>
      </c>
      <c r="AI65">
        <v>16674277</v>
      </c>
      <c r="AJ65">
        <v>56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ROW(Source!A35)</f>
        <v>35</v>
      </c>
      <c r="B66">
        <v>16674278</v>
      </c>
      <c r="C66">
        <v>16674253</v>
      </c>
      <c r="D66">
        <v>15247860</v>
      </c>
      <c r="E66">
        <v>1</v>
      </c>
      <c r="F66">
        <v>1</v>
      </c>
      <c r="G66">
        <v>1</v>
      </c>
      <c r="H66">
        <v>2</v>
      </c>
      <c r="I66" t="s">
        <v>447</v>
      </c>
      <c r="J66" t="s">
        <v>448</v>
      </c>
      <c r="K66" t="s">
        <v>449</v>
      </c>
      <c r="L66">
        <v>1368</v>
      </c>
      <c r="N66">
        <v>1011</v>
      </c>
      <c r="O66" t="s">
        <v>404</v>
      </c>
      <c r="P66" t="s">
        <v>404</v>
      </c>
      <c r="Q66">
        <v>1</v>
      </c>
      <c r="X66">
        <v>8.8000000000000007</v>
      </c>
      <c r="Y66">
        <v>0</v>
      </c>
      <c r="Z66">
        <v>3.12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29</v>
      </c>
      <c r="AG66">
        <v>4.2240000000000002</v>
      </c>
      <c r="AH66">
        <v>2</v>
      </c>
      <c r="AI66">
        <v>16674278</v>
      </c>
      <c r="AJ66">
        <v>57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ROW(Source!A35)</f>
        <v>35</v>
      </c>
      <c r="B67">
        <v>16674279</v>
      </c>
      <c r="C67">
        <v>16674253</v>
      </c>
      <c r="D67">
        <v>15247873</v>
      </c>
      <c r="E67">
        <v>1</v>
      </c>
      <c r="F67">
        <v>1</v>
      </c>
      <c r="G67">
        <v>1</v>
      </c>
      <c r="H67">
        <v>2</v>
      </c>
      <c r="I67" t="s">
        <v>450</v>
      </c>
      <c r="J67" t="s">
        <v>451</v>
      </c>
      <c r="K67" t="s">
        <v>452</v>
      </c>
      <c r="L67">
        <v>1368</v>
      </c>
      <c r="N67">
        <v>1011</v>
      </c>
      <c r="O67" t="s">
        <v>404</v>
      </c>
      <c r="P67" t="s">
        <v>404</v>
      </c>
      <c r="Q67">
        <v>1</v>
      </c>
      <c r="X67">
        <v>0.1</v>
      </c>
      <c r="Y67">
        <v>0</v>
      </c>
      <c r="Z67">
        <v>6.66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29</v>
      </c>
      <c r="AG67">
        <v>4.8000000000000008E-2</v>
      </c>
      <c r="AH67">
        <v>2</v>
      </c>
      <c r="AI67">
        <v>16674279</v>
      </c>
      <c r="AJ67">
        <v>58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ROW(Source!A35)</f>
        <v>35</v>
      </c>
      <c r="B68">
        <v>16674280</v>
      </c>
      <c r="C68">
        <v>16674253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410</v>
      </c>
      <c r="J68" t="s">
        <v>411</v>
      </c>
      <c r="K68" t="s">
        <v>412</v>
      </c>
      <c r="L68">
        <v>1368</v>
      </c>
      <c r="N68">
        <v>1011</v>
      </c>
      <c r="O68" t="s">
        <v>404</v>
      </c>
      <c r="P68" t="s">
        <v>404</v>
      </c>
      <c r="Q68">
        <v>1</v>
      </c>
      <c r="X68">
        <v>0.48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29</v>
      </c>
      <c r="AG68">
        <v>0.23039999999999999</v>
      </c>
      <c r="AH68">
        <v>2</v>
      </c>
      <c r="AI68">
        <v>16674280</v>
      </c>
      <c r="AJ68">
        <v>59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ROW(Source!A35)</f>
        <v>35</v>
      </c>
      <c r="B69">
        <v>16674281</v>
      </c>
      <c r="C69">
        <v>16674253</v>
      </c>
      <c r="D69">
        <v>15249377</v>
      </c>
      <c r="E69">
        <v>1</v>
      </c>
      <c r="F69">
        <v>1</v>
      </c>
      <c r="G69">
        <v>1</v>
      </c>
      <c r="H69">
        <v>2</v>
      </c>
      <c r="I69" t="s">
        <v>413</v>
      </c>
      <c r="J69" t="s">
        <v>414</v>
      </c>
      <c r="K69" t="s">
        <v>415</v>
      </c>
      <c r="L69">
        <v>1368</v>
      </c>
      <c r="N69">
        <v>1011</v>
      </c>
      <c r="O69" t="s">
        <v>404</v>
      </c>
      <c r="P69" t="s">
        <v>404</v>
      </c>
      <c r="Q69">
        <v>1</v>
      </c>
      <c r="X69">
        <v>1.07</v>
      </c>
      <c r="Y69">
        <v>0</v>
      </c>
      <c r="Z69">
        <v>8.1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29</v>
      </c>
      <c r="AG69">
        <v>0.51360000000000006</v>
      </c>
      <c r="AH69">
        <v>2</v>
      </c>
      <c r="AI69">
        <v>16674281</v>
      </c>
      <c r="AJ69">
        <v>60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ROW(Source!A35)</f>
        <v>35</v>
      </c>
      <c r="B70">
        <v>16674282</v>
      </c>
      <c r="C70">
        <v>16674253</v>
      </c>
      <c r="D70">
        <v>15167567</v>
      </c>
      <c r="E70">
        <v>1</v>
      </c>
      <c r="F70">
        <v>1</v>
      </c>
      <c r="G70">
        <v>1</v>
      </c>
      <c r="H70">
        <v>3</v>
      </c>
      <c r="I70" t="s">
        <v>453</v>
      </c>
      <c r="J70" t="s">
        <v>454</v>
      </c>
      <c r="K70" t="s">
        <v>455</v>
      </c>
      <c r="L70">
        <v>1346</v>
      </c>
      <c r="N70">
        <v>1009</v>
      </c>
      <c r="O70" t="s">
        <v>202</v>
      </c>
      <c r="P70" t="s">
        <v>202</v>
      </c>
      <c r="Q70">
        <v>1</v>
      </c>
      <c r="X70">
        <v>7.27</v>
      </c>
      <c r="Y70">
        <v>39.020000000000003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28</v>
      </c>
      <c r="AG70">
        <v>0</v>
      </c>
      <c r="AH70">
        <v>2</v>
      </c>
      <c r="AI70">
        <v>16674282</v>
      </c>
      <c r="AJ70">
        <v>61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ROW(Source!A35)</f>
        <v>35</v>
      </c>
      <c r="B71">
        <v>16674283</v>
      </c>
      <c r="C71">
        <v>16674253</v>
      </c>
      <c r="D71">
        <v>15168763</v>
      </c>
      <c r="E71">
        <v>1</v>
      </c>
      <c r="F71">
        <v>1</v>
      </c>
      <c r="G71">
        <v>1</v>
      </c>
      <c r="H71">
        <v>3</v>
      </c>
      <c r="I71" t="s">
        <v>416</v>
      </c>
      <c r="J71" t="s">
        <v>417</v>
      </c>
      <c r="K71" t="s">
        <v>418</v>
      </c>
      <c r="L71">
        <v>1348</v>
      </c>
      <c r="N71">
        <v>1009</v>
      </c>
      <c r="O71" t="s">
        <v>174</v>
      </c>
      <c r="P71" t="s">
        <v>174</v>
      </c>
      <c r="Q71">
        <v>1000</v>
      </c>
      <c r="X71">
        <v>2.7E-4</v>
      </c>
      <c r="Y71">
        <v>10362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28</v>
      </c>
      <c r="AG71">
        <v>0</v>
      </c>
      <c r="AH71">
        <v>2</v>
      </c>
      <c r="AI71">
        <v>16674283</v>
      </c>
      <c r="AJ71">
        <v>62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ROW(Source!A35)</f>
        <v>35</v>
      </c>
      <c r="B72">
        <v>16674284</v>
      </c>
      <c r="C72">
        <v>16674253</v>
      </c>
      <c r="D72">
        <v>15169941</v>
      </c>
      <c r="E72">
        <v>1</v>
      </c>
      <c r="F72">
        <v>1</v>
      </c>
      <c r="G72">
        <v>1</v>
      </c>
      <c r="H72">
        <v>3</v>
      </c>
      <c r="I72" t="s">
        <v>419</v>
      </c>
      <c r="J72" t="s">
        <v>420</v>
      </c>
      <c r="K72" t="s">
        <v>421</v>
      </c>
      <c r="L72">
        <v>1348</v>
      </c>
      <c r="N72">
        <v>1009</v>
      </c>
      <c r="O72" t="s">
        <v>174</v>
      </c>
      <c r="P72" t="s">
        <v>174</v>
      </c>
      <c r="Q72">
        <v>1000</v>
      </c>
      <c r="X72">
        <v>1.2999999999999999E-2</v>
      </c>
      <c r="Y72">
        <v>9040.01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28</v>
      </c>
      <c r="AG72">
        <v>0</v>
      </c>
      <c r="AH72">
        <v>2</v>
      </c>
      <c r="AI72">
        <v>16674284</v>
      </c>
      <c r="AJ72">
        <v>63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ROW(Source!A35)</f>
        <v>35</v>
      </c>
      <c r="B73">
        <v>16674285</v>
      </c>
      <c r="C73">
        <v>16674253</v>
      </c>
      <c r="D73">
        <v>15170824</v>
      </c>
      <c r="E73">
        <v>1</v>
      </c>
      <c r="F73">
        <v>1</v>
      </c>
      <c r="G73">
        <v>1</v>
      </c>
      <c r="H73">
        <v>3</v>
      </c>
      <c r="I73" t="s">
        <v>456</v>
      </c>
      <c r="J73" t="s">
        <v>457</v>
      </c>
      <c r="K73" t="s">
        <v>458</v>
      </c>
      <c r="L73">
        <v>1346</v>
      </c>
      <c r="N73">
        <v>1009</v>
      </c>
      <c r="O73" t="s">
        <v>202</v>
      </c>
      <c r="P73" t="s">
        <v>202</v>
      </c>
      <c r="Q73">
        <v>1</v>
      </c>
      <c r="X73">
        <v>12.98</v>
      </c>
      <c r="Y73">
        <v>23.09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28</v>
      </c>
      <c r="AG73">
        <v>0</v>
      </c>
      <c r="AH73">
        <v>2</v>
      </c>
      <c r="AI73">
        <v>16674285</v>
      </c>
      <c r="AJ73">
        <v>64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ROW(Source!A35)</f>
        <v>35</v>
      </c>
      <c r="B74">
        <v>16674286</v>
      </c>
      <c r="C74">
        <v>16674253</v>
      </c>
      <c r="D74">
        <v>15163311</v>
      </c>
      <c r="E74">
        <v>17</v>
      </c>
      <c r="F74">
        <v>1</v>
      </c>
      <c r="G74">
        <v>1</v>
      </c>
      <c r="H74">
        <v>3</v>
      </c>
      <c r="I74" t="s">
        <v>574</v>
      </c>
      <c r="J74" t="s">
        <v>6</v>
      </c>
      <c r="K74" t="s">
        <v>575</v>
      </c>
      <c r="L74">
        <v>1327</v>
      </c>
      <c r="N74">
        <v>1005</v>
      </c>
      <c r="O74" t="s">
        <v>159</v>
      </c>
      <c r="P74" t="s">
        <v>159</v>
      </c>
      <c r="Q74">
        <v>1</v>
      </c>
      <c r="X74">
        <v>0</v>
      </c>
      <c r="Y74">
        <v>0</v>
      </c>
      <c r="Z74">
        <v>0</v>
      </c>
      <c r="AA74">
        <v>0</v>
      </c>
      <c r="AB74">
        <v>0</v>
      </c>
      <c r="AC74">
        <v>1</v>
      </c>
      <c r="AD74">
        <v>0</v>
      </c>
      <c r="AE74">
        <v>0</v>
      </c>
      <c r="AF74" t="s">
        <v>28</v>
      </c>
      <c r="AG74">
        <v>0</v>
      </c>
      <c r="AH74">
        <v>3</v>
      </c>
      <c r="AI74">
        <v>-1</v>
      </c>
      <c r="AJ74" t="s">
        <v>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ROW(Source!A35)</f>
        <v>35</v>
      </c>
      <c r="B75">
        <v>16674287</v>
      </c>
      <c r="C75">
        <v>16674253</v>
      </c>
      <c r="D75">
        <v>15163115</v>
      </c>
      <c r="E75">
        <v>17</v>
      </c>
      <c r="F75">
        <v>1</v>
      </c>
      <c r="G75">
        <v>1</v>
      </c>
      <c r="H75">
        <v>3</v>
      </c>
      <c r="I75" t="s">
        <v>576</v>
      </c>
      <c r="J75" t="s">
        <v>6</v>
      </c>
      <c r="K75" t="s">
        <v>577</v>
      </c>
      <c r="L75">
        <v>1346</v>
      </c>
      <c r="N75">
        <v>1009</v>
      </c>
      <c r="O75" t="s">
        <v>202</v>
      </c>
      <c r="P75" t="s">
        <v>202</v>
      </c>
      <c r="Q75">
        <v>1</v>
      </c>
      <c r="X75">
        <v>0</v>
      </c>
      <c r="Y75">
        <v>0</v>
      </c>
      <c r="Z75">
        <v>0</v>
      </c>
      <c r="AA75">
        <v>0</v>
      </c>
      <c r="AB75">
        <v>0</v>
      </c>
      <c r="AC75">
        <v>1</v>
      </c>
      <c r="AD75">
        <v>0</v>
      </c>
      <c r="AE75">
        <v>0</v>
      </c>
      <c r="AF75" t="s">
        <v>28</v>
      </c>
      <c r="AG75">
        <v>0</v>
      </c>
      <c r="AH75">
        <v>3</v>
      </c>
      <c r="AI75">
        <v>-1</v>
      </c>
      <c r="AJ75" t="s">
        <v>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ROW(Source!A35)</f>
        <v>35</v>
      </c>
      <c r="B76">
        <v>16674288</v>
      </c>
      <c r="C76">
        <v>16674253</v>
      </c>
      <c r="D76">
        <v>15163312</v>
      </c>
      <c r="E76">
        <v>17</v>
      </c>
      <c r="F76">
        <v>1</v>
      </c>
      <c r="G76">
        <v>1</v>
      </c>
      <c r="H76">
        <v>3</v>
      </c>
      <c r="I76" t="s">
        <v>157</v>
      </c>
      <c r="J76" t="s">
        <v>6</v>
      </c>
      <c r="K76" t="s">
        <v>158</v>
      </c>
      <c r="L76">
        <v>1327</v>
      </c>
      <c r="N76">
        <v>1005</v>
      </c>
      <c r="O76" t="s">
        <v>159</v>
      </c>
      <c r="P76" t="s">
        <v>159</v>
      </c>
      <c r="Q76">
        <v>1</v>
      </c>
      <c r="X76">
        <v>100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28</v>
      </c>
      <c r="AG76">
        <v>0</v>
      </c>
      <c r="AH76">
        <v>3</v>
      </c>
      <c r="AI76">
        <v>-1</v>
      </c>
      <c r="AJ76" t="s">
        <v>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ROW(Source!A35)</f>
        <v>35</v>
      </c>
      <c r="B77">
        <v>16674289</v>
      </c>
      <c r="C77">
        <v>16674253</v>
      </c>
      <c r="D77">
        <v>15163315</v>
      </c>
      <c r="E77">
        <v>17</v>
      </c>
      <c r="F77">
        <v>1</v>
      </c>
      <c r="G77">
        <v>1</v>
      </c>
      <c r="H77">
        <v>3</v>
      </c>
      <c r="I77" t="s">
        <v>578</v>
      </c>
      <c r="J77" t="s">
        <v>6</v>
      </c>
      <c r="K77" t="s">
        <v>579</v>
      </c>
      <c r="L77">
        <v>1354</v>
      </c>
      <c r="N77">
        <v>1010</v>
      </c>
      <c r="O77" t="s">
        <v>139</v>
      </c>
      <c r="P77" t="s">
        <v>139</v>
      </c>
      <c r="Q77">
        <v>1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0</v>
      </c>
      <c r="AE77">
        <v>0</v>
      </c>
      <c r="AF77" t="s">
        <v>28</v>
      </c>
      <c r="AG77">
        <v>0</v>
      </c>
      <c r="AH77">
        <v>3</v>
      </c>
      <c r="AI77">
        <v>-1</v>
      </c>
      <c r="AJ77" t="s">
        <v>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ROW(Source!A35)</f>
        <v>35</v>
      </c>
      <c r="B78">
        <v>16674290</v>
      </c>
      <c r="C78">
        <v>16674253</v>
      </c>
      <c r="D78">
        <v>15163321</v>
      </c>
      <c r="E78">
        <v>17</v>
      </c>
      <c r="F78">
        <v>1</v>
      </c>
      <c r="G78">
        <v>1</v>
      </c>
      <c r="H78">
        <v>3</v>
      </c>
      <c r="I78" t="s">
        <v>580</v>
      </c>
      <c r="J78" t="s">
        <v>6</v>
      </c>
      <c r="K78" t="s">
        <v>581</v>
      </c>
      <c r="L78">
        <v>1354</v>
      </c>
      <c r="N78">
        <v>1010</v>
      </c>
      <c r="O78" t="s">
        <v>139</v>
      </c>
      <c r="P78" t="s">
        <v>139</v>
      </c>
      <c r="Q78">
        <v>1</v>
      </c>
      <c r="X78">
        <v>0</v>
      </c>
      <c r="Y78">
        <v>0</v>
      </c>
      <c r="Z78">
        <v>0</v>
      </c>
      <c r="AA78">
        <v>0</v>
      </c>
      <c r="AB78">
        <v>0</v>
      </c>
      <c r="AC78">
        <v>1</v>
      </c>
      <c r="AD78">
        <v>0</v>
      </c>
      <c r="AE78">
        <v>0</v>
      </c>
      <c r="AF78" t="s">
        <v>28</v>
      </c>
      <c r="AG78">
        <v>0</v>
      </c>
      <c r="AH78">
        <v>3</v>
      </c>
      <c r="AI78">
        <v>-1</v>
      </c>
      <c r="AJ78" t="s">
        <v>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ROW(Source!A36)</f>
        <v>36</v>
      </c>
      <c r="B79">
        <v>16674339</v>
      </c>
      <c r="C79">
        <v>16674296</v>
      </c>
      <c r="D79">
        <v>15436014</v>
      </c>
      <c r="E79">
        <v>1</v>
      </c>
      <c r="F79">
        <v>1</v>
      </c>
      <c r="G79">
        <v>1</v>
      </c>
      <c r="H79">
        <v>1</v>
      </c>
      <c r="I79" t="s">
        <v>445</v>
      </c>
      <c r="J79" t="s">
        <v>6</v>
      </c>
      <c r="K79" t="s">
        <v>446</v>
      </c>
      <c r="L79">
        <v>1191</v>
      </c>
      <c r="N79">
        <v>1013</v>
      </c>
      <c r="O79" t="s">
        <v>398</v>
      </c>
      <c r="P79" t="s">
        <v>398</v>
      </c>
      <c r="Q79">
        <v>1</v>
      </c>
      <c r="X79">
        <v>80.88</v>
      </c>
      <c r="Y79">
        <v>0</v>
      </c>
      <c r="Z79">
        <v>0</v>
      </c>
      <c r="AA79">
        <v>0</v>
      </c>
      <c r="AB79">
        <v>8.74</v>
      </c>
      <c r="AC79">
        <v>0</v>
      </c>
      <c r="AD79">
        <v>1</v>
      </c>
      <c r="AE79">
        <v>1</v>
      </c>
      <c r="AF79" t="s">
        <v>29</v>
      </c>
      <c r="AG79">
        <v>38.822399999999995</v>
      </c>
      <c r="AH79">
        <v>2</v>
      </c>
      <c r="AI79">
        <v>16674339</v>
      </c>
      <c r="AJ79">
        <v>65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ROW(Source!A36)</f>
        <v>36</v>
      </c>
      <c r="B80">
        <v>16674340</v>
      </c>
      <c r="C80">
        <v>16674296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399</v>
      </c>
      <c r="J80" t="s">
        <v>6</v>
      </c>
      <c r="K80" t="s">
        <v>400</v>
      </c>
      <c r="L80">
        <v>1191</v>
      </c>
      <c r="N80">
        <v>1013</v>
      </c>
      <c r="O80" t="s">
        <v>398</v>
      </c>
      <c r="P80" t="s">
        <v>398</v>
      </c>
      <c r="Q80">
        <v>1</v>
      </c>
      <c r="X80">
        <v>0.76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29</v>
      </c>
      <c r="AG80">
        <v>0.36480000000000007</v>
      </c>
      <c r="AH80">
        <v>2</v>
      </c>
      <c r="AI80">
        <v>16674340</v>
      </c>
      <c r="AJ80">
        <v>66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ROW(Source!A36)</f>
        <v>36</v>
      </c>
      <c r="B81">
        <v>16674341</v>
      </c>
      <c r="C81">
        <v>16674296</v>
      </c>
      <c r="D81">
        <v>15247680</v>
      </c>
      <c r="E81">
        <v>1</v>
      </c>
      <c r="F81">
        <v>1</v>
      </c>
      <c r="G81">
        <v>1</v>
      </c>
      <c r="H81">
        <v>2</v>
      </c>
      <c r="I81" t="s">
        <v>407</v>
      </c>
      <c r="J81" t="s">
        <v>408</v>
      </c>
      <c r="K81" t="s">
        <v>409</v>
      </c>
      <c r="L81">
        <v>1368</v>
      </c>
      <c r="N81">
        <v>1011</v>
      </c>
      <c r="O81" t="s">
        <v>404</v>
      </c>
      <c r="P81" t="s">
        <v>404</v>
      </c>
      <c r="Q81">
        <v>1</v>
      </c>
      <c r="X81">
        <v>0.31</v>
      </c>
      <c r="Y81">
        <v>0</v>
      </c>
      <c r="Z81">
        <v>111.99</v>
      </c>
      <c r="AA81">
        <v>13.5</v>
      </c>
      <c r="AB81">
        <v>0</v>
      </c>
      <c r="AC81">
        <v>0</v>
      </c>
      <c r="AD81">
        <v>1</v>
      </c>
      <c r="AE81">
        <v>0</v>
      </c>
      <c r="AF81" t="s">
        <v>29</v>
      </c>
      <c r="AG81">
        <v>0.14879999999999999</v>
      </c>
      <c r="AH81">
        <v>2</v>
      </c>
      <c r="AI81">
        <v>16674341</v>
      </c>
      <c r="AJ81">
        <v>67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ROW(Source!A36)</f>
        <v>36</v>
      </c>
      <c r="B82">
        <v>16674342</v>
      </c>
      <c r="C82">
        <v>16674296</v>
      </c>
      <c r="D82">
        <v>15247860</v>
      </c>
      <c r="E82">
        <v>1</v>
      </c>
      <c r="F82">
        <v>1</v>
      </c>
      <c r="G82">
        <v>1</v>
      </c>
      <c r="H82">
        <v>2</v>
      </c>
      <c r="I82" t="s">
        <v>447</v>
      </c>
      <c r="J82" t="s">
        <v>448</v>
      </c>
      <c r="K82" t="s">
        <v>449</v>
      </c>
      <c r="L82">
        <v>1368</v>
      </c>
      <c r="N82">
        <v>1011</v>
      </c>
      <c r="O82" t="s">
        <v>404</v>
      </c>
      <c r="P82" t="s">
        <v>404</v>
      </c>
      <c r="Q82">
        <v>1</v>
      </c>
      <c r="X82">
        <v>10.050000000000001</v>
      </c>
      <c r="Y82">
        <v>0</v>
      </c>
      <c r="Z82">
        <v>3.12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29</v>
      </c>
      <c r="AG82">
        <v>4.8240000000000007</v>
      </c>
      <c r="AH82">
        <v>2</v>
      </c>
      <c r="AI82">
        <v>16674342</v>
      </c>
      <c r="AJ82">
        <v>68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ROW(Source!A36)</f>
        <v>36</v>
      </c>
      <c r="B83">
        <v>16674343</v>
      </c>
      <c r="C83">
        <v>16674296</v>
      </c>
      <c r="D83">
        <v>15247873</v>
      </c>
      <c r="E83">
        <v>1</v>
      </c>
      <c r="F83">
        <v>1</v>
      </c>
      <c r="G83">
        <v>1</v>
      </c>
      <c r="H83">
        <v>2</v>
      </c>
      <c r="I83" t="s">
        <v>450</v>
      </c>
      <c r="J83" t="s">
        <v>451</v>
      </c>
      <c r="K83" t="s">
        <v>452</v>
      </c>
      <c r="L83">
        <v>1368</v>
      </c>
      <c r="N83">
        <v>1011</v>
      </c>
      <c r="O83" t="s">
        <v>404</v>
      </c>
      <c r="P83" t="s">
        <v>404</v>
      </c>
      <c r="Q83">
        <v>1</v>
      </c>
      <c r="X83">
        <v>0.2</v>
      </c>
      <c r="Y83">
        <v>0</v>
      </c>
      <c r="Z83">
        <v>6.66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29</v>
      </c>
      <c r="AG83">
        <v>9.6000000000000016E-2</v>
      </c>
      <c r="AH83">
        <v>2</v>
      </c>
      <c r="AI83">
        <v>16674343</v>
      </c>
      <c r="AJ83">
        <v>69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ROW(Source!A36)</f>
        <v>36</v>
      </c>
      <c r="B84">
        <v>16674344</v>
      </c>
      <c r="C84">
        <v>16674296</v>
      </c>
      <c r="D84">
        <v>15249073</v>
      </c>
      <c r="E84">
        <v>1</v>
      </c>
      <c r="F84">
        <v>1</v>
      </c>
      <c r="G84">
        <v>1</v>
      </c>
      <c r="H84">
        <v>2</v>
      </c>
      <c r="I84" t="s">
        <v>410</v>
      </c>
      <c r="J84" t="s">
        <v>411</v>
      </c>
      <c r="K84" t="s">
        <v>412</v>
      </c>
      <c r="L84">
        <v>1368</v>
      </c>
      <c r="N84">
        <v>1011</v>
      </c>
      <c r="O84" t="s">
        <v>404</v>
      </c>
      <c r="P84" t="s">
        <v>404</v>
      </c>
      <c r="Q84">
        <v>1</v>
      </c>
      <c r="X84">
        <v>0.45</v>
      </c>
      <c r="Y84">
        <v>0</v>
      </c>
      <c r="Z84">
        <v>65.709999999999994</v>
      </c>
      <c r="AA84">
        <v>11.6</v>
      </c>
      <c r="AB84">
        <v>0</v>
      </c>
      <c r="AC84">
        <v>0</v>
      </c>
      <c r="AD84">
        <v>1</v>
      </c>
      <c r="AE84">
        <v>0</v>
      </c>
      <c r="AF84" t="s">
        <v>29</v>
      </c>
      <c r="AG84">
        <v>0.21600000000000003</v>
      </c>
      <c r="AH84">
        <v>2</v>
      </c>
      <c r="AI84">
        <v>16674344</v>
      </c>
      <c r="AJ84">
        <v>70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ROW(Source!A36)</f>
        <v>36</v>
      </c>
      <c r="B85">
        <v>16674345</v>
      </c>
      <c r="C85">
        <v>16674296</v>
      </c>
      <c r="D85">
        <v>15249377</v>
      </c>
      <c r="E85">
        <v>1</v>
      </c>
      <c r="F85">
        <v>1</v>
      </c>
      <c r="G85">
        <v>1</v>
      </c>
      <c r="H85">
        <v>2</v>
      </c>
      <c r="I85" t="s">
        <v>413</v>
      </c>
      <c r="J85" t="s">
        <v>414</v>
      </c>
      <c r="K85" t="s">
        <v>415</v>
      </c>
      <c r="L85">
        <v>1368</v>
      </c>
      <c r="N85">
        <v>1011</v>
      </c>
      <c r="O85" t="s">
        <v>404</v>
      </c>
      <c r="P85" t="s">
        <v>404</v>
      </c>
      <c r="Q85">
        <v>1</v>
      </c>
      <c r="X85">
        <v>1.31</v>
      </c>
      <c r="Y85">
        <v>0</v>
      </c>
      <c r="Z85">
        <v>8.1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29</v>
      </c>
      <c r="AG85">
        <v>0.62880000000000003</v>
      </c>
      <c r="AH85">
        <v>2</v>
      </c>
      <c r="AI85">
        <v>16674345</v>
      </c>
      <c r="AJ85">
        <v>71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ROW(Source!A36)</f>
        <v>36</v>
      </c>
      <c r="B86">
        <v>16674346</v>
      </c>
      <c r="C86">
        <v>16674296</v>
      </c>
      <c r="D86">
        <v>15167567</v>
      </c>
      <c r="E86">
        <v>1</v>
      </c>
      <c r="F86">
        <v>1</v>
      </c>
      <c r="G86">
        <v>1</v>
      </c>
      <c r="H86">
        <v>3</v>
      </c>
      <c r="I86" t="s">
        <v>453</v>
      </c>
      <c r="J86" t="s">
        <v>454</v>
      </c>
      <c r="K86" t="s">
        <v>455</v>
      </c>
      <c r="L86">
        <v>1346</v>
      </c>
      <c r="N86">
        <v>1009</v>
      </c>
      <c r="O86" t="s">
        <v>202</v>
      </c>
      <c r="P86" t="s">
        <v>202</v>
      </c>
      <c r="Q86">
        <v>1</v>
      </c>
      <c r="X86">
        <v>7.95</v>
      </c>
      <c r="Y86">
        <v>39.020000000000003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28</v>
      </c>
      <c r="AG86">
        <v>0</v>
      </c>
      <c r="AH86">
        <v>2</v>
      </c>
      <c r="AI86">
        <v>16674346</v>
      </c>
      <c r="AJ86">
        <v>72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ROW(Source!A36)</f>
        <v>36</v>
      </c>
      <c r="B87">
        <v>16674347</v>
      </c>
      <c r="C87">
        <v>16674296</v>
      </c>
      <c r="D87">
        <v>15168763</v>
      </c>
      <c r="E87">
        <v>1</v>
      </c>
      <c r="F87">
        <v>1</v>
      </c>
      <c r="G87">
        <v>1</v>
      </c>
      <c r="H87">
        <v>3</v>
      </c>
      <c r="I87" t="s">
        <v>416</v>
      </c>
      <c r="J87" t="s">
        <v>417</v>
      </c>
      <c r="K87" t="s">
        <v>418</v>
      </c>
      <c r="L87">
        <v>1348</v>
      </c>
      <c r="N87">
        <v>1009</v>
      </c>
      <c r="O87" t="s">
        <v>174</v>
      </c>
      <c r="P87" t="s">
        <v>174</v>
      </c>
      <c r="Q87">
        <v>1000</v>
      </c>
      <c r="X87">
        <v>3.3E-4</v>
      </c>
      <c r="Y87">
        <v>10362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28</v>
      </c>
      <c r="AG87">
        <v>0</v>
      </c>
      <c r="AH87">
        <v>2</v>
      </c>
      <c r="AI87">
        <v>16674347</v>
      </c>
      <c r="AJ87">
        <v>73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ROW(Source!A36)</f>
        <v>36</v>
      </c>
      <c r="B88">
        <v>16674348</v>
      </c>
      <c r="C88">
        <v>16674296</v>
      </c>
      <c r="D88">
        <v>15169941</v>
      </c>
      <c r="E88">
        <v>1</v>
      </c>
      <c r="F88">
        <v>1</v>
      </c>
      <c r="G88">
        <v>1</v>
      </c>
      <c r="H88">
        <v>3</v>
      </c>
      <c r="I88" t="s">
        <v>419</v>
      </c>
      <c r="J88" t="s">
        <v>420</v>
      </c>
      <c r="K88" t="s">
        <v>421</v>
      </c>
      <c r="L88">
        <v>1348</v>
      </c>
      <c r="N88">
        <v>1009</v>
      </c>
      <c r="O88" t="s">
        <v>174</v>
      </c>
      <c r="P88" t="s">
        <v>174</v>
      </c>
      <c r="Q88">
        <v>1000</v>
      </c>
      <c r="X88">
        <v>6.0000000000000001E-3</v>
      </c>
      <c r="Y88">
        <v>9040.01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28</v>
      </c>
      <c r="AG88">
        <v>0</v>
      </c>
      <c r="AH88">
        <v>2</v>
      </c>
      <c r="AI88">
        <v>16674348</v>
      </c>
      <c r="AJ88">
        <v>74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ROW(Source!A36)</f>
        <v>36</v>
      </c>
      <c r="B89">
        <v>16674349</v>
      </c>
      <c r="C89">
        <v>16674296</v>
      </c>
      <c r="D89">
        <v>15170824</v>
      </c>
      <c r="E89">
        <v>1</v>
      </c>
      <c r="F89">
        <v>1</v>
      </c>
      <c r="G89">
        <v>1</v>
      </c>
      <c r="H89">
        <v>3</v>
      </c>
      <c r="I89" t="s">
        <v>456</v>
      </c>
      <c r="J89" t="s">
        <v>457</v>
      </c>
      <c r="K89" t="s">
        <v>458</v>
      </c>
      <c r="L89">
        <v>1346</v>
      </c>
      <c r="N89">
        <v>1009</v>
      </c>
      <c r="O89" t="s">
        <v>202</v>
      </c>
      <c r="P89" t="s">
        <v>202</v>
      </c>
      <c r="Q89">
        <v>1</v>
      </c>
      <c r="X89">
        <v>9.09</v>
      </c>
      <c r="Y89">
        <v>23.09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28</v>
      </c>
      <c r="AG89">
        <v>0</v>
      </c>
      <c r="AH89">
        <v>2</v>
      </c>
      <c r="AI89">
        <v>16674349</v>
      </c>
      <c r="AJ89">
        <v>75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ROW(Source!A36)</f>
        <v>36</v>
      </c>
      <c r="B90">
        <v>16674350</v>
      </c>
      <c r="C90">
        <v>16674296</v>
      </c>
      <c r="D90">
        <v>15163311</v>
      </c>
      <c r="E90">
        <v>17</v>
      </c>
      <c r="F90">
        <v>1</v>
      </c>
      <c r="G90">
        <v>1</v>
      </c>
      <c r="H90">
        <v>3</v>
      </c>
      <c r="I90" t="s">
        <v>574</v>
      </c>
      <c r="J90" t="s">
        <v>6</v>
      </c>
      <c r="K90" t="s">
        <v>575</v>
      </c>
      <c r="L90">
        <v>1327</v>
      </c>
      <c r="N90">
        <v>1005</v>
      </c>
      <c r="O90" t="s">
        <v>159</v>
      </c>
      <c r="P90" t="s">
        <v>159</v>
      </c>
      <c r="Q90">
        <v>1</v>
      </c>
      <c r="X90">
        <v>0</v>
      </c>
      <c r="Y90">
        <v>0</v>
      </c>
      <c r="Z90">
        <v>0</v>
      </c>
      <c r="AA90">
        <v>0</v>
      </c>
      <c r="AB90">
        <v>0</v>
      </c>
      <c r="AC90">
        <v>1</v>
      </c>
      <c r="AD90">
        <v>0</v>
      </c>
      <c r="AE90">
        <v>0</v>
      </c>
      <c r="AF90" t="s">
        <v>28</v>
      </c>
      <c r="AG90">
        <v>0</v>
      </c>
      <c r="AH90">
        <v>3</v>
      </c>
      <c r="AI90">
        <v>-1</v>
      </c>
      <c r="AJ90" t="s">
        <v>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ROW(Source!A36)</f>
        <v>36</v>
      </c>
      <c r="B91">
        <v>16674351</v>
      </c>
      <c r="C91">
        <v>16674296</v>
      </c>
      <c r="D91">
        <v>15163115</v>
      </c>
      <c r="E91">
        <v>17</v>
      </c>
      <c r="F91">
        <v>1</v>
      </c>
      <c r="G91">
        <v>1</v>
      </c>
      <c r="H91">
        <v>3</v>
      </c>
      <c r="I91" t="s">
        <v>576</v>
      </c>
      <c r="J91" t="s">
        <v>6</v>
      </c>
      <c r="K91" t="s">
        <v>577</v>
      </c>
      <c r="L91">
        <v>1346</v>
      </c>
      <c r="N91">
        <v>1009</v>
      </c>
      <c r="O91" t="s">
        <v>202</v>
      </c>
      <c r="P91" t="s">
        <v>202</v>
      </c>
      <c r="Q91">
        <v>1</v>
      </c>
      <c r="X91">
        <v>0</v>
      </c>
      <c r="Y91">
        <v>0</v>
      </c>
      <c r="Z91">
        <v>0</v>
      </c>
      <c r="AA91">
        <v>0</v>
      </c>
      <c r="AB91">
        <v>0</v>
      </c>
      <c r="AC91">
        <v>1</v>
      </c>
      <c r="AD91">
        <v>0</v>
      </c>
      <c r="AE91">
        <v>0</v>
      </c>
      <c r="AF91" t="s">
        <v>28</v>
      </c>
      <c r="AG91">
        <v>0</v>
      </c>
      <c r="AH91">
        <v>3</v>
      </c>
      <c r="AI91">
        <v>-1</v>
      </c>
      <c r="AJ91" t="s">
        <v>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ROW(Source!A36)</f>
        <v>36</v>
      </c>
      <c r="B92">
        <v>16674352</v>
      </c>
      <c r="C92">
        <v>16674296</v>
      </c>
      <c r="D92">
        <v>15163312</v>
      </c>
      <c r="E92">
        <v>17</v>
      </c>
      <c r="F92">
        <v>1</v>
      </c>
      <c r="G92">
        <v>1</v>
      </c>
      <c r="H92">
        <v>3</v>
      </c>
      <c r="I92" t="s">
        <v>157</v>
      </c>
      <c r="J92" t="s">
        <v>6</v>
      </c>
      <c r="K92" t="s">
        <v>158</v>
      </c>
      <c r="L92">
        <v>1327</v>
      </c>
      <c r="N92">
        <v>1005</v>
      </c>
      <c r="O92" t="s">
        <v>159</v>
      </c>
      <c r="P92" t="s">
        <v>159</v>
      </c>
      <c r="Q92">
        <v>1</v>
      </c>
      <c r="X92">
        <v>100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28</v>
      </c>
      <c r="AG92">
        <v>0</v>
      </c>
      <c r="AH92">
        <v>3</v>
      </c>
      <c r="AI92">
        <v>-1</v>
      </c>
      <c r="AJ92" t="s">
        <v>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ROW(Source!A36)</f>
        <v>36</v>
      </c>
      <c r="B93">
        <v>16674353</v>
      </c>
      <c r="C93">
        <v>16674296</v>
      </c>
      <c r="D93">
        <v>15163315</v>
      </c>
      <c r="E93">
        <v>17</v>
      </c>
      <c r="F93">
        <v>1</v>
      </c>
      <c r="G93">
        <v>1</v>
      </c>
      <c r="H93">
        <v>3</v>
      </c>
      <c r="I93" t="s">
        <v>578</v>
      </c>
      <c r="J93" t="s">
        <v>6</v>
      </c>
      <c r="K93" t="s">
        <v>579</v>
      </c>
      <c r="L93">
        <v>1354</v>
      </c>
      <c r="N93">
        <v>1010</v>
      </c>
      <c r="O93" t="s">
        <v>139</v>
      </c>
      <c r="P93" t="s">
        <v>139</v>
      </c>
      <c r="Q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1</v>
      </c>
      <c r="AD93">
        <v>0</v>
      </c>
      <c r="AE93">
        <v>0</v>
      </c>
      <c r="AF93" t="s">
        <v>28</v>
      </c>
      <c r="AG93">
        <v>0</v>
      </c>
      <c r="AH93">
        <v>3</v>
      </c>
      <c r="AI93">
        <v>-1</v>
      </c>
      <c r="AJ93" t="s">
        <v>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ROW(Source!A36)</f>
        <v>36</v>
      </c>
      <c r="B94">
        <v>16674354</v>
      </c>
      <c r="C94">
        <v>16674296</v>
      </c>
      <c r="D94">
        <v>15163321</v>
      </c>
      <c r="E94">
        <v>17</v>
      </c>
      <c r="F94">
        <v>1</v>
      </c>
      <c r="G94">
        <v>1</v>
      </c>
      <c r="H94">
        <v>3</v>
      </c>
      <c r="I94" t="s">
        <v>580</v>
      </c>
      <c r="J94" t="s">
        <v>6</v>
      </c>
      <c r="K94" t="s">
        <v>581</v>
      </c>
      <c r="L94">
        <v>1354</v>
      </c>
      <c r="N94">
        <v>1010</v>
      </c>
      <c r="O94" t="s">
        <v>139</v>
      </c>
      <c r="P94" t="s">
        <v>139</v>
      </c>
      <c r="Q94">
        <v>1</v>
      </c>
      <c r="X94">
        <v>0</v>
      </c>
      <c r="Y94">
        <v>0</v>
      </c>
      <c r="Z94">
        <v>0</v>
      </c>
      <c r="AA94">
        <v>0</v>
      </c>
      <c r="AB94">
        <v>0</v>
      </c>
      <c r="AC94">
        <v>1</v>
      </c>
      <c r="AD94">
        <v>0</v>
      </c>
      <c r="AE94">
        <v>0</v>
      </c>
      <c r="AF94" t="s">
        <v>28</v>
      </c>
      <c r="AG94">
        <v>0</v>
      </c>
      <c r="AH94">
        <v>3</v>
      </c>
      <c r="AI94">
        <v>-1</v>
      </c>
      <c r="AJ94" t="s">
        <v>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ROW(Source!A37)</f>
        <v>37</v>
      </c>
      <c r="B95">
        <v>16674339</v>
      </c>
      <c r="C95">
        <v>16674296</v>
      </c>
      <c r="D95">
        <v>15436014</v>
      </c>
      <c r="E95">
        <v>1</v>
      </c>
      <c r="F95">
        <v>1</v>
      </c>
      <c r="G95">
        <v>1</v>
      </c>
      <c r="H95">
        <v>1</v>
      </c>
      <c r="I95" t="s">
        <v>445</v>
      </c>
      <c r="J95" t="s">
        <v>6</v>
      </c>
      <c r="K95" t="s">
        <v>446</v>
      </c>
      <c r="L95">
        <v>1191</v>
      </c>
      <c r="N95">
        <v>1013</v>
      </c>
      <c r="O95" t="s">
        <v>398</v>
      </c>
      <c r="P95" t="s">
        <v>398</v>
      </c>
      <c r="Q95">
        <v>1</v>
      </c>
      <c r="X95">
        <v>80.88</v>
      </c>
      <c r="Y95">
        <v>0</v>
      </c>
      <c r="Z95">
        <v>0</v>
      </c>
      <c r="AA95">
        <v>0</v>
      </c>
      <c r="AB95">
        <v>8.74</v>
      </c>
      <c r="AC95">
        <v>0</v>
      </c>
      <c r="AD95">
        <v>1</v>
      </c>
      <c r="AE95">
        <v>1</v>
      </c>
      <c r="AF95" t="s">
        <v>29</v>
      </c>
      <c r="AG95">
        <v>38.822399999999995</v>
      </c>
      <c r="AH95">
        <v>2</v>
      </c>
      <c r="AI95">
        <v>16674339</v>
      </c>
      <c r="AJ95">
        <v>76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ROW(Source!A37)</f>
        <v>37</v>
      </c>
      <c r="B96">
        <v>16674340</v>
      </c>
      <c r="C96">
        <v>16674296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399</v>
      </c>
      <c r="J96" t="s">
        <v>6</v>
      </c>
      <c r="K96" t="s">
        <v>400</v>
      </c>
      <c r="L96">
        <v>1191</v>
      </c>
      <c r="N96">
        <v>1013</v>
      </c>
      <c r="O96" t="s">
        <v>398</v>
      </c>
      <c r="P96" t="s">
        <v>398</v>
      </c>
      <c r="Q96">
        <v>1</v>
      </c>
      <c r="X96">
        <v>0.76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29</v>
      </c>
      <c r="AG96">
        <v>0.36480000000000007</v>
      </c>
      <c r="AH96">
        <v>2</v>
      </c>
      <c r="AI96">
        <v>16674340</v>
      </c>
      <c r="AJ96">
        <v>77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ROW(Source!A37)</f>
        <v>37</v>
      </c>
      <c r="B97">
        <v>16674341</v>
      </c>
      <c r="C97">
        <v>16674296</v>
      </c>
      <c r="D97">
        <v>15247680</v>
      </c>
      <c r="E97">
        <v>1</v>
      </c>
      <c r="F97">
        <v>1</v>
      </c>
      <c r="G97">
        <v>1</v>
      </c>
      <c r="H97">
        <v>2</v>
      </c>
      <c r="I97" t="s">
        <v>407</v>
      </c>
      <c r="J97" t="s">
        <v>408</v>
      </c>
      <c r="K97" t="s">
        <v>409</v>
      </c>
      <c r="L97">
        <v>1368</v>
      </c>
      <c r="N97">
        <v>1011</v>
      </c>
      <c r="O97" t="s">
        <v>404</v>
      </c>
      <c r="P97" t="s">
        <v>404</v>
      </c>
      <c r="Q97">
        <v>1</v>
      </c>
      <c r="X97">
        <v>0.31</v>
      </c>
      <c r="Y97">
        <v>0</v>
      </c>
      <c r="Z97">
        <v>111.99</v>
      </c>
      <c r="AA97">
        <v>13.5</v>
      </c>
      <c r="AB97">
        <v>0</v>
      </c>
      <c r="AC97">
        <v>0</v>
      </c>
      <c r="AD97">
        <v>1</v>
      </c>
      <c r="AE97">
        <v>0</v>
      </c>
      <c r="AF97" t="s">
        <v>29</v>
      </c>
      <c r="AG97">
        <v>0.14879999999999999</v>
      </c>
      <c r="AH97">
        <v>2</v>
      </c>
      <c r="AI97">
        <v>16674341</v>
      </c>
      <c r="AJ97">
        <v>78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ROW(Source!A37)</f>
        <v>37</v>
      </c>
      <c r="B98">
        <v>16674342</v>
      </c>
      <c r="C98">
        <v>16674296</v>
      </c>
      <c r="D98">
        <v>15247860</v>
      </c>
      <c r="E98">
        <v>1</v>
      </c>
      <c r="F98">
        <v>1</v>
      </c>
      <c r="G98">
        <v>1</v>
      </c>
      <c r="H98">
        <v>2</v>
      </c>
      <c r="I98" t="s">
        <v>447</v>
      </c>
      <c r="J98" t="s">
        <v>448</v>
      </c>
      <c r="K98" t="s">
        <v>449</v>
      </c>
      <c r="L98">
        <v>1368</v>
      </c>
      <c r="N98">
        <v>1011</v>
      </c>
      <c r="O98" t="s">
        <v>404</v>
      </c>
      <c r="P98" t="s">
        <v>404</v>
      </c>
      <c r="Q98">
        <v>1</v>
      </c>
      <c r="X98">
        <v>10.050000000000001</v>
      </c>
      <c r="Y98">
        <v>0</v>
      </c>
      <c r="Z98">
        <v>3.12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29</v>
      </c>
      <c r="AG98">
        <v>4.8240000000000007</v>
      </c>
      <c r="AH98">
        <v>2</v>
      </c>
      <c r="AI98">
        <v>16674342</v>
      </c>
      <c r="AJ98">
        <v>79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ROW(Source!A37)</f>
        <v>37</v>
      </c>
      <c r="B99">
        <v>16674343</v>
      </c>
      <c r="C99">
        <v>16674296</v>
      </c>
      <c r="D99">
        <v>15247873</v>
      </c>
      <c r="E99">
        <v>1</v>
      </c>
      <c r="F99">
        <v>1</v>
      </c>
      <c r="G99">
        <v>1</v>
      </c>
      <c r="H99">
        <v>2</v>
      </c>
      <c r="I99" t="s">
        <v>450</v>
      </c>
      <c r="J99" t="s">
        <v>451</v>
      </c>
      <c r="K99" t="s">
        <v>452</v>
      </c>
      <c r="L99">
        <v>1368</v>
      </c>
      <c r="N99">
        <v>1011</v>
      </c>
      <c r="O99" t="s">
        <v>404</v>
      </c>
      <c r="P99" t="s">
        <v>404</v>
      </c>
      <c r="Q99">
        <v>1</v>
      </c>
      <c r="X99">
        <v>0.2</v>
      </c>
      <c r="Y99">
        <v>0</v>
      </c>
      <c r="Z99">
        <v>6.66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29</v>
      </c>
      <c r="AG99">
        <v>9.6000000000000016E-2</v>
      </c>
      <c r="AH99">
        <v>2</v>
      </c>
      <c r="AI99">
        <v>16674343</v>
      </c>
      <c r="AJ99">
        <v>80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ROW(Source!A37)</f>
        <v>37</v>
      </c>
      <c r="B100">
        <v>16674344</v>
      </c>
      <c r="C100">
        <v>16674296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410</v>
      </c>
      <c r="J100" t="s">
        <v>411</v>
      </c>
      <c r="K100" t="s">
        <v>412</v>
      </c>
      <c r="L100">
        <v>1368</v>
      </c>
      <c r="N100">
        <v>1011</v>
      </c>
      <c r="O100" t="s">
        <v>404</v>
      </c>
      <c r="P100" t="s">
        <v>404</v>
      </c>
      <c r="Q100">
        <v>1</v>
      </c>
      <c r="X100">
        <v>0.45</v>
      </c>
      <c r="Y100">
        <v>0</v>
      </c>
      <c r="Z100">
        <v>65.709999999999994</v>
      </c>
      <c r="AA100">
        <v>11.6</v>
      </c>
      <c r="AB100">
        <v>0</v>
      </c>
      <c r="AC100">
        <v>0</v>
      </c>
      <c r="AD100">
        <v>1</v>
      </c>
      <c r="AE100">
        <v>0</v>
      </c>
      <c r="AF100" t="s">
        <v>29</v>
      </c>
      <c r="AG100">
        <v>0.21600000000000003</v>
      </c>
      <c r="AH100">
        <v>2</v>
      </c>
      <c r="AI100">
        <v>16674344</v>
      </c>
      <c r="AJ100">
        <v>81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ROW(Source!A37)</f>
        <v>37</v>
      </c>
      <c r="B101">
        <v>16674345</v>
      </c>
      <c r="C101">
        <v>16674296</v>
      </c>
      <c r="D101">
        <v>15249377</v>
      </c>
      <c r="E101">
        <v>1</v>
      </c>
      <c r="F101">
        <v>1</v>
      </c>
      <c r="G101">
        <v>1</v>
      </c>
      <c r="H101">
        <v>2</v>
      </c>
      <c r="I101" t="s">
        <v>413</v>
      </c>
      <c r="J101" t="s">
        <v>414</v>
      </c>
      <c r="K101" t="s">
        <v>415</v>
      </c>
      <c r="L101">
        <v>1368</v>
      </c>
      <c r="N101">
        <v>1011</v>
      </c>
      <c r="O101" t="s">
        <v>404</v>
      </c>
      <c r="P101" t="s">
        <v>404</v>
      </c>
      <c r="Q101">
        <v>1</v>
      </c>
      <c r="X101">
        <v>1.31</v>
      </c>
      <c r="Y101">
        <v>0</v>
      </c>
      <c r="Z101">
        <v>8.1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29</v>
      </c>
      <c r="AG101">
        <v>0.62880000000000003</v>
      </c>
      <c r="AH101">
        <v>2</v>
      </c>
      <c r="AI101">
        <v>16674345</v>
      </c>
      <c r="AJ101">
        <v>82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ROW(Source!A37)</f>
        <v>37</v>
      </c>
      <c r="B102">
        <v>16674346</v>
      </c>
      <c r="C102">
        <v>16674296</v>
      </c>
      <c r="D102">
        <v>15167567</v>
      </c>
      <c r="E102">
        <v>1</v>
      </c>
      <c r="F102">
        <v>1</v>
      </c>
      <c r="G102">
        <v>1</v>
      </c>
      <c r="H102">
        <v>3</v>
      </c>
      <c r="I102" t="s">
        <v>453</v>
      </c>
      <c r="J102" t="s">
        <v>454</v>
      </c>
      <c r="K102" t="s">
        <v>455</v>
      </c>
      <c r="L102">
        <v>1346</v>
      </c>
      <c r="N102">
        <v>1009</v>
      </c>
      <c r="O102" t="s">
        <v>202</v>
      </c>
      <c r="P102" t="s">
        <v>202</v>
      </c>
      <c r="Q102">
        <v>1</v>
      </c>
      <c r="X102">
        <v>7.95</v>
      </c>
      <c r="Y102">
        <v>39.020000000000003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28</v>
      </c>
      <c r="AG102">
        <v>0</v>
      </c>
      <c r="AH102">
        <v>2</v>
      </c>
      <c r="AI102">
        <v>16674346</v>
      </c>
      <c r="AJ102">
        <v>83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ROW(Source!A37)</f>
        <v>37</v>
      </c>
      <c r="B103">
        <v>16674347</v>
      </c>
      <c r="C103">
        <v>16674296</v>
      </c>
      <c r="D103">
        <v>15168763</v>
      </c>
      <c r="E103">
        <v>1</v>
      </c>
      <c r="F103">
        <v>1</v>
      </c>
      <c r="G103">
        <v>1</v>
      </c>
      <c r="H103">
        <v>3</v>
      </c>
      <c r="I103" t="s">
        <v>416</v>
      </c>
      <c r="J103" t="s">
        <v>417</v>
      </c>
      <c r="K103" t="s">
        <v>418</v>
      </c>
      <c r="L103">
        <v>1348</v>
      </c>
      <c r="N103">
        <v>1009</v>
      </c>
      <c r="O103" t="s">
        <v>174</v>
      </c>
      <c r="P103" t="s">
        <v>174</v>
      </c>
      <c r="Q103">
        <v>1000</v>
      </c>
      <c r="X103">
        <v>3.3E-4</v>
      </c>
      <c r="Y103">
        <v>10362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28</v>
      </c>
      <c r="AG103">
        <v>0</v>
      </c>
      <c r="AH103">
        <v>2</v>
      </c>
      <c r="AI103">
        <v>16674347</v>
      </c>
      <c r="AJ103">
        <v>84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ROW(Source!A37)</f>
        <v>37</v>
      </c>
      <c r="B104">
        <v>16674348</v>
      </c>
      <c r="C104">
        <v>16674296</v>
      </c>
      <c r="D104">
        <v>15169941</v>
      </c>
      <c r="E104">
        <v>1</v>
      </c>
      <c r="F104">
        <v>1</v>
      </c>
      <c r="G104">
        <v>1</v>
      </c>
      <c r="H104">
        <v>3</v>
      </c>
      <c r="I104" t="s">
        <v>419</v>
      </c>
      <c r="J104" t="s">
        <v>420</v>
      </c>
      <c r="K104" t="s">
        <v>421</v>
      </c>
      <c r="L104">
        <v>1348</v>
      </c>
      <c r="N104">
        <v>1009</v>
      </c>
      <c r="O104" t="s">
        <v>174</v>
      </c>
      <c r="P104" t="s">
        <v>174</v>
      </c>
      <c r="Q104">
        <v>1000</v>
      </c>
      <c r="X104">
        <v>6.0000000000000001E-3</v>
      </c>
      <c r="Y104">
        <v>9040.01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28</v>
      </c>
      <c r="AG104">
        <v>0</v>
      </c>
      <c r="AH104">
        <v>2</v>
      </c>
      <c r="AI104">
        <v>16674348</v>
      </c>
      <c r="AJ104">
        <v>85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ROW(Source!A37)</f>
        <v>37</v>
      </c>
      <c r="B105">
        <v>16674349</v>
      </c>
      <c r="C105">
        <v>16674296</v>
      </c>
      <c r="D105">
        <v>15170824</v>
      </c>
      <c r="E105">
        <v>1</v>
      </c>
      <c r="F105">
        <v>1</v>
      </c>
      <c r="G105">
        <v>1</v>
      </c>
      <c r="H105">
        <v>3</v>
      </c>
      <c r="I105" t="s">
        <v>456</v>
      </c>
      <c r="J105" t="s">
        <v>457</v>
      </c>
      <c r="K105" t="s">
        <v>458</v>
      </c>
      <c r="L105">
        <v>1346</v>
      </c>
      <c r="N105">
        <v>1009</v>
      </c>
      <c r="O105" t="s">
        <v>202</v>
      </c>
      <c r="P105" t="s">
        <v>202</v>
      </c>
      <c r="Q105">
        <v>1</v>
      </c>
      <c r="X105">
        <v>9.09</v>
      </c>
      <c r="Y105">
        <v>23.09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28</v>
      </c>
      <c r="AG105">
        <v>0</v>
      </c>
      <c r="AH105">
        <v>2</v>
      </c>
      <c r="AI105">
        <v>16674349</v>
      </c>
      <c r="AJ105">
        <v>86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ROW(Source!A37)</f>
        <v>37</v>
      </c>
      <c r="B106">
        <v>16674350</v>
      </c>
      <c r="C106">
        <v>16674296</v>
      </c>
      <c r="D106">
        <v>15163311</v>
      </c>
      <c r="E106">
        <v>17</v>
      </c>
      <c r="F106">
        <v>1</v>
      </c>
      <c r="G106">
        <v>1</v>
      </c>
      <c r="H106">
        <v>3</v>
      </c>
      <c r="I106" t="s">
        <v>574</v>
      </c>
      <c r="J106" t="s">
        <v>6</v>
      </c>
      <c r="K106" t="s">
        <v>575</v>
      </c>
      <c r="L106">
        <v>1327</v>
      </c>
      <c r="N106">
        <v>1005</v>
      </c>
      <c r="O106" t="s">
        <v>159</v>
      </c>
      <c r="P106" t="s">
        <v>159</v>
      </c>
      <c r="Q106">
        <v>1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1</v>
      </c>
      <c r="AD106">
        <v>0</v>
      </c>
      <c r="AE106">
        <v>0</v>
      </c>
      <c r="AF106" t="s">
        <v>28</v>
      </c>
      <c r="AG106">
        <v>0</v>
      </c>
      <c r="AH106">
        <v>3</v>
      </c>
      <c r="AI106">
        <v>-1</v>
      </c>
      <c r="AJ106" t="s">
        <v>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ROW(Source!A37)</f>
        <v>37</v>
      </c>
      <c r="B107">
        <v>16674351</v>
      </c>
      <c r="C107">
        <v>16674296</v>
      </c>
      <c r="D107">
        <v>15163115</v>
      </c>
      <c r="E107">
        <v>17</v>
      </c>
      <c r="F107">
        <v>1</v>
      </c>
      <c r="G107">
        <v>1</v>
      </c>
      <c r="H107">
        <v>3</v>
      </c>
      <c r="I107" t="s">
        <v>576</v>
      </c>
      <c r="J107" t="s">
        <v>6</v>
      </c>
      <c r="K107" t="s">
        <v>577</v>
      </c>
      <c r="L107">
        <v>1346</v>
      </c>
      <c r="N107">
        <v>1009</v>
      </c>
      <c r="O107" t="s">
        <v>202</v>
      </c>
      <c r="P107" t="s">
        <v>202</v>
      </c>
      <c r="Q107">
        <v>1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1</v>
      </c>
      <c r="AD107">
        <v>0</v>
      </c>
      <c r="AE107">
        <v>0</v>
      </c>
      <c r="AF107" t="s">
        <v>28</v>
      </c>
      <c r="AG107">
        <v>0</v>
      </c>
      <c r="AH107">
        <v>3</v>
      </c>
      <c r="AI107">
        <v>-1</v>
      </c>
      <c r="AJ107" t="s">
        <v>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ROW(Source!A37)</f>
        <v>37</v>
      </c>
      <c r="B108">
        <v>16674352</v>
      </c>
      <c r="C108">
        <v>16674296</v>
      </c>
      <c r="D108">
        <v>15163312</v>
      </c>
      <c r="E108">
        <v>17</v>
      </c>
      <c r="F108">
        <v>1</v>
      </c>
      <c r="G108">
        <v>1</v>
      </c>
      <c r="H108">
        <v>3</v>
      </c>
      <c r="I108" t="s">
        <v>157</v>
      </c>
      <c r="J108" t="s">
        <v>6</v>
      </c>
      <c r="K108" t="s">
        <v>158</v>
      </c>
      <c r="L108">
        <v>1327</v>
      </c>
      <c r="N108">
        <v>1005</v>
      </c>
      <c r="O108" t="s">
        <v>159</v>
      </c>
      <c r="P108" t="s">
        <v>159</v>
      </c>
      <c r="Q108">
        <v>1</v>
      </c>
      <c r="X108">
        <v>100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28</v>
      </c>
      <c r="AG108">
        <v>0</v>
      </c>
      <c r="AH108">
        <v>3</v>
      </c>
      <c r="AI108">
        <v>-1</v>
      </c>
      <c r="AJ108" t="s">
        <v>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ROW(Source!A37)</f>
        <v>37</v>
      </c>
      <c r="B109">
        <v>16674353</v>
      </c>
      <c r="C109">
        <v>16674296</v>
      </c>
      <c r="D109">
        <v>15163315</v>
      </c>
      <c r="E109">
        <v>17</v>
      </c>
      <c r="F109">
        <v>1</v>
      </c>
      <c r="G109">
        <v>1</v>
      </c>
      <c r="H109">
        <v>3</v>
      </c>
      <c r="I109" t="s">
        <v>578</v>
      </c>
      <c r="J109" t="s">
        <v>6</v>
      </c>
      <c r="K109" t="s">
        <v>579</v>
      </c>
      <c r="L109">
        <v>1354</v>
      </c>
      <c r="N109">
        <v>1010</v>
      </c>
      <c r="O109" t="s">
        <v>139</v>
      </c>
      <c r="P109" t="s">
        <v>139</v>
      </c>
      <c r="Q109">
        <v>1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1</v>
      </c>
      <c r="AD109">
        <v>0</v>
      </c>
      <c r="AE109">
        <v>0</v>
      </c>
      <c r="AF109" t="s">
        <v>28</v>
      </c>
      <c r="AG109">
        <v>0</v>
      </c>
      <c r="AH109">
        <v>3</v>
      </c>
      <c r="AI109">
        <v>-1</v>
      </c>
      <c r="AJ109" t="s">
        <v>6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ROW(Source!A37)</f>
        <v>37</v>
      </c>
      <c r="B110">
        <v>16674354</v>
      </c>
      <c r="C110">
        <v>16674296</v>
      </c>
      <c r="D110">
        <v>15163321</v>
      </c>
      <c r="E110">
        <v>17</v>
      </c>
      <c r="F110">
        <v>1</v>
      </c>
      <c r="G110">
        <v>1</v>
      </c>
      <c r="H110">
        <v>3</v>
      </c>
      <c r="I110" t="s">
        <v>580</v>
      </c>
      <c r="J110" t="s">
        <v>6</v>
      </c>
      <c r="K110" t="s">
        <v>581</v>
      </c>
      <c r="L110">
        <v>1354</v>
      </c>
      <c r="N110">
        <v>1010</v>
      </c>
      <c r="O110" t="s">
        <v>139</v>
      </c>
      <c r="P110" t="s">
        <v>139</v>
      </c>
      <c r="Q110">
        <v>1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1</v>
      </c>
      <c r="AD110">
        <v>0</v>
      </c>
      <c r="AE110">
        <v>0</v>
      </c>
      <c r="AF110" t="s">
        <v>28</v>
      </c>
      <c r="AG110">
        <v>0</v>
      </c>
      <c r="AH110">
        <v>3</v>
      </c>
      <c r="AI110">
        <v>-1</v>
      </c>
      <c r="AJ110" t="s">
        <v>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ROW(Source!A75)</f>
        <v>75</v>
      </c>
      <c r="B111">
        <v>16673491</v>
      </c>
      <c r="C111">
        <v>16673481</v>
      </c>
      <c r="D111">
        <v>15436556</v>
      </c>
      <c r="E111">
        <v>1</v>
      </c>
      <c r="F111">
        <v>1</v>
      </c>
      <c r="G111">
        <v>1</v>
      </c>
      <c r="H111">
        <v>1</v>
      </c>
      <c r="I111" t="s">
        <v>425</v>
      </c>
      <c r="J111" t="s">
        <v>6</v>
      </c>
      <c r="K111" t="s">
        <v>426</v>
      </c>
      <c r="L111">
        <v>1191</v>
      </c>
      <c r="N111">
        <v>1013</v>
      </c>
      <c r="O111" t="s">
        <v>398</v>
      </c>
      <c r="P111" t="s">
        <v>398</v>
      </c>
      <c r="Q111">
        <v>1</v>
      </c>
      <c r="X111">
        <v>10.37</v>
      </c>
      <c r="Y111">
        <v>0</v>
      </c>
      <c r="Z111">
        <v>0</v>
      </c>
      <c r="AA111">
        <v>0</v>
      </c>
      <c r="AB111">
        <v>9.6199999999999992</v>
      </c>
      <c r="AC111">
        <v>0</v>
      </c>
      <c r="AD111">
        <v>1</v>
      </c>
      <c r="AE111">
        <v>1</v>
      </c>
      <c r="AF111" t="s">
        <v>118</v>
      </c>
      <c r="AG111">
        <v>14.310599999999997</v>
      </c>
      <c r="AH111">
        <v>2</v>
      </c>
      <c r="AI111">
        <v>16673491</v>
      </c>
      <c r="AJ111">
        <v>87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ROW(Source!A75)</f>
        <v>75</v>
      </c>
      <c r="B112">
        <v>16673492</v>
      </c>
      <c r="C112">
        <v>16673481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399</v>
      </c>
      <c r="J112" t="s">
        <v>6</v>
      </c>
      <c r="K112" t="s">
        <v>400</v>
      </c>
      <c r="L112">
        <v>1191</v>
      </c>
      <c r="N112">
        <v>1013</v>
      </c>
      <c r="O112" t="s">
        <v>398</v>
      </c>
      <c r="P112" t="s">
        <v>398</v>
      </c>
      <c r="Q112">
        <v>1</v>
      </c>
      <c r="X112">
        <v>0.19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117</v>
      </c>
      <c r="AG112">
        <v>0.28499999999999998</v>
      </c>
      <c r="AH112">
        <v>2</v>
      </c>
      <c r="AI112">
        <v>16673492</v>
      </c>
      <c r="AJ112">
        <v>88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ROW(Source!A75)</f>
        <v>75</v>
      </c>
      <c r="B113">
        <v>16673493</v>
      </c>
      <c r="C113">
        <v>16673481</v>
      </c>
      <c r="D113">
        <v>15247680</v>
      </c>
      <c r="E113">
        <v>1</v>
      </c>
      <c r="F113">
        <v>1</v>
      </c>
      <c r="G113">
        <v>1</v>
      </c>
      <c r="H113">
        <v>2</v>
      </c>
      <c r="I113" t="s">
        <v>407</v>
      </c>
      <c r="J113" t="s">
        <v>408</v>
      </c>
      <c r="K113" t="s">
        <v>409</v>
      </c>
      <c r="L113">
        <v>1368</v>
      </c>
      <c r="N113">
        <v>1011</v>
      </c>
      <c r="O113" t="s">
        <v>404</v>
      </c>
      <c r="P113" t="s">
        <v>404</v>
      </c>
      <c r="Q113">
        <v>1</v>
      </c>
      <c r="X113">
        <v>0.02</v>
      </c>
      <c r="Y113">
        <v>0</v>
      </c>
      <c r="Z113">
        <v>111.99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117</v>
      </c>
      <c r="AG113">
        <v>0.03</v>
      </c>
      <c r="AH113">
        <v>2</v>
      </c>
      <c r="AI113">
        <v>16673493</v>
      </c>
      <c r="AJ113">
        <v>89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ROW(Source!A75)</f>
        <v>75</v>
      </c>
      <c r="B114">
        <v>16673494</v>
      </c>
      <c r="C114">
        <v>16673481</v>
      </c>
      <c r="D114">
        <v>15247860</v>
      </c>
      <c r="E114">
        <v>1</v>
      </c>
      <c r="F114">
        <v>1</v>
      </c>
      <c r="G114">
        <v>1</v>
      </c>
      <c r="H114">
        <v>2</v>
      </c>
      <c r="I114" t="s">
        <v>447</v>
      </c>
      <c r="J114" t="s">
        <v>448</v>
      </c>
      <c r="K114" t="s">
        <v>449</v>
      </c>
      <c r="L114">
        <v>1368</v>
      </c>
      <c r="N114">
        <v>1011</v>
      </c>
      <c r="O114" t="s">
        <v>404</v>
      </c>
      <c r="P114" t="s">
        <v>404</v>
      </c>
      <c r="Q114">
        <v>1</v>
      </c>
      <c r="X114">
        <v>2.37</v>
      </c>
      <c r="Y114">
        <v>0</v>
      </c>
      <c r="Z114">
        <v>3.12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117</v>
      </c>
      <c r="AG114">
        <v>3.5549999999999997</v>
      </c>
      <c r="AH114">
        <v>2</v>
      </c>
      <c r="AI114">
        <v>16673494</v>
      </c>
      <c r="AJ114">
        <v>90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ROW(Source!A75)</f>
        <v>75</v>
      </c>
      <c r="B115">
        <v>16673495</v>
      </c>
      <c r="C115">
        <v>16673481</v>
      </c>
      <c r="D115">
        <v>15249073</v>
      </c>
      <c r="E115">
        <v>1</v>
      </c>
      <c r="F115">
        <v>1</v>
      </c>
      <c r="G115">
        <v>1</v>
      </c>
      <c r="H115">
        <v>2</v>
      </c>
      <c r="I115" t="s">
        <v>410</v>
      </c>
      <c r="J115" t="s">
        <v>411</v>
      </c>
      <c r="K115" t="s">
        <v>412</v>
      </c>
      <c r="L115">
        <v>1368</v>
      </c>
      <c r="N115">
        <v>1011</v>
      </c>
      <c r="O115" t="s">
        <v>404</v>
      </c>
      <c r="P115" t="s">
        <v>404</v>
      </c>
      <c r="Q115">
        <v>1</v>
      </c>
      <c r="X115">
        <v>0.17</v>
      </c>
      <c r="Y115">
        <v>0</v>
      </c>
      <c r="Z115">
        <v>65.709999999999994</v>
      </c>
      <c r="AA115">
        <v>11.6</v>
      </c>
      <c r="AB115">
        <v>0</v>
      </c>
      <c r="AC115">
        <v>0</v>
      </c>
      <c r="AD115">
        <v>1</v>
      </c>
      <c r="AE115">
        <v>0</v>
      </c>
      <c r="AF115" t="s">
        <v>117</v>
      </c>
      <c r="AG115">
        <v>0.255</v>
      </c>
      <c r="AH115">
        <v>2</v>
      </c>
      <c r="AI115">
        <v>16673495</v>
      </c>
      <c r="AJ115">
        <v>91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ROW(Source!A75)</f>
        <v>75</v>
      </c>
      <c r="B116">
        <v>16673496</v>
      </c>
      <c r="C116">
        <v>16673481</v>
      </c>
      <c r="D116">
        <v>15161671</v>
      </c>
      <c r="E116">
        <v>17</v>
      </c>
      <c r="F116">
        <v>1</v>
      </c>
      <c r="G116">
        <v>1</v>
      </c>
      <c r="H116">
        <v>3</v>
      </c>
      <c r="I116" t="s">
        <v>582</v>
      </c>
      <c r="J116" t="s">
        <v>6</v>
      </c>
      <c r="K116" t="s">
        <v>520</v>
      </c>
      <c r="L116">
        <v>1348</v>
      </c>
      <c r="N116">
        <v>1009</v>
      </c>
      <c r="O116" t="s">
        <v>174</v>
      </c>
      <c r="P116" t="s">
        <v>174</v>
      </c>
      <c r="Q116">
        <v>1000</v>
      </c>
      <c r="X116">
        <v>9.4000000000000004E-3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6</v>
      </c>
      <c r="AG116">
        <v>9.4000000000000004E-3</v>
      </c>
      <c r="AH116">
        <v>3</v>
      </c>
      <c r="AI116">
        <v>-1</v>
      </c>
      <c r="AJ116" t="s">
        <v>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ROW(Source!A75)</f>
        <v>75</v>
      </c>
      <c r="B117">
        <v>16673497</v>
      </c>
      <c r="C117">
        <v>16673481</v>
      </c>
      <c r="D117">
        <v>15169941</v>
      </c>
      <c r="E117">
        <v>1</v>
      </c>
      <c r="F117">
        <v>1</v>
      </c>
      <c r="G117">
        <v>1</v>
      </c>
      <c r="H117">
        <v>3</v>
      </c>
      <c r="I117" t="s">
        <v>419</v>
      </c>
      <c r="J117" t="s">
        <v>420</v>
      </c>
      <c r="K117" t="s">
        <v>421</v>
      </c>
      <c r="L117">
        <v>1348</v>
      </c>
      <c r="N117">
        <v>1009</v>
      </c>
      <c r="O117" t="s">
        <v>174</v>
      </c>
      <c r="P117" t="s">
        <v>174</v>
      </c>
      <c r="Q117">
        <v>1000</v>
      </c>
      <c r="X117">
        <v>3.0000000000000001E-5</v>
      </c>
      <c r="Y117">
        <v>9040.01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3.0000000000000001E-5</v>
      </c>
      <c r="AH117">
        <v>2</v>
      </c>
      <c r="AI117">
        <v>16673497</v>
      </c>
      <c r="AJ117">
        <v>92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ROW(Source!A75)</f>
        <v>75</v>
      </c>
      <c r="B118">
        <v>16673498</v>
      </c>
      <c r="C118">
        <v>16673481</v>
      </c>
      <c r="D118">
        <v>15170824</v>
      </c>
      <c r="E118">
        <v>1</v>
      </c>
      <c r="F118">
        <v>1</v>
      </c>
      <c r="G118">
        <v>1</v>
      </c>
      <c r="H118">
        <v>3</v>
      </c>
      <c r="I118" t="s">
        <v>456</v>
      </c>
      <c r="J118" t="s">
        <v>457</v>
      </c>
      <c r="K118" t="s">
        <v>458</v>
      </c>
      <c r="L118">
        <v>1346</v>
      </c>
      <c r="N118">
        <v>1009</v>
      </c>
      <c r="O118" t="s">
        <v>202</v>
      </c>
      <c r="P118" t="s">
        <v>202</v>
      </c>
      <c r="Q118">
        <v>1</v>
      </c>
      <c r="X118">
        <v>0.12</v>
      </c>
      <c r="Y118">
        <v>23.09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0.12</v>
      </c>
      <c r="AH118">
        <v>2</v>
      </c>
      <c r="AI118">
        <v>16673498</v>
      </c>
      <c r="AJ118">
        <v>93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ROW(Source!A76)</f>
        <v>76</v>
      </c>
      <c r="B119">
        <v>16673491</v>
      </c>
      <c r="C119">
        <v>16673481</v>
      </c>
      <c r="D119">
        <v>15436556</v>
      </c>
      <c r="E119">
        <v>1</v>
      </c>
      <c r="F119">
        <v>1</v>
      </c>
      <c r="G119">
        <v>1</v>
      </c>
      <c r="H119">
        <v>1</v>
      </c>
      <c r="I119" t="s">
        <v>425</v>
      </c>
      <c r="J119" t="s">
        <v>6</v>
      </c>
      <c r="K119" t="s">
        <v>426</v>
      </c>
      <c r="L119">
        <v>1191</v>
      </c>
      <c r="N119">
        <v>1013</v>
      </c>
      <c r="O119" t="s">
        <v>398</v>
      </c>
      <c r="P119" t="s">
        <v>398</v>
      </c>
      <c r="Q119">
        <v>1</v>
      </c>
      <c r="X119">
        <v>10.37</v>
      </c>
      <c r="Y119">
        <v>0</v>
      </c>
      <c r="Z119">
        <v>0</v>
      </c>
      <c r="AA119">
        <v>0</v>
      </c>
      <c r="AB119">
        <v>9.6199999999999992</v>
      </c>
      <c r="AC119">
        <v>0</v>
      </c>
      <c r="AD119">
        <v>1</v>
      </c>
      <c r="AE119">
        <v>1</v>
      </c>
      <c r="AF119" t="s">
        <v>118</v>
      </c>
      <c r="AG119">
        <v>14.310599999999997</v>
      </c>
      <c r="AH119">
        <v>2</v>
      </c>
      <c r="AI119">
        <v>16673491</v>
      </c>
      <c r="AJ119">
        <v>96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ROW(Source!A76)</f>
        <v>76</v>
      </c>
      <c r="B120">
        <v>16673492</v>
      </c>
      <c r="C120">
        <v>16673481</v>
      </c>
      <c r="D120">
        <v>15430395</v>
      </c>
      <c r="E120">
        <v>1</v>
      </c>
      <c r="F120">
        <v>1</v>
      </c>
      <c r="G120">
        <v>1</v>
      </c>
      <c r="H120">
        <v>1</v>
      </c>
      <c r="I120" t="s">
        <v>399</v>
      </c>
      <c r="J120" t="s">
        <v>6</v>
      </c>
      <c r="K120" t="s">
        <v>400</v>
      </c>
      <c r="L120">
        <v>1191</v>
      </c>
      <c r="N120">
        <v>1013</v>
      </c>
      <c r="O120" t="s">
        <v>398</v>
      </c>
      <c r="P120" t="s">
        <v>398</v>
      </c>
      <c r="Q120">
        <v>1</v>
      </c>
      <c r="X120">
        <v>0.19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117</v>
      </c>
      <c r="AG120">
        <v>0.28499999999999998</v>
      </c>
      <c r="AH120">
        <v>2</v>
      </c>
      <c r="AI120">
        <v>16673492</v>
      </c>
      <c r="AJ120">
        <v>97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ROW(Source!A76)</f>
        <v>76</v>
      </c>
      <c r="B121">
        <v>16673493</v>
      </c>
      <c r="C121">
        <v>16673481</v>
      </c>
      <c r="D121">
        <v>15247680</v>
      </c>
      <c r="E121">
        <v>1</v>
      </c>
      <c r="F121">
        <v>1</v>
      </c>
      <c r="G121">
        <v>1</v>
      </c>
      <c r="H121">
        <v>2</v>
      </c>
      <c r="I121" t="s">
        <v>407</v>
      </c>
      <c r="J121" t="s">
        <v>408</v>
      </c>
      <c r="K121" t="s">
        <v>409</v>
      </c>
      <c r="L121">
        <v>1368</v>
      </c>
      <c r="N121">
        <v>1011</v>
      </c>
      <c r="O121" t="s">
        <v>404</v>
      </c>
      <c r="P121" t="s">
        <v>404</v>
      </c>
      <c r="Q121">
        <v>1</v>
      </c>
      <c r="X121">
        <v>0.02</v>
      </c>
      <c r="Y121">
        <v>0</v>
      </c>
      <c r="Z121">
        <v>111.99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117</v>
      </c>
      <c r="AG121">
        <v>0.03</v>
      </c>
      <c r="AH121">
        <v>2</v>
      </c>
      <c r="AI121">
        <v>16673493</v>
      </c>
      <c r="AJ121">
        <v>98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ROW(Source!A76)</f>
        <v>76</v>
      </c>
      <c r="B122">
        <v>16673494</v>
      </c>
      <c r="C122">
        <v>16673481</v>
      </c>
      <c r="D122">
        <v>15247860</v>
      </c>
      <c r="E122">
        <v>1</v>
      </c>
      <c r="F122">
        <v>1</v>
      </c>
      <c r="G122">
        <v>1</v>
      </c>
      <c r="H122">
        <v>2</v>
      </c>
      <c r="I122" t="s">
        <v>447</v>
      </c>
      <c r="J122" t="s">
        <v>448</v>
      </c>
      <c r="K122" t="s">
        <v>449</v>
      </c>
      <c r="L122">
        <v>1368</v>
      </c>
      <c r="N122">
        <v>1011</v>
      </c>
      <c r="O122" t="s">
        <v>404</v>
      </c>
      <c r="P122" t="s">
        <v>404</v>
      </c>
      <c r="Q122">
        <v>1</v>
      </c>
      <c r="X122">
        <v>2.37</v>
      </c>
      <c r="Y122">
        <v>0</v>
      </c>
      <c r="Z122">
        <v>3.12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117</v>
      </c>
      <c r="AG122">
        <v>3.5549999999999997</v>
      </c>
      <c r="AH122">
        <v>2</v>
      </c>
      <c r="AI122">
        <v>16673494</v>
      </c>
      <c r="AJ122">
        <v>99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ROW(Source!A76)</f>
        <v>76</v>
      </c>
      <c r="B123">
        <v>16673495</v>
      </c>
      <c r="C123">
        <v>16673481</v>
      </c>
      <c r="D123">
        <v>15249073</v>
      </c>
      <c r="E123">
        <v>1</v>
      </c>
      <c r="F123">
        <v>1</v>
      </c>
      <c r="G123">
        <v>1</v>
      </c>
      <c r="H123">
        <v>2</v>
      </c>
      <c r="I123" t="s">
        <v>410</v>
      </c>
      <c r="J123" t="s">
        <v>411</v>
      </c>
      <c r="K123" t="s">
        <v>412</v>
      </c>
      <c r="L123">
        <v>1368</v>
      </c>
      <c r="N123">
        <v>1011</v>
      </c>
      <c r="O123" t="s">
        <v>404</v>
      </c>
      <c r="P123" t="s">
        <v>404</v>
      </c>
      <c r="Q123">
        <v>1</v>
      </c>
      <c r="X123">
        <v>0.17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117</v>
      </c>
      <c r="AG123">
        <v>0.255</v>
      </c>
      <c r="AH123">
        <v>2</v>
      </c>
      <c r="AI123">
        <v>16673495</v>
      </c>
      <c r="AJ123">
        <v>100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ROW(Source!A76)</f>
        <v>76</v>
      </c>
      <c r="B124">
        <v>16673496</v>
      </c>
      <c r="C124">
        <v>16673481</v>
      </c>
      <c r="D124">
        <v>15161671</v>
      </c>
      <c r="E124">
        <v>17</v>
      </c>
      <c r="F124">
        <v>1</v>
      </c>
      <c r="G124">
        <v>1</v>
      </c>
      <c r="H124">
        <v>3</v>
      </c>
      <c r="I124" t="s">
        <v>582</v>
      </c>
      <c r="J124" t="s">
        <v>6</v>
      </c>
      <c r="K124" t="s">
        <v>520</v>
      </c>
      <c r="L124">
        <v>1348</v>
      </c>
      <c r="N124">
        <v>1009</v>
      </c>
      <c r="O124" t="s">
        <v>174</v>
      </c>
      <c r="P124" t="s">
        <v>174</v>
      </c>
      <c r="Q124">
        <v>1000</v>
      </c>
      <c r="X124">
        <v>9.4000000000000004E-3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 t="s">
        <v>6</v>
      </c>
      <c r="AG124">
        <v>9.4000000000000004E-3</v>
      </c>
      <c r="AH124">
        <v>3</v>
      </c>
      <c r="AI124">
        <v>-1</v>
      </c>
      <c r="AJ124" t="s">
        <v>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ROW(Source!A76)</f>
        <v>76</v>
      </c>
      <c r="B125">
        <v>16673497</v>
      </c>
      <c r="C125">
        <v>16673481</v>
      </c>
      <c r="D125">
        <v>15169941</v>
      </c>
      <c r="E125">
        <v>1</v>
      </c>
      <c r="F125">
        <v>1</v>
      </c>
      <c r="G125">
        <v>1</v>
      </c>
      <c r="H125">
        <v>3</v>
      </c>
      <c r="I125" t="s">
        <v>419</v>
      </c>
      <c r="J125" t="s">
        <v>420</v>
      </c>
      <c r="K125" t="s">
        <v>421</v>
      </c>
      <c r="L125">
        <v>1348</v>
      </c>
      <c r="N125">
        <v>1009</v>
      </c>
      <c r="O125" t="s">
        <v>174</v>
      </c>
      <c r="P125" t="s">
        <v>174</v>
      </c>
      <c r="Q125">
        <v>1000</v>
      </c>
      <c r="X125">
        <v>3.0000000000000001E-5</v>
      </c>
      <c r="Y125">
        <v>9040.01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3.0000000000000001E-5</v>
      </c>
      <c r="AH125">
        <v>2</v>
      </c>
      <c r="AI125">
        <v>16673497</v>
      </c>
      <c r="AJ125">
        <v>101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ROW(Source!A76)</f>
        <v>76</v>
      </c>
      <c r="B126">
        <v>16673498</v>
      </c>
      <c r="C126">
        <v>16673481</v>
      </c>
      <c r="D126">
        <v>15170824</v>
      </c>
      <c r="E126">
        <v>1</v>
      </c>
      <c r="F126">
        <v>1</v>
      </c>
      <c r="G126">
        <v>1</v>
      </c>
      <c r="H126">
        <v>3</v>
      </c>
      <c r="I126" t="s">
        <v>456</v>
      </c>
      <c r="J126" t="s">
        <v>457</v>
      </c>
      <c r="K126" t="s">
        <v>458</v>
      </c>
      <c r="L126">
        <v>1346</v>
      </c>
      <c r="N126">
        <v>1009</v>
      </c>
      <c r="O126" t="s">
        <v>202</v>
      </c>
      <c r="P126" t="s">
        <v>202</v>
      </c>
      <c r="Q126">
        <v>1</v>
      </c>
      <c r="X126">
        <v>0.12</v>
      </c>
      <c r="Y126">
        <v>23.09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0.12</v>
      </c>
      <c r="AH126">
        <v>2</v>
      </c>
      <c r="AI126">
        <v>16673498</v>
      </c>
      <c r="AJ126">
        <v>102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ROW(Source!A81)</f>
        <v>81</v>
      </c>
      <c r="B127">
        <v>16673507</v>
      </c>
      <c r="C127">
        <v>16673506</v>
      </c>
      <c r="D127">
        <v>15430497</v>
      </c>
      <c r="E127">
        <v>1</v>
      </c>
      <c r="F127">
        <v>1</v>
      </c>
      <c r="G127">
        <v>1</v>
      </c>
      <c r="H127">
        <v>1</v>
      </c>
      <c r="I127" t="s">
        <v>459</v>
      </c>
      <c r="J127" t="s">
        <v>6</v>
      </c>
      <c r="K127" t="s">
        <v>460</v>
      </c>
      <c r="L127">
        <v>1191</v>
      </c>
      <c r="N127">
        <v>1013</v>
      </c>
      <c r="O127" t="s">
        <v>398</v>
      </c>
      <c r="P127" t="s">
        <v>398</v>
      </c>
      <c r="Q127">
        <v>1</v>
      </c>
      <c r="X127">
        <v>2.08</v>
      </c>
      <c r="Y127">
        <v>0</v>
      </c>
      <c r="Z127">
        <v>0</v>
      </c>
      <c r="AA127">
        <v>0</v>
      </c>
      <c r="AB127">
        <v>8.86</v>
      </c>
      <c r="AC127">
        <v>0</v>
      </c>
      <c r="AD127">
        <v>1</v>
      </c>
      <c r="AE127">
        <v>1</v>
      </c>
      <c r="AF127" t="s">
        <v>118</v>
      </c>
      <c r="AG127">
        <v>2.8703999999999996</v>
      </c>
      <c r="AH127">
        <v>2</v>
      </c>
      <c r="AI127">
        <v>16673507</v>
      </c>
      <c r="AJ127">
        <v>105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ROW(Source!A81)</f>
        <v>81</v>
      </c>
      <c r="B128">
        <v>16673508</v>
      </c>
      <c r="C128">
        <v>16673506</v>
      </c>
      <c r="D128">
        <v>15430395</v>
      </c>
      <c r="E128">
        <v>1</v>
      </c>
      <c r="F128">
        <v>1</v>
      </c>
      <c r="G128">
        <v>1</v>
      </c>
      <c r="H128">
        <v>1</v>
      </c>
      <c r="I128" t="s">
        <v>399</v>
      </c>
      <c r="J128" t="s">
        <v>6</v>
      </c>
      <c r="K128" t="s">
        <v>400</v>
      </c>
      <c r="L128">
        <v>1191</v>
      </c>
      <c r="N128">
        <v>1013</v>
      </c>
      <c r="O128" t="s">
        <v>398</v>
      </c>
      <c r="P128" t="s">
        <v>398</v>
      </c>
      <c r="Q128">
        <v>1</v>
      </c>
      <c r="X128">
        <v>0.02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2</v>
      </c>
      <c r="AF128" t="s">
        <v>117</v>
      </c>
      <c r="AG128">
        <v>0.03</v>
      </c>
      <c r="AH128">
        <v>2</v>
      </c>
      <c r="AI128">
        <v>16673508</v>
      </c>
      <c r="AJ128">
        <v>106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ROW(Source!A81)</f>
        <v>81</v>
      </c>
      <c r="B129">
        <v>16673509</v>
      </c>
      <c r="C129">
        <v>16673506</v>
      </c>
      <c r="D129">
        <v>15247680</v>
      </c>
      <c r="E129">
        <v>1</v>
      </c>
      <c r="F129">
        <v>1</v>
      </c>
      <c r="G129">
        <v>1</v>
      </c>
      <c r="H129">
        <v>2</v>
      </c>
      <c r="I129" t="s">
        <v>407</v>
      </c>
      <c r="J129" t="s">
        <v>408</v>
      </c>
      <c r="K129" t="s">
        <v>409</v>
      </c>
      <c r="L129">
        <v>1368</v>
      </c>
      <c r="N129">
        <v>1011</v>
      </c>
      <c r="O129" t="s">
        <v>404</v>
      </c>
      <c r="P129" t="s">
        <v>404</v>
      </c>
      <c r="Q129">
        <v>1</v>
      </c>
      <c r="X129">
        <v>0.01</v>
      </c>
      <c r="Y129">
        <v>0</v>
      </c>
      <c r="Z129">
        <v>111.99</v>
      </c>
      <c r="AA129">
        <v>13.5</v>
      </c>
      <c r="AB129">
        <v>0</v>
      </c>
      <c r="AC129">
        <v>0</v>
      </c>
      <c r="AD129">
        <v>1</v>
      </c>
      <c r="AE129">
        <v>0</v>
      </c>
      <c r="AF129" t="s">
        <v>117</v>
      </c>
      <c r="AG129">
        <v>1.4999999999999999E-2</v>
      </c>
      <c r="AH129">
        <v>2</v>
      </c>
      <c r="AI129">
        <v>16673509</v>
      </c>
      <c r="AJ129">
        <v>107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ROW(Source!A81)</f>
        <v>81</v>
      </c>
      <c r="B130">
        <v>16673510</v>
      </c>
      <c r="C130">
        <v>16673506</v>
      </c>
      <c r="D130">
        <v>15247860</v>
      </c>
      <c r="E130">
        <v>1</v>
      </c>
      <c r="F130">
        <v>1</v>
      </c>
      <c r="G130">
        <v>1</v>
      </c>
      <c r="H130">
        <v>2</v>
      </c>
      <c r="I130" t="s">
        <v>447</v>
      </c>
      <c r="J130" t="s">
        <v>448</v>
      </c>
      <c r="K130" t="s">
        <v>449</v>
      </c>
      <c r="L130">
        <v>1368</v>
      </c>
      <c r="N130">
        <v>1011</v>
      </c>
      <c r="O130" t="s">
        <v>404</v>
      </c>
      <c r="P130" t="s">
        <v>404</v>
      </c>
      <c r="Q130">
        <v>1</v>
      </c>
      <c r="X130">
        <v>0.48</v>
      </c>
      <c r="Y130">
        <v>0</v>
      </c>
      <c r="Z130">
        <v>3.12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117</v>
      </c>
      <c r="AG130">
        <v>0.72</v>
      </c>
      <c r="AH130">
        <v>2</v>
      </c>
      <c r="AI130">
        <v>16673510</v>
      </c>
      <c r="AJ130">
        <v>108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ROW(Source!A81)</f>
        <v>81</v>
      </c>
      <c r="B131">
        <v>16673511</v>
      </c>
      <c r="C131">
        <v>16673506</v>
      </c>
      <c r="D131">
        <v>15249073</v>
      </c>
      <c r="E131">
        <v>1</v>
      </c>
      <c r="F131">
        <v>1</v>
      </c>
      <c r="G131">
        <v>1</v>
      </c>
      <c r="H131">
        <v>2</v>
      </c>
      <c r="I131" t="s">
        <v>410</v>
      </c>
      <c r="J131" t="s">
        <v>411</v>
      </c>
      <c r="K131" t="s">
        <v>412</v>
      </c>
      <c r="L131">
        <v>1368</v>
      </c>
      <c r="N131">
        <v>1011</v>
      </c>
      <c r="O131" t="s">
        <v>404</v>
      </c>
      <c r="P131" t="s">
        <v>404</v>
      </c>
      <c r="Q131">
        <v>1</v>
      </c>
      <c r="X131">
        <v>0.01</v>
      </c>
      <c r="Y131">
        <v>0</v>
      </c>
      <c r="Z131">
        <v>65.709999999999994</v>
      </c>
      <c r="AA131">
        <v>11.6</v>
      </c>
      <c r="AB131">
        <v>0</v>
      </c>
      <c r="AC131">
        <v>0</v>
      </c>
      <c r="AD131">
        <v>1</v>
      </c>
      <c r="AE131">
        <v>0</v>
      </c>
      <c r="AF131" t="s">
        <v>117</v>
      </c>
      <c r="AG131">
        <v>1.4999999999999999E-2</v>
      </c>
      <c r="AH131">
        <v>2</v>
      </c>
      <c r="AI131">
        <v>16673511</v>
      </c>
      <c r="AJ131">
        <v>109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ROW(Source!A81)</f>
        <v>81</v>
      </c>
      <c r="B132">
        <v>16673512</v>
      </c>
      <c r="C132">
        <v>16673506</v>
      </c>
      <c r="D132">
        <v>15169941</v>
      </c>
      <c r="E132">
        <v>1</v>
      </c>
      <c r="F132">
        <v>1</v>
      </c>
      <c r="G132">
        <v>1</v>
      </c>
      <c r="H132">
        <v>3</v>
      </c>
      <c r="I132" t="s">
        <v>419</v>
      </c>
      <c r="J132" t="s">
        <v>420</v>
      </c>
      <c r="K132" t="s">
        <v>421</v>
      </c>
      <c r="L132">
        <v>1348</v>
      </c>
      <c r="N132">
        <v>1009</v>
      </c>
      <c r="O132" t="s">
        <v>174</v>
      </c>
      <c r="P132" t="s">
        <v>174</v>
      </c>
      <c r="Q132">
        <v>1000</v>
      </c>
      <c r="X132">
        <v>5.0000000000000001E-4</v>
      </c>
      <c r="Y132">
        <v>9040.01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5.0000000000000001E-4</v>
      </c>
      <c r="AH132">
        <v>2</v>
      </c>
      <c r="AI132">
        <v>16673512</v>
      </c>
      <c r="AJ132">
        <v>110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ROW(Source!A81)</f>
        <v>81</v>
      </c>
      <c r="B133">
        <v>16673513</v>
      </c>
      <c r="C133">
        <v>16673506</v>
      </c>
      <c r="D133">
        <v>15170824</v>
      </c>
      <c r="E133">
        <v>1</v>
      </c>
      <c r="F133">
        <v>1</v>
      </c>
      <c r="G133">
        <v>1</v>
      </c>
      <c r="H133">
        <v>3</v>
      </c>
      <c r="I133" t="s">
        <v>456</v>
      </c>
      <c r="J133" t="s">
        <v>457</v>
      </c>
      <c r="K133" t="s">
        <v>458</v>
      </c>
      <c r="L133">
        <v>1346</v>
      </c>
      <c r="N133">
        <v>1009</v>
      </c>
      <c r="O133" t="s">
        <v>202</v>
      </c>
      <c r="P133" t="s">
        <v>202</v>
      </c>
      <c r="Q133">
        <v>1</v>
      </c>
      <c r="X133">
        <v>0.47099999999999997</v>
      </c>
      <c r="Y133">
        <v>23.09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0.47099999999999997</v>
      </c>
      <c r="AH133">
        <v>2</v>
      </c>
      <c r="AI133">
        <v>16673513</v>
      </c>
      <c r="AJ133">
        <v>111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ROW(Source!A81)</f>
        <v>81</v>
      </c>
      <c r="B134">
        <v>16673514</v>
      </c>
      <c r="C134">
        <v>16673506</v>
      </c>
      <c r="D134">
        <v>15162883</v>
      </c>
      <c r="E134">
        <v>17</v>
      </c>
      <c r="F134">
        <v>1</v>
      </c>
      <c r="G134">
        <v>1</v>
      </c>
      <c r="H134">
        <v>3</v>
      </c>
      <c r="I134" t="s">
        <v>583</v>
      </c>
      <c r="J134" t="s">
        <v>6</v>
      </c>
      <c r="K134" t="s">
        <v>584</v>
      </c>
      <c r="L134">
        <v>1354</v>
      </c>
      <c r="N134">
        <v>1010</v>
      </c>
      <c r="O134" t="s">
        <v>139</v>
      </c>
      <c r="P134" t="s">
        <v>139</v>
      </c>
      <c r="Q134">
        <v>1</v>
      </c>
      <c r="X134">
        <v>1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6</v>
      </c>
      <c r="AG134">
        <v>1</v>
      </c>
      <c r="AH134">
        <v>3</v>
      </c>
      <c r="AI134">
        <v>-1</v>
      </c>
      <c r="AJ134" t="s">
        <v>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ROW(Source!A82)</f>
        <v>82</v>
      </c>
      <c r="B135">
        <v>16673507</v>
      </c>
      <c r="C135">
        <v>16673506</v>
      </c>
      <c r="D135">
        <v>15430497</v>
      </c>
      <c r="E135">
        <v>1</v>
      </c>
      <c r="F135">
        <v>1</v>
      </c>
      <c r="G135">
        <v>1</v>
      </c>
      <c r="H135">
        <v>1</v>
      </c>
      <c r="I135" t="s">
        <v>459</v>
      </c>
      <c r="J135" t="s">
        <v>6</v>
      </c>
      <c r="K135" t="s">
        <v>460</v>
      </c>
      <c r="L135">
        <v>1191</v>
      </c>
      <c r="N135">
        <v>1013</v>
      </c>
      <c r="O135" t="s">
        <v>398</v>
      </c>
      <c r="P135" t="s">
        <v>398</v>
      </c>
      <c r="Q135">
        <v>1</v>
      </c>
      <c r="X135">
        <v>2.08</v>
      </c>
      <c r="Y135">
        <v>0</v>
      </c>
      <c r="Z135">
        <v>0</v>
      </c>
      <c r="AA135">
        <v>0</v>
      </c>
      <c r="AB135">
        <v>8.86</v>
      </c>
      <c r="AC135">
        <v>0</v>
      </c>
      <c r="AD135">
        <v>1</v>
      </c>
      <c r="AE135">
        <v>1</v>
      </c>
      <c r="AF135" t="s">
        <v>118</v>
      </c>
      <c r="AG135">
        <v>2.8703999999999996</v>
      </c>
      <c r="AH135">
        <v>2</v>
      </c>
      <c r="AI135">
        <v>16673507</v>
      </c>
      <c r="AJ135">
        <v>113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ROW(Source!A82)</f>
        <v>82</v>
      </c>
      <c r="B136">
        <v>16673508</v>
      </c>
      <c r="C136">
        <v>16673506</v>
      </c>
      <c r="D136">
        <v>15430395</v>
      </c>
      <c r="E136">
        <v>1</v>
      </c>
      <c r="F136">
        <v>1</v>
      </c>
      <c r="G136">
        <v>1</v>
      </c>
      <c r="H136">
        <v>1</v>
      </c>
      <c r="I136" t="s">
        <v>399</v>
      </c>
      <c r="J136" t="s">
        <v>6</v>
      </c>
      <c r="K136" t="s">
        <v>400</v>
      </c>
      <c r="L136">
        <v>1191</v>
      </c>
      <c r="N136">
        <v>1013</v>
      </c>
      <c r="O136" t="s">
        <v>398</v>
      </c>
      <c r="P136" t="s">
        <v>398</v>
      </c>
      <c r="Q136">
        <v>1</v>
      </c>
      <c r="X136">
        <v>0.02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2</v>
      </c>
      <c r="AF136" t="s">
        <v>117</v>
      </c>
      <c r="AG136">
        <v>0.03</v>
      </c>
      <c r="AH136">
        <v>2</v>
      </c>
      <c r="AI136">
        <v>16673508</v>
      </c>
      <c r="AJ136">
        <v>114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ROW(Source!A82)</f>
        <v>82</v>
      </c>
      <c r="B137">
        <v>16673509</v>
      </c>
      <c r="C137">
        <v>16673506</v>
      </c>
      <c r="D137">
        <v>15247680</v>
      </c>
      <c r="E137">
        <v>1</v>
      </c>
      <c r="F137">
        <v>1</v>
      </c>
      <c r="G137">
        <v>1</v>
      </c>
      <c r="H137">
        <v>2</v>
      </c>
      <c r="I137" t="s">
        <v>407</v>
      </c>
      <c r="J137" t="s">
        <v>408</v>
      </c>
      <c r="K137" t="s">
        <v>409</v>
      </c>
      <c r="L137">
        <v>1368</v>
      </c>
      <c r="N137">
        <v>1011</v>
      </c>
      <c r="O137" t="s">
        <v>404</v>
      </c>
      <c r="P137" t="s">
        <v>404</v>
      </c>
      <c r="Q137">
        <v>1</v>
      </c>
      <c r="X137">
        <v>0.01</v>
      </c>
      <c r="Y137">
        <v>0</v>
      </c>
      <c r="Z137">
        <v>111.99</v>
      </c>
      <c r="AA137">
        <v>13.5</v>
      </c>
      <c r="AB137">
        <v>0</v>
      </c>
      <c r="AC137">
        <v>0</v>
      </c>
      <c r="AD137">
        <v>1</v>
      </c>
      <c r="AE137">
        <v>0</v>
      </c>
      <c r="AF137" t="s">
        <v>117</v>
      </c>
      <c r="AG137">
        <v>1.4999999999999999E-2</v>
      </c>
      <c r="AH137">
        <v>2</v>
      </c>
      <c r="AI137">
        <v>16673509</v>
      </c>
      <c r="AJ137">
        <v>115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ROW(Source!A82)</f>
        <v>82</v>
      </c>
      <c r="B138">
        <v>16673510</v>
      </c>
      <c r="C138">
        <v>16673506</v>
      </c>
      <c r="D138">
        <v>15247860</v>
      </c>
      <c r="E138">
        <v>1</v>
      </c>
      <c r="F138">
        <v>1</v>
      </c>
      <c r="G138">
        <v>1</v>
      </c>
      <c r="H138">
        <v>2</v>
      </c>
      <c r="I138" t="s">
        <v>447</v>
      </c>
      <c r="J138" t="s">
        <v>448</v>
      </c>
      <c r="K138" t="s">
        <v>449</v>
      </c>
      <c r="L138">
        <v>1368</v>
      </c>
      <c r="N138">
        <v>1011</v>
      </c>
      <c r="O138" t="s">
        <v>404</v>
      </c>
      <c r="P138" t="s">
        <v>404</v>
      </c>
      <c r="Q138">
        <v>1</v>
      </c>
      <c r="X138">
        <v>0.48</v>
      </c>
      <c r="Y138">
        <v>0</v>
      </c>
      <c r="Z138">
        <v>3.12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117</v>
      </c>
      <c r="AG138">
        <v>0.72</v>
      </c>
      <c r="AH138">
        <v>2</v>
      </c>
      <c r="AI138">
        <v>16673510</v>
      </c>
      <c r="AJ138">
        <v>116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ROW(Source!A82)</f>
        <v>82</v>
      </c>
      <c r="B139">
        <v>16673511</v>
      </c>
      <c r="C139">
        <v>16673506</v>
      </c>
      <c r="D139">
        <v>15249073</v>
      </c>
      <c r="E139">
        <v>1</v>
      </c>
      <c r="F139">
        <v>1</v>
      </c>
      <c r="G139">
        <v>1</v>
      </c>
      <c r="H139">
        <v>2</v>
      </c>
      <c r="I139" t="s">
        <v>410</v>
      </c>
      <c r="J139" t="s">
        <v>411</v>
      </c>
      <c r="K139" t="s">
        <v>412</v>
      </c>
      <c r="L139">
        <v>1368</v>
      </c>
      <c r="N139">
        <v>1011</v>
      </c>
      <c r="O139" t="s">
        <v>404</v>
      </c>
      <c r="P139" t="s">
        <v>404</v>
      </c>
      <c r="Q139">
        <v>1</v>
      </c>
      <c r="X139">
        <v>0.01</v>
      </c>
      <c r="Y139">
        <v>0</v>
      </c>
      <c r="Z139">
        <v>65.709999999999994</v>
      </c>
      <c r="AA139">
        <v>11.6</v>
      </c>
      <c r="AB139">
        <v>0</v>
      </c>
      <c r="AC139">
        <v>0</v>
      </c>
      <c r="AD139">
        <v>1</v>
      </c>
      <c r="AE139">
        <v>0</v>
      </c>
      <c r="AF139" t="s">
        <v>117</v>
      </c>
      <c r="AG139">
        <v>1.4999999999999999E-2</v>
      </c>
      <c r="AH139">
        <v>2</v>
      </c>
      <c r="AI139">
        <v>16673511</v>
      </c>
      <c r="AJ139">
        <v>117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ROW(Source!A82)</f>
        <v>82</v>
      </c>
      <c r="B140">
        <v>16673512</v>
      </c>
      <c r="C140">
        <v>16673506</v>
      </c>
      <c r="D140">
        <v>15169941</v>
      </c>
      <c r="E140">
        <v>1</v>
      </c>
      <c r="F140">
        <v>1</v>
      </c>
      <c r="G140">
        <v>1</v>
      </c>
      <c r="H140">
        <v>3</v>
      </c>
      <c r="I140" t="s">
        <v>419</v>
      </c>
      <c r="J140" t="s">
        <v>420</v>
      </c>
      <c r="K140" t="s">
        <v>421</v>
      </c>
      <c r="L140">
        <v>1348</v>
      </c>
      <c r="N140">
        <v>1009</v>
      </c>
      <c r="O140" t="s">
        <v>174</v>
      </c>
      <c r="P140" t="s">
        <v>174</v>
      </c>
      <c r="Q140">
        <v>1000</v>
      </c>
      <c r="X140">
        <v>5.0000000000000001E-4</v>
      </c>
      <c r="Y140">
        <v>9040.01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5.0000000000000001E-4</v>
      </c>
      <c r="AH140">
        <v>2</v>
      </c>
      <c r="AI140">
        <v>16673512</v>
      </c>
      <c r="AJ140">
        <v>118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ROW(Source!A82)</f>
        <v>82</v>
      </c>
      <c r="B141">
        <v>16673513</v>
      </c>
      <c r="C141">
        <v>16673506</v>
      </c>
      <c r="D141">
        <v>15170824</v>
      </c>
      <c r="E141">
        <v>1</v>
      </c>
      <c r="F141">
        <v>1</v>
      </c>
      <c r="G141">
        <v>1</v>
      </c>
      <c r="H141">
        <v>3</v>
      </c>
      <c r="I141" t="s">
        <v>456</v>
      </c>
      <c r="J141" t="s">
        <v>457</v>
      </c>
      <c r="K141" t="s">
        <v>458</v>
      </c>
      <c r="L141">
        <v>1346</v>
      </c>
      <c r="N141">
        <v>1009</v>
      </c>
      <c r="O141" t="s">
        <v>202</v>
      </c>
      <c r="P141" t="s">
        <v>202</v>
      </c>
      <c r="Q141">
        <v>1</v>
      </c>
      <c r="X141">
        <v>0.47099999999999997</v>
      </c>
      <c r="Y141">
        <v>23.09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0.47099999999999997</v>
      </c>
      <c r="AH141">
        <v>2</v>
      </c>
      <c r="AI141">
        <v>16673513</v>
      </c>
      <c r="AJ141">
        <v>119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ROW(Source!A82)</f>
        <v>82</v>
      </c>
      <c r="B142">
        <v>16673514</v>
      </c>
      <c r="C142">
        <v>16673506</v>
      </c>
      <c r="D142">
        <v>15162883</v>
      </c>
      <c r="E142">
        <v>17</v>
      </c>
      <c r="F142">
        <v>1</v>
      </c>
      <c r="G142">
        <v>1</v>
      </c>
      <c r="H142">
        <v>3</v>
      </c>
      <c r="I142" t="s">
        <v>583</v>
      </c>
      <c r="J142" t="s">
        <v>6</v>
      </c>
      <c r="K142" t="s">
        <v>584</v>
      </c>
      <c r="L142">
        <v>1354</v>
      </c>
      <c r="N142">
        <v>1010</v>
      </c>
      <c r="O142" t="s">
        <v>139</v>
      </c>
      <c r="P142" t="s">
        <v>139</v>
      </c>
      <c r="Q142">
        <v>1</v>
      </c>
      <c r="X142">
        <v>1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6</v>
      </c>
      <c r="AG142">
        <v>1</v>
      </c>
      <c r="AH142">
        <v>3</v>
      </c>
      <c r="AI142">
        <v>-1</v>
      </c>
      <c r="AJ142" t="s">
        <v>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ROW(Source!A85)</f>
        <v>85</v>
      </c>
      <c r="B143">
        <v>16673532</v>
      </c>
      <c r="C143">
        <v>16673519</v>
      </c>
      <c r="D143">
        <v>15435609</v>
      </c>
      <c r="E143">
        <v>1</v>
      </c>
      <c r="F143">
        <v>1</v>
      </c>
      <c r="G143">
        <v>1</v>
      </c>
      <c r="H143">
        <v>1</v>
      </c>
      <c r="I143" t="s">
        <v>405</v>
      </c>
      <c r="J143" t="s">
        <v>6</v>
      </c>
      <c r="K143" t="s">
        <v>406</v>
      </c>
      <c r="L143">
        <v>1191</v>
      </c>
      <c r="N143">
        <v>1013</v>
      </c>
      <c r="O143" t="s">
        <v>398</v>
      </c>
      <c r="P143" t="s">
        <v>398</v>
      </c>
      <c r="Q143">
        <v>1</v>
      </c>
      <c r="X143">
        <v>3.27</v>
      </c>
      <c r="Y143">
        <v>0</v>
      </c>
      <c r="Z143">
        <v>0</v>
      </c>
      <c r="AA143">
        <v>0</v>
      </c>
      <c r="AB143">
        <v>8.9700000000000006</v>
      </c>
      <c r="AC143">
        <v>0</v>
      </c>
      <c r="AD143">
        <v>1</v>
      </c>
      <c r="AE143">
        <v>1</v>
      </c>
      <c r="AF143" t="s">
        <v>118</v>
      </c>
      <c r="AG143">
        <v>4.5125999999999999</v>
      </c>
      <c r="AH143">
        <v>2</v>
      </c>
      <c r="AI143">
        <v>16673532</v>
      </c>
      <c r="AJ143">
        <v>121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ROW(Source!A85)</f>
        <v>85</v>
      </c>
      <c r="B144">
        <v>16673533</v>
      </c>
      <c r="C144">
        <v>16673519</v>
      </c>
      <c r="D144">
        <v>15430395</v>
      </c>
      <c r="E144">
        <v>1</v>
      </c>
      <c r="F144">
        <v>1</v>
      </c>
      <c r="G144">
        <v>1</v>
      </c>
      <c r="H144">
        <v>1</v>
      </c>
      <c r="I144" t="s">
        <v>399</v>
      </c>
      <c r="J144" t="s">
        <v>6</v>
      </c>
      <c r="K144" t="s">
        <v>400</v>
      </c>
      <c r="L144">
        <v>1191</v>
      </c>
      <c r="N144">
        <v>1013</v>
      </c>
      <c r="O144" t="s">
        <v>398</v>
      </c>
      <c r="P144" t="s">
        <v>398</v>
      </c>
      <c r="Q144">
        <v>1</v>
      </c>
      <c r="X144">
        <v>0.04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2</v>
      </c>
      <c r="AF144" t="s">
        <v>117</v>
      </c>
      <c r="AG144">
        <v>0.06</v>
      </c>
      <c r="AH144">
        <v>2</v>
      </c>
      <c r="AI144">
        <v>16673533</v>
      </c>
      <c r="AJ144">
        <v>122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ROW(Source!A85)</f>
        <v>85</v>
      </c>
      <c r="B145">
        <v>16673534</v>
      </c>
      <c r="C145">
        <v>16673519</v>
      </c>
      <c r="D145">
        <v>15247680</v>
      </c>
      <c r="E145">
        <v>1</v>
      </c>
      <c r="F145">
        <v>1</v>
      </c>
      <c r="G145">
        <v>1</v>
      </c>
      <c r="H145">
        <v>2</v>
      </c>
      <c r="I145" t="s">
        <v>407</v>
      </c>
      <c r="J145" t="s">
        <v>408</v>
      </c>
      <c r="K145" t="s">
        <v>409</v>
      </c>
      <c r="L145">
        <v>1368</v>
      </c>
      <c r="N145">
        <v>1011</v>
      </c>
      <c r="O145" t="s">
        <v>404</v>
      </c>
      <c r="P145" t="s">
        <v>404</v>
      </c>
      <c r="Q145">
        <v>1</v>
      </c>
      <c r="X145">
        <v>0.01</v>
      </c>
      <c r="Y145">
        <v>0</v>
      </c>
      <c r="Z145">
        <v>111.99</v>
      </c>
      <c r="AA145">
        <v>13.5</v>
      </c>
      <c r="AB145">
        <v>0</v>
      </c>
      <c r="AC145">
        <v>0</v>
      </c>
      <c r="AD145">
        <v>1</v>
      </c>
      <c r="AE145">
        <v>0</v>
      </c>
      <c r="AF145" t="s">
        <v>117</v>
      </c>
      <c r="AG145">
        <v>1.4999999999999999E-2</v>
      </c>
      <c r="AH145">
        <v>2</v>
      </c>
      <c r="AI145">
        <v>16673534</v>
      </c>
      <c r="AJ145">
        <v>123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ROW(Source!A85)</f>
        <v>85</v>
      </c>
      <c r="B146">
        <v>16673535</v>
      </c>
      <c r="C146">
        <v>16673519</v>
      </c>
      <c r="D146">
        <v>15249073</v>
      </c>
      <c r="E146">
        <v>1</v>
      </c>
      <c r="F146">
        <v>1</v>
      </c>
      <c r="G146">
        <v>1</v>
      </c>
      <c r="H146">
        <v>2</v>
      </c>
      <c r="I146" t="s">
        <v>410</v>
      </c>
      <c r="J146" t="s">
        <v>411</v>
      </c>
      <c r="K146" t="s">
        <v>412</v>
      </c>
      <c r="L146">
        <v>1368</v>
      </c>
      <c r="N146">
        <v>1011</v>
      </c>
      <c r="O146" t="s">
        <v>404</v>
      </c>
      <c r="P146" t="s">
        <v>404</v>
      </c>
      <c r="Q146">
        <v>1</v>
      </c>
      <c r="X146">
        <v>0.03</v>
      </c>
      <c r="Y146">
        <v>0</v>
      </c>
      <c r="Z146">
        <v>65.709999999999994</v>
      </c>
      <c r="AA146">
        <v>11.6</v>
      </c>
      <c r="AB146">
        <v>0</v>
      </c>
      <c r="AC146">
        <v>0</v>
      </c>
      <c r="AD146">
        <v>1</v>
      </c>
      <c r="AE146">
        <v>0</v>
      </c>
      <c r="AF146" t="s">
        <v>117</v>
      </c>
      <c r="AG146">
        <v>4.4999999999999998E-2</v>
      </c>
      <c r="AH146">
        <v>2</v>
      </c>
      <c r="AI146">
        <v>16673535</v>
      </c>
      <c r="AJ146">
        <v>124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ROW(Source!A85)</f>
        <v>85</v>
      </c>
      <c r="B147">
        <v>16673536</v>
      </c>
      <c r="C147">
        <v>16673519</v>
      </c>
      <c r="D147">
        <v>15249377</v>
      </c>
      <c r="E147">
        <v>1</v>
      </c>
      <c r="F147">
        <v>1</v>
      </c>
      <c r="G147">
        <v>1</v>
      </c>
      <c r="H147">
        <v>2</v>
      </c>
      <c r="I147" t="s">
        <v>413</v>
      </c>
      <c r="J147" t="s">
        <v>414</v>
      </c>
      <c r="K147" t="s">
        <v>415</v>
      </c>
      <c r="L147">
        <v>1368</v>
      </c>
      <c r="N147">
        <v>1011</v>
      </c>
      <c r="O147" t="s">
        <v>404</v>
      </c>
      <c r="P147" t="s">
        <v>404</v>
      </c>
      <c r="Q147">
        <v>1</v>
      </c>
      <c r="X147">
        <v>0.23</v>
      </c>
      <c r="Y147">
        <v>0</v>
      </c>
      <c r="Z147">
        <v>8.1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117</v>
      </c>
      <c r="AG147">
        <v>0.34500000000000003</v>
      </c>
      <c r="AH147">
        <v>2</v>
      </c>
      <c r="AI147">
        <v>16673536</v>
      </c>
      <c r="AJ147">
        <v>125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ROW(Source!A85)</f>
        <v>85</v>
      </c>
      <c r="B148">
        <v>16673537</v>
      </c>
      <c r="C148">
        <v>16673519</v>
      </c>
      <c r="D148">
        <v>15168763</v>
      </c>
      <c r="E148">
        <v>1</v>
      </c>
      <c r="F148">
        <v>1</v>
      </c>
      <c r="G148">
        <v>1</v>
      </c>
      <c r="H148">
        <v>3</v>
      </c>
      <c r="I148" t="s">
        <v>416</v>
      </c>
      <c r="J148" t="s">
        <v>417</v>
      </c>
      <c r="K148" t="s">
        <v>418</v>
      </c>
      <c r="L148">
        <v>1348</v>
      </c>
      <c r="N148">
        <v>1009</v>
      </c>
      <c r="O148" t="s">
        <v>174</v>
      </c>
      <c r="P148" t="s">
        <v>174</v>
      </c>
      <c r="Q148">
        <v>1000</v>
      </c>
      <c r="X148">
        <v>2.2000000000000001E-4</v>
      </c>
      <c r="Y148">
        <v>10362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2.2000000000000001E-4</v>
      </c>
      <c r="AH148">
        <v>2</v>
      </c>
      <c r="AI148">
        <v>16673537</v>
      </c>
      <c r="AJ148">
        <v>126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ROW(Source!A85)</f>
        <v>85</v>
      </c>
      <c r="B149">
        <v>16673538</v>
      </c>
      <c r="C149">
        <v>16673519</v>
      </c>
      <c r="D149">
        <v>15169941</v>
      </c>
      <c r="E149">
        <v>1</v>
      </c>
      <c r="F149">
        <v>1</v>
      </c>
      <c r="G149">
        <v>1</v>
      </c>
      <c r="H149">
        <v>3</v>
      </c>
      <c r="I149" t="s">
        <v>419</v>
      </c>
      <c r="J149" t="s">
        <v>420</v>
      </c>
      <c r="K149" t="s">
        <v>421</v>
      </c>
      <c r="L149">
        <v>1348</v>
      </c>
      <c r="N149">
        <v>1009</v>
      </c>
      <c r="O149" t="s">
        <v>174</v>
      </c>
      <c r="P149" t="s">
        <v>174</v>
      </c>
      <c r="Q149">
        <v>1000</v>
      </c>
      <c r="X149">
        <v>1.1000000000000001E-3</v>
      </c>
      <c r="Y149">
        <v>9040.01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6</v>
      </c>
      <c r="AG149">
        <v>1.1000000000000001E-3</v>
      </c>
      <c r="AH149">
        <v>2</v>
      </c>
      <c r="AI149">
        <v>16673538</v>
      </c>
      <c r="AJ149">
        <v>127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ROW(Source!A85)</f>
        <v>85</v>
      </c>
      <c r="B150">
        <v>16673539</v>
      </c>
      <c r="C150">
        <v>16673519</v>
      </c>
      <c r="D150">
        <v>15161703</v>
      </c>
      <c r="E150">
        <v>17</v>
      </c>
      <c r="F150">
        <v>1</v>
      </c>
      <c r="G150">
        <v>1</v>
      </c>
      <c r="H150">
        <v>3</v>
      </c>
      <c r="I150" t="s">
        <v>572</v>
      </c>
      <c r="J150" t="s">
        <v>6</v>
      </c>
      <c r="K150" t="s">
        <v>573</v>
      </c>
      <c r="L150">
        <v>1339</v>
      </c>
      <c r="N150">
        <v>1007</v>
      </c>
      <c r="O150" t="s">
        <v>274</v>
      </c>
      <c r="P150" t="s">
        <v>274</v>
      </c>
      <c r="Q150">
        <v>1</v>
      </c>
      <c r="X150">
        <v>5.9999999999999995E-4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 t="s">
        <v>6</v>
      </c>
      <c r="AG150">
        <v>5.9999999999999995E-4</v>
      </c>
      <c r="AH150">
        <v>3</v>
      </c>
      <c r="AI150">
        <v>-1</v>
      </c>
      <c r="AJ150" t="s">
        <v>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ROW(Source!A85)</f>
        <v>85</v>
      </c>
      <c r="B151">
        <v>16673540</v>
      </c>
      <c r="C151">
        <v>16673519</v>
      </c>
      <c r="D151">
        <v>15192094</v>
      </c>
      <c r="E151">
        <v>1</v>
      </c>
      <c r="F151">
        <v>1</v>
      </c>
      <c r="G151">
        <v>1</v>
      </c>
      <c r="H151">
        <v>3</v>
      </c>
      <c r="I151" t="s">
        <v>422</v>
      </c>
      <c r="J151" t="s">
        <v>423</v>
      </c>
      <c r="K151" t="s">
        <v>424</v>
      </c>
      <c r="L151">
        <v>1348</v>
      </c>
      <c r="N151">
        <v>1009</v>
      </c>
      <c r="O151" t="s">
        <v>174</v>
      </c>
      <c r="P151" t="s">
        <v>174</v>
      </c>
      <c r="Q151">
        <v>1000</v>
      </c>
      <c r="X151">
        <v>8.4999999999999995E-4</v>
      </c>
      <c r="Y151">
        <v>6508.75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8.4999999999999995E-4</v>
      </c>
      <c r="AH151">
        <v>2</v>
      </c>
      <c r="AI151">
        <v>16673540</v>
      </c>
      <c r="AJ151">
        <v>128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ROW(Source!A85)</f>
        <v>85</v>
      </c>
      <c r="B152">
        <v>16673541</v>
      </c>
      <c r="C152">
        <v>16673519</v>
      </c>
      <c r="D152">
        <v>15163325</v>
      </c>
      <c r="E152">
        <v>17</v>
      </c>
      <c r="F152">
        <v>1</v>
      </c>
      <c r="G152">
        <v>1</v>
      </c>
      <c r="H152">
        <v>3</v>
      </c>
      <c r="I152" t="s">
        <v>137</v>
      </c>
      <c r="J152" t="s">
        <v>6</v>
      </c>
      <c r="K152" t="s">
        <v>138</v>
      </c>
      <c r="L152">
        <v>1354</v>
      </c>
      <c r="N152">
        <v>1010</v>
      </c>
      <c r="O152" t="s">
        <v>139</v>
      </c>
      <c r="P152" t="s">
        <v>139</v>
      </c>
      <c r="Q152">
        <v>1</v>
      </c>
      <c r="X152">
        <v>1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6</v>
      </c>
      <c r="AG152">
        <v>1</v>
      </c>
      <c r="AH152">
        <v>2</v>
      </c>
      <c r="AI152">
        <v>16673541</v>
      </c>
      <c r="AJ152">
        <v>130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ROW(Source!A86)</f>
        <v>86</v>
      </c>
      <c r="B153">
        <v>16673532</v>
      </c>
      <c r="C153">
        <v>16673519</v>
      </c>
      <c r="D153">
        <v>15435609</v>
      </c>
      <c r="E153">
        <v>1</v>
      </c>
      <c r="F153">
        <v>1</v>
      </c>
      <c r="G153">
        <v>1</v>
      </c>
      <c r="H153">
        <v>1</v>
      </c>
      <c r="I153" t="s">
        <v>405</v>
      </c>
      <c r="J153" t="s">
        <v>6</v>
      </c>
      <c r="K153" t="s">
        <v>406</v>
      </c>
      <c r="L153">
        <v>1191</v>
      </c>
      <c r="N153">
        <v>1013</v>
      </c>
      <c r="O153" t="s">
        <v>398</v>
      </c>
      <c r="P153" t="s">
        <v>398</v>
      </c>
      <c r="Q153">
        <v>1</v>
      </c>
      <c r="X153">
        <v>3.27</v>
      </c>
      <c r="Y153">
        <v>0</v>
      </c>
      <c r="Z153">
        <v>0</v>
      </c>
      <c r="AA153">
        <v>0</v>
      </c>
      <c r="AB153">
        <v>8.9700000000000006</v>
      </c>
      <c r="AC153">
        <v>0</v>
      </c>
      <c r="AD153">
        <v>1</v>
      </c>
      <c r="AE153">
        <v>1</v>
      </c>
      <c r="AF153" t="s">
        <v>118</v>
      </c>
      <c r="AG153">
        <v>4.5125999999999999</v>
      </c>
      <c r="AH153">
        <v>2</v>
      </c>
      <c r="AI153">
        <v>16673532</v>
      </c>
      <c r="AJ153">
        <v>131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ROW(Source!A86)</f>
        <v>86</v>
      </c>
      <c r="B154">
        <v>16673533</v>
      </c>
      <c r="C154">
        <v>16673519</v>
      </c>
      <c r="D154">
        <v>15430395</v>
      </c>
      <c r="E154">
        <v>1</v>
      </c>
      <c r="F154">
        <v>1</v>
      </c>
      <c r="G154">
        <v>1</v>
      </c>
      <c r="H154">
        <v>1</v>
      </c>
      <c r="I154" t="s">
        <v>399</v>
      </c>
      <c r="J154" t="s">
        <v>6</v>
      </c>
      <c r="K154" t="s">
        <v>400</v>
      </c>
      <c r="L154">
        <v>1191</v>
      </c>
      <c r="N154">
        <v>1013</v>
      </c>
      <c r="O154" t="s">
        <v>398</v>
      </c>
      <c r="P154" t="s">
        <v>398</v>
      </c>
      <c r="Q154">
        <v>1</v>
      </c>
      <c r="X154">
        <v>0.04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2</v>
      </c>
      <c r="AF154" t="s">
        <v>117</v>
      </c>
      <c r="AG154">
        <v>0.06</v>
      </c>
      <c r="AH154">
        <v>2</v>
      </c>
      <c r="AI154">
        <v>16673533</v>
      </c>
      <c r="AJ154">
        <v>132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ROW(Source!A86)</f>
        <v>86</v>
      </c>
      <c r="B155">
        <v>16673534</v>
      </c>
      <c r="C155">
        <v>16673519</v>
      </c>
      <c r="D155">
        <v>15247680</v>
      </c>
      <c r="E155">
        <v>1</v>
      </c>
      <c r="F155">
        <v>1</v>
      </c>
      <c r="G155">
        <v>1</v>
      </c>
      <c r="H155">
        <v>2</v>
      </c>
      <c r="I155" t="s">
        <v>407</v>
      </c>
      <c r="J155" t="s">
        <v>408</v>
      </c>
      <c r="K155" t="s">
        <v>409</v>
      </c>
      <c r="L155">
        <v>1368</v>
      </c>
      <c r="N155">
        <v>1011</v>
      </c>
      <c r="O155" t="s">
        <v>404</v>
      </c>
      <c r="P155" t="s">
        <v>404</v>
      </c>
      <c r="Q155">
        <v>1</v>
      </c>
      <c r="X155">
        <v>0.01</v>
      </c>
      <c r="Y155">
        <v>0</v>
      </c>
      <c r="Z155">
        <v>111.99</v>
      </c>
      <c r="AA155">
        <v>13.5</v>
      </c>
      <c r="AB155">
        <v>0</v>
      </c>
      <c r="AC155">
        <v>0</v>
      </c>
      <c r="AD155">
        <v>1</v>
      </c>
      <c r="AE155">
        <v>0</v>
      </c>
      <c r="AF155" t="s">
        <v>117</v>
      </c>
      <c r="AG155">
        <v>1.4999999999999999E-2</v>
      </c>
      <c r="AH155">
        <v>2</v>
      </c>
      <c r="AI155">
        <v>16673534</v>
      </c>
      <c r="AJ155">
        <v>133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ROW(Source!A86)</f>
        <v>86</v>
      </c>
      <c r="B156">
        <v>16673535</v>
      </c>
      <c r="C156">
        <v>16673519</v>
      </c>
      <c r="D156">
        <v>15249073</v>
      </c>
      <c r="E156">
        <v>1</v>
      </c>
      <c r="F156">
        <v>1</v>
      </c>
      <c r="G156">
        <v>1</v>
      </c>
      <c r="H156">
        <v>2</v>
      </c>
      <c r="I156" t="s">
        <v>410</v>
      </c>
      <c r="J156" t="s">
        <v>411</v>
      </c>
      <c r="K156" t="s">
        <v>412</v>
      </c>
      <c r="L156">
        <v>1368</v>
      </c>
      <c r="N156">
        <v>1011</v>
      </c>
      <c r="O156" t="s">
        <v>404</v>
      </c>
      <c r="P156" t="s">
        <v>404</v>
      </c>
      <c r="Q156">
        <v>1</v>
      </c>
      <c r="X156">
        <v>0.03</v>
      </c>
      <c r="Y156">
        <v>0</v>
      </c>
      <c r="Z156">
        <v>65.709999999999994</v>
      </c>
      <c r="AA156">
        <v>11.6</v>
      </c>
      <c r="AB156">
        <v>0</v>
      </c>
      <c r="AC156">
        <v>0</v>
      </c>
      <c r="AD156">
        <v>1</v>
      </c>
      <c r="AE156">
        <v>0</v>
      </c>
      <c r="AF156" t="s">
        <v>117</v>
      </c>
      <c r="AG156">
        <v>4.4999999999999998E-2</v>
      </c>
      <c r="AH156">
        <v>2</v>
      </c>
      <c r="AI156">
        <v>16673535</v>
      </c>
      <c r="AJ156">
        <v>134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ROW(Source!A86)</f>
        <v>86</v>
      </c>
      <c r="B157">
        <v>16673536</v>
      </c>
      <c r="C157">
        <v>16673519</v>
      </c>
      <c r="D157">
        <v>15249377</v>
      </c>
      <c r="E157">
        <v>1</v>
      </c>
      <c r="F157">
        <v>1</v>
      </c>
      <c r="G157">
        <v>1</v>
      </c>
      <c r="H157">
        <v>2</v>
      </c>
      <c r="I157" t="s">
        <v>413</v>
      </c>
      <c r="J157" t="s">
        <v>414</v>
      </c>
      <c r="K157" t="s">
        <v>415</v>
      </c>
      <c r="L157">
        <v>1368</v>
      </c>
      <c r="N157">
        <v>1011</v>
      </c>
      <c r="O157" t="s">
        <v>404</v>
      </c>
      <c r="P157" t="s">
        <v>404</v>
      </c>
      <c r="Q157">
        <v>1</v>
      </c>
      <c r="X157">
        <v>0.23</v>
      </c>
      <c r="Y157">
        <v>0</v>
      </c>
      <c r="Z157">
        <v>8.1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117</v>
      </c>
      <c r="AG157">
        <v>0.34500000000000003</v>
      </c>
      <c r="AH157">
        <v>2</v>
      </c>
      <c r="AI157">
        <v>16673536</v>
      </c>
      <c r="AJ157">
        <v>135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ROW(Source!A86)</f>
        <v>86</v>
      </c>
      <c r="B158">
        <v>16673537</v>
      </c>
      <c r="C158">
        <v>16673519</v>
      </c>
      <c r="D158">
        <v>15168763</v>
      </c>
      <c r="E158">
        <v>1</v>
      </c>
      <c r="F158">
        <v>1</v>
      </c>
      <c r="G158">
        <v>1</v>
      </c>
      <c r="H158">
        <v>3</v>
      </c>
      <c r="I158" t="s">
        <v>416</v>
      </c>
      <c r="J158" t="s">
        <v>417</v>
      </c>
      <c r="K158" t="s">
        <v>418</v>
      </c>
      <c r="L158">
        <v>1348</v>
      </c>
      <c r="N158">
        <v>1009</v>
      </c>
      <c r="O158" t="s">
        <v>174</v>
      </c>
      <c r="P158" t="s">
        <v>174</v>
      </c>
      <c r="Q158">
        <v>1000</v>
      </c>
      <c r="X158">
        <v>2.2000000000000001E-4</v>
      </c>
      <c r="Y158">
        <v>10362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2.2000000000000001E-4</v>
      </c>
      <c r="AH158">
        <v>2</v>
      </c>
      <c r="AI158">
        <v>16673537</v>
      </c>
      <c r="AJ158">
        <v>136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ROW(Source!A86)</f>
        <v>86</v>
      </c>
      <c r="B159">
        <v>16673538</v>
      </c>
      <c r="C159">
        <v>16673519</v>
      </c>
      <c r="D159">
        <v>15169941</v>
      </c>
      <c r="E159">
        <v>1</v>
      </c>
      <c r="F159">
        <v>1</v>
      </c>
      <c r="G159">
        <v>1</v>
      </c>
      <c r="H159">
        <v>3</v>
      </c>
      <c r="I159" t="s">
        <v>419</v>
      </c>
      <c r="J159" t="s">
        <v>420</v>
      </c>
      <c r="K159" t="s">
        <v>421</v>
      </c>
      <c r="L159">
        <v>1348</v>
      </c>
      <c r="N159">
        <v>1009</v>
      </c>
      <c r="O159" t="s">
        <v>174</v>
      </c>
      <c r="P159" t="s">
        <v>174</v>
      </c>
      <c r="Q159">
        <v>1000</v>
      </c>
      <c r="X159">
        <v>1.1000000000000001E-3</v>
      </c>
      <c r="Y159">
        <v>9040.01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1.1000000000000001E-3</v>
      </c>
      <c r="AH159">
        <v>2</v>
      </c>
      <c r="AI159">
        <v>16673538</v>
      </c>
      <c r="AJ159">
        <v>137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ROW(Source!A86)</f>
        <v>86</v>
      </c>
      <c r="B160">
        <v>16673539</v>
      </c>
      <c r="C160">
        <v>16673519</v>
      </c>
      <c r="D160">
        <v>15161703</v>
      </c>
      <c r="E160">
        <v>17</v>
      </c>
      <c r="F160">
        <v>1</v>
      </c>
      <c r="G160">
        <v>1</v>
      </c>
      <c r="H160">
        <v>3</v>
      </c>
      <c r="I160" t="s">
        <v>572</v>
      </c>
      <c r="J160" t="s">
        <v>6</v>
      </c>
      <c r="K160" t="s">
        <v>573</v>
      </c>
      <c r="L160">
        <v>1339</v>
      </c>
      <c r="N160">
        <v>1007</v>
      </c>
      <c r="O160" t="s">
        <v>274</v>
      </c>
      <c r="P160" t="s">
        <v>274</v>
      </c>
      <c r="Q160">
        <v>1</v>
      </c>
      <c r="X160">
        <v>5.9999999999999995E-4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 t="s">
        <v>6</v>
      </c>
      <c r="AG160">
        <v>5.9999999999999995E-4</v>
      </c>
      <c r="AH160">
        <v>3</v>
      </c>
      <c r="AI160">
        <v>-1</v>
      </c>
      <c r="AJ160" t="s">
        <v>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ROW(Source!A86)</f>
        <v>86</v>
      </c>
      <c r="B161">
        <v>16673540</v>
      </c>
      <c r="C161">
        <v>16673519</v>
      </c>
      <c r="D161">
        <v>15192094</v>
      </c>
      <c r="E161">
        <v>1</v>
      </c>
      <c r="F161">
        <v>1</v>
      </c>
      <c r="G161">
        <v>1</v>
      </c>
      <c r="H161">
        <v>3</v>
      </c>
      <c r="I161" t="s">
        <v>422</v>
      </c>
      <c r="J161" t="s">
        <v>423</v>
      </c>
      <c r="K161" t="s">
        <v>424</v>
      </c>
      <c r="L161">
        <v>1348</v>
      </c>
      <c r="N161">
        <v>1009</v>
      </c>
      <c r="O161" t="s">
        <v>174</v>
      </c>
      <c r="P161" t="s">
        <v>174</v>
      </c>
      <c r="Q161">
        <v>1000</v>
      </c>
      <c r="X161">
        <v>8.4999999999999995E-4</v>
      </c>
      <c r="Y161">
        <v>6508.75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8.4999999999999995E-4</v>
      </c>
      <c r="AH161">
        <v>2</v>
      </c>
      <c r="AI161">
        <v>16673540</v>
      </c>
      <c r="AJ161">
        <v>138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ROW(Source!A86)</f>
        <v>86</v>
      </c>
      <c r="B162">
        <v>16673541</v>
      </c>
      <c r="C162">
        <v>16673519</v>
      </c>
      <c r="D162">
        <v>15163325</v>
      </c>
      <c r="E162">
        <v>17</v>
      </c>
      <c r="F162">
        <v>1</v>
      </c>
      <c r="G162">
        <v>1</v>
      </c>
      <c r="H162">
        <v>3</v>
      </c>
      <c r="I162" t="s">
        <v>137</v>
      </c>
      <c r="J162" t="s">
        <v>6</v>
      </c>
      <c r="K162" t="s">
        <v>138</v>
      </c>
      <c r="L162">
        <v>1354</v>
      </c>
      <c r="N162">
        <v>1010</v>
      </c>
      <c r="O162" t="s">
        <v>139</v>
      </c>
      <c r="P162" t="s">
        <v>139</v>
      </c>
      <c r="Q162">
        <v>1</v>
      </c>
      <c r="X162">
        <v>1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6</v>
      </c>
      <c r="AG162">
        <v>1</v>
      </c>
      <c r="AH162">
        <v>2</v>
      </c>
      <c r="AI162">
        <v>16673541</v>
      </c>
      <c r="AJ162">
        <v>140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ROW(Source!A91)</f>
        <v>91</v>
      </c>
      <c r="B163">
        <v>16673557</v>
      </c>
      <c r="C163">
        <v>16673546</v>
      </c>
      <c r="D163">
        <v>15436556</v>
      </c>
      <c r="E163">
        <v>1</v>
      </c>
      <c r="F163">
        <v>1</v>
      </c>
      <c r="G163">
        <v>1</v>
      </c>
      <c r="H163">
        <v>1</v>
      </c>
      <c r="I163" t="s">
        <v>425</v>
      </c>
      <c r="J163" t="s">
        <v>6</v>
      </c>
      <c r="K163" t="s">
        <v>426</v>
      </c>
      <c r="L163">
        <v>1191</v>
      </c>
      <c r="N163">
        <v>1013</v>
      </c>
      <c r="O163" t="s">
        <v>398</v>
      </c>
      <c r="P163" t="s">
        <v>398</v>
      </c>
      <c r="Q163">
        <v>1</v>
      </c>
      <c r="X163">
        <v>14.6</v>
      </c>
      <c r="Y163">
        <v>0</v>
      </c>
      <c r="Z163">
        <v>0</v>
      </c>
      <c r="AA163">
        <v>0</v>
      </c>
      <c r="AB163">
        <v>9.6199999999999992</v>
      </c>
      <c r="AC163">
        <v>0</v>
      </c>
      <c r="AD163">
        <v>1</v>
      </c>
      <c r="AE163">
        <v>1</v>
      </c>
      <c r="AF163" t="s">
        <v>147</v>
      </c>
      <c r="AG163">
        <v>17.52</v>
      </c>
      <c r="AH163">
        <v>2</v>
      </c>
      <c r="AI163">
        <v>16673557</v>
      </c>
      <c r="AJ163">
        <v>141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ROW(Source!A91)</f>
        <v>91</v>
      </c>
      <c r="B164">
        <v>16673558</v>
      </c>
      <c r="C164">
        <v>16673546</v>
      </c>
      <c r="D164">
        <v>15430395</v>
      </c>
      <c r="E164">
        <v>1</v>
      </c>
      <c r="F164">
        <v>1</v>
      </c>
      <c r="G164">
        <v>1</v>
      </c>
      <c r="H164">
        <v>1</v>
      </c>
      <c r="I164" t="s">
        <v>399</v>
      </c>
      <c r="J164" t="s">
        <v>6</v>
      </c>
      <c r="K164" t="s">
        <v>400</v>
      </c>
      <c r="L164">
        <v>1191</v>
      </c>
      <c r="N164">
        <v>1013</v>
      </c>
      <c r="O164" t="s">
        <v>398</v>
      </c>
      <c r="P164" t="s">
        <v>398</v>
      </c>
      <c r="Q164">
        <v>1</v>
      </c>
      <c r="X164">
        <v>1.6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147</v>
      </c>
      <c r="AG164">
        <v>1.92</v>
      </c>
      <c r="AH164">
        <v>2</v>
      </c>
      <c r="AI164">
        <v>16673558</v>
      </c>
      <c r="AJ164">
        <v>142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ROW(Source!A91)</f>
        <v>91</v>
      </c>
      <c r="B165">
        <v>16673559</v>
      </c>
      <c r="C165">
        <v>16673546</v>
      </c>
      <c r="D165">
        <v>15247680</v>
      </c>
      <c r="E165">
        <v>1</v>
      </c>
      <c r="F165">
        <v>1</v>
      </c>
      <c r="G165">
        <v>1</v>
      </c>
      <c r="H165">
        <v>2</v>
      </c>
      <c r="I165" t="s">
        <v>407</v>
      </c>
      <c r="J165" t="s">
        <v>408</v>
      </c>
      <c r="K165" t="s">
        <v>409</v>
      </c>
      <c r="L165">
        <v>1368</v>
      </c>
      <c r="N165">
        <v>1011</v>
      </c>
      <c r="O165" t="s">
        <v>404</v>
      </c>
      <c r="P165" t="s">
        <v>404</v>
      </c>
      <c r="Q165">
        <v>1</v>
      </c>
      <c r="X165">
        <v>0.8</v>
      </c>
      <c r="Y165">
        <v>0</v>
      </c>
      <c r="Z165">
        <v>111.99</v>
      </c>
      <c r="AA165">
        <v>13.5</v>
      </c>
      <c r="AB165">
        <v>0</v>
      </c>
      <c r="AC165">
        <v>0</v>
      </c>
      <c r="AD165">
        <v>1</v>
      </c>
      <c r="AE165">
        <v>0</v>
      </c>
      <c r="AF165" t="s">
        <v>147</v>
      </c>
      <c r="AG165">
        <v>0.96</v>
      </c>
      <c r="AH165">
        <v>2</v>
      </c>
      <c r="AI165">
        <v>16673559</v>
      </c>
      <c r="AJ165">
        <v>143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ROW(Source!A91)</f>
        <v>91</v>
      </c>
      <c r="B166">
        <v>16673560</v>
      </c>
      <c r="C166">
        <v>16673546</v>
      </c>
      <c r="D166">
        <v>15249073</v>
      </c>
      <c r="E166">
        <v>1</v>
      </c>
      <c r="F166">
        <v>1</v>
      </c>
      <c r="G166">
        <v>1</v>
      </c>
      <c r="H166">
        <v>2</v>
      </c>
      <c r="I166" t="s">
        <v>410</v>
      </c>
      <c r="J166" t="s">
        <v>411</v>
      </c>
      <c r="K166" t="s">
        <v>412</v>
      </c>
      <c r="L166">
        <v>1368</v>
      </c>
      <c r="N166">
        <v>1011</v>
      </c>
      <c r="O166" t="s">
        <v>404</v>
      </c>
      <c r="P166" t="s">
        <v>404</v>
      </c>
      <c r="Q166">
        <v>1</v>
      </c>
      <c r="X166">
        <v>0.8</v>
      </c>
      <c r="Y166">
        <v>0</v>
      </c>
      <c r="Z166">
        <v>65.709999999999994</v>
      </c>
      <c r="AA166">
        <v>11.6</v>
      </c>
      <c r="AB166">
        <v>0</v>
      </c>
      <c r="AC166">
        <v>0</v>
      </c>
      <c r="AD166">
        <v>1</v>
      </c>
      <c r="AE166">
        <v>0</v>
      </c>
      <c r="AF166" t="s">
        <v>147</v>
      </c>
      <c r="AG166">
        <v>0.96</v>
      </c>
      <c r="AH166">
        <v>2</v>
      </c>
      <c r="AI166">
        <v>16673560</v>
      </c>
      <c r="AJ166">
        <v>144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ROW(Source!A91)</f>
        <v>91</v>
      </c>
      <c r="B167">
        <v>16673561</v>
      </c>
      <c r="C167">
        <v>16673546</v>
      </c>
      <c r="D167">
        <v>15167600</v>
      </c>
      <c r="E167">
        <v>1</v>
      </c>
      <c r="F167">
        <v>1</v>
      </c>
      <c r="G167">
        <v>1</v>
      </c>
      <c r="H167">
        <v>3</v>
      </c>
      <c r="I167" t="s">
        <v>427</v>
      </c>
      <c r="J167" t="s">
        <v>428</v>
      </c>
      <c r="K167" t="s">
        <v>429</v>
      </c>
      <c r="L167">
        <v>1308</v>
      </c>
      <c r="N167">
        <v>1003</v>
      </c>
      <c r="O167" t="s">
        <v>208</v>
      </c>
      <c r="P167" t="s">
        <v>208</v>
      </c>
      <c r="Q167">
        <v>100</v>
      </c>
      <c r="X167">
        <v>4.7999999999999996E-3</v>
      </c>
      <c r="Y167">
        <v>120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4.7999999999999996E-3</v>
      </c>
      <c r="AH167">
        <v>2</v>
      </c>
      <c r="AI167">
        <v>16673561</v>
      </c>
      <c r="AJ167">
        <v>145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ROW(Source!A91)</f>
        <v>91</v>
      </c>
      <c r="B168">
        <v>16673562</v>
      </c>
      <c r="C168">
        <v>16673546</v>
      </c>
      <c r="D168">
        <v>15169942</v>
      </c>
      <c r="E168">
        <v>1</v>
      </c>
      <c r="F168">
        <v>1</v>
      </c>
      <c r="G168">
        <v>1</v>
      </c>
      <c r="H168">
        <v>3</v>
      </c>
      <c r="I168" t="s">
        <v>430</v>
      </c>
      <c r="J168" t="s">
        <v>431</v>
      </c>
      <c r="K168" t="s">
        <v>421</v>
      </c>
      <c r="L168">
        <v>1346</v>
      </c>
      <c r="N168">
        <v>1009</v>
      </c>
      <c r="O168" t="s">
        <v>202</v>
      </c>
      <c r="P168" t="s">
        <v>202</v>
      </c>
      <c r="Q168">
        <v>1</v>
      </c>
      <c r="X168">
        <v>0.77</v>
      </c>
      <c r="Y168">
        <v>9.0399999999999991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0.77</v>
      </c>
      <c r="AH168">
        <v>2</v>
      </c>
      <c r="AI168">
        <v>16673562</v>
      </c>
      <c r="AJ168">
        <v>146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ROW(Source!A91)</f>
        <v>91</v>
      </c>
      <c r="B169">
        <v>16673563</v>
      </c>
      <c r="C169">
        <v>16673546</v>
      </c>
      <c r="D169">
        <v>15217463</v>
      </c>
      <c r="E169">
        <v>1</v>
      </c>
      <c r="F169">
        <v>1</v>
      </c>
      <c r="G169">
        <v>1</v>
      </c>
      <c r="H169">
        <v>3</v>
      </c>
      <c r="I169" t="s">
        <v>432</v>
      </c>
      <c r="J169" t="s">
        <v>433</v>
      </c>
      <c r="K169" t="s">
        <v>434</v>
      </c>
      <c r="L169">
        <v>1358</v>
      </c>
      <c r="N169">
        <v>1010</v>
      </c>
      <c r="O169" t="s">
        <v>435</v>
      </c>
      <c r="P169" t="s">
        <v>435</v>
      </c>
      <c r="Q169">
        <v>10</v>
      </c>
      <c r="X169">
        <v>0.1</v>
      </c>
      <c r="Y169">
        <v>39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0.1</v>
      </c>
      <c r="AH169">
        <v>2</v>
      </c>
      <c r="AI169">
        <v>16673563</v>
      </c>
      <c r="AJ169">
        <v>147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ROW(Source!A91)</f>
        <v>91</v>
      </c>
      <c r="B170">
        <v>16673564</v>
      </c>
      <c r="C170">
        <v>16673546</v>
      </c>
      <c r="D170">
        <v>15219318</v>
      </c>
      <c r="E170">
        <v>1</v>
      </c>
      <c r="F170">
        <v>1</v>
      </c>
      <c r="G170">
        <v>1</v>
      </c>
      <c r="H170">
        <v>3</v>
      </c>
      <c r="I170" t="s">
        <v>436</v>
      </c>
      <c r="J170" t="s">
        <v>437</v>
      </c>
      <c r="K170" t="s">
        <v>438</v>
      </c>
      <c r="L170">
        <v>1355</v>
      </c>
      <c r="N170">
        <v>1010</v>
      </c>
      <c r="O170" t="s">
        <v>218</v>
      </c>
      <c r="P170" t="s">
        <v>218</v>
      </c>
      <c r="Q170">
        <v>100</v>
      </c>
      <c r="X170">
        <v>2.0400000000000001E-2</v>
      </c>
      <c r="Y170">
        <v>3986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2.0400000000000001E-2</v>
      </c>
      <c r="AH170">
        <v>2</v>
      </c>
      <c r="AI170">
        <v>16673564</v>
      </c>
      <c r="AJ170">
        <v>148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ROW(Source!A91)</f>
        <v>91</v>
      </c>
      <c r="B171">
        <v>16673565</v>
      </c>
      <c r="C171">
        <v>16673546</v>
      </c>
      <c r="D171">
        <v>15233311</v>
      </c>
      <c r="E171">
        <v>1</v>
      </c>
      <c r="F171">
        <v>1</v>
      </c>
      <c r="G171">
        <v>1</v>
      </c>
      <c r="H171">
        <v>3</v>
      </c>
      <c r="I171" t="s">
        <v>439</v>
      </c>
      <c r="J171" t="s">
        <v>440</v>
      </c>
      <c r="K171" t="s">
        <v>441</v>
      </c>
      <c r="L171">
        <v>1346</v>
      </c>
      <c r="N171">
        <v>1009</v>
      </c>
      <c r="O171" t="s">
        <v>202</v>
      </c>
      <c r="P171" t="s">
        <v>202</v>
      </c>
      <c r="Q171">
        <v>1</v>
      </c>
      <c r="X171">
        <v>1.6E-2</v>
      </c>
      <c r="Y171">
        <v>41.7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1.6E-2</v>
      </c>
      <c r="AH171">
        <v>2</v>
      </c>
      <c r="AI171">
        <v>16673565</v>
      </c>
      <c r="AJ171">
        <v>149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ROW(Source!A91)</f>
        <v>91</v>
      </c>
      <c r="B172">
        <v>16673566</v>
      </c>
      <c r="C172">
        <v>16673546</v>
      </c>
      <c r="D172">
        <v>15164559</v>
      </c>
      <c r="E172">
        <v>17</v>
      </c>
      <c r="F172">
        <v>1</v>
      </c>
      <c r="G172">
        <v>1</v>
      </c>
      <c r="H172">
        <v>3</v>
      </c>
      <c r="I172" t="s">
        <v>442</v>
      </c>
      <c r="J172" t="s">
        <v>6</v>
      </c>
      <c r="K172" t="s">
        <v>443</v>
      </c>
      <c r="L172">
        <v>1374</v>
      </c>
      <c r="N172">
        <v>1013</v>
      </c>
      <c r="O172" t="s">
        <v>444</v>
      </c>
      <c r="P172" t="s">
        <v>444</v>
      </c>
      <c r="Q172">
        <v>1</v>
      </c>
      <c r="X172">
        <v>2.81</v>
      </c>
      <c r="Y172">
        <v>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2.81</v>
      </c>
      <c r="AH172">
        <v>2</v>
      </c>
      <c r="AI172">
        <v>16673566</v>
      </c>
      <c r="AJ172">
        <v>150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ROW(Source!A92)</f>
        <v>92</v>
      </c>
      <c r="B173">
        <v>16673557</v>
      </c>
      <c r="C173">
        <v>16673546</v>
      </c>
      <c r="D173">
        <v>15436556</v>
      </c>
      <c r="E173">
        <v>1</v>
      </c>
      <c r="F173">
        <v>1</v>
      </c>
      <c r="G173">
        <v>1</v>
      </c>
      <c r="H173">
        <v>1</v>
      </c>
      <c r="I173" t="s">
        <v>425</v>
      </c>
      <c r="J173" t="s">
        <v>6</v>
      </c>
      <c r="K173" t="s">
        <v>426</v>
      </c>
      <c r="L173">
        <v>1191</v>
      </c>
      <c r="N173">
        <v>1013</v>
      </c>
      <c r="O173" t="s">
        <v>398</v>
      </c>
      <c r="P173" t="s">
        <v>398</v>
      </c>
      <c r="Q173">
        <v>1</v>
      </c>
      <c r="X173">
        <v>14.6</v>
      </c>
      <c r="Y173">
        <v>0</v>
      </c>
      <c r="Z173">
        <v>0</v>
      </c>
      <c r="AA173">
        <v>0</v>
      </c>
      <c r="AB173">
        <v>9.6199999999999992</v>
      </c>
      <c r="AC173">
        <v>0</v>
      </c>
      <c r="AD173">
        <v>1</v>
      </c>
      <c r="AE173">
        <v>1</v>
      </c>
      <c r="AF173" t="s">
        <v>147</v>
      </c>
      <c r="AG173">
        <v>17.52</v>
      </c>
      <c r="AH173">
        <v>2</v>
      </c>
      <c r="AI173">
        <v>16673557</v>
      </c>
      <c r="AJ173">
        <v>153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ROW(Source!A92)</f>
        <v>92</v>
      </c>
      <c r="B174">
        <v>16673558</v>
      </c>
      <c r="C174">
        <v>16673546</v>
      </c>
      <c r="D174">
        <v>15430395</v>
      </c>
      <c r="E174">
        <v>1</v>
      </c>
      <c r="F174">
        <v>1</v>
      </c>
      <c r="G174">
        <v>1</v>
      </c>
      <c r="H174">
        <v>1</v>
      </c>
      <c r="I174" t="s">
        <v>399</v>
      </c>
      <c r="J174" t="s">
        <v>6</v>
      </c>
      <c r="K174" t="s">
        <v>400</v>
      </c>
      <c r="L174">
        <v>1191</v>
      </c>
      <c r="N174">
        <v>1013</v>
      </c>
      <c r="O174" t="s">
        <v>398</v>
      </c>
      <c r="P174" t="s">
        <v>398</v>
      </c>
      <c r="Q174">
        <v>1</v>
      </c>
      <c r="X174">
        <v>1.6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147</v>
      </c>
      <c r="AG174">
        <v>1.92</v>
      </c>
      <c r="AH174">
        <v>2</v>
      </c>
      <c r="AI174">
        <v>16673558</v>
      </c>
      <c r="AJ174">
        <v>154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ROW(Source!A92)</f>
        <v>92</v>
      </c>
      <c r="B175">
        <v>16673559</v>
      </c>
      <c r="C175">
        <v>16673546</v>
      </c>
      <c r="D175">
        <v>15247680</v>
      </c>
      <c r="E175">
        <v>1</v>
      </c>
      <c r="F175">
        <v>1</v>
      </c>
      <c r="G175">
        <v>1</v>
      </c>
      <c r="H175">
        <v>2</v>
      </c>
      <c r="I175" t="s">
        <v>407</v>
      </c>
      <c r="J175" t="s">
        <v>408</v>
      </c>
      <c r="K175" t="s">
        <v>409</v>
      </c>
      <c r="L175">
        <v>1368</v>
      </c>
      <c r="N175">
        <v>1011</v>
      </c>
      <c r="O175" t="s">
        <v>404</v>
      </c>
      <c r="P175" t="s">
        <v>404</v>
      </c>
      <c r="Q175">
        <v>1</v>
      </c>
      <c r="X175">
        <v>0.8</v>
      </c>
      <c r="Y175">
        <v>0</v>
      </c>
      <c r="Z175">
        <v>111.99</v>
      </c>
      <c r="AA175">
        <v>13.5</v>
      </c>
      <c r="AB175">
        <v>0</v>
      </c>
      <c r="AC175">
        <v>0</v>
      </c>
      <c r="AD175">
        <v>1</v>
      </c>
      <c r="AE175">
        <v>0</v>
      </c>
      <c r="AF175" t="s">
        <v>147</v>
      </c>
      <c r="AG175">
        <v>0.96</v>
      </c>
      <c r="AH175">
        <v>2</v>
      </c>
      <c r="AI175">
        <v>16673559</v>
      </c>
      <c r="AJ175">
        <v>155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ROW(Source!A92)</f>
        <v>92</v>
      </c>
      <c r="B176">
        <v>16673560</v>
      </c>
      <c r="C176">
        <v>16673546</v>
      </c>
      <c r="D176">
        <v>15249073</v>
      </c>
      <c r="E176">
        <v>1</v>
      </c>
      <c r="F176">
        <v>1</v>
      </c>
      <c r="G176">
        <v>1</v>
      </c>
      <c r="H176">
        <v>2</v>
      </c>
      <c r="I176" t="s">
        <v>410</v>
      </c>
      <c r="J176" t="s">
        <v>411</v>
      </c>
      <c r="K176" t="s">
        <v>412</v>
      </c>
      <c r="L176">
        <v>1368</v>
      </c>
      <c r="N176">
        <v>1011</v>
      </c>
      <c r="O176" t="s">
        <v>404</v>
      </c>
      <c r="P176" t="s">
        <v>404</v>
      </c>
      <c r="Q176">
        <v>1</v>
      </c>
      <c r="X176">
        <v>0.8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147</v>
      </c>
      <c r="AG176">
        <v>0.96</v>
      </c>
      <c r="AH176">
        <v>2</v>
      </c>
      <c r="AI176">
        <v>16673560</v>
      </c>
      <c r="AJ176">
        <v>156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ROW(Source!A92)</f>
        <v>92</v>
      </c>
      <c r="B177">
        <v>16673561</v>
      </c>
      <c r="C177">
        <v>16673546</v>
      </c>
      <c r="D177">
        <v>15167600</v>
      </c>
      <c r="E177">
        <v>1</v>
      </c>
      <c r="F177">
        <v>1</v>
      </c>
      <c r="G177">
        <v>1</v>
      </c>
      <c r="H177">
        <v>3</v>
      </c>
      <c r="I177" t="s">
        <v>427</v>
      </c>
      <c r="J177" t="s">
        <v>428</v>
      </c>
      <c r="K177" t="s">
        <v>429</v>
      </c>
      <c r="L177">
        <v>1308</v>
      </c>
      <c r="N177">
        <v>1003</v>
      </c>
      <c r="O177" t="s">
        <v>208</v>
      </c>
      <c r="P177" t="s">
        <v>208</v>
      </c>
      <c r="Q177">
        <v>100</v>
      </c>
      <c r="X177">
        <v>4.7999999999999996E-3</v>
      </c>
      <c r="Y177">
        <v>120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4.7999999999999996E-3</v>
      </c>
      <c r="AH177">
        <v>2</v>
      </c>
      <c r="AI177">
        <v>16673561</v>
      </c>
      <c r="AJ177">
        <v>157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ROW(Source!A92)</f>
        <v>92</v>
      </c>
      <c r="B178">
        <v>16673562</v>
      </c>
      <c r="C178">
        <v>16673546</v>
      </c>
      <c r="D178">
        <v>15169942</v>
      </c>
      <c r="E178">
        <v>1</v>
      </c>
      <c r="F178">
        <v>1</v>
      </c>
      <c r="G178">
        <v>1</v>
      </c>
      <c r="H178">
        <v>3</v>
      </c>
      <c r="I178" t="s">
        <v>430</v>
      </c>
      <c r="J178" t="s">
        <v>431</v>
      </c>
      <c r="K178" t="s">
        <v>421</v>
      </c>
      <c r="L178">
        <v>1346</v>
      </c>
      <c r="N178">
        <v>1009</v>
      </c>
      <c r="O178" t="s">
        <v>202</v>
      </c>
      <c r="P178" t="s">
        <v>202</v>
      </c>
      <c r="Q178">
        <v>1</v>
      </c>
      <c r="X178">
        <v>0.77</v>
      </c>
      <c r="Y178">
        <v>9.0399999999999991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0.77</v>
      </c>
      <c r="AH178">
        <v>2</v>
      </c>
      <c r="AI178">
        <v>16673562</v>
      </c>
      <c r="AJ178">
        <v>158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ROW(Source!A92)</f>
        <v>92</v>
      </c>
      <c r="B179">
        <v>16673563</v>
      </c>
      <c r="C179">
        <v>16673546</v>
      </c>
      <c r="D179">
        <v>15217463</v>
      </c>
      <c r="E179">
        <v>1</v>
      </c>
      <c r="F179">
        <v>1</v>
      </c>
      <c r="G179">
        <v>1</v>
      </c>
      <c r="H179">
        <v>3</v>
      </c>
      <c r="I179" t="s">
        <v>432</v>
      </c>
      <c r="J179" t="s">
        <v>433</v>
      </c>
      <c r="K179" t="s">
        <v>434</v>
      </c>
      <c r="L179">
        <v>1358</v>
      </c>
      <c r="N179">
        <v>1010</v>
      </c>
      <c r="O179" t="s">
        <v>435</v>
      </c>
      <c r="P179" t="s">
        <v>435</v>
      </c>
      <c r="Q179">
        <v>10</v>
      </c>
      <c r="X179">
        <v>0.1</v>
      </c>
      <c r="Y179">
        <v>39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0.1</v>
      </c>
      <c r="AH179">
        <v>2</v>
      </c>
      <c r="AI179">
        <v>16673563</v>
      </c>
      <c r="AJ179">
        <v>159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ROW(Source!A92)</f>
        <v>92</v>
      </c>
      <c r="B180">
        <v>16673564</v>
      </c>
      <c r="C180">
        <v>16673546</v>
      </c>
      <c r="D180">
        <v>15219318</v>
      </c>
      <c r="E180">
        <v>1</v>
      </c>
      <c r="F180">
        <v>1</v>
      </c>
      <c r="G180">
        <v>1</v>
      </c>
      <c r="H180">
        <v>3</v>
      </c>
      <c r="I180" t="s">
        <v>436</v>
      </c>
      <c r="J180" t="s">
        <v>437</v>
      </c>
      <c r="K180" t="s">
        <v>438</v>
      </c>
      <c r="L180">
        <v>1355</v>
      </c>
      <c r="N180">
        <v>1010</v>
      </c>
      <c r="O180" t="s">
        <v>218</v>
      </c>
      <c r="P180" t="s">
        <v>218</v>
      </c>
      <c r="Q180">
        <v>100</v>
      </c>
      <c r="X180">
        <v>2.0400000000000001E-2</v>
      </c>
      <c r="Y180">
        <v>3986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2.0400000000000001E-2</v>
      </c>
      <c r="AH180">
        <v>2</v>
      </c>
      <c r="AI180">
        <v>16673564</v>
      </c>
      <c r="AJ180">
        <v>160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ROW(Source!A92)</f>
        <v>92</v>
      </c>
      <c r="B181">
        <v>16673565</v>
      </c>
      <c r="C181">
        <v>16673546</v>
      </c>
      <c r="D181">
        <v>15233311</v>
      </c>
      <c r="E181">
        <v>1</v>
      </c>
      <c r="F181">
        <v>1</v>
      </c>
      <c r="G181">
        <v>1</v>
      </c>
      <c r="H181">
        <v>3</v>
      </c>
      <c r="I181" t="s">
        <v>439</v>
      </c>
      <c r="J181" t="s">
        <v>440</v>
      </c>
      <c r="K181" t="s">
        <v>441</v>
      </c>
      <c r="L181">
        <v>1346</v>
      </c>
      <c r="N181">
        <v>1009</v>
      </c>
      <c r="O181" t="s">
        <v>202</v>
      </c>
      <c r="P181" t="s">
        <v>202</v>
      </c>
      <c r="Q181">
        <v>1</v>
      </c>
      <c r="X181">
        <v>1.6E-2</v>
      </c>
      <c r="Y181">
        <v>41.7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1.6E-2</v>
      </c>
      <c r="AH181">
        <v>2</v>
      </c>
      <c r="AI181">
        <v>16673565</v>
      </c>
      <c r="AJ181">
        <v>161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ROW(Source!A92)</f>
        <v>92</v>
      </c>
      <c r="B182">
        <v>16673566</v>
      </c>
      <c r="C182">
        <v>16673546</v>
      </c>
      <c r="D182">
        <v>15164559</v>
      </c>
      <c r="E182">
        <v>17</v>
      </c>
      <c r="F182">
        <v>1</v>
      </c>
      <c r="G182">
        <v>1</v>
      </c>
      <c r="H182">
        <v>3</v>
      </c>
      <c r="I182" t="s">
        <v>442</v>
      </c>
      <c r="J182" t="s">
        <v>6</v>
      </c>
      <c r="K182" t="s">
        <v>443</v>
      </c>
      <c r="L182">
        <v>1374</v>
      </c>
      <c r="N182">
        <v>1013</v>
      </c>
      <c r="O182" t="s">
        <v>444</v>
      </c>
      <c r="P182" t="s">
        <v>444</v>
      </c>
      <c r="Q182">
        <v>1</v>
      </c>
      <c r="X182">
        <v>2.81</v>
      </c>
      <c r="Y182">
        <v>1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2.81</v>
      </c>
      <c r="AH182">
        <v>2</v>
      </c>
      <c r="AI182">
        <v>16673566</v>
      </c>
      <c r="AJ182">
        <v>162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ROW(Source!A97)</f>
        <v>97</v>
      </c>
      <c r="B183">
        <v>16673617</v>
      </c>
      <c r="C183">
        <v>16673574</v>
      </c>
      <c r="D183">
        <v>15436014</v>
      </c>
      <c r="E183">
        <v>1</v>
      </c>
      <c r="F183">
        <v>1</v>
      </c>
      <c r="G183">
        <v>1</v>
      </c>
      <c r="H183">
        <v>1</v>
      </c>
      <c r="I183" t="s">
        <v>445</v>
      </c>
      <c r="J183" t="s">
        <v>6</v>
      </c>
      <c r="K183" t="s">
        <v>446</v>
      </c>
      <c r="L183">
        <v>1191</v>
      </c>
      <c r="N183">
        <v>1013</v>
      </c>
      <c r="O183" t="s">
        <v>398</v>
      </c>
      <c r="P183" t="s">
        <v>398</v>
      </c>
      <c r="Q183">
        <v>1</v>
      </c>
      <c r="X183">
        <v>61.59</v>
      </c>
      <c r="Y183">
        <v>0</v>
      </c>
      <c r="Z183">
        <v>0</v>
      </c>
      <c r="AA183">
        <v>0</v>
      </c>
      <c r="AB183">
        <v>8.74</v>
      </c>
      <c r="AC183">
        <v>0</v>
      </c>
      <c r="AD183">
        <v>1</v>
      </c>
      <c r="AE183">
        <v>1</v>
      </c>
      <c r="AF183" t="s">
        <v>118</v>
      </c>
      <c r="AG183">
        <v>84.994199999999992</v>
      </c>
      <c r="AH183">
        <v>2</v>
      </c>
      <c r="AI183">
        <v>16673617</v>
      </c>
      <c r="AJ183">
        <v>165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ROW(Source!A97)</f>
        <v>97</v>
      </c>
      <c r="B184">
        <v>16673618</v>
      </c>
      <c r="C184">
        <v>16673574</v>
      </c>
      <c r="D184">
        <v>15430395</v>
      </c>
      <c r="E184">
        <v>1</v>
      </c>
      <c r="F184">
        <v>1</v>
      </c>
      <c r="G184">
        <v>1</v>
      </c>
      <c r="H184">
        <v>1</v>
      </c>
      <c r="I184" t="s">
        <v>399</v>
      </c>
      <c r="J184" t="s">
        <v>6</v>
      </c>
      <c r="K184" t="s">
        <v>400</v>
      </c>
      <c r="L184">
        <v>1191</v>
      </c>
      <c r="N184">
        <v>1013</v>
      </c>
      <c r="O184" t="s">
        <v>398</v>
      </c>
      <c r="P184" t="s">
        <v>398</v>
      </c>
      <c r="Q184">
        <v>1</v>
      </c>
      <c r="X184">
        <v>0.8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2</v>
      </c>
      <c r="AF184" t="s">
        <v>117</v>
      </c>
      <c r="AG184">
        <v>1.2</v>
      </c>
      <c r="AH184">
        <v>2</v>
      </c>
      <c r="AI184">
        <v>16673618</v>
      </c>
      <c r="AJ184">
        <v>166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ROW(Source!A97)</f>
        <v>97</v>
      </c>
      <c r="B185">
        <v>16673619</v>
      </c>
      <c r="C185">
        <v>16673574</v>
      </c>
      <c r="D185">
        <v>15247680</v>
      </c>
      <c r="E185">
        <v>1</v>
      </c>
      <c r="F185">
        <v>1</v>
      </c>
      <c r="G185">
        <v>1</v>
      </c>
      <c r="H185">
        <v>2</v>
      </c>
      <c r="I185" t="s">
        <v>407</v>
      </c>
      <c r="J185" t="s">
        <v>408</v>
      </c>
      <c r="K185" t="s">
        <v>409</v>
      </c>
      <c r="L185">
        <v>1368</v>
      </c>
      <c r="N185">
        <v>1011</v>
      </c>
      <c r="O185" t="s">
        <v>404</v>
      </c>
      <c r="P185" t="s">
        <v>404</v>
      </c>
      <c r="Q185">
        <v>1</v>
      </c>
      <c r="X185">
        <v>0.32</v>
      </c>
      <c r="Y185">
        <v>0</v>
      </c>
      <c r="Z185">
        <v>111.99</v>
      </c>
      <c r="AA185">
        <v>13.5</v>
      </c>
      <c r="AB185">
        <v>0</v>
      </c>
      <c r="AC185">
        <v>0</v>
      </c>
      <c r="AD185">
        <v>1</v>
      </c>
      <c r="AE185">
        <v>0</v>
      </c>
      <c r="AF185" t="s">
        <v>117</v>
      </c>
      <c r="AG185">
        <v>0.48</v>
      </c>
      <c r="AH185">
        <v>2</v>
      </c>
      <c r="AI185">
        <v>16673619</v>
      </c>
      <c r="AJ185">
        <v>167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ROW(Source!A97)</f>
        <v>97</v>
      </c>
      <c r="B186">
        <v>16673620</v>
      </c>
      <c r="C186">
        <v>16673574</v>
      </c>
      <c r="D186">
        <v>15247860</v>
      </c>
      <c r="E186">
        <v>1</v>
      </c>
      <c r="F186">
        <v>1</v>
      </c>
      <c r="G186">
        <v>1</v>
      </c>
      <c r="H186">
        <v>2</v>
      </c>
      <c r="I186" t="s">
        <v>447</v>
      </c>
      <c r="J186" t="s">
        <v>448</v>
      </c>
      <c r="K186" t="s">
        <v>449</v>
      </c>
      <c r="L186">
        <v>1368</v>
      </c>
      <c r="N186">
        <v>1011</v>
      </c>
      <c r="O186" t="s">
        <v>404</v>
      </c>
      <c r="P186" t="s">
        <v>404</v>
      </c>
      <c r="Q186">
        <v>1</v>
      </c>
      <c r="X186">
        <v>8.8000000000000007</v>
      </c>
      <c r="Y186">
        <v>0</v>
      </c>
      <c r="Z186">
        <v>3.12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117</v>
      </c>
      <c r="AG186">
        <v>13.200000000000001</v>
      </c>
      <c r="AH186">
        <v>2</v>
      </c>
      <c r="AI186">
        <v>16673620</v>
      </c>
      <c r="AJ186">
        <v>168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ROW(Source!A97)</f>
        <v>97</v>
      </c>
      <c r="B187">
        <v>16673621</v>
      </c>
      <c r="C187">
        <v>16673574</v>
      </c>
      <c r="D187">
        <v>15247873</v>
      </c>
      <c r="E187">
        <v>1</v>
      </c>
      <c r="F187">
        <v>1</v>
      </c>
      <c r="G187">
        <v>1</v>
      </c>
      <c r="H187">
        <v>2</v>
      </c>
      <c r="I187" t="s">
        <v>450</v>
      </c>
      <c r="J187" t="s">
        <v>451</v>
      </c>
      <c r="K187" t="s">
        <v>452</v>
      </c>
      <c r="L187">
        <v>1368</v>
      </c>
      <c r="N187">
        <v>1011</v>
      </c>
      <c r="O187" t="s">
        <v>404</v>
      </c>
      <c r="P187" t="s">
        <v>404</v>
      </c>
      <c r="Q187">
        <v>1</v>
      </c>
      <c r="X187">
        <v>0.1</v>
      </c>
      <c r="Y187">
        <v>0</v>
      </c>
      <c r="Z187">
        <v>6.66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117</v>
      </c>
      <c r="AG187">
        <v>0.15</v>
      </c>
      <c r="AH187">
        <v>2</v>
      </c>
      <c r="AI187">
        <v>16673621</v>
      </c>
      <c r="AJ187">
        <v>169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ROW(Source!A97)</f>
        <v>97</v>
      </c>
      <c r="B188">
        <v>16673622</v>
      </c>
      <c r="C188">
        <v>16673574</v>
      </c>
      <c r="D188">
        <v>15249073</v>
      </c>
      <c r="E188">
        <v>1</v>
      </c>
      <c r="F188">
        <v>1</v>
      </c>
      <c r="G188">
        <v>1</v>
      </c>
      <c r="H188">
        <v>2</v>
      </c>
      <c r="I188" t="s">
        <v>410</v>
      </c>
      <c r="J188" t="s">
        <v>411</v>
      </c>
      <c r="K188" t="s">
        <v>412</v>
      </c>
      <c r="L188">
        <v>1368</v>
      </c>
      <c r="N188">
        <v>1011</v>
      </c>
      <c r="O188" t="s">
        <v>404</v>
      </c>
      <c r="P188" t="s">
        <v>404</v>
      </c>
      <c r="Q188">
        <v>1</v>
      </c>
      <c r="X188">
        <v>0.48</v>
      </c>
      <c r="Y188">
        <v>0</v>
      </c>
      <c r="Z188">
        <v>65.709999999999994</v>
      </c>
      <c r="AA188">
        <v>11.6</v>
      </c>
      <c r="AB188">
        <v>0</v>
      </c>
      <c r="AC188">
        <v>0</v>
      </c>
      <c r="AD188">
        <v>1</v>
      </c>
      <c r="AE188">
        <v>0</v>
      </c>
      <c r="AF188" t="s">
        <v>117</v>
      </c>
      <c r="AG188">
        <v>0.72</v>
      </c>
      <c r="AH188">
        <v>2</v>
      </c>
      <c r="AI188">
        <v>16673622</v>
      </c>
      <c r="AJ188">
        <v>170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ROW(Source!A97)</f>
        <v>97</v>
      </c>
      <c r="B189">
        <v>16673623</v>
      </c>
      <c r="C189">
        <v>16673574</v>
      </c>
      <c r="D189">
        <v>15249377</v>
      </c>
      <c r="E189">
        <v>1</v>
      </c>
      <c r="F189">
        <v>1</v>
      </c>
      <c r="G189">
        <v>1</v>
      </c>
      <c r="H189">
        <v>2</v>
      </c>
      <c r="I189" t="s">
        <v>413</v>
      </c>
      <c r="J189" t="s">
        <v>414</v>
      </c>
      <c r="K189" t="s">
        <v>415</v>
      </c>
      <c r="L189">
        <v>1368</v>
      </c>
      <c r="N189">
        <v>1011</v>
      </c>
      <c r="O189" t="s">
        <v>404</v>
      </c>
      <c r="P189" t="s">
        <v>404</v>
      </c>
      <c r="Q189">
        <v>1</v>
      </c>
      <c r="X189">
        <v>1.07</v>
      </c>
      <c r="Y189">
        <v>0</v>
      </c>
      <c r="Z189">
        <v>8.1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117</v>
      </c>
      <c r="AG189">
        <v>1.605</v>
      </c>
      <c r="AH189">
        <v>2</v>
      </c>
      <c r="AI189">
        <v>16673623</v>
      </c>
      <c r="AJ189">
        <v>171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ROW(Source!A97)</f>
        <v>97</v>
      </c>
      <c r="B190">
        <v>16673624</v>
      </c>
      <c r="C190">
        <v>16673574</v>
      </c>
      <c r="D190">
        <v>15167567</v>
      </c>
      <c r="E190">
        <v>1</v>
      </c>
      <c r="F190">
        <v>1</v>
      </c>
      <c r="G190">
        <v>1</v>
      </c>
      <c r="H190">
        <v>3</v>
      </c>
      <c r="I190" t="s">
        <v>453</v>
      </c>
      <c r="J190" t="s">
        <v>454</v>
      </c>
      <c r="K190" t="s">
        <v>455</v>
      </c>
      <c r="L190">
        <v>1346</v>
      </c>
      <c r="N190">
        <v>1009</v>
      </c>
      <c r="O190" t="s">
        <v>202</v>
      </c>
      <c r="P190" t="s">
        <v>202</v>
      </c>
      <c r="Q190">
        <v>1</v>
      </c>
      <c r="X190">
        <v>7.27</v>
      </c>
      <c r="Y190">
        <v>39.020000000000003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7.27</v>
      </c>
      <c r="AH190">
        <v>2</v>
      </c>
      <c r="AI190">
        <v>16673624</v>
      </c>
      <c r="AJ190">
        <v>172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ROW(Source!A97)</f>
        <v>97</v>
      </c>
      <c r="B191">
        <v>16673625</v>
      </c>
      <c r="C191">
        <v>16673574</v>
      </c>
      <c r="D191">
        <v>15168763</v>
      </c>
      <c r="E191">
        <v>1</v>
      </c>
      <c r="F191">
        <v>1</v>
      </c>
      <c r="G191">
        <v>1</v>
      </c>
      <c r="H191">
        <v>3</v>
      </c>
      <c r="I191" t="s">
        <v>416</v>
      </c>
      <c r="J191" t="s">
        <v>417</v>
      </c>
      <c r="K191" t="s">
        <v>418</v>
      </c>
      <c r="L191">
        <v>1348</v>
      </c>
      <c r="N191">
        <v>1009</v>
      </c>
      <c r="O191" t="s">
        <v>174</v>
      </c>
      <c r="P191" t="s">
        <v>174</v>
      </c>
      <c r="Q191">
        <v>1000</v>
      </c>
      <c r="X191">
        <v>2.7E-4</v>
      </c>
      <c r="Y191">
        <v>10362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2.7E-4</v>
      </c>
      <c r="AH191">
        <v>2</v>
      </c>
      <c r="AI191">
        <v>16673625</v>
      </c>
      <c r="AJ191">
        <v>173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ROW(Source!A97)</f>
        <v>97</v>
      </c>
      <c r="B192">
        <v>16673626</v>
      </c>
      <c r="C192">
        <v>16673574</v>
      </c>
      <c r="D192">
        <v>15169941</v>
      </c>
      <c r="E192">
        <v>1</v>
      </c>
      <c r="F192">
        <v>1</v>
      </c>
      <c r="G192">
        <v>1</v>
      </c>
      <c r="H192">
        <v>3</v>
      </c>
      <c r="I192" t="s">
        <v>419</v>
      </c>
      <c r="J192" t="s">
        <v>420</v>
      </c>
      <c r="K192" t="s">
        <v>421</v>
      </c>
      <c r="L192">
        <v>1348</v>
      </c>
      <c r="N192">
        <v>1009</v>
      </c>
      <c r="O192" t="s">
        <v>174</v>
      </c>
      <c r="P192" t="s">
        <v>174</v>
      </c>
      <c r="Q192">
        <v>1000</v>
      </c>
      <c r="X192">
        <v>1.2999999999999999E-2</v>
      </c>
      <c r="Y192">
        <v>9040.01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1.2999999999999999E-2</v>
      </c>
      <c r="AH192">
        <v>2</v>
      </c>
      <c r="AI192">
        <v>16673626</v>
      </c>
      <c r="AJ192">
        <v>174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ROW(Source!A97)</f>
        <v>97</v>
      </c>
      <c r="B193">
        <v>16673627</v>
      </c>
      <c r="C193">
        <v>16673574</v>
      </c>
      <c r="D193">
        <v>15170824</v>
      </c>
      <c r="E193">
        <v>1</v>
      </c>
      <c r="F193">
        <v>1</v>
      </c>
      <c r="G193">
        <v>1</v>
      </c>
      <c r="H193">
        <v>3</v>
      </c>
      <c r="I193" t="s">
        <v>456</v>
      </c>
      <c r="J193" t="s">
        <v>457</v>
      </c>
      <c r="K193" t="s">
        <v>458</v>
      </c>
      <c r="L193">
        <v>1346</v>
      </c>
      <c r="N193">
        <v>1009</v>
      </c>
      <c r="O193" t="s">
        <v>202</v>
      </c>
      <c r="P193" t="s">
        <v>202</v>
      </c>
      <c r="Q193">
        <v>1</v>
      </c>
      <c r="X193">
        <v>12.98</v>
      </c>
      <c r="Y193">
        <v>23.09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12.98</v>
      </c>
      <c r="AH193">
        <v>2</v>
      </c>
      <c r="AI193">
        <v>16673627</v>
      </c>
      <c r="AJ193">
        <v>175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ROW(Source!A97)</f>
        <v>97</v>
      </c>
      <c r="B194">
        <v>16673628</v>
      </c>
      <c r="C194">
        <v>16673574</v>
      </c>
      <c r="D194">
        <v>15163311</v>
      </c>
      <c r="E194">
        <v>17</v>
      </c>
      <c r="F194">
        <v>1</v>
      </c>
      <c r="G194">
        <v>1</v>
      </c>
      <c r="H194">
        <v>3</v>
      </c>
      <c r="I194" t="s">
        <v>574</v>
      </c>
      <c r="J194" t="s">
        <v>6</v>
      </c>
      <c r="K194" t="s">
        <v>575</v>
      </c>
      <c r="L194">
        <v>1327</v>
      </c>
      <c r="N194">
        <v>1005</v>
      </c>
      <c r="O194" t="s">
        <v>159</v>
      </c>
      <c r="P194" t="s">
        <v>159</v>
      </c>
      <c r="Q194">
        <v>1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1</v>
      </c>
      <c r="AD194">
        <v>0</v>
      </c>
      <c r="AE194">
        <v>0</v>
      </c>
      <c r="AF194" t="s">
        <v>6</v>
      </c>
      <c r="AG194">
        <v>0</v>
      </c>
      <c r="AH194">
        <v>3</v>
      </c>
      <c r="AI194">
        <v>-1</v>
      </c>
      <c r="AJ194" t="s">
        <v>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ROW(Source!A97)</f>
        <v>97</v>
      </c>
      <c r="B195">
        <v>16673629</v>
      </c>
      <c r="C195">
        <v>16673574</v>
      </c>
      <c r="D195">
        <v>15163115</v>
      </c>
      <c r="E195">
        <v>17</v>
      </c>
      <c r="F195">
        <v>1</v>
      </c>
      <c r="G195">
        <v>1</v>
      </c>
      <c r="H195">
        <v>3</v>
      </c>
      <c r="I195" t="s">
        <v>576</v>
      </c>
      <c r="J195" t="s">
        <v>6</v>
      </c>
      <c r="K195" t="s">
        <v>577</v>
      </c>
      <c r="L195">
        <v>1346</v>
      </c>
      <c r="N195">
        <v>1009</v>
      </c>
      <c r="O195" t="s">
        <v>202</v>
      </c>
      <c r="P195" t="s">
        <v>202</v>
      </c>
      <c r="Q195">
        <v>1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1</v>
      </c>
      <c r="AD195">
        <v>0</v>
      </c>
      <c r="AE195">
        <v>0</v>
      </c>
      <c r="AF195" t="s">
        <v>6</v>
      </c>
      <c r="AG195">
        <v>0</v>
      </c>
      <c r="AH195">
        <v>3</v>
      </c>
      <c r="AI195">
        <v>-1</v>
      </c>
      <c r="AJ195" t="s">
        <v>6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ROW(Source!A97)</f>
        <v>97</v>
      </c>
      <c r="B196">
        <v>16673630</v>
      </c>
      <c r="C196">
        <v>16673574</v>
      </c>
      <c r="D196">
        <v>15163312</v>
      </c>
      <c r="E196">
        <v>17</v>
      </c>
      <c r="F196">
        <v>1</v>
      </c>
      <c r="G196">
        <v>1</v>
      </c>
      <c r="H196">
        <v>3</v>
      </c>
      <c r="I196" t="s">
        <v>157</v>
      </c>
      <c r="J196" t="s">
        <v>6</v>
      </c>
      <c r="K196" t="s">
        <v>158</v>
      </c>
      <c r="L196">
        <v>1327</v>
      </c>
      <c r="N196">
        <v>1005</v>
      </c>
      <c r="O196" t="s">
        <v>159</v>
      </c>
      <c r="P196" t="s">
        <v>159</v>
      </c>
      <c r="Q196">
        <v>1</v>
      </c>
      <c r="X196">
        <v>100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 t="s">
        <v>6</v>
      </c>
      <c r="AG196">
        <v>100</v>
      </c>
      <c r="AH196">
        <v>2</v>
      </c>
      <c r="AI196">
        <v>16673630</v>
      </c>
      <c r="AJ196">
        <v>177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ROW(Source!A97)</f>
        <v>97</v>
      </c>
      <c r="B197">
        <v>16673631</v>
      </c>
      <c r="C197">
        <v>16673574</v>
      </c>
      <c r="D197">
        <v>15163315</v>
      </c>
      <c r="E197">
        <v>17</v>
      </c>
      <c r="F197">
        <v>1</v>
      </c>
      <c r="G197">
        <v>1</v>
      </c>
      <c r="H197">
        <v>3</v>
      </c>
      <c r="I197" t="s">
        <v>578</v>
      </c>
      <c r="J197" t="s">
        <v>6</v>
      </c>
      <c r="K197" t="s">
        <v>579</v>
      </c>
      <c r="L197">
        <v>1354</v>
      </c>
      <c r="N197">
        <v>1010</v>
      </c>
      <c r="O197" t="s">
        <v>139</v>
      </c>
      <c r="P197" t="s">
        <v>139</v>
      </c>
      <c r="Q197">
        <v>1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1</v>
      </c>
      <c r="AD197">
        <v>0</v>
      </c>
      <c r="AE197">
        <v>0</v>
      </c>
      <c r="AF197" t="s">
        <v>6</v>
      </c>
      <c r="AG197">
        <v>0</v>
      </c>
      <c r="AH197">
        <v>3</v>
      </c>
      <c r="AI197">
        <v>-1</v>
      </c>
      <c r="AJ197" t="s">
        <v>6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ROW(Source!A97)</f>
        <v>97</v>
      </c>
      <c r="B198">
        <v>16673632</v>
      </c>
      <c r="C198">
        <v>16673574</v>
      </c>
      <c r="D198">
        <v>15163321</v>
      </c>
      <c r="E198">
        <v>17</v>
      </c>
      <c r="F198">
        <v>1</v>
      </c>
      <c r="G198">
        <v>1</v>
      </c>
      <c r="H198">
        <v>3</v>
      </c>
      <c r="I198" t="s">
        <v>580</v>
      </c>
      <c r="J198" t="s">
        <v>6</v>
      </c>
      <c r="K198" t="s">
        <v>581</v>
      </c>
      <c r="L198">
        <v>1354</v>
      </c>
      <c r="N198">
        <v>1010</v>
      </c>
      <c r="O198" t="s">
        <v>139</v>
      </c>
      <c r="P198" t="s">
        <v>139</v>
      </c>
      <c r="Q198">
        <v>1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1</v>
      </c>
      <c r="AD198">
        <v>0</v>
      </c>
      <c r="AE198">
        <v>0</v>
      </c>
      <c r="AF198" t="s">
        <v>6</v>
      </c>
      <c r="AG198">
        <v>0</v>
      </c>
      <c r="AH198">
        <v>3</v>
      </c>
      <c r="AI198">
        <v>-1</v>
      </c>
      <c r="AJ198" t="s">
        <v>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ROW(Source!A98)</f>
        <v>98</v>
      </c>
      <c r="B199">
        <v>16673617</v>
      </c>
      <c r="C199">
        <v>16673574</v>
      </c>
      <c r="D199">
        <v>15436014</v>
      </c>
      <c r="E199">
        <v>1</v>
      </c>
      <c r="F199">
        <v>1</v>
      </c>
      <c r="G199">
        <v>1</v>
      </c>
      <c r="H199">
        <v>1</v>
      </c>
      <c r="I199" t="s">
        <v>445</v>
      </c>
      <c r="J199" t="s">
        <v>6</v>
      </c>
      <c r="K199" t="s">
        <v>446</v>
      </c>
      <c r="L199">
        <v>1191</v>
      </c>
      <c r="N199">
        <v>1013</v>
      </c>
      <c r="O199" t="s">
        <v>398</v>
      </c>
      <c r="P199" t="s">
        <v>398</v>
      </c>
      <c r="Q199">
        <v>1</v>
      </c>
      <c r="X199">
        <v>61.59</v>
      </c>
      <c r="Y199">
        <v>0</v>
      </c>
      <c r="Z199">
        <v>0</v>
      </c>
      <c r="AA199">
        <v>0</v>
      </c>
      <c r="AB199">
        <v>8.74</v>
      </c>
      <c r="AC199">
        <v>0</v>
      </c>
      <c r="AD199">
        <v>1</v>
      </c>
      <c r="AE199">
        <v>1</v>
      </c>
      <c r="AF199" t="s">
        <v>118</v>
      </c>
      <c r="AG199">
        <v>84.994199999999992</v>
      </c>
      <c r="AH199">
        <v>2</v>
      </c>
      <c r="AI199">
        <v>16673617</v>
      </c>
      <c r="AJ199">
        <v>178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ROW(Source!A98)</f>
        <v>98</v>
      </c>
      <c r="B200">
        <v>16673618</v>
      </c>
      <c r="C200">
        <v>16673574</v>
      </c>
      <c r="D200">
        <v>15430395</v>
      </c>
      <c r="E200">
        <v>1</v>
      </c>
      <c r="F200">
        <v>1</v>
      </c>
      <c r="G200">
        <v>1</v>
      </c>
      <c r="H200">
        <v>1</v>
      </c>
      <c r="I200" t="s">
        <v>399</v>
      </c>
      <c r="J200" t="s">
        <v>6</v>
      </c>
      <c r="K200" t="s">
        <v>400</v>
      </c>
      <c r="L200">
        <v>1191</v>
      </c>
      <c r="N200">
        <v>1013</v>
      </c>
      <c r="O200" t="s">
        <v>398</v>
      </c>
      <c r="P200" t="s">
        <v>398</v>
      </c>
      <c r="Q200">
        <v>1</v>
      </c>
      <c r="X200">
        <v>0.8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2</v>
      </c>
      <c r="AF200" t="s">
        <v>117</v>
      </c>
      <c r="AG200">
        <v>1.2</v>
      </c>
      <c r="AH200">
        <v>2</v>
      </c>
      <c r="AI200">
        <v>16673618</v>
      </c>
      <c r="AJ200">
        <v>179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ROW(Source!A98)</f>
        <v>98</v>
      </c>
      <c r="B201">
        <v>16673619</v>
      </c>
      <c r="C201">
        <v>16673574</v>
      </c>
      <c r="D201">
        <v>15247680</v>
      </c>
      <c r="E201">
        <v>1</v>
      </c>
      <c r="F201">
        <v>1</v>
      </c>
      <c r="G201">
        <v>1</v>
      </c>
      <c r="H201">
        <v>2</v>
      </c>
      <c r="I201" t="s">
        <v>407</v>
      </c>
      <c r="J201" t="s">
        <v>408</v>
      </c>
      <c r="K201" t="s">
        <v>409</v>
      </c>
      <c r="L201">
        <v>1368</v>
      </c>
      <c r="N201">
        <v>1011</v>
      </c>
      <c r="O201" t="s">
        <v>404</v>
      </c>
      <c r="P201" t="s">
        <v>404</v>
      </c>
      <c r="Q201">
        <v>1</v>
      </c>
      <c r="X201">
        <v>0.32</v>
      </c>
      <c r="Y201">
        <v>0</v>
      </c>
      <c r="Z201">
        <v>111.99</v>
      </c>
      <c r="AA201">
        <v>13.5</v>
      </c>
      <c r="AB201">
        <v>0</v>
      </c>
      <c r="AC201">
        <v>0</v>
      </c>
      <c r="AD201">
        <v>1</v>
      </c>
      <c r="AE201">
        <v>0</v>
      </c>
      <c r="AF201" t="s">
        <v>117</v>
      </c>
      <c r="AG201">
        <v>0.48</v>
      </c>
      <c r="AH201">
        <v>2</v>
      </c>
      <c r="AI201">
        <v>16673619</v>
      </c>
      <c r="AJ201">
        <v>180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ROW(Source!A98)</f>
        <v>98</v>
      </c>
      <c r="B202">
        <v>16673620</v>
      </c>
      <c r="C202">
        <v>16673574</v>
      </c>
      <c r="D202">
        <v>15247860</v>
      </c>
      <c r="E202">
        <v>1</v>
      </c>
      <c r="F202">
        <v>1</v>
      </c>
      <c r="G202">
        <v>1</v>
      </c>
      <c r="H202">
        <v>2</v>
      </c>
      <c r="I202" t="s">
        <v>447</v>
      </c>
      <c r="J202" t="s">
        <v>448</v>
      </c>
      <c r="K202" t="s">
        <v>449</v>
      </c>
      <c r="L202">
        <v>1368</v>
      </c>
      <c r="N202">
        <v>1011</v>
      </c>
      <c r="O202" t="s">
        <v>404</v>
      </c>
      <c r="P202" t="s">
        <v>404</v>
      </c>
      <c r="Q202">
        <v>1</v>
      </c>
      <c r="X202">
        <v>8.8000000000000007</v>
      </c>
      <c r="Y202">
        <v>0</v>
      </c>
      <c r="Z202">
        <v>3.12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117</v>
      </c>
      <c r="AG202">
        <v>13.200000000000001</v>
      </c>
      <c r="AH202">
        <v>2</v>
      </c>
      <c r="AI202">
        <v>16673620</v>
      </c>
      <c r="AJ202">
        <v>181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ROW(Source!A98)</f>
        <v>98</v>
      </c>
      <c r="B203">
        <v>16673621</v>
      </c>
      <c r="C203">
        <v>16673574</v>
      </c>
      <c r="D203">
        <v>15247873</v>
      </c>
      <c r="E203">
        <v>1</v>
      </c>
      <c r="F203">
        <v>1</v>
      </c>
      <c r="G203">
        <v>1</v>
      </c>
      <c r="H203">
        <v>2</v>
      </c>
      <c r="I203" t="s">
        <v>450</v>
      </c>
      <c r="J203" t="s">
        <v>451</v>
      </c>
      <c r="K203" t="s">
        <v>452</v>
      </c>
      <c r="L203">
        <v>1368</v>
      </c>
      <c r="N203">
        <v>1011</v>
      </c>
      <c r="O203" t="s">
        <v>404</v>
      </c>
      <c r="P203" t="s">
        <v>404</v>
      </c>
      <c r="Q203">
        <v>1</v>
      </c>
      <c r="X203">
        <v>0.1</v>
      </c>
      <c r="Y203">
        <v>0</v>
      </c>
      <c r="Z203">
        <v>6.66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117</v>
      </c>
      <c r="AG203">
        <v>0.15</v>
      </c>
      <c r="AH203">
        <v>2</v>
      </c>
      <c r="AI203">
        <v>16673621</v>
      </c>
      <c r="AJ203">
        <v>182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ROW(Source!A98)</f>
        <v>98</v>
      </c>
      <c r="B204">
        <v>16673622</v>
      </c>
      <c r="C204">
        <v>16673574</v>
      </c>
      <c r="D204">
        <v>15249073</v>
      </c>
      <c r="E204">
        <v>1</v>
      </c>
      <c r="F204">
        <v>1</v>
      </c>
      <c r="G204">
        <v>1</v>
      </c>
      <c r="H204">
        <v>2</v>
      </c>
      <c r="I204" t="s">
        <v>410</v>
      </c>
      <c r="J204" t="s">
        <v>411</v>
      </c>
      <c r="K204" t="s">
        <v>412</v>
      </c>
      <c r="L204">
        <v>1368</v>
      </c>
      <c r="N204">
        <v>1011</v>
      </c>
      <c r="O204" t="s">
        <v>404</v>
      </c>
      <c r="P204" t="s">
        <v>404</v>
      </c>
      <c r="Q204">
        <v>1</v>
      </c>
      <c r="X204">
        <v>0.48</v>
      </c>
      <c r="Y204">
        <v>0</v>
      </c>
      <c r="Z204">
        <v>65.709999999999994</v>
      </c>
      <c r="AA204">
        <v>11.6</v>
      </c>
      <c r="AB204">
        <v>0</v>
      </c>
      <c r="AC204">
        <v>0</v>
      </c>
      <c r="AD204">
        <v>1</v>
      </c>
      <c r="AE204">
        <v>0</v>
      </c>
      <c r="AF204" t="s">
        <v>117</v>
      </c>
      <c r="AG204">
        <v>0.72</v>
      </c>
      <c r="AH204">
        <v>2</v>
      </c>
      <c r="AI204">
        <v>16673622</v>
      </c>
      <c r="AJ204">
        <v>183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ROW(Source!A98)</f>
        <v>98</v>
      </c>
      <c r="B205">
        <v>16673623</v>
      </c>
      <c r="C205">
        <v>16673574</v>
      </c>
      <c r="D205">
        <v>15249377</v>
      </c>
      <c r="E205">
        <v>1</v>
      </c>
      <c r="F205">
        <v>1</v>
      </c>
      <c r="G205">
        <v>1</v>
      </c>
      <c r="H205">
        <v>2</v>
      </c>
      <c r="I205" t="s">
        <v>413</v>
      </c>
      <c r="J205" t="s">
        <v>414</v>
      </c>
      <c r="K205" t="s">
        <v>415</v>
      </c>
      <c r="L205">
        <v>1368</v>
      </c>
      <c r="N205">
        <v>1011</v>
      </c>
      <c r="O205" t="s">
        <v>404</v>
      </c>
      <c r="P205" t="s">
        <v>404</v>
      </c>
      <c r="Q205">
        <v>1</v>
      </c>
      <c r="X205">
        <v>1.07</v>
      </c>
      <c r="Y205">
        <v>0</v>
      </c>
      <c r="Z205">
        <v>8.1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117</v>
      </c>
      <c r="AG205">
        <v>1.605</v>
      </c>
      <c r="AH205">
        <v>2</v>
      </c>
      <c r="AI205">
        <v>16673623</v>
      </c>
      <c r="AJ205">
        <v>184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ROW(Source!A98)</f>
        <v>98</v>
      </c>
      <c r="B206">
        <v>16673624</v>
      </c>
      <c r="C206">
        <v>16673574</v>
      </c>
      <c r="D206">
        <v>15167567</v>
      </c>
      <c r="E206">
        <v>1</v>
      </c>
      <c r="F206">
        <v>1</v>
      </c>
      <c r="G206">
        <v>1</v>
      </c>
      <c r="H206">
        <v>3</v>
      </c>
      <c r="I206" t="s">
        <v>453</v>
      </c>
      <c r="J206" t="s">
        <v>454</v>
      </c>
      <c r="K206" t="s">
        <v>455</v>
      </c>
      <c r="L206">
        <v>1346</v>
      </c>
      <c r="N206">
        <v>1009</v>
      </c>
      <c r="O206" t="s">
        <v>202</v>
      </c>
      <c r="P206" t="s">
        <v>202</v>
      </c>
      <c r="Q206">
        <v>1</v>
      </c>
      <c r="X206">
        <v>7.27</v>
      </c>
      <c r="Y206">
        <v>39.020000000000003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7.27</v>
      </c>
      <c r="AH206">
        <v>2</v>
      </c>
      <c r="AI206">
        <v>16673624</v>
      </c>
      <c r="AJ206">
        <v>185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ROW(Source!A98)</f>
        <v>98</v>
      </c>
      <c r="B207">
        <v>16673625</v>
      </c>
      <c r="C207">
        <v>16673574</v>
      </c>
      <c r="D207">
        <v>15168763</v>
      </c>
      <c r="E207">
        <v>1</v>
      </c>
      <c r="F207">
        <v>1</v>
      </c>
      <c r="G207">
        <v>1</v>
      </c>
      <c r="H207">
        <v>3</v>
      </c>
      <c r="I207" t="s">
        <v>416</v>
      </c>
      <c r="J207" t="s">
        <v>417</v>
      </c>
      <c r="K207" t="s">
        <v>418</v>
      </c>
      <c r="L207">
        <v>1348</v>
      </c>
      <c r="N207">
        <v>1009</v>
      </c>
      <c r="O207" t="s">
        <v>174</v>
      </c>
      <c r="P207" t="s">
        <v>174</v>
      </c>
      <c r="Q207">
        <v>1000</v>
      </c>
      <c r="X207">
        <v>2.7E-4</v>
      </c>
      <c r="Y207">
        <v>10362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2.7E-4</v>
      </c>
      <c r="AH207">
        <v>2</v>
      </c>
      <c r="AI207">
        <v>16673625</v>
      </c>
      <c r="AJ207">
        <v>186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ROW(Source!A98)</f>
        <v>98</v>
      </c>
      <c r="B208">
        <v>16673626</v>
      </c>
      <c r="C208">
        <v>16673574</v>
      </c>
      <c r="D208">
        <v>15169941</v>
      </c>
      <c r="E208">
        <v>1</v>
      </c>
      <c r="F208">
        <v>1</v>
      </c>
      <c r="G208">
        <v>1</v>
      </c>
      <c r="H208">
        <v>3</v>
      </c>
      <c r="I208" t="s">
        <v>419</v>
      </c>
      <c r="J208" t="s">
        <v>420</v>
      </c>
      <c r="K208" t="s">
        <v>421</v>
      </c>
      <c r="L208">
        <v>1348</v>
      </c>
      <c r="N208">
        <v>1009</v>
      </c>
      <c r="O208" t="s">
        <v>174</v>
      </c>
      <c r="P208" t="s">
        <v>174</v>
      </c>
      <c r="Q208">
        <v>1000</v>
      </c>
      <c r="X208">
        <v>1.2999999999999999E-2</v>
      </c>
      <c r="Y208">
        <v>9040.01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1.2999999999999999E-2</v>
      </c>
      <c r="AH208">
        <v>2</v>
      </c>
      <c r="AI208">
        <v>16673626</v>
      </c>
      <c r="AJ208">
        <v>187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ROW(Source!A98)</f>
        <v>98</v>
      </c>
      <c r="B209">
        <v>16673627</v>
      </c>
      <c r="C209">
        <v>16673574</v>
      </c>
      <c r="D209">
        <v>15170824</v>
      </c>
      <c r="E209">
        <v>1</v>
      </c>
      <c r="F209">
        <v>1</v>
      </c>
      <c r="G209">
        <v>1</v>
      </c>
      <c r="H209">
        <v>3</v>
      </c>
      <c r="I209" t="s">
        <v>456</v>
      </c>
      <c r="J209" t="s">
        <v>457</v>
      </c>
      <c r="K209" t="s">
        <v>458</v>
      </c>
      <c r="L209">
        <v>1346</v>
      </c>
      <c r="N209">
        <v>1009</v>
      </c>
      <c r="O209" t="s">
        <v>202</v>
      </c>
      <c r="P209" t="s">
        <v>202</v>
      </c>
      <c r="Q209">
        <v>1</v>
      </c>
      <c r="X209">
        <v>12.98</v>
      </c>
      <c r="Y209">
        <v>23.09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12.98</v>
      </c>
      <c r="AH209">
        <v>2</v>
      </c>
      <c r="AI209">
        <v>16673627</v>
      </c>
      <c r="AJ209">
        <v>188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ROW(Source!A98)</f>
        <v>98</v>
      </c>
      <c r="B210">
        <v>16673628</v>
      </c>
      <c r="C210">
        <v>16673574</v>
      </c>
      <c r="D210">
        <v>15163311</v>
      </c>
      <c r="E210">
        <v>17</v>
      </c>
      <c r="F210">
        <v>1</v>
      </c>
      <c r="G210">
        <v>1</v>
      </c>
      <c r="H210">
        <v>3</v>
      </c>
      <c r="I210" t="s">
        <v>574</v>
      </c>
      <c r="J210" t="s">
        <v>6</v>
      </c>
      <c r="K210" t="s">
        <v>575</v>
      </c>
      <c r="L210">
        <v>1327</v>
      </c>
      <c r="N210">
        <v>1005</v>
      </c>
      <c r="O210" t="s">
        <v>159</v>
      </c>
      <c r="P210" t="s">
        <v>159</v>
      </c>
      <c r="Q210">
        <v>1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1</v>
      </c>
      <c r="AD210">
        <v>0</v>
      </c>
      <c r="AE210">
        <v>0</v>
      </c>
      <c r="AF210" t="s">
        <v>6</v>
      </c>
      <c r="AG210">
        <v>0</v>
      </c>
      <c r="AH210">
        <v>3</v>
      </c>
      <c r="AI210">
        <v>-1</v>
      </c>
      <c r="AJ210" t="s">
        <v>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ROW(Source!A98)</f>
        <v>98</v>
      </c>
      <c r="B211">
        <v>16673629</v>
      </c>
      <c r="C211">
        <v>16673574</v>
      </c>
      <c r="D211">
        <v>15163115</v>
      </c>
      <c r="E211">
        <v>17</v>
      </c>
      <c r="F211">
        <v>1</v>
      </c>
      <c r="G211">
        <v>1</v>
      </c>
      <c r="H211">
        <v>3</v>
      </c>
      <c r="I211" t="s">
        <v>576</v>
      </c>
      <c r="J211" t="s">
        <v>6</v>
      </c>
      <c r="K211" t="s">
        <v>577</v>
      </c>
      <c r="L211">
        <v>1346</v>
      </c>
      <c r="N211">
        <v>1009</v>
      </c>
      <c r="O211" t="s">
        <v>202</v>
      </c>
      <c r="P211" t="s">
        <v>202</v>
      </c>
      <c r="Q211">
        <v>1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1</v>
      </c>
      <c r="AD211">
        <v>0</v>
      </c>
      <c r="AE211">
        <v>0</v>
      </c>
      <c r="AF211" t="s">
        <v>6</v>
      </c>
      <c r="AG211">
        <v>0</v>
      </c>
      <c r="AH211">
        <v>3</v>
      </c>
      <c r="AI211">
        <v>-1</v>
      </c>
      <c r="AJ211" t="s">
        <v>6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ROW(Source!A98)</f>
        <v>98</v>
      </c>
      <c r="B212">
        <v>16673630</v>
      </c>
      <c r="C212">
        <v>16673574</v>
      </c>
      <c r="D212">
        <v>15163312</v>
      </c>
      <c r="E212">
        <v>17</v>
      </c>
      <c r="F212">
        <v>1</v>
      </c>
      <c r="G212">
        <v>1</v>
      </c>
      <c r="H212">
        <v>3</v>
      </c>
      <c r="I212" t="s">
        <v>157</v>
      </c>
      <c r="J212" t="s">
        <v>6</v>
      </c>
      <c r="K212" t="s">
        <v>158</v>
      </c>
      <c r="L212">
        <v>1327</v>
      </c>
      <c r="N212">
        <v>1005</v>
      </c>
      <c r="O212" t="s">
        <v>159</v>
      </c>
      <c r="P212" t="s">
        <v>159</v>
      </c>
      <c r="Q212">
        <v>1</v>
      </c>
      <c r="X212">
        <v>100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6</v>
      </c>
      <c r="AG212">
        <v>100</v>
      </c>
      <c r="AH212">
        <v>2</v>
      </c>
      <c r="AI212">
        <v>16673630</v>
      </c>
      <c r="AJ212">
        <v>190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ROW(Source!A98)</f>
        <v>98</v>
      </c>
      <c r="B213">
        <v>16673631</v>
      </c>
      <c r="C213">
        <v>16673574</v>
      </c>
      <c r="D213">
        <v>15163315</v>
      </c>
      <c r="E213">
        <v>17</v>
      </c>
      <c r="F213">
        <v>1</v>
      </c>
      <c r="G213">
        <v>1</v>
      </c>
      <c r="H213">
        <v>3</v>
      </c>
      <c r="I213" t="s">
        <v>578</v>
      </c>
      <c r="J213" t="s">
        <v>6</v>
      </c>
      <c r="K213" t="s">
        <v>579</v>
      </c>
      <c r="L213">
        <v>1354</v>
      </c>
      <c r="N213">
        <v>1010</v>
      </c>
      <c r="O213" t="s">
        <v>139</v>
      </c>
      <c r="P213" t="s">
        <v>139</v>
      </c>
      <c r="Q213">
        <v>1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1</v>
      </c>
      <c r="AD213">
        <v>0</v>
      </c>
      <c r="AE213">
        <v>0</v>
      </c>
      <c r="AF213" t="s">
        <v>6</v>
      </c>
      <c r="AG213">
        <v>0</v>
      </c>
      <c r="AH213">
        <v>3</v>
      </c>
      <c r="AI213">
        <v>-1</v>
      </c>
      <c r="AJ213" t="s">
        <v>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ROW(Source!A98)</f>
        <v>98</v>
      </c>
      <c r="B214">
        <v>16673632</v>
      </c>
      <c r="C214">
        <v>16673574</v>
      </c>
      <c r="D214">
        <v>15163321</v>
      </c>
      <c r="E214">
        <v>17</v>
      </c>
      <c r="F214">
        <v>1</v>
      </c>
      <c r="G214">
        <v>1</v>
      </c>
      <c r="H214">
        <v>3</v>
      </c>
      <c r="I214" t="s">
        <v>580</v>
      </c>
      <c r="J214" t="s">
        <v>6</v>
      </c>
      <c r="K214" t="s">
        <v>581</v>
      </c>
      <c r="L214">
        <v>1354</v>
      </c>
      <c r="N214">
        <v>1010</v>
      </c>
      <c r="O214" t="s">
        <v>139</v>
      </c>
      <c r="P214" t="s">
        <v>139</v>
      </c>
      <c r="Q214">
        <v>1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1</v>
      </c>
      <c r="AD214">
        <v>0</v>
      </c>
      <c r="AE214">
        <v>0</v>
      </c>
      <c r="AF214" t="s">
        <v>6</v>
      </c>
      <c r="AG214">
        <v>0</v>
      </c>
      <c r="AH214">
        <v>3</v>
      </c>
      <c r="AI214">
        <v>-1</v>
      </c>
      <c r="AJ214" t="s">
        <v>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ROW(Source!A103)</f>
        <v>103</v>
      </c>
      <c r="B215">
        <v>16673683</v>
      </c>
      <c r="C215">
        <v>16673640</v>
      </c>
      <c r="D215">
        <v>15436014</v>
      </c>
      <c r="E215">
        <v>1</v>
      </c>
      <c r="F215">
        <v>1</v>
      </c>
      <c r="G215">
        <v>1</v>
      </c>
      <c r="H215">
        <v>1</v>
      </c>
      <c r="I215" t="s">
        <v>445</v>
      </c>
      <c r="J215" t="s">
        <v>6</v>
      </c>
      <c r="K215" t="s">
        <v>446</v>
      </c>
      <c r="L215">
        <v>1191</v>
      </c>
      <c r="N215">
        <v>1013</v>
      </c>
      <c r="O215" t="s">
        <v>398</v>
      </c>
      <c r="P215" t="s">
        <v>398</v>
      </c>
      <c r="Q215">
        <v>1</v>
      </c>
      <c r="X215">
        <v>80.88</v>
      </c>
      <c r="Y215">
        <v>0</v>
      </c>
      <c r="Z215">
        <v>0</v>
      </c>
      <c r="AA215">
        <v>0</v>
      </c>
      <c r="AB215">
        <v>8.74</v>
      </c>
      <c r="AC215">
        <v>0</v>
      </c>
      <c r="AD215">
        <v>1</v>
      </c>
      <c r="AE215">
        <v>1</v>
      </c>
      <c r="AF215" t="s">
        <v>118</v>
      </c>
      <c r="AG215">
        <v>111.61439999999999</v>
      </c>
      <c r="AH215">
        <v>2</v>
      </c>
      <c r="AI215">
        <v>16673683</v>
      </c>
      <c r="AJ215">
        <v>191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ROW(Source!A103)</f>
        <v>103</v>
      </c>
      <c r="B216">
        <v>16673684</v>
      </c>
      <c r="C216">
        <v>16673640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399</v>
      </c>
      <c r="J216" t="s">
        <v>6</v>
      </c>
      <c r="K216" t="s">
        <v>400</v>
      </c>
      <c r="L216">
        <v>1191</v>
      </c>
      <c r="N216">
        <v>1013</v>
      </c>
      <c r="O216" t="s">
        <v>398</v>
      </c>
      <c r="P216" t="s">
        <v>398</v>
      </c>
      <c r="Q216">
        <v>1</v>
      </c>
      <c r="X216">
        <v>0.76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117</v>
      </c>
      <c r="AG216">
        <v>1.1399999999999999</v>
      </c>
      <c r="AH216">
        <v>2</v>
      </c>
      <c r="AI216">
        <v>16673684</v>
      </c>
      <c r="AJ216">
        <v>192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ROW(Source!A103)</f>
        <v>103</v>
      </c>
      <c r="B217">
        <v>16673685</v>
      </c>
      <c r="C217">
        <v>16673640</v>
      </c>
      <c r="D217">
        <v>15247680</v>
      </c>
      <c r="E217">
        <v>1</v>
      </c>
      <c r="F217">
        <v>1</v>
      </c>
      <c r="G217">
        <v>1</v>
      </c>
      <c r="H217">
        <v>2</v>
      </c>
      <c r="I217" t="s">
        <v>407</v>
      </c>
      <c r="J217" t="s">
        <v>408</v>
      </c>
      <c r="K217" t="s">
        <v>409</v>
      </c>
      <c r="L217">
        <v>1368</v>
      </c>
      <c r="N217">
        <v>1011</v>
      </c>
      <c r="O217" t="s">
        <v>404</v>
      </c>
      <c r="P217" t="s">
        <v>404</v>
      </c>
      <c r="Q217">
        <v>1</v>
      </c>
      <c r="X217">
        <v>0.31</v>
      </c>
      <c r="Y217">
        <v>0</v>
      </c>
      <c r="Z217">
        <v>111.99</v>
      </c>
      <c r="AA217">
        <v>13.5</v>
      </c>
      <c r="AB217">
        <v>0</v>
      </c>
      <c r="AC217">
        <v>0</v>
      </c>
      <c r="AD217">
        <v>1</v>
      </c>
      <c r="AE217">
        <v>0</v>
      </c>
      <c r="AF217" t="s">
        <v>117</v>
      </c>
      <c r="AG217">
        <v>0.46499999999999997</v>
      </c>
      <c r="AH217">
        <v>2</v>
      </c>
      <c r="AI217">
        <v>16673685</v>
      </c>
      <c r="AJ217">
        <v>193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ROW(Source!A103)</f>
        <v>103</v>
      </c>
      <c r="B218">
        <v>16673686</v>
      </c>
      <c r="C218">
        <v>16673640</v>
      </c>
      <c r="D218">
        <v>15247860</v>
      </c>
      <c r="E218">
        <v>1</v>
      </c>
      <c r="F218">
        <v>1</v>
      </c>
      <c r="G218">
        <v>1</v>
      </c>
      <c r="H218">
        <v>2</v>
      </c>
      <c r="I218" t="s">
        <v>447</v>
      </c>
      <c r="J218" t="s">
        <v>448</v>
      </c>
      <c r="K218" t="s">
        <v>449</v>
      </c>
      <c r="L218">
        <v>1368</v>
      </c>
      <c r="N218">
        <v>1011</v>
      </c>
      <c r="O218" t="s">
        <v>404</v>
      </c>
      <c r="P218" t="s">
        <v>404</v>
      </c>
      <c r="Q218">
        <v>1</v>
      </c>
      <c r="X218">
        <v>10.050000000000001</v>
      </c>
      <c r="Y218">
        <v>0</v>
      </c>
      <c r="Z218">
        <v>3.12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117</v>
      </c>
      <c r="AG218">
        <v>15.075000000000001</v>
      </c>
      <c r="AH218">
        <v>2</v>
      </c>
      <c r="AI218">
        <v>16673686</v>
      </c>
      <c r="AJ218">
        <v>194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ROW(Source!A103)</f>
        <v>103</v>
      </c>
      <c r="B219">
        <v>16673687</v>
      </c>
      <c r="C219">
        <v>16673640</v>
      </c>
      <c r="D219">
        <v>15247873</v>
      </c>
      <c r="E219">
        <v>1</v>
      </c>
      <c r="F219">
        <v>1</v>
      </c>
      <c r="G219">
        <v>1</v>
      </c>
      <c r="H219">
        <v>2</v>
      </c>
      <c r="I219" t="s">
        <v>450</v>
      </c>
      <c r="J219" t="s">
        <v>451</v>
      </c>
      <c r="K219" t="s">
        <v>452</v>
      </c>
      <c r="L219">
        <v>1368</v>
      </c>
      <c r="N219">
        <v>1011</v>
      </c>
      <c r="O219" t="s">
        <v>404</v>
      </c>
      <c r="P219" t="s">
        <v>404</v>
      </c>
      <c r="Q219">
        <v>1</v>
      </c>
      <c r="X219">
        <v>0.2</v>
      </c>
      <c r="Y219">
        <v>0</v>
      </c>
      <c r="Z219">
        <v>6.66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117</v>
      </c>
      <c r="AG219">
        <v>0.3</v>
      </c>
      <c r="AH219">
        <v>2</v>
      </c>
      <c r="AI219">
        <v>16673687</v>
      </c>
      <c r="AJ219">
        <v>195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ROW(Source!A103)</f>
        <v>103</v>
      </c>
      <c r="B220">
        <v>16673688</v>
      </c>
      <c r="C220">
        <v>16673640</v>
      </c>
      <c r="D220">
        <v>15249073</v>
      </c>
      <c r="E220">
        <v>1</v>
      </c>
      <c r="F220">
        <v>1</v>
      </c>
      <c r="G220">
        <v>1</v>
      </c>
      <c r="H220">
        <v>2</v>
      </c>
      <c r="I220" t="s">
        <v>410</v>
      </c>
      <c r="J220" t="s">
        <v>411</v>
      </c>
      <c r="K220" t="s">
        <v>412</v>
      </c>
      <c r="L220">
        <v>1368</v>
      </c>
      <c r="N220">
        <v>1011</v>
      </c>
      <c r="O220" t="s">
        <v>404</v>
      </c>
      <c r="P220" t="s">
        <v>404</v>
      </c>
      <c r="Q220">
        <v>1</v>
      </c>
      <c r="X220">
        <v>0.45</v>
      </c>
      <c r="Y220">
        <v>0</v>
      </c>
      <c r="Z220">
        <v>65.709999999999994</v>
      </c>
      <c r="AA220">
        <v>11.6</v>
      </c>
      <c r="AB220">
        <v>0</v>
      </c>
      <c r="AC220">
        <v>0</v>
      </c>
      <c r="AD220">
        <v>1</v>
      </c>
      <c r="AE220">
        <v>0</v>
      </c>
      <c r="AF220" t="s">
        <v>117</v>
      </c>
      <c r="AG220">
        <v>0.67500000000000004</v>
      </c>
      <c r="AH220">
        <v>2</v>
      </c>
      <c r="AI220">
        <v>16673688</v>
      </c>
      <c r="AJ220">
        <v>196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ROW(Source!A103)</f>
        <v>103</v>
      </c>
      <c r="B221">
        <v>16673689</v>
      </c>
      <c r="C221">
        <v>16673640</v>
      </c>
      <c r="D221">
        <v>15249377</v>
      </c>
      <c r="E221">
        <v>1</v>
      </c>
      <c r="F221">
        <v>1</v>
      </c>
      <c r="G221">
        <v>1</v>
      </c>
      <c r="H221">
        <v>2</v>
      </c>
      <c r="I221" t="s">
        <v>413</v>
      </c>
      <c r="J221" t="s">
        <v>414</v>
      </c>
      <c r="K221" t="s">
        <v>415</v>
      </c>
      <c r="L221">
        <v>1368</v>
      </c>
      <c r="N221">
        <v>1011</v>
      </c>
      <c r="O221" t="s">
        <v>404</v>
      </c>
      <c r="P221" t="s">
        <v>404</v>
      </c>
      <c r="Q221">
        <v>1</v>
      </c>
      <c r="X221">
        <v>1.31</v>
      </c>
      <c r="Y221">
        <v>0</v>
      </c>
      <c r="Z221">
        <v>8.1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117</v>
      </c>
      <c r="AG221">
        <v>1.9650000000000001</v>
      </c>
      <c r="AH221">
        <v>2</v>
      </c>
      <c r="AI221">
        <v>16673689</v>
      </c>
      <c r="AJ221">
        <v>197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ROW(Source!A103)</f>
        <v>103</v>
      </c>
      <c r="B222">
        <v>16673690</v>
      </c>
      <c r="C222">
        <v>16673640</v>
      </c>
      <c r="D222">
        <v>15167567</v>
      </c>
      <c r="E222">
        <v>1</v>
      </c>
      <c r="F222">
        <v>1</v>
      </c>
      <c r="G222">
        <v>1</v>
      </c>
      <c r="H222">
        <v>3</v>
      </c>
      <c r="I222" t="s">
        <v>453</v>
      </c>
      <c r="J222" t="s">
        <v>454</v>
      </c>
      <c r="K222" t="s">
        <v>455</v>
      </c>
      <c r="L222">
        <v>1346</v>
      </c>
      <c r="N222">
        <v>1009</v>
      </c>
      <c r="O222" t="s">
        <v>202</v>
      </c>
      <c r="P222" t="s">
        <v>202</v>
      </c>
      <c r="Q222">
        <v>1</v>
      </c>
      <c r="X222">
        <v>7.95</v>
      </c>
      <c r="Y222">
        <v>39.020000000000003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7.95</v>
      </c>
      <c r="AH222">
        <v>2</v>
      </c>
      <c r="AI222">
        <v>16673690</v>
      </c>
      <c r="AJ222">
        <v>198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ROW(Source!A103)</f>
        <v>103</v>
      </c>
      <c r="B223">
        <v>16673691</v>
      </c>
      <c r="C223">
        <v>16673640</v>
      </c>
      <c r="D223">
        <v>15168763</v>
      </c>
      <c r="E223">
        <v>1</v>
      </c>
      <c r="F223">
        <v>1</v>
      </c>
      <c r="G223">
        <v>1</v>
      </c>
      <c r="H223">
        <v>3</v>
      </c>
      <c r="I223" t="s">
        <v>416</v>
      </c>
      <c r="J223" t="s">
        <v>417</v>
      </c>
      <c r="K223" t="s">
        <v>418</v>
      </c>
      <c r="L223">
        <v>1348</v>
      </c>
      <c r="N223">
        <v>1009</v>
      </c>
      <c r="O223" t="s">
        <v>174</v>
      </c>
      <c r="P223" t="s">
        <v>174</v>
      </c>
      <c r="Q223">
        <v>1000</v>
      </c>
      <c r="X223">
        <v>3.3E-4</v>
      </c>
      <c r="Y223">
        <v>10362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3.3E-4</v>
      </c>
      <c r="AH223">
        <v>2</v>
      </c>
      <c r="AI223">
        <v>16673691</v>
      </c>
      <c r="AJ223">
        <v>199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ROW(Source!A103)</f>
        <v>103</v>
      </c>
      <c r="B224">
        <v>16673692</v>
      </c>
      <c r="C224">
        <v>16673640</v>
      </c>
      <c r="D224">
        <v>15169941</v>
      </c>
      <c r="E224">
        <v>1</v>
      </c>
      <c r="F224">
        <v>1</v>
      </c>
      <c r="G224">
        <v>1</v>
      </c>
      <c r="H224">
        <v>3</v>
      </c>
      <c r="I224" t="s">
        <v>419</v>
      </c>
      <c r="J224" t="s">
        <v>420</v>
      </c>
      <c r="K224" t="s">
        <v>421</v>
      </c>
      <c r="L224">
        <v>1348</v>
      </c>
      <c r="N224">
        <v>1009</v>
      </c>
      <c r="O224" t="s">
        <v>174</v>
      </c>
      <c r="P224" t="s">
        <v>174</v>
      </c>
      <c r="Q224">
        <v>1000</v>
      </c>
      <c r="X224">
        <v>6.0000000000000001E-3</v>
      </c>
      <c r="Y224">
        <v>9040.01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6.0000000000000001E-3</v>
      </c>
      <c r="AH224">
        <v>2</v>
      </c>
      <c r="AI224">
        <v>16673692</v>
      </c>
      <c r="AJ224">
        <v>200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ROW(Source!A103)</f>
        <v>103</v>
      </c>
      <c r="B225">
        <v>16673693</v>
      </c>
      <c r="C225">
        <v>16673640</v>
      </c>
      <c r="D225">
        <v>15170824</v>
      </c>
      <c r="E225">
        <v>1</v>
      </c>
      <c r="F225">
        <v>1</v>
      </c>
      <c r="G225">
        <v>1</v>
      </c>
      <c r="H225">
        <v>3</v>
      </c>
      <c r="I225" t="s">
        <v>456</v>
      </c>
      <c r="J225" t="s">
        <v>457</v>
      </c>
      <c r="K225" t="s">
        <v>458</v>
      </c>
      <c r="L225">
        <v>1346</v>
      </c>
      <c r="N225">
        <v>1009</v>
      </c>
      <c r="O225" t="s">
        <v>202</v>
      </c>
      <c r="P225" t="s">
        <v>202</v>
      </c>
      <c r="Q225">
        <v>1</v>
      </c>
      <c r="X225">
        <v>9.09</v>
      </c>
      <c r="Y225">
        <v>23.09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9.09</v>
      </c>
      <c r="AH225">
        <v>2</v>
      </c>
      <c r="AI225">
        <v>16673693</v>
      </c>
      <c r="AJ225">
        <v>201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ROW(Source!A103)</f>
        <v>103</v>
      </c>
      <c r="B226">
        <v>16673694</v>
      </c>
      <c r="C226">
        <v>16673640</v>
      </c>
      <c r="D226">
        <v>15163311</v>
      </c>
      <c r="E226">
        <v>17</v>
      </c>
      <c r="F226">
        <v>1</v>
      </c>
      <c r="G226">
        <v>1</v>
      </c>
      <c r="H226">
        <v>3</v>
      </c>
      <c r="I226" t="s">
        <v>574</v>
      </c>
      <c r="J226" t="s">
        <v>6</v>
      </c>
      <c r="K226" t="s">
        <v>575</v>
      </c>
      <c r="L226">
        <v>1327</v>
      </c>
      <c r="N226">
        <v>1005</v>
      </c>
      <c r="O226" t="s">
        <v>159</v>
      </c>
      <c r="P226" t="s">
        <v>159</v>
      </c>
      <c r="Q226">
        <v>1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1</v>
      </c>
      <c r="AD226">
        <v>0</v>
      </c>
      <c r="AE226">
        <v>0</v>
      </c>
      <c r="AF226" t="s">
        <v>6</v>
      </c>
      <c r="AG226">
        <v>0</v>
      </c>
      <c r="AH226">
        <v>3</v>
      </c>
      <c r="AI226">
        <v>-1</v>
      </c>
      <c r="AJ226" t="s">
        <v>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ROW(Source!A103)</f>
        <v>103</v>
      </c>
      <c r="B227">
        <v>16673695</v>
      </c>
      <c r="C227">
        <v>16673640</v>
      </c>
      <c r="D227">
        <v>15163115</v>
      </c>
      <c r="E227">
        <v>17</v>
      </c>
      <c r="F227">
        <v>1</v>
      </c>
      <c r="G227">
        <v>1</v>
      </c>
      <c r="H227">
        <v>3</v>
      </c>
      <c r="I227" t="s">
        <v>576</v>
      </c>
      <c r="J227" t="s">
        <v>6</v>
      </c>
      <c r="K227" t="s">
        <v>577</v>
      </c>
      <c r="L227">
        <v>1346</v>
      </c>
      <c r="N227">
        <v>1009</v>
      </c>
      <c r="O227" t="s">
        <v>202</v>
      </c>
      <c r="P227" t="s">
        <v>202</v>
      </c>
      <c r="Q227">
        <v>1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1</v>
      </c>
      <c r="AD227">
        <v>0</v>
      </c>
      <c r="AE227">
        <v>0</v>
      </c>
      <c r="AF227" t="s">
        <v>6</v>
      </c>
      <c r="AG227">
        <v>0</v>
      </c>
      <c r="AH227">
        <v>3</v>
      </c>
      <c r="AI227">
        <v>-1</v>
      </c>
      <c r="AJ227" t="s">
        <v>6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ROW(Source!A103)</f>
        <v>103</v>
      </c>
      <c r="B228">
        <v>16673696</v>
      </c>
      <c r="C228">
        <v>16673640</v>
      </c>
      <c r="D228">
        <v>15163312</v>
      </c>
      <c r="E228">
        <v>17</v>
      </c>
      <c r="F228">
        <v>1</v>
      </c>
      <c r="G228">
        <v>1</v>
      </c>
      <c r="H228">
        <v>3</v>
      </c>
      <c r="I228" t="s">
        <v>157</v>
      </c>
      <c r="J228" t="s">
        <v>6</v>
      </c>
      <c r="K228" t="s">
        <v>158</v>
      </c>
      <c r="L228">
        <v>1327</v>
      </c>
      <c r="N228">
        <v>1005</v>
      </c>
      <c r="O228" t="s">
        <v>159</v>
      </c>
      <c r="P228" t="s">
        <v>159</v>
      </c>
      <c r="Q228">
        <v>1</v>
      </c>
      <c r="X228">
        <v>100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6</v>
      </c>
      <c r="AG228">
        <v>100</v>
      </c>
      <c r="AH228">
        <v>2</v>
      </c>
      <c r="AI228">
        <v>16673696</v>
      </c>
      <c r="AJ228">
        <v>204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ROW(Source!A103)</f>
        <v>103</v>
      </c>
      <c r="B229">
        <v>16673697</v>
      </c>
      <c r="C229">
        <v>16673640</v>
      </c>
      <c r="D229">
        <v>15163315</v>
      </c>
      <c r="E229">
        <v>17</v>
      </c>
      <c r="F229">
        <v>1</v>
      </c>
      <c r="G229">
        <v>1</v>
      </c>
      <c r="H229">
        <v>3</v>
      </c>
      <c r="I229" t="s">
        <v>578</v>
      </c>
      <c r="J229" t="s">
        <v>6</v>
      </c>
      <c r="K229" t="s">
        <v>579</v>
      </c>
      <c r="L229">
        <v>1354</v>
      </c>
      <c r="N229">
        <v>1010</v>
      </c>
      <c r="O229" t="s">
        <v>139</v>
      </c>
      <c r="P229" t="s">
        <v>139</v>
      </c>
      <c r="Q229">
        <v>1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1</v>
      </c>
      <c r="AD229">
        <v>0</v>
      </c>
      <c r="AE229">
        <v>0</v>
      </c>
      <c r="AF229" t="s">
        <v>6</v>
      </c>
      <c r="AG229">
        <v>0</v>
      </c>
      <c r="AH229">
        <v>3</v>
      </c>
      <c r="AI229">
        <v>-1</v>
      </c>
      <c r="AJ229" t="s">
        <v>6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ROW(Source!A103)</f>
        <v>103</v>
      </c>
      <c r="B230">
        <v>16673698</v>
      </c>
      <c r="C230">
        <v>16673640</v>
      </c>
      <c r="D230">
        <v>15163321</v>
      </c>
      <c r="E230">
        <v>17</v>
      </c>
      <c r="F230">
        <v>1</v>
      </c>
      <c r="G230">
        <v>1</v>
      </c>
      <c r="H230">
        <v>3</v>
      </c>
      <c r="I230" t="s">
        <v>580</v>
      </c>
      <c r="J230" t="s">
        <v>6</v>
      </c>
      <c r="K230" t="s">
        <v>581</v>
      </c>
      <c r="L230">
        <v>1354</v>
      </c>
      <c r="N230">
        <v>1010</v>
      </c>
      <c r="O230" t="s">
        <v>139</v>
      </c>
      <c r="P230" t="s">
        <v>139</v>
      </c>
      <c r="Q230">
        <v>1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1</v>
      </c>
      <c r="AD230">
        <v>0</v>
      </c>
      <c r="AE230">
        <v>0</v>
      </c>
      <c r="AF230" t="s">
        <v>6</v>
      </c>
      <c r="AG230">
        <v>0</v>
      </c>
      <c r="AH230">
        <v>3</v>
      </c>
      <c r="AI230">
        <v>-1</v>
      </c>
      <c r="AJ230" t="s">
        <v>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ROW(Source!A104)</f>
        <v>104</v>
      </c>
      <c r="B231">
        <v>16673683</v>
      </c>
      <c r="C231">
        <v>16673640</v>
      </c>
      <c r="D231">
        <v>15436014</v>
      </c>
      <c r="E231">
        <v>1</v>
      </c>
      <c r="F231">
        <v>1</v>
      </c>
      <c r="G231">
        <v>1</v>
      </c>
      <c r="H231">
        <v>1</v>
      </c>
      <c r="I231" t="s">
        <v>445</v>
      </c>
      <c r="J231" t="s">
        <v>6</v>
      </c>
      <c r="K231" t="s">
        <v>446</v>
      </c>
      <c r="L231">
        <v>1191</v>
      </c>
      <c r="N231">
        <v>1013</v>
      </c>
      <c r="O231" t="s">
        <v>398</v>
      </c>
      <c r="P231" t="s">
        <v>398</v>
      </c>
      <c r="Q231">
        <v>1</v>
      </c>
      <c r="X231">
        <v>80.88</v>
      </c>
      <c r="Y231">
        <v>0</v>
      </c>
      <c r="Z231">
        <v>0</v>
      </c>
      <c r="AA231">
        <v>0</v>
      </c>
      <c r="AB231">
        <v>8.74</v>
      </c>
      <c r="AC231">
        <v>0</v>
      </c>
      <c r="AD231">
        <v>1</v>
      </c>
      <c r="AE231">
        <v>1</v>
      </c>
      <c r="AF231" t="s">
        <v>118</v>
      </c>
      <c r="AG231">
        <v>111.61439999999999</v>
      </c>
      <c r="AH231">
        <v>2</v>
      </c>
      <c r="AI231">
        <v>16673683</v>
      </c>
      <c r="AJ231">
        <v>205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ROW(Source!A104)</f>
        <v>104</v>
      </c>
      <c r="B232">
        <v>16673684</v>
      </c>
      <c r="C232">
        <v>16673640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399</v>
      </c>
      <c r="J232" t="s">
        <v>6</v>
      </c>
      <c r="K232" t="s">
        <v>400</v>
      </c>
      <c r="L232">
        <v>1191</v>
      </c>
      <c r="N232">
        <v>1013</v>
      </c>
      <c r="O232" t="s">
        <v>398</v>
      </c>
      <c r="P232" t="s">
        <v>398</v>
      </c>
      <c r="Q232">
        <v>1</v>
      </c>
      <c r="X232">
        <v>0.76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117</v>
      </c>
      <c r="AG232">
        <v>1.1399999999999999</v>
      </c>
      <c r="AH232">
        <v>2</v>
      </c>
      <c r="AI232">
        <v>16673684</v>
      </c>
      <c r="AJ232">
        <v>206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ROW(Source!A104)</f>
        <v>104</v>
      </c>
      <c r="B233">
        <v>16673685</v>
      </c>
      <c r="C233">
        <v>16673640</v>
      </c>
      <c r="D233">
        <v>15247680</v>
      </c>
      <c r="E233">
        <v>1</v>
      </c>
      <c r="F233">
        <v>1</v>
      </c>
      <c r="G233">
        <v>1</v>
      </c>
      <c r="H233">
        <v>2</v>
      </c>
      <c r="I233" t="s">
        <v>407</v>
      </c>
      <c r="J233" t="s">
        <v>408</v>
      </c>
      <c r="K233" t="s">
        <v>409</v>
      </c>
      <c r="L233">
        <v>1368</v>
      </c>
      <c r="N233">
        <v>1011</v>
      </c>
      <c r="O233" t="s">
        <v>404</v>
      </c>
      <c r="P233" t="s">
        <v>404</v>
      </c>
      <c r="Q233">
        <v>1</v>
      </c>
      <c r="X233">
        <v>0.31</v>
      </c>
      <c r="Y233">
        <v>0</v>
      </c>
      <c r="Z233">
        <v>111.99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117</v>
      </c>
      <c r="AG233">
        <v>0.46499999999999997</v>
      </c>
      <c r="AH233">
        <v>2</v>
      </c>
      <c r="AI233">
        <v>16673685</v>
      </c>
      <c r="AJ233">
        <v>207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ROW(Source!A104)</f>
        <v>104</v>
      </c>
      <c r="B234">
        <v>16673686</v>
      </c>
      <c r="C234">
        <v>16673640</v>
      </c>
      <c r="D234">
        <v>15247860</v>
      </c>
      <c r="E234">
        <v>1</v>
      </c>
      <c r="F234">
        <v>1</v>
      </c>
      <c r="G234">
        <v>1</v>
      </c>
      <c r="H234">
        <v>2</v>
      </c>
      <c r="I234" t="s">
        <v>447</v>
      </c>
      <c r="J234" t="s">
        <v>448</v>
      </c>
      <c r="K234" t="s">
        <v>449</v>
      </c>
      <c r="L234">
        <v>1368</v>
      </c>
      <c r="N234">
        <v>1011</v>
      </c>
      <c r="O234" t="s">
        <v>404</v>
      </c>
      <c r="P234" t="s">
        <v>404</v>
      </c>
      <c r="Q234">
        <v>1</v>
      </c>
      <c r="X234">
        <v>10.050000000000001</v>
      </c>
      <c r="Y234">
        <v>0</v>
      </c>
      <c r="Z234">
        <v>3.12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117</v>
      </c>
      <c r="AG234">
        <v>15.075000000000001</v>
      </c>
      <c r="AH234">
        <v>2</v>
      </c>
      <c r="AI234">
        <v>16673686</v>
      </c>
      <c r="AJ234">
        <v>208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ROW(Source!A104)</f>
        <v>104</v>
      </c>
      <c r="B235">
        <v>16673687</v>
      </c>
      <c r="C235">
        <v>16673640</v>
      </c>
      <c r="D235">
        <v>15247873</v>
      </c>
      <c r="E235">
        <v>1</v>
      </c>
      <c r="F235">
        <v>1</v>
      </c>
      <c r="G235">
        <v>1</v>
      </c>
      <c r="H235">
        <v>2</v>
      </c>
      <c r="I235" t="s">
        <v>450</v>
      </c>
      <c r="J235" t="s">
        <v>451</v>
      </c>
      <c r="K235" t="s">
        <v>452</v>
      </c>
      <c r="L235">
        <v>1368</v>
      </c>
      <c r="N235">
        <v>1011</v>
      </c>
      <c r="O235" t="s">
        <v>404</v>
      </c>
      <c r="P235" t="s">
        <v>404</v>
      </c>
      <c r="Q235">
        <v>1</v>
      </c>
      <c r="X235">
        <v>0.2</v>
      </c>
      <c r="Y235">
        <v>0</v>
      </c>
      <c r="Z235">
        <v>6.66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117</v>
      </c>
      <c r="AG235">
        <v>0.3</v>
      </c>
      <c r="AH235">
        <v>2</v>
      </c>
      <c r="AI235">
        <v>16673687</v>
      </c>
      <c r="AJ235">
        <v>209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ROW(Source!A104)</f>
        <v>104</v>
      </c>
      <c r="B236">
        <v>16673688</v>
      </c>
      <c r="C236">
        <v>16673640</v>
      </c>
      <c r="D236">
        <v>15249073</v>
      </c>
      <c r="E236">
        <v>1</v>
      </c>
      <c r="F236">
        <v>1</v>
      </c>
      <c r="G236">
        <v>1</v>
      </c>
      <c r="H236">
        <v>2</v>
      </c>
      <c r="I236" t="s">
        <v>410</v>
      </c>
      <c r="J236" t="s">
        <v>411</v>
      </c>
      <c r="K236" t="s">
        <v>412</v>
      </c>
      <c r="L236">
        <v>1368</v>
      </c>
      <c r="N236">
        <v>1011</v>
      </c>
      <c r="O236" t="s">
        <v>404</v>
      </c>
      <c r="P236" t="s">
        <v>404</v>
      </c>
      <c r="Q236">
        <v>1</v>
      </c>
      <c r="X236">
        <v>0.45</v>
      </c>
      <c r="Y236">
        <v>0</v>
      </c>
      <c r="Z236">
        <v>65.709999999999994</v>
      </c>
      <c r="AA236">
        <v>11.6</v>
      </c>
      <c r="AB236">
        <v>0</v>
      </c>
      <c r="AC236">
        <v>0</v>
      </c>
      <c r="AD236">
        <v>1</v>
      </c>
      <c r="AE236">
        <v>0</v>
      </c>
      <c r="AF236" t="s">
        <v>117</v>
      </c>
      <c r="AG236">
        <v>0.67500000000000004</v>
      </c>
      <c r="AH236">
        <v>2</v>
      </c>
      <c r="AI236">
        <v>16673688</v>
      </c>
      <c r="AJ236">
        <v>210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ROW(Source!A104)</f>
        <v>104</v>
      </c>
      <c r="B237">
        <v>16673689</v>
      </c>
      <c r="C237">
        <v>16673640</v>
      </c>
      <c r="D237">
        <v>15249377</v>
      </c>
      <c r="E237">
        <v>1</v>
      </c>
      <c r="F237">
        <v>1</v>
      </c>
      <c r="G237">
        <v>1</v>
      </c>
      <c r="H237">
        <v>2</v>
      </c>
      <c r="I237" t="s">
        <v>413</v>
      </c>
      <c r="J237" t="s">
        <v>414</v>
      </c>
      <c r="K237" t="s">
        <v>415</v>
      </c>
      <c r="L237">
        <v>1368</v>
      </c>
      <c r="N237">
        <v>1011</v>
      </c>
      <c r="O237" t="s">
        <v>404</v>
      </c>
      <c r="P237" t="s">
        <v>404</v>
      </c>
      <c r="Q237">
        <v>1</v>
      </c>
      <c r="X237">
        <v>1.31</v>
      </c>
      <c r="Y237">
        <v>0</v>
      </c>
      <c r="Z237">
        <v>8.1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117</v>
      </c>
      <c r="AG237">
        <v>1.9650000000000001</v>
      </c>
      <c r="AH237">
        <v>2</v>
      </c>
      <c r="AI237">
        <v>16673689</v>
      </c>
      <c r="AJ237">
        <v>211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ROW(Source!A104)</f>
        <v>104</v>
      </c>
      <c r="B238">
        <v>16673690</v>
      </c>
      <c r="C238">
        <v>16673640</v>
      </c>
      <c r="D238">
        <v>15167567</v>
      </c>
      <c r="E238">
        <v>1</v>
      </c>
      <c r="F238">
        <v>1</v>
      </c>
      <c r="G238">
        <v>1</v>
      </c>
      <c r="H238">
        <v>3</v>
      </c>
      <c r="I238" t="s">
        <v>453</v>
      </c>
      <c r="J238" t="s">
        <v>454</v>
      </c>
      <c r="K238" t="s">
        <v>455</v>
      </c>
      <c r="L238">
        <v>1346</v>
      </c>
      <c r="N238">
        <v>1009</v>
      </c>
      <c r="O238" t="s">
        <v>202</v>
      </c>
      <c r="P238" t="s">
        <v>202</v>
      </c>
      <c r="Q238">
        <v>1</v>
      </c>
      <c r="X238">
        <v>7.95</v>
      </c>
      <c r="Y238">
        <v>39.020000000000003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7.95</v>
      </c>
      <c r="AH238">
        <v>2</v>
      </c>
      <c r="AI238">
        <v>16673690</v>
      </c>
      <c r="AJ238">
        <v>212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ROW(Source!A104)</f>
        <v>104</v>
      </c>
      <c r="B239">
        <v>16673691</v>
      </c>
      <c r="C239">
        <v>16673640</v>
      </c>
      <c r="D239">
        <v>15168763</v>
      </c>
      <c r="E239">
        <v>1</v>
      </c>
      <c r="F239">
        <v>1</v>
      </c>
      <c r="G239">
        <v>1</v>
      </c>
      <c r="H239">
        <v>3</v>
      </c>
      <c r="I239" t="s">
        <v>416</v>
      </c>
      <c r="J239" t="s">
        <v>417</v>
      </c>
      <c r="K239" t="s">
        <v>418</v>
      </c>
      <c r="L239">
        <v>1348</v>
      </c>
      <c r="N239">
        <v>1009</v>
      </c>
      <c r="O239" t="s">
        <v>174</v>
      </c>
      <c r="P239" t="s">
        <v>174</v>
      </c>
      <c r="Q239">
        <v>1000</v>
      </c>
      <c r="X239">
        <v>3.3E-4</v>
      </c>
      <c r="Y239">
        <v>10362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3.3E-4</v>
      </c>
      <c r="AH239">
        <v>2</v>
      </c>
      <c r="AI239">
        <v>16673691</v>
      </c>
      <c r="AJ239">
        <v>213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ROW(Source!A104)</f>
        <v>104</v>
      </c>
      <c r="B240">
        <v>16673692</v>
      </c>
      <c r="C240">
        <v>16673640</v>
      </c>
      <c r="D240">
        <v>15169941</v>
      </c>
      <c r="E240">
        <v>1</v>
      </c>
      <c r="F240">
        <v>1</v>
      </c>
      <c r="G240">
        <v>1</v>
      </c>
      <c r="H240">
        <v>3</v>
      </c>
      <c r="I240" t="s">
        <v>419</v>
      </c>
      <c r="J240" t="s">
        <v>420</v>
      </c>
      <c r="K240" t="s">
        <v>421</v>
      </c>
      <c r="L240">
        <v>1348</v>
      </c>
      <c r="N240">
        <v>1009</v>
      </c>
      <c r="O240" t="s">
        <v>174</v>
      </c>
      <c r="P240" t="s">
        <v>174</v>
      </c>
      <c r="Q240">
        <v>1000</v>
      </c>
      <c r="X240">
        <v>6.0000000000000001E-3</v>
      </c>
      <c r="Y240">
        <v>9040.01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6.0000000000000001E-3</v>
      </c>
      <c r="AH240">
        <v>2</v>
      </c>
      <c r="AI240">
        <v>16673692</v>
      </c>
      <c r="AJ240">
        <v>214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ROW(Source!A104)</f>
        <v>104</v>
      </c>
      <c r="B241">
        <v>16673693</v>
      </c>
      <c r="C241">
        <v>16673640</v>
      </c>
      <c r="D241">
        <v>15170824</v>
      </c>
      <c r="E241">
        <v>1</v>
      </c>
      <c r="F241">
        <v>1</v>
      </c>
      <c r="G241">
        <v>1</v>
      </c>
      <c r="H241">
        <v>3</v>
      </c>
      <c r="I241" t="s">
        <v>456</v>
      </c>
      <c r="J241" t="s">
        <v>457</v>
      </c>
      <c r="K241" t="s">
        <v>458</v>
      </c>
      <c r="L241">
        <v>1346</v>
      </c>
      <c r="N241">
        <v>1009</v>
      </c>
      <c r="O241" t="s">
        <v>202</v>
      </c>
      <c r="P241" t="s">
        <v>202</v>
      </c>
      <c r="Q241">
        <v>1</v>
      </c>
      <c r="X241">
        <v>9.09</v>
      </c>
      <c r="Y241">
        <v>23.09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9.09</v>
      </c>
      <c r="AH241">
        <v>2</v>
      </c>
      <c r="AI241">
        <v>16673693</v>
      </c>
      <c r="AJ241">
        <v>215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ROW(Source!A104)</f>
        <v>104</v>
      </c>
      <c r="B242">
        <v>16673694</v>
      </c>
      <c r="C242">
        <v>16673640</v>
      </c>
      <c r="D242">
        <v>15163311</v>
      </c>
      <c r="E242">
        <v>17</v>
      </c>
      <c r="F242">
        <v>1</v>
      </c>
      <c r="G242">
        <v>1</v>
      </c>
      <c r="H242">
        <v>3</v>
      </c>
      <c r="I242" t="s">
        <v>574</v>
      </c>
      <c r="J242" t="s">
        <v>6</v>
      </c>
      <c r="K242" t="s">
        <v>575</v>
      </c>
      <c r="L242">
        <v>1327</v>
      </c>
      <c r="N242">
        <v>1005</v>
      </c>
      <c r="O242" t="s">
        <v>159</v>
      </c>
      <c r="P242" t="s">
        <v>159</v>
      </c>
      <c r="Q242">
        <v>1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1</v>
      </c>
      <c r="AD242">
        <v>0</v>
      </c>
      <c r="AE242">
        <v>0</v>
      </c>
      <c r="AF242" t="s">
        <v>6</v>
      </c>
      <c r="AG242">
        <v>0</v>
      </c>
      <c r="AH242">
        <v>3</v>
      </c>
      <c r="AI242">
        <v>-1</v>
      </c>
      <c r="AJ242" t="s">
        <v>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ROW(Source!A104)</f>
        <v>104</v>
      </c>
      <c r="B243">
        <v>16673695</v>
      </c>
      <c r="C243">
        <v>16673640</v>
      </c>
      <c r="D243">
        <v>15163115</v>
      </c>
      <c r="E243">
        <v>17</v>
      </c>
      <c r="F243">
        <v>1</v>
      </c>
      <c r="G243">
        <v>1</v>
      </c>
      <c r="H243">
        <v>3</v>
      </c>
      <c r="I243" t="s">
        <v>576</v>
      </c>
      <c r="J243" t="s">
        <v>6</v>
      </c>
      <c r="K243" t="s">
        <v>577</v>
      </c>
      <c r="L243">
        <v>1346</v>
      </c>
      <c r="N243">
        <v>1009</v>
      </c>
      <c r="O243" t="s">
        <v>202</v>
      </c>
      <c r="P243" t="s">
        <v>202</v>
      </c>
      <c r="Q243">
        <v>1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1</v>
      </c>
      <c r="AD243">
        <v>0</v>
      </c>
      <c r="AE243">
        <v>0</v>
      </c>
      <c r="AF243" t="s">
        <v>6</v>
      </c>
      <c r="AG243">
        <v>0</v>
      </c>
      <c r="AH243">
        <v>3</v>
      </c>
      <c r="AI243">
        <v>-1</v>
      </c>
      <c r="AJ243" t="s">
        <v>6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ROW(Source!A104)</f>
        <v>104</v>
      </c>
      <c r="B244">
        <v>16673696</v>
      </c>
      <c r="C244">
        <v>16673640</v>
      </c>
      <c r="D244">
        <v>15163312</v>
      </c>
      <c r="E244">
        <v>17</v>
      </c>
      <c r="F244">
        <v>1</v>
      </c>
      <c r="G244">
        <v>1</v>
      </c>
      <c r="H244">
        <v>3</v>
      </c>
      <c r="I244" t="s">
        <v>157</v>
      </c>
      <c r="J244" t="s">
        <v>6</v>
      </c>
      <c r="K244" t="s">
        <v>158</v>
      </c>
      <c r="L244">
        <v>1327</v>
      </c>
      <c r="N244">
        <v>1005</v>
      </c>
      <c r="O244" t="s">
        <v>159</v>
      </c>
      <c r="P244" t="s">
        <v>159</v>
      </c>
      <c r="Q244">
        <v>1</v>
      </c>
      <c r="X244">
        <v>100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 t="s">
        <v>6</v>
      </c>
      <c r="AG244">
        <v>100</v>
      </c>
      <c r="AH244">
        <v>2</v>
      </c>
      <c r="AI244">
        <v>16673696</v>
      </c>
      <c r="AJ244">
        <v>218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ROW(Source!A104)</f>
        <v>104</v>
      </c>
      <c r="B245">
        <v>16673697</v>
      </c>
      <c r="C245">
        <v>16673640</v>
      </c>
      <c r="D245">
        <v>15163315</v>
      </c>
      <c r="E245">
        <v>17</v>
      </c>
      <c r="F245">
        <v>1</v>
      </c>
      <c r="G245">
        <v>1</v>
      </c>
      <c r="H245">
        <v>3</v>
      </c>
      <c r="I245" t="s">
        <v>578</v>
      </c>
      <c r="J245" t="s">
        <v>6</v>
      </c>
      <c r="K245" t="s">
        <v>579</v>
      </c>
      <c r="L245">
        <v>1354</v>
      </c>
      <c r="N245">
        <v>1010</v>
      </c>
      <c r="O245" t="s">
        <v>139</v>
      </c>
      <c r="P245" t="s">
        <v>139</v>
      </c>
      <c r="Q245">
        <v>1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1</v>
      </c>
      <c r="AD245">
        <v>0</v>
      </c>
      <c r="AE245">
        <v>0</v>
      </c>
      <c r="AF245" t="s">
        <v>6</v>
      </c>
      <c r="AG245">
        <v>0</v>
      </c>
      <c r="AH245">
        <v>3</v>
      </c>
      <c r="AI245">
        <v>-1</v>
      </c>
      <c r="AJ245" t="s">
        <v>6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ROW(Source!A104)</f>
        <v>104</v>
      </c>
      <c r="B246">
        <v>16673698</v>
      </c>
      <c r="C246">
        <v>16673640</v>
      </c>
      <c r="D246">
        <v>15163321</v>
      </c>
      <c r="E246">
        <v>17</v>
      </c>
      <c r="F246">
        <v>1</v>
      </c>
      <c r="G246">
        <v>1</v>
      </c>
      <c r="H246">
        <v>3</v>
      </c>
      <c r="I246" t="s">
        <v>580</v>
      </c>
      <c r="J246" t="s">
        <v>6</v>
      </c>
      <c r="K246" t="s">
        <v>581</v>
      </c>
      <c r="L246">
        <v>1354</v>
      </c>
      <c r="N246">
        <v>1010</v>
      </c>
      <c r="O246" t="s">
        <v>139</v>
      </c>
      <c r="P246" t="s">
        <v>139</v>
      </c>
      <c r="Q246">
        <v>1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1</v>
      </c>
      <c r="AD246">
        <v>0</v>
      </c>
      <c r="AE246">
        <v>0</v>
      </c>
      <c r="AF246" t="s">
        <v>6</v>
      </c>
      <c r="AG246">
        <v>0</v>
      </c>
      <c r="AH246">
        <v>3</v>
      </c>
      <c r="AI246">
        <v>-1</v>
      </c>
      <c r="AJ246" t="s">
        <v>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ROW(Source!A111)</f>
        <v>111</v>
      </c>
      <c r="B247">
        <v>16673731</v>
      </c>
      <c r="C247">
        <v>16673710</v>
      </c>
      <c r="D247">
        <v>15446300</v>
      </c>
      <c r="E247">
        <v>1</v>
      </c>
      <c r="F247">
        <v>1</v>
      </c>
      <c r="G247">
        <v>1</v>
      </c>
      <c r="H247">
        <v>1</v>
      </c>
      <c r="I247" t="s">
        <v>461</v>
      </c>
      <c r="J247" t="s">
        <v>6</v>
      </c>
      <c r="K247" t="s">
        <v>462</v>
      </c>
      <c r="L247">
        <v>1191</v>
      </c>
      <c r="N247">
        <v>1013</v>
      </c>
      <c r="O247" t="s">
        <v>398</v>
      </c>
      <c r="P247" t="s">
        <v>398</v>
      </c>
      <c r="Q247">
        <v>1</v>
      </c>
      <c r="X247">
        <v>6.67</v>
      </c>
      <c r="Y247">
        <v>0</v>
      </c>
      <c r="Z247">
        <v>0</v>
      </c>
      <c r="AA247">
        <v>0</v>
      </c>
      <c r="AB247">
        <v>9.92</v>
      </c>
      <c r="AC247">
        <v>0</v>
      </c>
      <c r="AD247">
        <v>1</v>
      </c>
      <c r="AE247">
        <v>1</v>
      </c>
      <c r="AF247" t="s">
        <v>118</v>
      </c>
      <c r="AG247">
        <v>9.2045999999999992</v>
      </c>
      <c r="AH247">
        <v>2</v>
      </c>
      <c r="AI247">
        <v>16673731</v>
      </c>
      <c r="AJ247">
        <v>219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ROW(Source!A111)</f>
        <v>111</v>
      </c>
      <c r="B248">
        <v>16673732</v>
      </c>
      <c r="C248">
        <v>16673710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399</v>
      </c>
      <c r="J248" t="s">
        <v>6</v>
      </c>
      <c r="K248" t="s">
        <v>400</v>
      </c>
      <c r="L248">
        <v>1191</v>
      </c>
      <c r="N248">
        <v>1013</v>
      </c>
      <c r="O248" t="s">
        <v>398</v>
      </c>
      <c r="P248" t="s">
        <v>398</v>
      </c>
      <c r="Q248">
        <v>1</v>
      </c>
      <c r="X248">
        <v>0.43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117</v>
      </c>
      <c r="AG248">
        <v>0.64500000000000002</v>
      </c>
      <c r="AH248">
        <v>2</v>
      </c>
      <c r="AI248">
        <v>16673732</v>
      </c>
      <c r="AJ248">
        <v>220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ROW(Source!A111)</f>
        <v>111</v>
      </c>
      <c r="B249">
        <v>16673733</v>
      </c>
      <c r="C249">
        <v>16673710</v>
      </c>
      <c r="D249">
        <v>15249073</v>
      </c>
      <c r="E249">
        <v>1</v>
      </c>
      <c r="F249">
        <v>1</v>
      </c>
      <c r="G249">
        <v>1</v>
      </c>
      <c r="H249">
        <v>2</v>
      </c>
      <c r="I249" t="s">
        <v>410</v>
      </c>
      <c r="J249" t="s">
        <v>411</v>
      </c>
      <c r="K249" t="s">
        <v>412</v>
      </c>
      <c r="L249">
        <v>1368</v>
      </c>
      <c r="N249">
        <v>1011</v>
      </c>
      <c r="O249" t="s">
        <v>404</v>
      </c>
      <c r="P249" t="s">
        <v>404</v>
      </c>
      <c r="Q249">
        <v>1</v>
      </c>
      <c r="X249">
        <v>0.43</v>
      </c>
      <c r="Y249">
        <v>0</v>
      </c>
      <c r="Z249">
        <v>65.709999999999994</v>
      </c>
      <c r="AA249">
        <v>11.6</v>
      </c>
      <c r="AB249">
        <v>0</v>
      </c>
      <c r="AC249">
        <v>0</v>
      </c>
      <c r="AD249">
        <v>1</v>
      </c>
      <c r="AE249">
        <v>0</v>
      </c>
      <c r="AF249" t="s">
        <v>117</v>
      </c>
      <c r="AG249">
        <v>0.64500000000000002</v>
      </c>
      <c r="AH249">
        <v>2</v>
      </c>
      <c r="AI249">
        <v>16673733</v>
      </c>
      <c r="AJ249">
        <v>221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ROW(Source!A111)</f>
        <v>111</v>
      </c>
      <c r="B250">
        <v>16673734</v>
      </c>
      <c r="C250">
        <v>16673710</v>
      </c>
      <c r="D250">
        <v>15167686</v>
      </c>
      <c r="E250">
        <v>1</v>
      </c>
      <c r="F250">
        <v>1</v>
      </c>
      <c r="G250">
        <v>1</v>
      </c>
      <c r="H250">
        <v>3</v>
      </c>
      <c r="I250" t="s">
        <v>463</v>
      </c>
      <c r="J250" t="s">
        <v>464</v>
      </c>
      <c r="K250" t="s">
        <v>465</v>
      </c>
      <c r="L250">
        <v>1302</v>
      </c>
      <c r="N250">
        <v>1003</v>
      </c>
      <c r="O250" t="s">
        <v>213</v>
      </c>
      <c r="P250" t="s">
        <v>213</v>
      </c>
      <c r="Q250">
        <v>10</v>
      </c>
      <c r="X250">
        <v>2.6</v>
      </c>
      <c r="Y250">
        <v>30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2.6</v>
      </c>
      <c r="AH250">
        <v>2</v>
      </c>
      <c r="AI250">
        <v>16673734</v>
      </c>
      <c r="AJ250">
        <v>222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ROW(Source!A111)</f>
        <v>111</v>
      </c>
      <c r="B251">
        <v>16673735</v>
      </c>
      <c r="C251">
        <v>16673710</v>
      </c>
      <c r="D251">
        <v>15163700</v>
      </c>
      <c r="E251">
        <v>17</v>
      </c>
      <c r="F251">
        <v>1</v>
      </c>
      <c r="G251">
        <v>1</v>
      </c>
      <c r="H251">
        <v>3</v>
      </c>
      <c r="I251" t="s">
        <v>585</v>
      </c>
      <c r="J251" t="s">
        <v>6</v>
      </c>
      <c r="K251" t="s">
        <v>586</v>
      </c>
      <c r="L251">
        <v>1327</v>
      </c>
      <c r="N251">
        <v>1005</v>
      </c>
      <c r="O251" t="s">
        <v>159</v>
      </c>
      <c r="P251" t="s">
        <v>159</v>
      </c>
      <c r="Q251">
        <v>1</v>
      </c>
      <c r="X251">
        <v>11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t="s">
        <v>6</v>
      </c>
      <c r="AG251">
        <v>11</v>
      </c>
      <c r="AH251">
        <v>3</v>
      </c>
      <c r="AI251">
        <v>-1</v>
      </c>
      <c r="AJ251" t="s">
        <v>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ROW(Source!A111)</f>
        <v>111</v>
      </c>
      <c r="B252">
        <v>16673736</v>
      </c>
      <c r="C252">
        <v>16673710</v>
      </c>
      <c r="D252">
        <v>15202496</v>
      </c>
      <c r="E252">
        <v>1</v>
      </c>
      <c r="F252">
        <v>1</v>
      </c>
      <c r="G252">
        <v>1</v>
      </c>
      <c r="H252">
        <v>3</v>
      </c>
      <c r="I252" t="s">
        <v>466</v>
      </c>
      <c r="J252" t="s">
        <v>467</v>
      </c>
      <c r="K252" t="s">
        <v>468</v>
      </c>
      <c r="L252">
        <v>1296</v>
      </c>
      <c r="N252">
        <v>1002</v>
      </c>
      <c r="O252" t="s">
        <v>469</v>
      </c>
      <c r="P252" t="s">
        <v>469</v>
      </c>
      <c r="Q252">
        <v>1</v>
      </c>
      <c r="X252">
        <v>1.5</v>
      </c>
      <c r="Y252">
        <v>65.58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1.5</v>
      </c>
      <c r="AH252">
        <v>2</v>
      </c>
      <c r="AI252">
        <v>16673736</v>
      </c>
      <c r="AJ252">
        <v>224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ROW(Source!A111)</f>
        <v>111</v>
      </c>
      <c r="B253">
        <v>16673737</v>
      </c>
      <c r="C253">
        <v>16673710</v>
      </c>
      <c r="D253">
        <v>15203439</v>
      </c>
      <c r="E253">
        <v>1</v>
      </c>
      <c r="F253">
        <v>1</v>
      </c>
      <c r="G253">
        <v>1</v>
      </c>
      <c r="H253">
        <v>3</v>
      </c>
      <c r="I253" t="s">
        <v>587</v>
      </c>
      <c r="J253" t="s">
        <v>588</v>
      </c>
      <c r="K253" t="s">
        <v>589</v>
      </c>
      <c r="L253">
        <v>1296</v>
      </c>
      <c r="N253">
        <v>1002</v>
      </c>
      <c r="O253" t="s">
        <v>469</v>
      </c>
      <c r="P253" t="s">
        <v>469</v>
      </c>
      <c r="Q253">
        <v>1</v>
      </c>
      <c r="X253">
        <v>0</v>
      </c>
      <c r="Y253">
        <v>269.51</v>
      </c>
      <c r="Z253">
        <v>0</v>
      </c>
      <c r="AA253">
        <v>0</v>
      </c>
      <c r="AB253">
        <v>0</v>
      </c>
      <c r="AC253">
        <v>1</v>
      </c>
      <c r="AD253">
        <v>0</v>
      </c>
      <c r="AE253">
        <v>0</v>
      </c>
      <c r="AF253" t="s">
        <v>6</v>
      </c>
      <c r="AG253">
        <v>0</v>
      </c>
      <c r="AH253">
        <v>3</v>
      </c>
      <c r="AI253">
        <v>-1</v>
      </c>
      <c r="AJ253" t="s">
        <v>6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ROW(Source!A111)</f>
        <v>111</v>
      </c>
      <c r="B254">
        <v>16673738</v>
      </c>
      <c r="C254">
        <v>16673710</v>
      </c>
      <c r="D254">
        <v>15204628</v>
      </c>
      <c r="E254">
        <v>1</v>
      </c>
      <c r="F254">
        <v>1</v>
      </c>
      <c r="G254">
        <v>1</v>
      </c>
      <c r="H254">
        <v>3</v>
      </c>
      <c r="I254" t="s">
        <v>470</v>
      </c>
      <c r="J254" t="s">
        <v>471</v>
      </c>
      <c r="K254" t="s">
        <v>472</v>
      </c>
      <c r="L254">
        <v>1296</v>
      </c>
      <c r="N254">
        <v>1002</v>
      </c>
      <c r="O254" t="s">
        <v>469</v>
      </c>
      <c r="P254" t="s">
        <v>469</v>
      </c>
      <c r="Q254">
        <v>1</v>
      </c>
      <c r="X254">
        <v>5.7000000000000002E-2</v>
      </c>
      <c r="Y254">
        <v>200.58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5.7000000000000002E-2</v>
      </c>
      <c r="AH254">
        <v>2</v>
      </c>
      <c r="AI254">
        <v>16673738</v>
      </c>
      <c r="AJ254">
        <v>225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ROW(Source!A112)</f>
        <v>112</v>
      </c>
      <c r="B255">
        <v>16673731</v>
      </c>
      <c r="C255">
        <v>16673710</v>
      </c>
      <c r="D255">
        <v>15446300</v>
      </c>
      <c r="E255">
        <v>1</v>
      </c>
      <c r="F255">
        <v>1</v>
      </c>
      <c r="G255">
        <v>1</v>
      </c>
      <c r="H255">
        <v>1</v>
      </c>
      <c r="I255" t="s">
        <v>461</v>
      </c>
      <c r="J255" t="s">
        <v>6</v>
      </c>
      <c r="K255" t="s">
        <v>462</v>
      </c>
      <c r="L255">
        <v>1191</v>
      </c>
      <c r="N255">
        <v>1013</v>
      </c>
      <c r="O255" t="s">
        <v>398</v>
      </c>
      <c r="P255" t="s">
        <v>398</v>
      </c>
      <c r="Q255">
        <v>1</v>
      </c>
      <c r="X255">
        <v>6.67</v>
      </c>
      <c r="Y255">
        <v>0</v>
      </c>
      <c r="Z255">
        <v>0</v>
      </c>
      <c r="AA255">
        <v>0</v>
      </c>
      <c r="AB255">
        <v>9.92</v>
      </c>
      <c r="AC255">
        <v>0</v>
      </c>
      <c r="AD255">
        <v>1</v>
      </c>
      <c r="AE255">
        <v>1</v>
      </c>
      <c r="AF255" t="s">
        <v>118</v>
      </c>
      <c r="AG255">
        <v>9.2045999999999992</v>
      </c>
      <c r="AH255">
        <v>2</v>
      </c>
      <c r="AI255">
        <v>16673731</v>
      </c>
      <c r="AJ255">
        <v>226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ROW(Source!A112)</f>
        <v>112</v>
      </c>
      <c r="B256">
        <v>16673732</v>
      </c>
      <c r="C256">
        <v>16673710</v>
      </c>
      <c r="D256">
        <v>15430395</v>
      </c>
      <c r="E256">
        <v>1</v>
      </c>
      <c r="F256">
        <v>1</v>
      </c>
      <c r="G256">
        <v>1</v>
      </c>
      <c r="H256">
        <v>1</v>
      </c>
      <c r="I256" t="s">
        <v>399</v>
      </c>
      <c r="J256" t="s">
        <v>6</v>
      </c>
      <c r="K256" t="s">
        <v>400</v>
      </c>
      <c r="L256">
        <v>1191</v>
      </c>
      <c r="N256">
        <v>1013</v>
      </c>
      <c r="O256" t="s">
        <v>398</v>
      </c>
      <c r="P256" t="s">
        <v>398</v>
      </c>
      <c r="Q256">
        <v>1</v>
      </c>
      <c r="X256">
        <v>0.43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2</v>
      </c>
      <c r="AF256" t="s">
        <v>117</v>
      </c>
      <c r="AG256">
        <v>0.64500000000000002</v>
      </c>
      <c r="AH256">
        <v>2</v>
      </c>
      <c r="AI256">
        <v>16673732</v>
      </c>
      <c r="AJ256">
        <v>227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ROW(Source!A112)</f>
        <v>112</v>
      </c>
      <c r="B257">
        <v>16673733</v>
      </c>
      <c r="C257">
        <v>16673710</v>
      </c>
      <c r="D257">
        <v>15249073</v>
      </c>
      <c r="E257">
        <v>1</v>
      </c>
      <c r="F257">
        <v>1</v>
      </c>
      <c r="G257">
        <v>1</v>
      </c>
      <c r="H257">
        <v>2</v>
      </c>
      <c r="I257" t="s">
        <v>410</v>
      </c>
      <c r="J257" t="s">
        <v>411</v>
      </c>
      <c r="K257" t="s">
        <v>412</v>
      </c>
      <c r="L257">
        <v>1368</v>
      </c>
      <c r="N257">
        <v>1011</v>
      </c>
      <c r="O257" t="s">
        <v>404</v>
      </c>
      <c r="P257" t="s">
        <v>404</v>
      </c>
      <c r="Q257">
        <v>1</v>
      </c>
      <c r="X257">
        <v>0.43</v>
      </c>
      <c r="Y257">
        <v>0</v>
      </c>
      <c r="Z257">
        <v>65.709999999999994</v>
      </c>
      <c r="AA257">
        <v>11.6</v>
      </c>
      <c r="AB257">
        <v>0</v>
      </c>
      <c r="AC257">
        <v>0</v>
      </c>
      <c r="AD257">
        <v>1</v>
      </c>
      <c r="AE257">
        <v>0</v>
      </c>
      <c r="AF257" t="s">
        <v>117</v>
      </c>
      <c r="AG257">
        <v>0.64500000000000002</v>
      </c>
      <c r="AH257">
        <v>2</v>
      </c>
      <c r="AI257">
        <v>16673733</v>
      </c>
      <c r="AJ257">
        <v>228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ROW(Source!A112)</f>
        <v>112</v>
      </c>
      <c r="B258">
        <v>16673734</v>
      </c>
      <c r="C258">
        <v>16673710</v>
      </c>
      <c r="D258">
        <v>15167686</v>
      </c>
      <c r="E258">
        <v>1</v>
      </c>
      <c r="F258">
        <v>1</v>
      </c>
      <c r="G258">
        <v>1</v>
      </c>
      <c r="H258">
        <v>3</v>
      </c>
      <c r="I258" t="s">
        <v>463</v>
      </c>
      <c r="J258" t="s">
        <v>464</v>
      </c>
      <c r="K258" t="s">
        <v>465</v>
      </c>
      <c r="L258">
        <v>1302</v>
      </c>
      <c r="N258">
        <v>1003</v>
      </c>
      <c r="O258" t="s">
        <v>213</v>
      </c>
      <c r="P258" t="s">
        <v>213</v>
      </c>
      <c r="Q258">
        <v>10</v>
      </c>
      <c r="X258">
        <v>2.6</v>
      </c>
      <c r="Y258">
        <v>30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2.6</v>
      </c>
      <c r="AH258">
        <v>2</v>
      </c>
      <c r="AI258">
        <v>16673734</v>
      </c>
      <c r="AJ258">
        <v>229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ROW(Source!A112)</f>
        <v>112</v>
      </c>
      <c r="B259">
        <v>16673735</v>
      </c>
      <c r="C259">
        <v>16673710</v>
      </c>
      <c r="D259">
        <v>15163700</v>
      </c>
      <c r="E259">
        <v>17</v>
      </c>
      <c r="F259">
        <v>1</v>
      </c>
      <c r="G259">
        <v>1</v>
      </c>
      <c r="H259">
        <v>3</v>
      </c>
      <c r="I259" t="s">
        <v>585</v>
      </c>
      <c r="J259" t="s">
        <v>6</v>
      </c>
      <c r="K259" t="s">
        <v>586</v>
      </c>
      <c r="L259">
        <v>1327</v>
      </c>
      <c r="N259">
        <v>1005</v>
      </c>
      <c r="O259" t="s">
        <v>159</v>
      </c>
      <c r="P259" t="s">
        <v>159</v>
      </c>
      <c r="Q259">
        <v>1</v>
      </c>
      <c r="X259">
        <v>11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6</v>
      </c>
      <c r="AG259">
        <v>11</v>
      </c>
      <c r="AH259">
        <v>3</v>
      </c>
      <c r="AI259">
        <v>-1</v>
      </c>
      <c r="AJ259" t="s">
        <v>6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ROW(Source!A112)</f>
        <v>112</v>
      </c>
      <c r="B260">
        <v>16673736</v>
      </c>
      <c r="C260">
        <v>16673710</v>
      </c>
      <c r="D260">
        <v>15202496</v>
      </c>
      <c r="E260">
        <v>1</v>
      </c>
      <c r="F260">
        <v>1</v>
      </c>
      <c r="G260">
        <v>1</v>
      </c>
      <c r="H260">
        <v>3</v>
      </c>
      <c r="I260" t="s">
        <v>466</v>
      </c>
      <c r="J260" t="s">
        <v>467</v>
      </c>
      <c r="K260" t="s">
        <v>468</v>
      </c>
      <c r="L260">
        <v>1296</v>
      </c>
      <c r="N260">
        <v>1002</v>
      </c>
      <c r="O260" t="s">
        <v>469</v>
      </c>
      <c r="P260" t="s">
        <v>469</v>
      </c>
      <c r="Q260">
        <v>1</v>
      </c>
      <c r="X260">
        <v>1.5</v>
      </c>
      <c r="Y260">
        <v>65.58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1.5</v>
      </c>
      <c r="AH260">
        <v>2</v>
      </c>
      <c r="AI260">
        <v>16673736</v>
      </c>
      <c r="AJ260">
        <v>231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ROW(Source!A112)</f>
        <v>112</v>
      </c>
      <c r="B261">
        <v>16673737</v>
      </c>
      <c r="C261">
        <v>16673710</v>
      </c>
      <c r="D261">
        <v>15203439</v>
      </c>
      <c r="E261">
        <v>1</v>
      </c>
      <c r="F261">
        <v>1</v>
      </c>
      <c r="G261">
        <v>1</v>
      </c>
      <c r="H261">
        <v>3</v>
      </c>
      <c r="I261" t="s">
        <v>587</v>
      </c>
      <c r="J261" t="s">
        <v>588</v>
      </c>
      <c r="K261" t="s">
        <v>589</v>
      </c>
      <c r="L261">
        <v>1296</v>
      </c>
      <c r="N261">
        <v>1002</v>
      </c>
      <c r="O261" t="s">
        <v>469</v>
      </c>
      <c r="P261" t="s">
        <v>469</v>
      </c>
      <c r="Q261">
        <v>1</v>
      </c>
      <c r="X261">
        <v>0</v>
      </c>
      <c r="Y261">
        <v>269.51</v>
      </c>
      <c r="Z261">
        <v>0</v>
      </c>
      <c r="AA261">
        <v>0</v>
      </c>
      <c r="AB261">
        <v>0</v>
      </c>
      <c r="AC261">
        <v>1</v>
      </c>
      <c r="AD261">
        <v>0</v>
      </c>
      <c r="AE261">
        <v>0</v>
      </c>
      <c r="AF261" t="s">
        <v>6</v>
      </c>
      <c r="AG261">
        <v>0</v>
      </c>
      <c r="AH261">
        <v>3</v>
      </c>
      <c r="AI261">
        <v>-1</v>
      </c>
      <c r="AJ261" t="s">
        <v>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ROW(Source!A112)</f>
        <v>112</v>
      </c>
      <c r="B262">
        <v>16673738</v>
      </c>
      <c r="C262">
        <v>16673710</v>
      </c>
      <c r="D262">
        <v>15204628</v>
      </c>
      <c r="E262">
        <v>1</v>
      </c>
      <c r="F262">
        <v>1</v>
      </c>
      <c r="G262">
        <v>1</v>
      </c>
      <c r="H262">
        <v>3</v>
      </c>
      <c r="I262" t="s">
        <v>470</v>
      </c>
      <c r="J262" t="s">
        <v>471</v>
      </c>
      <c r="K262" t="s">
        <v>472</v>
      </c>
      <c r="L262">
        <v>1296</v>
      </c>
      <c r="N262">
        <v>1002</v>
      </c>
      <c r="O262" t="s">
        <v>469</v>
      </c>
      <c r="P262" t="s">
        <v>469</v>
      </c>
      <c r="Q262">
        <v>1</v>
      </c>
      <c r="X262">
        <v>5.7000000000000002E-2</v>
      </c>
      <c r="Y262">
        <v>200.58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5.7000000000000002E-2</v>
      </c>
      <c r="AH262">
        <v>2</v>
      </c>
      <c r="AI262">
        <v>16673738</v>
      </c>
      <c r="AJ262">
        <v>232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ROW(Source!A115)</f>
        <v>115</v>
      </c>
      <c r="B263">
        <v>16673764</v>
      </c>
      <c r="C263">
        <v>16673743</v>
      </c>
      <c r="D263">
        <v>15430497</v>
      </c>
      <c r="E263">
        <v>1</v>
      </c>
      <c r="F263">
        <v>1</v>
      </c>
      <c r="G263">
        <v>1</v>
      </c>
      <c r="H263">
        <v>1</v>
      </c>
      <c r="I263" t="s">
        <v>459</v>
      </c>
      <c r="J263" t="s">
        <v>6</v>
      </c>
      <c r="K263" t="s">
        <v>460</v>
      </c>
      <c r="L263">
        <v>1191</v>
      </c>
      <c r="N263">
        <v>1013</v>
      </c>
      <c r="O263" t="s">
        <v>398</v>
      </c>
      <c r="P263" t="s">
        <v>398</v>
      </c>
      <c r="Q263">
        <v>1</v>
      </c>
      <c r="X263">
        <v>51.71</v>
      </c>
      <c r="Y263">
        <v>0</v>
      </c>
      <c r="Z263">
        <v>0</v>
      </c>
      <c r="AA263">
        <v>0</v>
      </c>
      <c r="AB263">
        <v>8.86</v>
      </c>
      <c r="AC263">
        <v>0</v>
      </c>
      <c r="AD263">
        <v>1</v>
      </c>
      <c r="AE263">
        <v>1</v>
      </c>
      <c r="AF263" t="s">
        <v>193</v>
      </c>
      <c r="AG263">
        <v>160.55954999999997</v>
      </c>
      <c r="AH263">
        <v>2</v>
      </c>
      <c r="AI263">
        <v>16673764</v>
      </c>
      <c r="AJ263">
        <v>233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ROW(Source!A115)</f>
        <v>115</v>
      </c>
      <c r="B264">
        <v>16673765</v>
      </c>
      <c r="C264">
        <v>16673743</v>
      </c>
      <c r="D264">
        <v>15430395</v>
      </c>
      <c r="E264">
        <v>1</v>
      </c>
      <c r="F264">
        <v>1</v>
      </c>
      <c r="G264">
        <v>1</v>
      </c>
      <c r="H264">
        <v>1</v>
      </c>
      <c r="I264" t="s">
        <v>399</v>
      </c>
      <c r="J264" t="s">
        <v>6</v>
      </c>
      <c r="K264" t="s">
        <v>400</v>
      </c>
      <c r="L264">
        <v>1191</v>
      </c>
      <c r="N264">
        <v>1013</v>
      </c>
      <c r="O264" t="s">
        <v>398</v>
      </c>
      <c r="P264" t="s">
        <v>398</v>
      </c>
      <c r="Q264">
        <v>1</v>
      </c>
      <c r="X264">
        <v>0.16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2</v>
      </c>
      <c r="AF264" t="s">
        <v>192</v>
      </c>
      <c r="AG264">
        <v>0.54</v>
      </c>
      <c r="AH264">
        <v>2</v>
      </c>
      <c r="AI264">
        <v>16673765</v>
      </c>
      <c r="AJ264">
        <v>234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ROW(Source!A115)</f>
        <v>115</v>
      </c>
      <c r="B265">
        <v>16673766</v>
      </c>
      <c r="C265">
        <v>16673743</v>
      </c>
      <c r="D265">
        <v>15247907</v>
      </c>
      <c r="E265">
        <v>1</v>
      </c>
      <c r="F265">
        <v>1</v>
      </c>
      <c r="G265">
        <v>1</v>
      </c>
      <c r="H265">
        <v>2</v>
      </c>
      <c r="I265" t="s">
        <v>473</v>
      </c>
      <c r="J265" t="s">
        <v>474</v>
      </c>
      <c r="K265" t="s">
        <v>475</v>
      </c>
      <c r="L265">
        <v>1368</v>
      </c>
      <c r="N265">
        <v>1011</v>
      </c>
      <c r="O265" t="s">
        <v>404</v>
      </c>
      <c r="P265" t="s">
        <v>404</v>
      </c>
      <c r="Q265">
        <v>1</v>
      </c>
      <c r="X265">
        <v>0.05</v>
      </c>
      <c r="Y265">
        <v>0</v>
      </c>
      <c r="Z265">
        <v>76.7</v>
      </c>
      <c r="AA265">
        <v>10.06</v>
      </c>
      <c r="AB265">
        <v>0</v>
      </c>
      <c r="AC265">
        <v>0</v>
      </c>
      <c r="AD265">
        <v>1</v>
      </c>
      <c r="AE265">
        <v>0</v>
      </c>
      <c r="AF265" t="s">
        <v>192</v>
      </c>
      <c r="AG265">
        <v>0.16875000000000001</v>
      </c>
      <c r="AH265">
        <v>2</v>
      </c>
      <c r="AI265">
        <v>16673766</v>
      </c>
      <c r="AJ265">
        <v>235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ROW(Source!A115)</f>
        <v>115</v>
      </c>
      <c r="B266">
        <v>16673767</v>
      </c>
      <c r="C266">
        <v>16673743</v>
      </c>
      <c r="D266">
        <v>15247968</v>
      </c>
      <c r="E266">
        <v>1</v>
      </c>
      <c r="F266">
        <v>1</v>
      </c>
      <c r="G266">
        <v>1</v>
      </c>
      <c r="H266">
        <v>2</v>
      </c>
      <c r="I266" t="s">
        <v>476</v>
      </c>
      <c r="J266" t="s">
        <v>477</v>
      </c>
      <c r="K266" t="s">
        <v>478</v>
      </c>
      <c r="L266">
        <v>1368</v>
      </c>
      <c r="N266">
        <v>1011</v>
      </c>
      <c r="O266" t="s">
        <v>404</v>
      </c>
      <c r="P266" t="s">
        <v>404</v>
      </c>
      <c r="Q266">
        <v>1</v>
      </c>
      <c r="X266">
        <v>0.11</v>
      </c>
      <c r="Y266">
        <v>0</v>
      </c>
      <c r="Z266">
        <v>24.33</v>
      </c>
      <c r="AA266">
        <v>10.06</v>
      </c>
      <c r="AB266">
        <v>0</v>
      </c>
      <c r="AC266">
        <v>0</v>
      </c>
      <c r="AD266">
        <v>1</v>
      </c>
      <c r="AE266">
        <v>0</v>
      </c>
      <c r="AF266" t="s">
        <v>192</v>
      </c>
      <c r="AG266">
        <v>0.37125000000000008</v>
      </c>
      <c r="AH266">
        <v>2</v>
      </c>
      <c r="AI266">
        <v>16673767</v>
      </c>
      <c r="AJ266">
        <v>236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ROW(Source!A115)</f>
        <v>115</v>
      </c>
      <c r="B267">
        <v>16673768</v>
      </c>
      <c r="C267">
        <v>16673743</v>
      </c>
      <c r="D267">
        <v>15249941</v>
      </c>
      <c r="E267">
        <v>1</v>
      </c>
      <c r="F267">
        <v>1</v>
      </c>
      <c r="G267">
        <v>1</v>
      </c>
      <c r="H267">
        <v>2</v>
      </c>
      <c r="I267" t="s">
        <v>479</v>
      </c>
      <c r="J267" t="s">
        <v>480</v>
      </c>
      <c r="K267" t="s">
        <v>481</v>
      </c>
      <c r="L267">
        <v>1368</v>
      </c>
      <c r="N267">
        <v>1011</v>
      </c>
      <c r="O267" t="s">
        <v>404</v>
      </c>
      <c r="P267" t="s">
        <v>404</v>
      </c>
      <c r="Q267">
        <v>1</v>
      </c>
      <c r="X267">
        <v>20.6</v>
      </c>
      <c r="Y267">
        <v>0</v>
      </c>
      <c r="Z267">
        <v>2.7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192</v>
      </c>
      <c r="AG267">
        <v>69.525000000000006</v>
      </c>
      <c r="AH267">
        <v>2</v>
      </c>
      <c r="AI267">
        <v>16673768</v>
      </c>
      <c r="AJ267">
        <v>237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ROW(Source!A115)</f>
        <v>115</v>
      </c>
      <c r="B268">
        <v>16673769</v>
      </c>
      <c r="C268">
        <v>16673743</v>
      </c>
      <c r="D268">
        <v>15171018</v>
      </c>
      <c r="E268">
        <v>1</v>
      </c>
      <c r="F268">
        <v>1</v>
      </c>
      <c r="G268">
        <v>1</v>
      </c>
      <c r="H268">
        <v>3</v>
      </c>
      <c r="I268" t="s">
        <v>482</v>
      </c>
      <c r="J268" t="s">
        <v>483</v>
      </c>
      <c r="K268" t="s">
        <v>484</v>
      </c>
      <c r="L268">
        <v>1346</v>
      </c>
      <c r="N268">
        <v>1009</v>
      </c>
      <c r="O268" t="s">
        <v>202</v>
      </c>
      <c r="P268" t="s">
        <v>202</v>
      </c>
      <c r="Q268">
        <v>1</v>
      </c>
      <c r="X268">
        <v>4.7</v>
      </c>
      <c r="Y268">
        <v>1.82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191</v>
      </c>
      <c r="AG268">
        <v>10.575000000000001</v>
      </c>
      <c r="AH268">
        <v>2</v>
      </c>
      <c r="AI268">
        <v>16673769</v>
      </c>
      <c r="AJ268">
        <v>238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ROW(Source!A115)</f>
        <v>115</v>
      </c>
      <c r="B269">
        <v>16673770</v>
      </c>
      <c r="C269">
        <v>16673743</v>
      </c>
      <c r="D269">
        <v>15198951</v>
      </c>
      <c r="E269">
        <v>1</v>
      </c>
      <c r="F269">
        <v>1</v>
      </c>
      <c r="G269">
        <v>1</v>
      </c>
      <c r="H269">
        <v>3</v>
      </c>
      <c r="I269" t="s">
        <v>485</v>
      </c>
      <c r="J269" t="s">
        <v>486</v>
      </c>
      <c r="K269" t="s">
        <v>487</v>
      </c>
      <c r="L269">
        <v>1327</v>
      </c>
      <c r="N269">
        <v>1005</v>
      </c>
      <c r="O269" t="s">
        <v>159</v>
      </c>
      <c r="P269" t="s">
        <v>159</v>
      </c>
      <c r="Q269">
        <v>1</v>
      </c>
      <c r="X269">
        <v>110</v>
      </c>
      <c r="Y269">
        <v>20.9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191</v>
      </c>
      <c r="AG269">
        <v>247.5</v>
      </c>
      <c r="AH269">
        <v>2</v>
      </c>
      <c r="AI269">
        <v>16673770</v>
      </c>
      <c r="AJ269">
        <v>239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ROW(Source!A115)</f>
        <v>115</v>
      </c>
      <c r="B270">
        <v>16673771</v>
      </c>
      <c r="C270">
        <v>16673743</v>
      </c>
      <c r="D270">
        <v>15163726</v>
      </c>
      <c r="E270">
        <v>17</v>
      </c>
      <c r="F270">
        <v>1</v>
      </c>
      <c r="G270">
        <v>1</v>
      </c>
      <c r="H270">
        <v>3</v>
      </c>
      <c r="I270" t="s">
        <v>195</v>
      </c>
      <c r="J270" t="s">
        <v>6</v>
      </c>
      <c r="K270" t="s">
        <v>196</v>
      </c>
      <c r="L270">
        <v>1348</v>
      </c>
      <c r="N270">
        <v>1009</v>
      </c>
      <c r="O270" t="s">
        <v>174</v>
      </c>
      <c r="P270" t="s">
        <v>174</v>
      </c>
      <c r="Q270">
        <v>1000</v>
      </c>
      <c r="X270">
        <v>1.2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 t="s">
        <v>191</v>
      </c>
      <c r="AG270">
        <v>2.6999999999999997</v>
      </c>
      <c r="AH270">
        <v>2</v>
      </c>
      <c r="AI270">
        <v>16673771</v>
      </c>
      <c r="AJ270">
        <v>240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ROW(Source!A115)</f>
        <v>115</v>
      </c>
      <c r="B271">
        <v>16673772</v>
      </c>
      <c r="C271">
        <v>16673743</v>
      </c>
      <c r="D271">
        <v>15204704</v>
      </c>
      <c r="E271">
        <v>1</v>
      </c>
      <c r="F271">
        <v>1</v>
      </c>
      <c r="G271">
        <v>1</v>
      </c>
      <c r="H271">
        <v>3</v>
      </c>
      <c r="I271" t="s">
        <v>488</v>
      </c>
      <c r="J271" t="s">
        <v>489</v>
      </c>
      <c r="K271" t="s">
        <v>490</v>
      </c>
      <c r="L271">
        <v>1346</v>
      </c>
      <c r="N271">
        <v>1009</v>
      </c>
      <c r="O271" t="s">
        <v>202</v>
      </c>
      <c r="P271" t="s">
        <v>202</v>
      </c>
      <c r="Q271">
        <v>1</v>
      </c>
      <c r="X271">
        <v>30.9</v>
      </c>
      <c r="Y271">
        <v>6.67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191</v>
      </c>
      <c r="AG271">
        <v>69.524999999999991</v>
      </c>
      <c r="AH271">
        <v>2</v>
      </c>
      <c r="AI271">
        <v>16673772</v>
      </c>
      <c r="AJ271">
        <v>242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ROW(Source!A116)</f>
        <v>116</v>
      </c>
      <c r="B272">
        <v>16673764</v>
      </c>
      <c r="C272">
        <v>16673743</v>
      </c>
      <c r="D272">
        <v>15430497</v>
      </c>
      <c r="E272">
        <v>1</v>
      </c>
      <c r="F272">
        <v>1</v>
      </c>
      <c r="G272">
        <v>1</v>
      </c>
      <c r="H272">
        <v>1</v>
      </c>
      <c r="I272" t="s">
        <v>459</v>
      </c>
      <c r="J272" t="s">
        <v>6</v>
      </c>
      <c r="K272" t="s">
        <v>460</v>
      </c>
      <c r="L272">
        <v>1191</v>
      </c>
      <c r="N272">
        <v>1013</v>
      </c>
      <c r="O272" t="s">
        <v>398</v>
      </c>
      <c r="P272" t="s">
        <v>398</v>
      </c>
      <c r="Q272">
        <v>1</v>
      </c>
      <c r="X272">
        <v>51.71</v>
      </c>
      <c r="Y272">
        <v>0</v>
      </c>
      <c r="Z272">
        <v>0</v>
      </c>
      <c r="AA272">
        <v>0</v>
      </c>
      <c r="AB272">
        <v>8.86</v>
      </c>
      <c r="AC272">
        <v>0</v>
      </c>
      <c r="AD272">
        <v>1</v>
      </c>
      <c r="AE272">
        <v>1</v>
      </c>
      <c r="AF272" t="s">
        <v>193</v>
      </c>
      <c r="AG272">
        <v>160.55954999999997</v>
      </c>
      <c r="AH272">
        <v>2</v>
      </c>
      <c r="AI272">
        <v>16673764</v>
      </c>
      <c r="AJ272">
        <v>243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ROW(Source!A116)</f>
        <v>116</v>
      </c>
      <c r="B273">
        <v>16673765</v>
      </c>
      <c r="C273">
        <v>16673743</v>
      </c>
      <c r="D273">
        <v>15430395</v>
      </c>
      <c r="E273">
        <v>1</v>
      </c>
      <c r="F273">
        <v>1</v>
      </c>
      <c r="G273">
        <v>1</v>
      </c>
      <c r="H273">
        <v>1</v>
      </c>
      <c r="I273" t="s">
        <v>399</v>
      </c>
      <c r="J273" t="s">
        <v>6</v>
      </c>
      <c r="K273" t="s">
        <v>400</v>
      </c>
      <c r="L273">
        <v>1191</v>
      </c>
      <c r="N273">
        <v>1013</v>
      </c>
      <c r="O273" t="s">
        <v>398</v>
      </c>
      <c r="P273" t="s">
        <v>398</v>
      </c>
      <c r="Q273">
        <v>1</v>
      </c>
      <c r="X273">
        <v>0.16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2</v>
      </c>
      <c r="AF273" t="s">
        <v>192</v>
      </c>
      <c r="AG273">
        <v>0.54</v>
      </c>
      <c r="AH273">
        <v>2</v>
      </c>
      <c r="AI273">
        <v>16673765</v>
      </c>
      <c r="AJ273">
        <v>244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ROW(Source!A116)</f>
        <v>116</v>
      </c>
      <c r="B274">
        <v>16673766</v>
      </c>
      <c r="C274">
        <v>16673743</v>
      </c>
      <c r="D274">
        <v>15247907</v>
      </c>
      <c r="E274">
        <v>1</v>
      </c>
      <c r="F274">
        <v>1</v>
      </c>
      <c r="G274">
        <v>1</v>
      </c>
      <c r="H274">
        <v>2</v>
      </c>
      <c r="I274" t="s">
        <v>473</v>
      </c>
      <c r="J274" t="s">
        <v>474</v>
      </c>
      <c r="K274" t="s">
        <v>475</v>
      </c>
      <c r="L274">
        <v>1368</v>
      </c>
      <c r="N274">
        <v>1011</v>
      </c>
      <c r="O274" t="s">
        <v>404</v>
      </c>
      <c r="P274" t="s">
        <v>404</v>
      </c>
      <c r="Q274">
        <v>1</v>
      </c>
      <c r="X274">
        <v>0.05</v>
      </c>
      <c r="Y274">
        <v>0</v>
      </c>
      <c r="Z274">
        <v>76.7</v>
      </c>
      <c r="AA274">
        <v>10.06</v>
      </c>
      <c r="AB274">
        <v>0</v>
      </c>
      <c r="AC274">
        <v>0</v>
      </c>
      <c r="AD274">
        <v>1</v>
      </c>
      <c r="AE274">
        <v>0</v>
      </c>
      <c r="AF274" t="s">
        <v>192</v>
      </c>
      <c r="AG274">
        <v>0.16875000000000001</v>
      </c>
      <c r="AH274">
        <v>2</v>
      </c>
      <c r="AI274">
        <v>16673766</v>
      </c>
      <c r="AJ274">
        <v>245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ROW(Source!A116)</f>
        <v>116</v>
      </c>
      <c r="B275">
        <v>16673767</v>
      </c>
      <c r="C275">
        <v>16673743</v>
      </c>
      <c r="D275">
        <v>15247968</v>
      </c>
      <c r="E275">
        <v>1</v>
      </c>
      <c r="F275">
        <v>1</v>
      </c>
      <c r="G275">
        <v>1</v>
      </c>
      <c r="H275">
        <v>2</v>
      </c>
      <c r="I275" t="s">
        <v>476</v>
      </c>
      <c r="J275" t="s">
        <v>477</v>
      </c>
      <c r="K275" t="s">
        <v>478</v>
      </c>
      <c r="L275">
        <v>1368</v>
      </c>
      <c r="N275">
        <v>1011</v>
      </c>
      <c r="O275" t="s">
        <v>404</v>
      </c>
      <c r="P275" t="s">
        <v>404</v>
      </c>
      <c r="Q275">
        <v>1</v>
      </c>
      <c r="X275">
        <v>0.11</v>
      </c>
      <c r="Y275">
        <v>0</v>
      </c>
      <c r="Z275">
        <v>24.33</v>
      </c>
      <c r="AA275">
        <v>10.06</v>
      </c>
      <c r="AB275">
        <v>0</v>
      </c>
      <c r="AC275">
        <v>0</v>
      </c>
      <c r="AD275">
        <v>1</v>
      </c>
      <c r="AE275">
        <v>0</v>
      </c>
      <c r="AF275" t="s">
        <v>192</v>
      </c>
      <c r="AG275">
        <v>0.37125000000000008</v>
      </c>
      <c r="AH275">
        <v>2</v>
      </c>
      <c r="AI275">
        <v>16673767</v>
      </c>
      <c r="AJ275">
        <v>246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ROW(Source!A116)</f>
        <v>116</v>
      </c>
      <c r="B276">
        <v>16673768</v>
      </c>
      <c r="C276">
        <v>16673743</v>
      </c>
      <c r="D276">
        <v>15249941</v>
      </c>
      <c r="E276">
        <v>1</v>
      </c>
      <c r="F276">
        <v>1</v>
      </c>
      <c r="G276">
        <v>1</v>
      </c>
      <c r="H276">
        <v>2</v>
      </c>
      <c r="I276" t="s">
        <v>479</v>
      </c>
      <c r="J276" t="s">
        <v>480</v>
      </c>
      <c r="K276" t="s">
        <v>481</v>
      </c>
      <c r="L276">
        <v>1368</v>
      </c>
      <c r="N276">
        <v>1011</v>
      </c>
      <c r="O276" t="s">
        <v>404</v>
      </c>
      <c r="P276" t="s">
        <v>404</v>
      </c>
      <c r="Q276">
        <v>1</v>
      </c>
      <c r="X276">
        <v>20.6</v>
      </c>
      <c r="Y276">
        <v>0</v>
      </c>
      <c r="Z276">
        <v>2.7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192</v>
      </c>
      <c r="AG276">
        <v>69.525000000000006</v>
      </c>
      <c r="AH276">
        <v>2</v>
      </c>
      <c r="AI276">
        <v>16673768</v>
      </c>
      <c r="AJ276">
        <v>247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ROW(Source!A116)</f>
        <v>116</v>
      </c>
      <c r="B277">
        <v>16673769</v>
      </c>
      <c r="C277">
        <v>16673743</v>
      </c>
      <c r="D277">
        <v>15171018</v>
      </c>
      <c r="E277">
        <v>1</v>
      </c>
      <c r="F277">
        <v>1</v>
      </c>
      <c r="G277">
        <v>1</v>
      </c>
      <c r="H277">
        <v>3</v>
      </c>
      <c r="I277" t="s">
        <v>482</v>
      </c>
      <c r="J277" t="s">
        <v>483</v>
      </c>
      <c r="K277" t="s">
        <v>484</v>
      </c>
      <c r="L277">
        <v>1346</v>
      </c>
      <c r="N277">
        <v>1009</v>
      </c>
      <c r="O277" t="s">
        <v>202</v>
      </c>
      <c r="P277" t="s">
        <v>202</v>
      </c>
      <c r="Q277">
        <v>1</v>
      </c>
      <c r="X277">
        <v>4.7</v>
      </c>
      <c r="Y277">
        <v>1.82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191</v>
      </c>
      <c r="AG277">
        <v>10.575000000000001</v>
      </c>
      <c r="AH277">
        <v>2</v>
      </c>
      <c r="AI277">
        <v>16673769</v>
      </c>
      <c r="AJ277">
        <v>248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ROW(Source!A116)</f>
        <v>116</v>
      </c>
      <c r="B278">
        <v>16673770</v>
      </c>
      <c r="C278">
        <v>16673743</v>
      </c>
      <c r="D278">
        <v>15198951</v>
      </c>
      <c r="E278">
        <v>1</v>
      </c>
      <c r="F278">
        <v>1</v>
      </c>
      <c r="G278">
        <v>1</v>
      </c>
      <c r="H278">
        <v>3</v>
      </c>
      <c r="I278" t="s">
        <v>485</v>
      </c>
      <c r="J278" t="s">
        <v>486</v>
      </c>
      <c r="K278" t="s">
        <v>487</v>
      </c>
      <c r="L278">
        <v>1327</v>
      </c>
      <c r="N278">
        <v>1005</v>
      </c>
      <c r="O278" t="s">
        <v>159</v>
      </c>
      <c r="P278" t="s">
        <v>159</v>
      </c>
      <c r="Q278">
        <v>1</v>
      </c>
      <c r="X278">
        <v>110</v>
      </c>
      <c r="Y278">
        <v>20.9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191</v>
      </c>
      <c r="AG278">
        <v>247.5</v>
      </c>
      <c r="AH278">
        <v>2</v>
      </c>
      <c r="AI278">
        <v>16673770</v>
      </c>
      <c r="AJ278">
        <v>249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ROW(Source!A116)</f>
        <v>116</v>
      </c>
      <c r="B279">
        <v>16673771</v>
      </c>
      <c r="C279">
        <v>16673743</v>
      </c>
      <c r="D279">
        <v>15163726</v>
      </c>
      <c r="E279">
        <v>17</v>
      </c>
      <c r="F279">
        <v>1</v>
      </c>
      <c r="G279">
        <v>1</v>
      </c>
      <c r="H279">
        <v>3</v>
      </c>
      <c r="I279" t="s">
        <v>195</v>
      </c>
      <c r="J279" t="s">
        <v>6</v>
      </c>
      <c r="K279" t="s">
        <v>196</v>
      </c>
      <c r="L279">
        <v>1348</v>
      </c>
      <c r="N279">
        <v>1009</v>
      </c>
      <c r="O279" t="s">
        <v>174</v>
      </c>
      <c r="P279" t="s">
        <v>174</v>
      </c>
      <c r="Q279">
        <v>1000</v>
      </c>
      <c r="X279">
        <v>1.2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 t="s">
        <v>191</v>
      </c>
      <c r="AG279">
        <v>2.6999999999999997</v>
      </c>
      <c r="AH279">
        <v>2</v>
      </c>
      <c r="AI279">
        <v>16673771</v>
      </c>
      <c r="AJ279">
        <v>250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ROW(Source!A116)</f>
        <v>116</v>
      </c>
      <c r="B280">
        <v>16673772</v>
      </c>
      <c r="C280">
        <v>16673743</v>
      </c>
      <c r="D280">
        <v>15204704</v>
      </c>
      <c r="E280">
        <v>1</v>
      </c>
      <c r="F280">
        <v>1</v>
      </c>
      <c r="G280">
        <v>1</v>
      </c>
      <c r="H280">
        <v>3</v>
      </c>
      <c r="I280" t="s">
        <v>488</v>
      </c>
      <c r="J280" t="s">
        <v>489</v>
      </c>
      <c r="K280" t="s">
        <v>490</v>
      </c>
      <c r="L280">
        <v>1346</v>
      </c>
      <c r="N280">
        <v>1009</v>
      </c>
      <c r="O280" t="s">
        <v>202</v>
      </c>
      <c r="P280" t="s">
        <v>202</v>
      </c>
      <c r="Q280">
        <v>1</v>
      </c>
      <c r="X280">
        <v>30.9</v>
      </c>
      <c r="Y280">
        <v>6.67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191</v>
      </c>
      <c r="AG280">
        <v>69.524999999999991</v>
      </c>
      <c r="AH280">
        <v>2</v>
      </c>
      <c r="AI280">
        <v>16673772</v>
      </c>
      <c r="AJ280">
        <v>252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ROW(Source!A158)</f>
        <v>158</v>
      </c>
      <c r="B281">
        <v>16673833</v>
      </c>
      <c r="C281">
        <v>16673832</v>
      </c>
      <c r="D281">
        <v>15438286</v>
      </c>
      <c r="E281">
        <v>1</v>
      </c>
      <c r="F281">
        <v>1</v>
      </c>
      <c r="G281">
        <v>1</v>
      </c>
      <c r="H281">
        <v>1</v>
      </c>
      <c r="I281" t="s">
        <v>491</v>
      </c>
      <c r="J281" t="s">
        <v>6</v>
      </c>
      <c r="K281" t="s">
        <v>492</v>
      </c>
      <c r="L281">
        <v>1191</v>
      </c>
      <c r="N281">
        <v>1013</v>
      </c>
      <c r="O281" t="s">
        <v>398</v>
      </c>
      <c r="P281" t="s">
        <v>398</v>
      </c>
      <c r="Q281">
        <v>1</v>
      </c>
      <c r="X281">
        <v>15.2</v>
      </c>
      <c r="Y281">
        <v>0</v>
      </c>
      <c r="Z281">
        <v>0</v>
      </c>
      <c r="AA281">
        <v>0</v>
      </c>
      <c r="AB281">
        <v>9.18</v>
      </c>
      <c r="AC281">
        <v>0</v>
      </c>
      <c r="AD281">
        <v>1</v>
      </c>
      <c r="AE281">
        <v>1</v>
      </c>
      <c r="AF281" t="s">
        <v>147</v>
      </c>
      <c r="AG281">
        <v>18.239999999999998</v>
      </c>
      <c r="AH281">
        <v>2</v>
      </c>
      <c r="AI281">
        <v>16673833</v>
      </c>
      <c r="AJ281">
        <v>253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ROW(Source!A158)</f>
        <v>158</v>
      </c>
      <c r="B282">
        <v>16673834</v>
      </c>
      <c r="C282">
        <v>16673832</v>
      </c>
      <c r="D282">
        <v>15170155</v>
      </c>
      <c r="E282">
        <v>1</v>
      </c>
      <c r="F282">
        <v>1</v>
      </c>
      <c r="G282">
        <v>1</v>
      </c>
      <c r="H282">
        <v>3</v>
      </c>
      <c r="I282" t="s">
        <v>493</v>
      </c>
      <c r="J282" t="s">
        <v>494</v>
      </c>
      <c r="K282" t="s">
        <v>495</v>
      </c>
      <c r="L282">
        <v>1355</v>
      </c>
      <c r="N282">
        <v>1010</v>
      </c>
      <c r="O282" t="s">
        <v>218</v>
      </c>
      <c r="P282" t="s">
        <v>218</v>
      </c>
      <c r="Q282">
        <v>100</v>
      </c>
      <c r="X282">
        <v>1.75</v>
      </c>
      <c r="Y282">
        <v>8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1.75</v>
      </c>
      <c r="AH282">
        <v>2</v>
      </c>
      <c r="AI282">
        <v>16673834</v>
      </c>
      <c r="AJ282">
        <v>254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ROW(Source!A158)</f>
        <v>158</v>
      </c>
      <c r="B283">
        <v>16673835</v>
      </c>
      <c r="C283">
        <v>16673832</v>
      </c>
      <c r="D283">
        <v>15164559</v>
      </c>
      <c r="E283">
        <v>17</v>
      </c>
      <c r="F283">
        <v>1</v>
      </c>
      <c r="G283">
        <v>1</v>
      </c>
      <c r="H283">
        <v>3</v>
      </c>
      <c r="I283" t="s">
        <v>442</v>
      </c>
      <c r="J283" t="s">
        <v>6</v>
      </c>
      <c r="K283" t="s">
        <v>443</v>
      </c>
      <c r="L283">
        <v>1374</v>
      </c>
      <c r="N283">
        <v>1013</v>
      </c>
      <c r="O283" t="s">
        <v>444</v>
      </c>
      <c r="P283" t="s">
        <v>444</v>
      </c>
      <c r="Q283">
        <v>1</v>
      </c>
      <c r="X283">
        <v>2.79</v>
      </c>
      <c r="Y283">
        <v>1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6</v>
      </c>
      <c r="AG283">
        <v>2.79</v>
      </c>
      <c r="AH283">
        <v>2</v>
      </c>
      <c r="AI283">
        <v>16673835</v>
      </c>
      <c r="AJ283">
        <v>257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ROW(Source!A159)</f>
        <v>159</v>
      </c>
      <c r="B284">
        <v>16673833</v>
      </c>
      <c r="C284">
        <v>16673832</v>
      </c>
      <c r="D284">
        <v>15438286</v>
      </c>
      <c r="E284">
        <v>1</v>
      </c>
      <c r="F284">
        <v>1</v>
      </c>
      <c r="G284">
        <v>1</v>
      </c>
      <c r="H284">
        <v>1</v>
      </c>
      <c r="I284" t="s">
        <v>491</v>
      </c>
      <c r="J284" t="s">
        <v>6</v>
      </c>
      <c r="K284" t="s">
        <v>492</v>
      </c>
      <c r="L284">
        <v>1191</v>
      </c>
      <c r="N284">
        <v>1013</v>
      </c>
      <c r="O284" t="s">
        <v>398</v>
      </c>
      <c r="P284" t="s">
        <v>398</v>
      </c>
      <c r="Q284">
        <v>1</v>
      </c>
      <c r="X284">
        <v>15.2</v>
      </c>
      <c r="Y284">
        <v>0</v>
      </c>
      <c r="Z284">
        <v>0</v>
      </c>
      <c r="AA284">
        <v>0</v>
      </c>
      <c r="AB284">
        <v>9.18</v>
      </c>
      <c r="AC284">
        <v>0</v>
      </c>
      <c r="AD284">
        <v>1</v>
      </c>
      <c r="AE284">
        <v>1</v>
      </c>
      <c r="AF284" t="s">
        <v>147</v>
      </c>
      <c r="AG284">
        <v>18.239999999999998</v>
      </c>
      <c r="AH284">
        <v>2</v>
      </c>
      <c r="AI284">
        <v>16673833</v>
      </c>
      <c r="AJ284">
        <v>258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ROW(Source!A159)</f>
        <v>159</v>
      </c>
      <c r="B285">
        <v>16673834</v>
      </c>
      <c r="C285">
        <v>16673832</v>
      </c>
      <c r="D285">
        <v>15170155</v>
      </c>
      <c r="E285">
        <v>1</v>
      </c>
      <c r="F285">
        <v>1</v>
      </c>
      <c r="G285">
        <v>1</v>
      </c>
      <c r="H285">
        <v>3</v>
      </c>
      <c r="I285" t="s">
        <v>493</v>
      </c>
      <c r="J285" t="s">
        <v>494</v>
      </c>
      <c r="K285" t="s">
        <v>495</v>
      </c>
      <c r="L285">
        <v>1355</v>
      </c>
      <c r="N285">
        <v>1010</v>
      </c>
      <c r="O285" t="s">
        <v>218</v>
      </c>
      <c r="P285" t="s">
        <v>218</v>
      </c>
      <c r="Q285">
        <v>100</v>
      </c>
      <c r="X285">
        <v>1.75</v>
      </c>
      <c r="Y285">
        <v>8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1.75</v>
      </c>
      <c r="AH285">
        <v>2</v>
      </c>
      <c r="AI285">
        <v>16673834</v>
      </c>
      <c r="AJ285">
        <v>259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ROW(Source!A159)</f>
        <v>159</v>
      </c>
      <c r="B286">
        <v>16673835</v>
      </c>
      <c r="C286">
        <v>16673832</v>
      </c>
      <c r="D286">
        <v>15164559</v>
      </c>
      <c r="E286">
        <v>17</v>
      </c>
      <c r="F286">
        <v>1</v>
      </c>
      <c r="G286">
        <v>1</v>
      </c>
      <c r="H286">
        <v>3</v>
      </c>
      <c r="I286" t="s">
        <v>442</v>
      </c>
      <c r="J286" t="s">
        <v>6</v>
      </c>
      <c r="K286" t="s">
        <v>443</v>
      </c>
      <c r="L286">
        <v>1374</v>
      </c>
      <c r="N286">
        <v>1013</v>
      </c>
      <c r="O286" t="s">
        <v>444</v>
      </c>
      <c r="P286" t="s">
        <v>444</v>
      </c>
      <c r="Q286">
        <v>1</v>
      </c>
      <c r="X286">
        <v>2.79</v>
      </c>
      <c r="Y286">
        <v>1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2.79</v>
      </c>
      <c r="AH286">
        <v>2</v>
      </c>
      <c r="AI286">
        <v>16673835</v>
      </c>
      <c r="AJ286">
        <v>262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ROW(Source!A164)</f>
        <v>164</v>
      </c>
      <c r="B287">
        <v>16673852</v>
      </c>
      <c r="C287">
        <v>16673841</v>
      </c>
      <c r="D287">
        <v>15430397</v>
      </c>
      <c r="E287">
        <v>1</v>
      </c>
      <c r="F287">
        <v>1</v>
      </c>
      <c r="G287">
        <v>1</v>
      </c>
      <c r="H287">
        <v>1</v>
      </c>
      <c r="I287" t="s">
        <v>496</v>
      </c>
      <c r="J287" t="s">
        <v>6</v>
      </c>
      <c r="K287" t="s">
        <v>497</v>
      </c>
      <c r="L287">
        <v>1191</v>
      </c>
      <c r="N287">
        <v>1013</v>
      </c>
      <c r="O287" t="s">
        <v>398</v>
      </c>
      <c r="P287" t="s">
        <v>398</v>
      </c>
      <c r="Q287">
        <v>1</v>
      </c>
      <c r="X287">
        <v>8.9600000000000009</v>
      </c>
      <c r="Y287">
        <v>0</v>
      </c>
      <c r="Z287">
        <v>0</v>
      </c>
      <c r="AA287">
        <v>0</v>
      </c>
      <c r="AB287">
        <v>9.4</v>
      </c>
      <c r="AC287">
        <v>0</v>
      </c>
      <c r="AD287">
        <v>1</v>
      </c>
      <c r="AE287">
        <v>1</v>
      </c>
      <c r="AF287" t="s">
        <v>147</v>
      </c>
      <c r="AG287">
        <v>10.752000000000001</v>
      </c>
      <c r="AH287">
        <v>2</v>
      </c>
      <c r="AI287">
        <v>16673852</v>
      </c>
      <c r="AJ287">
        <v>263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ROW(Source!A164)</f>
        <v>164</v>
      </c>
      <c r="B288">
        <v>16673853</v>
      </c>
      <c r="C288">
        <v>16673841</v>
      </c>
      <c r="D288">
        <v>15430395</v>
      </c>
      <c r="E288">
        <v>1</v>
      </c>
      <c r="F288">
        <v>1</v>
      </c>
      <c r="G288">
        <v>1</v>
      </c>
      <c r="H288">
        <v>1</v>
      </c>
      <c r="I288" t="s">
        <v>399</v>
      </c>
      <c r="J288" t="s">
        <v>6</v>
      </c>
      <c r="K288" t="s">
        <v>400</v>
      </c>
      <c r="L288">
        <v>1191</v>
      </c>
      <c r="N288">
        <v>1013</v>
      </c>
      <c r="O288" t="s">
        <v>398</v>
      </c>
      <c r="P288" t="s">
        <v>398</v>
      </c>
      <c r="Q288">
        <v>1</v>
      </c>
      <c r="X288">
        <v>0.12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147</v>
      </c>
      <c r="AG288">
        <v>0.14399999999999999</v>
      </c>
      <c r="AH288">
        <v>2</v>
      </c>
      <c r="AI288">
        <v>16673853</v>
      </c>
      <c r="AJ288">
        <v>264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ROW(Source!A164)</f>
        <v>164</v>
      </c>
      <c r="B289">
        <v>16673854</v>
      </c>
      <c r="C289">
        <v>16673841</v>
      </c>
      <c r="D289">
        <v>15247680</v>
      </c>
      <c r="E289">
        <v>1</v>
      </c>
      <c r="F289">
        <v>1</v>
      </c>
      <c r="G289">
        <v>1</v>
      </c>
      <c r="H289">
        <v>2</v>
      </c>
      <c r="I289" t="s">
        <v>407</v>
      </c>
      <c r="J289" t="s">
        <v>408</v>
      </c>
      <c r="K289" t="s">
        <v>409</v>
      </c>
      <c r="L289">
        <v>1368</v>
      </c>
      <c r="N289">
        <v>1011</v>
      </c>
      <c r="O289" t="s">
        <v>404</v>
      </c>
      <c r="P289" t="s">
        <v>404</v>
      </c>
      <c r="Q289">
        <v>1</v>
      </c>
      <c r="X289">
        <v>0.06</v>
      </c>
      <c r="Y289">
        <v>0</v>
      </c>
      <c r="Z289">
        <v>111.99</v>
      </c>
      <c r="AA289">
        <v>13.5</v>
      </c>
      <c r="AB289">
        <v>0</v>
      </c>
      <c r="AC289">
        <v>0</v>
      </c>
      <c r="AD289">
        <v>1</v>
      </c>
      <c r="AE289">
        <v>0</v>
      </c>
      <c r="AF289" t="s">
        <v>147</v>
      </c>
      <c r="AG289">
        <v>7.1999999999999995E-2</v>
      </c>
      <c r="AH289">
        <v>2</v>
      </c>
      <c r="AI289">
        <v>16673854</v>
      </c>
      <c r="AJ289">
        <v>265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ROW(Source!A164)</f>
        <v>164</v>
      </c>
      <c r="B290">
        <v>16673855</v>
      </c>
      <c r="C290">
        <v>16673841</v>
      </c>
      <c r="D290">
        <v>15249073</v>
      </c>
      <c r="E290">
        <v>1</v>
      </c>
      <c r="F290">
        <v>1</v>
      </c>
      <c r="G290">
        <v>1</v>
      </c>
      <c r="H290">
        <v>2</v>
      </c>
      <c r="I290" t="s">
        <v>410</v>
      </c>
      <c r="J290" t="s">
        <v>411</v>
      </c>
      <c r="K290" t="s">
        <v>412</v>
      </c>
      <c r="L290">
        <v>1368</v>
      </c>
      <c r="N290">
        <v>1011</v>
      </c>
      <c r="O290" t="s">
        <v>404</v>
      </c>
      <c r="P290" t="s">
        <v>404</v>
      </c>
      <c r="Q290">
        <v>1</v>
      </c>
      <c r="X290">
        <v>0.06</v>
      </c>
      <c r="Y290">
        <v>0</v>
      </c>
      <c r="Z290">
        <v>65.709999999999994</v>
      </c>
      <c r="AA290">
        <v>11.6</v>
      </c>
      <c r="AB290">
        <v>0</v>
      </c>
      <c r="AC290">
        <v>0</v>
      </c>
      <c r="AD290">
        <v>1</v>
      </c>
      <c r="AE290">
        <v>0</v>
      </c>
      <c r="AF290" t="s">
        <v>147</v>
      </c>
      <c r="AG290">
        <v>7.1999999999999995E-2</v>
      </c>
      <c r="AH290">
        <v>2</v>
      </c>
      <c r="AI290">
        <v>16673855</v>
      </c>
      <c r="AJ290">
        <v>266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ROW(Source!A164)</f>
        <v>164</v>
      </c>
      <c r="B291">
        <v>16673856</v>
      </c>
      <c r="C291">
        <v>16673841</v>
      </c>
      <c r="D291">
        <v>15167588</v>
      </c>
      <c r="E291">
        <v>1</v>
      </c>
      <c r="F291">
        <v>1</v>
      </c>
      <c r="G291">
        <v>1</v>
      </c>
      <c r="H291">
        <v>3</v>
      </c>
      <c r="I291" t="s">
        <v>498</v>
      </c>
      <c r="J291" t="s">
        <v>499</v>
      </c>
      <c r="K291" t="s">
        <v>500</v>
      </c>
      <c r="L291">
        <v>1346</v>
      </c>
      <c r="N291">
        <v>1009</v>
      </c>
      <c r="O291" t="s">
        <v>202</v>
      </c>
      <c r="P291" t="s">
        <v>202</v>
      </c>
      <c r="Q291">
        <v>1</v>
      </c>
      <c r="X291">
        <v>0.32</v>
      </c>
      <c r="Y291">
        <v>30.4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0.32</v>
      </c>
      <c r="AH291">
        <v>2</v>
      </c>
      <c r="AI291">
        <v>16673856</v>
      </c>
      <c r="AJ291">
        <v>267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ROW(Source!A164)</f>
        <v>164</v>
      </c>
      <c r="B292">
        <v>16673857</v>
      </c>
      <c r="C292">
        <v>16673841</v>
      </c>
      <c r="D292">
        <v>15167867</v>
      </c>
      <c r="E292">
        <v>1</v>
      </c>
      <c r="F292">
        <v>1</v>
      </c>
      <c r="G292">
        <v>1</v>
      </c>
      <c r="H292">
        <v>3</v>
      </c>
      <c r="I292" t="s">
        <v>501</v>
      </c>
      <c r="J292" t="s">
        <v>502</v>
      </c>
      <c r="K292" t="s">
        <v>503</v>
      </c>
      <c r="L292">
        <v>1348</v>
      </c>
      <c r="N292">
        <v>1009</v>
      </c>
      <c r="O292" t="s">
        <v>174</v>
      </c>
      <c r="P292" t="s">
        <v>174</v>
      </c>
      <c r="Q292">
        <v>1000</v>
      </c>
      <c r="X292">
        <v>1.16E-3</v>
      </c>
      <c r="Y292">
        <v>1820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1.16E-3</v>
      </c>
      <c r="AH292">
        <v>2</v>
      </c>
      <c r="AI292">
        <v>16673857</v>
      </c>
      <c r="AJ292">
        <v>268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ROW(Source!A164)</f>
        <v>164</v>
      </c>
      <c r="B293">
        <v>16673858</v>
      </c>
      <c r="C293">
        <v>16673841</v>
      </c>
      <c r="D293">
        <v>15203834</v>
      </c>
      <c r="E293">
        <v>1</v>
      </c>
      <c r="F293">
        <v>1</v>
      </c>
      <c r="G293">
        <v>1</v>
      </c>
      <c r="H293">
        <v>3</v>
      </c>
      <c r="I293" t="s">
        <v>504</v>
      </c>
      <c r="J293" t="s">
        <v>505</v>
      </c>
      <c r="K293" t="s">
        <v>506</v>
      </c>
      <c r="L293">
        <v>1346</v>
      </c>
      <c r="N293">
        <v>1009</v>
      </c>
      <c r="O293" t="s">
        <v>202</v>
      </c>
      <c r="P293" t="s">
        <v>202</v>
      </c>
      <c r="Q293">
        <v>1</v>
      </c>
      <c r="X293">
        <v>0.02</v>
      </c>
      <c r="Y293">
        <v>28.6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6</v>
      </c>
      <c r="AG293">
        <v>0.02</v>
      </c>
      <c r="AH293">
        <v>2</v>
      </c>
      <c r="AI293">
        <v>16673858</v>
      </c>
      <c r="AJ293">
        <v>269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ROW(Source!A164)</f>
        <v>164</v>
      </c>
      <c r="B294">
        <v>16673859</v>
      </c>
      <c r="C294">
        <v>16673841</v>
      </c>
      <c r="D294">
        <v>15217531</v>
      </c>
      <c r="E294">
        <v>1</v>
      </c>
      <c r="F294">
        <v>1</v>
      </c>
      <c r="G294">
        <v>1</v>
      </c>
      <c r="H294">
        <v>3</v>
      </c>
      <c r="I294" t="s">
        <v>507</v>
      </c>
      <c r="J294" t="s">
        <v>508</v>
      </c>
      <c r="K294" t="s">
        <v>509</v>
      </c>
      <c r="L294">
        <v>1355</v>
      </c>
      <c r="N294">
        <v>1010</v>
      </c>
      <c r="O294" t="s">
        <v>218</v>
      </c>
      <c r="P294" t="s">
        <v>218</v>
      </c>
      <c r="Q294">
        <v>100</v>
      </c>
      <c r="X294">
        <v>0.05</v>
      </c>
      <c r="Y294">
        <v>378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0.05</v>
      </c>
      <c r="AH294">
        <v>2</v>
      </c>
      <c r="AI294">
        <v>16673859</v>
      </c>
      <c r="AJ294">
        <v>270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ROW(Source!A164)</f>
        <v>164</v>
      </c>
      <c r="B295">
        <v>16673860</v>
      </c>
      <c r="C295">
        <v>16673841</v>
      </c>
      <c r="D295">
        <v>15217580</v>
      </c>
      <c r="E295">
        <v>1</v>
      </c>
      <c r="F295">
        <v>1</v>
      </c>
      <c r="G295">
        <v>1</v>
      </c>
      <c r="H295">
        <v>3</v>
      </c>
      <c r="I295" t="s">
        <v>510</v>
      </c>
      <c r="J295" t="s">
        <v>511</v>
      </c>
      <c r="K295" t="s">
        <v>512</v>
      </c>
      <c r="L295">
        <v>1356</v>
      </c>
      <c r="N295">
        <v>1010</v>
      </c>
      <c r="O295" t="s">
        <v>285</v>
      </c>
      <c r="P295" t="s">
        <v>285</v>
      </c>
      <c r="Q295">
        <v>1000</v>
      </c>
      <c r="X295">
        <v>1.2200000000000001E-2</v>
      </c>
      <c r="Y295">
        <v>282.02999999999997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1.2200000000000001E-2</v>
      </c>
      <c r="AH295">
        <v>2</v>
      </c>
      <c r="AI295">
        <v>16673860</v>
      </c>
      <c r="AJ295">
        <v>271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ROW(Source!A164)</f>
        <v>164</v>
      </c>
      <c r="B296">
        <v>16673861</v>
      </c>
      <c r="C296">
        <v>16673841</v>
      </c>
      <c r="D296">
        <v>15164559</v>
      </c>
      <c r="E296">
        <v>17</v>
      </c>
      <c r="F296">
        <v>1</v>
      </c>
      <c r="G296">
        <v>1</v>
      </c>
      <c r="H296">
        <v>3</v>
      </c>
      <c r="I296" t="s">
        <v>442</v>
      </c>
      <c r="J296" t="s">
        <v>6</v>
      </c>
      <c r="K296" t="s">
        <v>443</v>
      </c>
      <c r="L296">
        <v>1374</v>
      </c>
      <c r="N296">
        <v>1013</v>
      </c>
      <c r="O296" t="s">
        <v>444</v>
      </c>
      <c r="P296" t="s">
        <v>444</v>
      </c>
      <c r="Q296">
        <v>1</v>
      </c>
      <c r="X296">
        <v>1.68</v>
      </c>
      <c r="Y296">
        <v>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1.68</v>
      </c>
      <c r="AH296">
        <v>2</v>
      </c>
      <c r="AI296">
        <v>16673861</v>
      </c>
      <c r="AJ296">
        <v>273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ROW(Source!A165)</f>
        <v>165</v>
      </c>
      <c r="B297">
        <v>16673852</v>
      </c>
      <c r="C297">
        <v>16673841</v>
      </c>
      <c r="D297">
        <v>15430397</v>
      </c>
      <c r="E297">
        <v>1</v>
      </c>
      <c r="F297">
        <v>1</v>
      </c>
      <c r="G297">
        <v>1</v>
      </c>
      <c r="H297">
        <v>1</v>
      </c>
      <c r="I297" t="s">
        <v>496</v>
      </c>
      <c r="J297" t="s">
        <v>6</v>
      </c>
      <c r="K297" t="s">
        <v>497</v>
      </c>
      <c r="L297">
        <v>1191</v>
      </c>
      <c r="N297">
        <v>1013</v>
      </c>
      <c r="O297" t="s">
        <v>398</v>
      </c>
      <c r="P297" t="s">
        <v>398</v>
      </c>
      <c r="Q297">
        <v>1</v>
      </c>
      <c r="X297">
        <v>8.9600000000000009</v>
      </c>
      <c r="Y297">
        <v>0</v>
      </c>
      <c r="Z297">
        <v>0</v>
      </c>
      <c r="AA297">
        <v>0</v>
      </c>
      <c r="AB297">
        <v>9.4</v>
      </c>
      <c r="AC297">
        <v>0</v>
      </c>
      <c r="AD297">
        <v>1</v>
      </c>
      <c r="AE297">
        <v>1</v>
      </c>
      <c r="AF297" t="s">
        <v>147</v>
      </c>
      <c r="AG297">
        <v>10.752000000000001</v>
      </c>
      <c r="AH297">
        <v>2</v>
      </c>
      <c r="AI297">
        <v>16673852</v>
      </c>
      <c r="AJ297">
        <v>274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ROW(Source!A165)</f>
        <v>165</v>
      </c>
      <c r="B298">
        <v>16673853</v>
      </c>
      <c r="C298">
        <v>16673841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399</v>
      </c>
      <c r="J298" t="s">
        <v>6</v>
      </c>
      <c r="K298" t="s">
        <v>400</v>
      </c>
      <c r="L298">
        <v>1191</v>
      </c>
      <c r="N298">
        <v>1013</v>
      </c>
      <c r="O298" t="s">
        <v>398</v>
      </c>
      <c r="P298" t="s">
        <v>398</v>
      </c>
      <c r="Q298">
        <v>1</v>
      </c>
      <c r="X298">
        <v>0.12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147</v>
      </c>
      <c r="AG298">
        <v>0.14399999999999999</v>
      </c>
      <c r="AH298">
        <v>2</v>
      </c>
      <c r="AI298">
        <v>16673853</v>
      </c>
      <c r="AJ298">
        <v>275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ROW(Source!A165)</f>
        <v>165</v>
      </c>
      <c r="B299">
        <v>16673854</v>
      </c>
      <c r="C299">
        <v>16673841</v>
      </c>
      <c r="D299">
        <v>15247680</v>
      </c>
      <c r="E299">
        <v>1</v>
      </c>
      <c r="F299">
        <v>1</v>
      </c>
      <c r="G299">
        <v>1</v>
      </c>
      <c r="H299">
        <v>2</v>
      </c>
      <c r="I299" t="s">
        <v>407</v>
      </c>
      <c r="J299" t="s">
        <v>408</v>
      </c>
      <c r="K299" t="s">
        <v>409</v>
      </c>
      <c r="L299">
        <v>1368</v>
      </c>
      <c r="N299">
        <v>1011</v>
      </c>
      <c r="O299" t="s">
        <v>404</v>
      </c>
      <c r="P299" t="s">
        <v>404</v>
      </c>
      <c r="Q299">
        <v>1</v>
      </c>
      <c r="X299">
        <v>0.06</v>
      </c>
      <c r="Y299">
        <v>0</v>
      </c>
      <c r="Z299">
        <v>111.99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147</v>
      </c>
      <c r="AG299">
        <v>7.1999999999999995E-2</v>
      </c>
      <c r="AH299">
        <v>2</v>
      </c>
      <c r="AI299">
        <v>16673854</v>
      </c>
      <c r="AJ299">
        <v>276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ROW(Source!A165)</f>
        <v>165</v>
      </c>
      <c r="B300">
        <v>16673855</v>
      </c>
      <c r="C300">
        <v>16673841</v>
      </c>
      <c r="D300">
        <v>15249073</v>
      </c>
      <c r="E300">
        <v>1</v>
      </c>
      <c r="F300">
        <v>1</v>
      </c>
      <c r="G300">
        <v>1</v>
      </c>
      <c r="H300">
        <v>2</v>
      </c>
      <c r="I300" t="s">
        <v>410</v>
      </c>
      <c r="J300" t="s">
        <v>411</v>
      </c>
      <c r="K300" t="s">
        <v>412</v>
      </c>
      <c r="L300">
        <v>1368</v>
      </c>
      <c r="N300">
        <v>1011</v>
      </c>
      <c r="O300" t="s">
        <v>404</v>
      </c>
      <c r="P300" t="s">
        <v>404</v>
      </c>
      <c r="Q300">
        <v>1</v>
      </c>
      <c r="X300">
        <v>0.06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147</v>
      </c>
      <c r="AG300">
        <v>7.1999999999999995E-2</v>
      </c>
      <c r="AH300">
        <v>2</v>
      </c>
      <c r="AI300">
        <v>16673855</v>
      </c>
      <c r="AJ300">
        <v>277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ROW(Source!A165)</f>
        <v>165</v>
      </c>
      <c r="B301">
        <v>16673856</v>
      </c>
      <c r="C301">
        <v>16673841</v>
      </c>
      <c r="D301">
        <v>15167588</v>
      </c>
      <c r="E301">
        <v>1</v>
      </c>
      <c r="F301">
        <v>1</v>
      </c>
      <c r="G301">
        <v>1</v>
      </c>
      <c r="H301">
        <v>3</v>
      </c>
      <c r="I301" t="s">
        <v>498</v>
      </c>
      <c r="J301" t="s">
        <v>499</v>
      </c>
      <c r="K301" t="s">
        <v>500</v>
      </c>
      <c r="L301">
        <v>1346</v>
      </c>
      <c r="N301">
        <v>1009</v>
      </c>
      <c r="O301" t="s">
        <v>202</v>
      </c>
      <c r="P301" t="s">
        <v>202</v>
      </c>
      <c r="Q301">
        <v>1</v>
      </c>
      <c r="X301">
        <v>0.32</v>
      </c>
      <c r="Y301">
        <v>30.4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0.32</v>
      </c>
      <c r="AH301">
        <v>2</v>
      </c>
      <c r="AI301">
        <v>16673856</v>
      </c>
      <c r="AJ301">
        <v>278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ROW(Source!A165)</f>
        <v>165</v>
      </c>
      <c r="B302">
        <v>16673857</v>
      </c>
      <c r="C302">
        <v>16673841</v>
      </c>
      <c r="D302">
        <v>15167867</v>
      </c>
      <c r="E302">
        <v>1</v>
      </c>
      <c r="F302">
        <v>1</v>
      </c>
      <c r="G302">
        <v>1</v>
      </c>
      <c r="H302">
        <v>3</v>
      </c>
      <c r="I302" t="s">
        <v>501</v>
      </c>
      <c r="J302" t="s">
        <v>502</v>
      </c>
      <c r="K302" t="s">
        <v>503</v>
      </c>
      <c r="L302">
        <v>1348</v>
      </c>
      <c r="N302">
        <v>1009</v>
      </c>
      <c r="O302" t="s">
        <v>174</v>
      </c>
      <c r="P302" t="s">
        <v>174</v>
      </c>
      <c r="Q302">
        <v>1000</v>
      </c>
      <c r="X302">
        <v>1.16E-3</v>
      </c>
      <c r="Y302">
        <v>1820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1.16E-3</v>
      </c>
      <c r="AH302">
        <v>2</v>
      </c>
      <c r="AI302">
        <v>16673857</v>
      </c>
      <c r="AJ302">
        <v>279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ROW(Source!A165)</f>
        <v>165</v>
      </c>
      <c r="B303">
        <v>16673858</v>
      </c>
      <c r="C303">
        <v>16673841</v>
      </c>
      <c r="D303">
        <v>15203834</v>
      </c>
      <c r="E303">
        <v>1</v>
      </c>
      <c r="F303">
        <v>1</v>
      </c>
      <c r="G303">
        <v>1</v>
      </c>
      <c r="H303">
        <v>3</v>
      </c>
      <c r="I303" t="s">
        <v>504</v>
      </c>
      <c r="J303" t="s">
        <v>505</v>
      </c>
      <c r="K303" t="s">
        <v>506</v>
      </c>
      <c r="L303">
        <v>1346</v>
      </c>
      <c r="N303">
        <v>1009</v>
      </c>
      <c r="O303" t="s">
        <v>202</v>
      </c>
      <c r="P303" t="s">
        <v>202</v>
      </c>
      <c r="Q303">
        <v>1</v>
      </c>
      <c r="X303">
        <v>0.02</v>
      </c>
      <c r="Y303">
        <v>28.6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0.02</v>
      </c>
      <c r="AH303">
        <v>2</v>
      </c>
      <c r="AI303">
        <v>16673858</v>
      </c>
      <c r="AJ303">
        <v>280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ROW(Source!A165)</f>
        <v>165</v>
      </c>
      <c r="B304">
        <v>16673859</v>
      </c>
      <c r="C304">
        <v>16673841</v>
      </c>
      <c r="D304">
        <v>15217531</v>
      </c>
      <c r="E304">
        <v>1</v>
      </c>
      <c r="F304">
        <v>1</v>
      </c>
      <c r="G304">
        <v>1</v>
      </c>
      <c r="H304">
        <v>3</v>
      </c>
      <c r="I304" t="s">
        <v>507</v>
      </c>
      <c r="J304" t="s">
        <v>508</v>
      </c>
      <c r="K304" t="s">
        <v>509</v>
      </c>
      <c r="L304">
        <v>1355</v>
      </c>
      <c r="N304">
        <v>1010</v>
      </c>
      <c r="O304" t="s">
        <v>218</v>
      </c>
      <c r="P304" t="s">
        <v>218</v>
      </c>
      <c r="Q304">
        <v>100</v>
      </c>
      <c r="X304">
        <v>0.05</v>
      </c>
      <c r="Y304">
        <v>378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0.05</v>
      </c>
      <c r="AH304">
        <v>2</v>
      </c>
      <c r="AI304">
        <v>16673859</v>
      </c>
      <c r="AJ304">
        <v>281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ROW(Source!A165)</f>
        <v>165</v>
      </c>
      <c r="B305">
        <v>16673860</v>
      </c>
      <c r="C305">
        <v>16673841</v>
      </c>
      <c r="D305">
        <v>15217580</v>
      </c>
      <c r="E305">
        <v>1</v>
      </c>
      <c r="F305">
        <v>1</v>
      </c>
      <c r="G305">
        <v>1</v>
      </c>
      <c r="H305">
        <v>3</v>
      </c>
      <c r="I305" t="s">
        <v>510</v>
      </c>
      <c r="J305" t="s">
        <v>511</v>
      </c>
      <c r="K305" t="s">
        <v>512</v>
      </c>
      <c r="L305">
        <v>1356</v>
      </c>
      <c r="N305">
        <v>1010</v>
      </c>
      <c r="O305" t="s">
        <v>285</v>
      </c>
      <c r="P305" t="s">
        <v>285</v>
      </c>
      <c r="Q305">
        <v>1000</v>
      </c>
      <c r="X305">
        <v>1.2200000000000001E-2</v>
      </c>
      <c r="Y305">
        <v>282.02999999999997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1.2200000000000001E-2</v>
      </c>
      <c r="AH305">
        <v>2</v>
      </c>
      <c r="AI305">
        <v>16673860</v>
      </c>
      <c r="AJ305">
        <v>282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ROW(Source!A165)</f>
        <v>165</v>
      </c>
      <c r="B306">
        <v>16673861</v>
      </c>
      <c r="C306">
        <v>16673841</v>
      </c>
      <c r="D306">
        <v>15164559</v>
      </c>
      <c r="E306">
        <v>17</v>
      </c>
      <c r="F306">
        <v>1</v>
      </c>
      <c r="G306">
        <v>1</v>
      </c>
      <c r="H306">
        <v>3</v>
      </c>
      <c r="I306" t="s">
        <v>442</v>
      </c>
      <c r="J306" t="s">
        <v>6</v>
      </c>
      <c r="K306" t="s">
        <v>443</v>
      </c>
      <c r="L306">
        <v>1374</v>
      </c>
      <c r="N306">
        <v>1013</v>
      </c>
      <c r="O306" t="s">
        <v>444</v>
      </c>
      <c r="P306" t="s">
        <v>444</v>
      </c>
      <c r="Q306">
        <v>1</v>
      </c>
      <c r="X306">
        <v>1.68</v>
      </c>
      <c r="Y306">
        <v>1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1.68</v>
      </c>
      <c r="AH306">
        <v>2</v>
      </c>
      <c r="AI306">
        <v>16673861</v>
      </c>
      <c r="AJ306">
        <v>284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ROW(Source!A168)</f>
        <v>168</v>
      </c>
      <c r="B307">
        <v>16673868</v>
      </c>
      <c r="C307">
        <v>16673864</v>
      </c>
      <c r="D307">
        <v>15446300</v>
      </c>
      <c r="E307">
        <v>1</v>
      </c>
      <c r="F307">
        <v>1</v>
      </c>
      <c r="G307">
        <v>1</v>
      </c>
      <c r="H307">
        <v>1</v>
      </c>
      <c r="I307" t="s">
        <v>461</v>
      </c>
      <c r="J307" t="s">
        <v>6</v>
      </c>
      <c r="K307" t="s">
        <v>462</v>
      </c>
      <c r="L307">
        <v>1191</v>
      </c>
      <c r="N307">
        <v>1013</v>
      </c>
      <c r="O307" t="s">
        <v>398</v>
      </c>
      <c r="P307" t="s">
        <v>398</v>
      </c>
      <c r="Q307">
        <v>1</v>
      </c>
      <c r="X307">
        <v>1.1200000000000001</v>
      </c>
      <c r="Y307">
        <v>0</v>
      </c>
      <c r="Z307">
        <v>0</v>
      </c>
      <c r="AA307">
        <v>0</v>
      </c>
      <c r="AB307">
        <v>9.92</v>
      </c>
      <c r="AC307">
        <v>0</v>
      </c>
      <c r="AD307">
        <v>1</v>
      </c>
      <c r="AE307">
        <v>1</v>
      </c>
      <c r="AF307" t="s">
        <v>147</v>
      </c>
      <c r="AG307">
        <v>1.3440000000000001</v>
      </c>
      <c r="AH307">
        <v>2</v>
      </c>
      <c r="AI307">
        <v>16673868</v>
      </c>
      <c r="AJ307">
        <v>285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ROW(Source!A168)</f>
        <v>168</v>
      </c>
      <c r="B308">
        <v>16673869</v>
      </c>
      <c r="C308">
        <v>16673864</v>
      </c>
      <c r="D308">
        <v>15169942</v>
      </c>
      <c r="E308">
        <v>1</v>
      </c>
      <c r="F308">
        <v>1</v>
      </c>
      <c r="G308">
        <v>1</v>
      </c>
      <c r="H308">
        <v>3</v>
      </c>
      <c r="I308" t="s">
        <v>430</v>
      </c>
      <c r="J308" t="s">
        <v>431</v>
      </c>
      <c r="K308" t="s">
        <v>421</v>
      </c>
      <c r="L308">
        <v>1346</v>
      </c>
      <c r="N308">
        <v>1009</v>
      </c>
      <c r="O308" t="s">
        <v>202</v>
      </c>
      <c r="P308" t="s">
        <v>202</v>
      </c>
      <c r="Q308">
        <v>1</v>
      </c>
      <c r="X308">
        <v>0.02</v>
      </c>
      <c r="Y308">
        <v>9.0399999999999991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0.02</v>
      </c>
      <c r="AH308">
        <v>2</v>
      </c>
      <c r="AI308">
        <v>16673869</v>
      </c>
      <c r="AJ308">
        <v>286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ROW(Source!A168)</f>
        <v>168</v>
      </c>
      <c r="B309">
        <v>16673870</v>
      </c>
      <c r="C309">
        <v>16673864</v>
      </c>
      <c r="D309">
        <v>15164559</v>
      </c>
      <c r="E309">
        <v>17</v>
      </c>
      <c r="F309">
        <v>1</v>
      </c>
      <c r="G309">
        <v>1</v>
      </c>
      <c r="H309">
        <v>3</v>
      </c>
      <c r="I309" t="s">
        <v>442</v>
      </c>
      <c r="J309" t="s">
        <v>6</v>
      </c>
      <c r="K309" t="s">
        <v>443</v>
      </c>
      <c r="L309">
        <v>1374</v>
      </c>
      <c r="N309">
        <v>1013</v>
      </c>
      <c r="O309" t="s">
        <v>444</v>
      </c>
      <c r="P309" t="s">
        <v>444</v>
      </c>
      <c r="Q309">
        <v>1</v>
      </c>
      <c r="X309">
        <v>0.22</v>
      </c>
      <c r="Y309">
        <v>1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0.22</v>
      </c>
      <c r="AH309">
        <v>2</v>
      </c>
      <c r="AI309">
        <v>16673870</v>
      </c>
      <c r="AJ309">
        <v>289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ROW(Source!A169)</f>
        <v>169</v>
      </c>
      <c r="B310">
        <v>16673868</v>
      </c>
      <c r="C310">
        <v>16673864</v>
      </c>
      <c r="D310">
        <v>15446300</v>
      </c>
      <c r="E310">
        <v>1</v>
      </c>
      <c r="F310">
        <v>1</v>
      </c>
      <c r="G310">
        <v>1</v>
      </c>
      <c r="H310">
        <v>1</v>
      </c>
      <c r="I310" t="s">
        <v>461</v>
      </c>
      <c r="J310" t="s">
        <v>6</v>
      </c>
      <c r="K310" t="s">
        <v>462</v>
      </c>
      <c r="L310">
        <v>1191</v>
      </c>
      <c r="N310">
        <v>1013</v>
      </c>
      <c r="O310" t="s">
        <v>398</v>
      </c>
      <c r="P310" t="s">
        <v>398</v>
      </c>
      <c r="Q310">
        <v>1</v>
      </c>
      <c r="X310">
        <v>1.1200000000000001</v>
      </c>
      <c r="Y310">
        <v>0</v>
      </c>
      <c r="Z310">
        <v>0</v>
      </c>
      <c r="AA310">
        <v>0</v>
      </c>
      <c r="AB310">
        <v>9.92</v>
      </c>
      <c r="AC310">
        <v>0</v>
      </c>
      <c r="AD310">
        <v>1</v>
      </c>
      <c r="AE310">
        <v>1</v>
      </c>
      <c r="AF310" t="s">
        <v>147</v>
      </c>
      <c r="AG310">
        <v>1.3440000000000001</v>
      </c>
      <c r="AH310">
        <v>2</v>
      </c>
      <c r="AI310">
        <v>16673868</v>
      </c>
      <c r="AJ310">
        <v>290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ROW(Source!A169)</f>
        <v>169</v>
      </c>
      <c r="B311">
        <v>16673869</v>
      </c>
      <c r="C311">
        <v>16673864</v>
      </c>
      <c r="D311">
        <v>15169942</v>
      </c>
      <c r="E311">
        <v>1</v>
      </c>
      <c r="F311">
        <v>1</v>
      </c>
      <c r="G311">
        <v>1</v>
      </c>
      <c r="H311">
        <v>3</v>
      </c>
      <c r="I311" t="s">
        <v>430</v>
      </c>
      <c r="J311" t="s">
        <v>431</v>
      </c>
      <c r="K311" t="s">
        <v>421</v>
      </c>
      <c r="L311">
        <v>1346</v>
      </c>
      <c r="N311">
        <v>1009</v>
      </c>
      <c r="O311" t="s">
        <v>202</v>
      </c>
      <c r="P311" t="s">
        <v>202</v>
      </c>
      <c r="Q311">
        <v>1</v>
      </c>
      <c r="X311">
        <v>0.02</v>
      </c>
      <c r="Y311">
        <v>9.0399999999999991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0.02</v>
      </c>
      <c r="AH311">
        <v>2</v>
      </c>
      <c r="AI311">
        <v>16673869</v>
      </c>
      <c r="AJ311">
        <v>291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ROW(Source!A169)</f>
        <v>169</v>
      </c>
      <c r="B312">
        <v>16673870</v>
      </c>
      <c r="C312">
        <v>16673864</v>
      </c>
      <c r="D312">
        <v>15164559</v>
      </c>
      <c r="E312">
        <v>17</v>
      </c>
      <c r="F312">
        <v>1</v>
      </c>
      <c r="G312">
        <v>1</v>
      </c>
      <c r="H312">
        <v>3</v>
      </c>
      <c r="I312" t="s">
        <v>442</v>
      </c>
      <c r="J312" t="s">
        <v>6</v>
      </c>
      <c r="K312" t="s">
        <v>443</v>
      </c>
      <c r="L312">
        <v>1374</v>
      </c>
      <c r="N312">
        <v>1013</v>
      </c>
      <c r="O312" t="s">
        <v>444</v>
      </c>
      <c r="P312" t="s">
        <v>444</v>
      </c>
      <c r="Q312">
        <v>1</v>
      </c>
      <c r="X312">
        <v>0.22</v>
      </c>
      <c r="Y312">
        <v>1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0.22</v>
      </c>
      <c r="AH312">
        <v>2</v>
      </c>
      <c r="AI312">
        <v>16673870</v>
      </c>
      <c r="AJ312">
        <v>294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ROW(Source!A211)</f>
        <v>211</v>
      </c>
      <c r="B313">
        <v>16673951</v>
      </c>
      <c r="C313">
        <v>16673932</v>
      </c>
      <c r="D313">
        <v>15438406</v>
      </c>
      <c r="E313">
        <v>1</v>
      </c>
      <c r="F313">
        <v>1</v>
      </c>
      <c r="G313">
        <v>1</v>
      </c>
      <c r="H313">
        <v>1</v>
      </c>
      <c r="I313" t="s">
        <v>513</v>
      </c>
      <c r="J313" t="s">
        <v>6</v>
      </c>
      <c r="K313" t="s">
        <v>514</v>
      </c>
      <c r="L313">
        <v>1191</v>
      </c>
      <c r="N313">
        <v>1013</v>
      </c>
      <c r="O313" t="s">
        <v>398</v>
      </c>
      <c r="P313" t="s">
        <v>398</v>
      </c>
      <c r="Q313">
        <v>1</v>
      </c>
      <c r="X313">
        <v>2.0699999999999998</v>
      </c>
      <c r="Y313">
        <v>0</v>
      </c>
      <c r="Z313">
        <v>0</v>
      </c>
      <c r="AA313">
        <v>0</v>
      </c>
      <c r="AB313">
        <v>10.210000000000001</v>
      </c>
      <c r="AC313">
        <v>0</v>
      </c>
      <c r="AD313">
        <v>1</v>
      </c>
      <c r="AE313">
        <v>1</v>
      </c>
      <c r="AF313" t="s">
        <v>247</v>
      </c>
      <c r="AG313">
        <v>1.7387999999999997</v>
      </c>
      <c r="AH313">
        <v>2</v>
      </c>
      <c r="AI313">
        <v>16673951</v>
      </c>
      <c r="AJ313">
        <v>295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ROW(Source!A211)</f>
        <v>211</v>
      </c>
      <c r="B314">
        <v>16673952</v>
      </c>
      <c r="C314">
        <v>16673932</v>
      </c>
      <c r="D314">
        <v>15430395</v>
      </c>
      <c r="E314">
        <v>1</v>
      </c>
      <c r="F314">
        <v>1</v>
      </c>
      <c r="G314">
        <v>1</v>
      </c>
      <c r="H314">
        <v>1</v>
      </c>
      <c r="I314" t="s">
        <v>399</v>
      </c>
      <c r="J314" t="s">
        <v>6</v>
      </c>
      <c r="K314" t="s">
        <v>400</v>
      </c>
      <c r="L314">
        <v>1191</v>
      </c>
      <c r="N314">
        <v>1013</v>
      </c>
      <c r="O314" t="s">
        <v>398</v>
      </c>
      <c r="P314" t="s">
        <v>398</v>
      </c>
      <c r="Q314">
        <v>1</v>
      </c>
      <c r="X314">
        <v>0.02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2</v>
      </c>
      <c r="AF314" t="s">
        <v>247</v>
      </c>
      <c r="AG314">
        <v>1.6799999999999999E-2</v>
      </c>
      <c r="AH314">
        <v>2</v>
      </c>
      <c r="AI314">
        <v>16673952</v>
      </c>
      <c r="AJ314">
        <v>296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ROW(Source!A211)</f>
        <v>211</v>
      </c>
      <c r="B315">
        <v>16673953</v>
      </c>
      <c r="C315">
        <v>16673932</v>
      </c>
      <c r="D315">
        <v>15249073</v>
      </c>
      <c r="E315">
        <v>1</v>
      </c>
      <c r="F315">
        <v>1</v>
      </c>
      <c r="G315">
        <v>1</v>
      </c>
      <c r="H315">
        <v>2</v>
      </c>
      <c r="I315" t="s">
        <v>410</v>
      </c>
      <c r="J315" t="s">
        <v>411</v>
      </c>
      <c r="K315" t="s">
        <v>412</v>
      </c>
      <c r="L315">
        <v>1368</v>
      </c>
      <c r="N315">
        <v>1011</v>
      </c>
      <c r="O315" t="s">
        <v>404</v>
      </c>
      <c r="P315" t="s">
        <v>404</v>
      </c>
      <c r="Q315">
        <v>1</v>
      </c>
      <c r="X315">
        <v>0.02</v>
      </c>
      <c r="Y315">
        <v>0</v>
      </c>
      <c r="Z315">
        <v>65.709999999999994</v>
      </c>
      <c r="AA315">
        <v>11.6</v>
      </c>
      <c r="AB315">
        <v>0</v>
      </c>
      <c r="AC315">
        <v>0</v>
      </c>
      <c r="AD315">
        <v>1</v>
      </c>
      <c r="AE315">
        <v>0</v>
      </c>
      <c r="AF315" t="s">
        <v>247</v>
      </c>
      <c r="AG315">
        <v>1.6799999999999999E-2</v>
      </c>
      <c r="AH315">
        <v>2</v>
      </c>
      <c r="AI315">
        <v>16673953</v>
      </c>
      <c r="AJ315">
        <v>297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ROW(Source!A211)</f>
        <v>211</v>
      </c>
      <c r="B316">
        <v>16673954</v>
      </c>
      <c r="C316">
        <v>16673932</v>
      </c>
      <c r="D316">
        <v>15249377</v>
      </c>
      <c r="E316">
        <v>1</v>
      </c>
      <c r="F316">
        <v>1</v>
      </c>
      <c r="G316">
        <v>1</v>
      </c>
      <c r="H316">
        <v>2</v>
      </c>
      <c r="I316" t="s">
        <v>413</v>
      </c>
      <c r="J316" t="s">
        <v>414</v>
      </c>
      <c r="K316" t="s">
        <v>415</v>
      </c>
      <c r="L316">
        <v>1368</v>
      </c>
      <c r="N316">
        <v>1011</v>
      </c>
      <c r="O316" t="s">
        <v>404</v>
      </c>
      <c r="P316" t="s">
        <v>404</v>
      </c>
      <c r="Q316">
        <v>1</v>
      </c>
      <c r="X316">
        <v>0.71</v>
      </c>
      <c r="Y316">
        <v>0</v>
      </c>
      <c r="Z316">
        <v>8.1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247</v>
      </c>
      <c r="AG316">
        <v>0.59639999999999993</v>
      </c>
      <c r="AH316">
        <v>2</v>
      </c>
      <c r="AI316">
        <v>16673954</v>
      </c>
      <c r="AJ316">
        <v>298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ROW(Source!A211)</f>
        <v>211</v>
      </c>
      <c r="B317">
        <v>16673955</v>
      </c>
      <c r="C317">
        <v>16673932</v>
      </c>
      <c r="D317">
        <v>15168750</v>
      </c>
      <c r="E317">
        <v>1</v>
      </c>
      <c r="F317">
        <v>1</v>
      </c>
      <c r="G317">
        <v>1</v>
      </c>
      <c r="H317">
        <v>3</v>
      </c>
      <c r="I317" t="s">
        <v>515</v>
      </c>
      <c r="J317" t="s">
        <v>516</v>
      </c>
      <c r="K317" t="s">
        <v>517</v>
      </c>
      <c r="L317">
        <v>1348</v>
      </c>
      <c r="N317">
        <v>1009</v>
      </c>
      <c r="O317" t="s">
        <v>174</v>
      </c>
      <c r="P317" t="s">
        <v>174</v>
      </c>
      <c r="Q317">
        <v>1000</v>
      </c>
      <c r="X317">
        <v>6.9999999999999994E-5</v>
      </c>
      <c r="Y317">
        <v>10315.01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28</v>
      </c>
      <c r="AG317">
        <v>0</v>
      </c>
      <c r="AH317">
        <v>2</v>
      </c>
      <c r="AI317">
        <v>16673955</v>
      </c>
      <c r="AJ317">
        <v>299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ROW(Source!A211)</f>
        <v>211</v>
      </c>
      <c r="B318">
        <v>16673956</v>
      </c>
      <c r="C318">
        <v>16673932</v>
      </c>
      <c r="D318">
        <v>15169895</v>
      </c>
      <c r="E318">
        <v>1</v>
      </c>
      <c r="F318">
        <v>1</v>
      </c>
      <c r="G318">
        <v>1</v>
      </c>
      <c r="H318">
        <v>3</v>
      </c>
      <c r="I318" t="s">
        <v>518</v>
      </c>
      <c r="J318" t="s">
        <v>519</v>
      </c>
      <c r="K318" t="s">
        <v>520</v>
      </c>
      <c r="L318">
        <v>1348</v>
      </c>
      <c r="N318">
        <v>1009</v>
      </c>
      <c r="O318" t="s">
        <v>174</v>
      </c>
      <c r="P318" t="s">
        <v>174</v>
      </c>
      <c r="Q318">
        <v>1000</v>
      </c>
      <c r="X318">
        <v>3.0000000000000001E-3</v>
      </c>
      <c r="Y318">
        <v>10068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28</v>
      </c>
      <c r="AG318">
        <v>0</v>
      </c>
      <c r="AH318">
        <v>2</v>
      </c>
      <c r="AI318">
        <v>16673956</v>
      </c>
      <c r="AJ318">
        <v>300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ROW(Source!A211)</f>
        <v>211</v>
      </c>
      <c r="B319">
        <v>16673957</v>
      </c>
      <c r="C319">
        <v>16673932</v>
      </c>
      <c r="D319">
        <v>15162389</v>
      </c>
      <c r="E319">
        <v>17</v>
      </c>
      <c r="F319">
        <v>1</v>
      </c>
      <c r="G319">
        <v>1</v>
      </c>
      <c r="H319">
        <v>3</v>
      </c>
      <c r="I319" t="s">
        <v>590</v>
      </c>
      <c r="J319" t="s">
        <v>6</v>
      </c>
      <c r="K319" t="s">
        <v>591</v>
      </c>
      <c r="L319">
        <v>1354</v>
      </c>
      <c r="N319">
        <v>1010</v>
      </c>
      <c r="O319" t="s">
        <v>139</v>
      </c>
      <c r="P319" t="s">
        <v>139</v>
      </c>
      <c r="Q319">
        <v>1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1</v>
      </c>
      <c r="AD319">
        <v>0</v>
      </c>
      <c r="AE319">
        <v>0</v>
      </c>
      <c r="AF319" t="s">
        <v>28</v>
      </c>
      <c r="AG319">
        <v>0</v>
      </c>
      <c r="AH319">
        <v>3</v>
      </c>
      <c r="AI319">
        <v>-1</v>
      </c>
      <c r="AJ319" t="s">
        <v>6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ROW(Source!A211)</f>
        <v>211</v>
      </c>
      <c r="B320">
        <v>16673958</v>
      </c>
      <c r="C320">
        <v>16673932</v>
      </c>
      <c r="D320">
        <v>15204334</v>
      </c>
      <c r="E320">
        <v>1</v>
      </c>
      <c r="F320">
        <v>1</v>
      </c>
      <c r="G320">
        <v>1</v>
      </c>
      <c r="H320">
        <v>3</v>
      </c>
      <c r="I320" t="s">
        <v>521</v>
      </c>
      <c r="J320" t="s">
        <v>522</v>
      </c>
      <c r="K320" t="s">
        <v>523</v>
      </c>
      <c r="L320">
        <v>1354</v>
      </c>
      <c r="N320">
        <v>1010</v>
      </c>
      <c r="O320" t="s">
        <v>139</v>
      </c>
      <c r="P320" t="s">
        <v>139</v>
      </c>
      <c r="Q320">
        <v>1</v>
      </c>
      <c r="X320">
        <v>0.27</v>
      </c>
      <c r="Y320">
        <v>110.11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28</v>
      </c>
      <c r="AG320">
        <v>0</v>
      </c>
      <c r="AH320">
        <v>2</v>
      </c>
      <c r="AI320">
        <v>16673958</v>
      </c>
      <c r="AJ320">
        <v>301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ROW(Source!A212)</f>
        <v>212</v>
      </c>
      <c r="B321">
        <v>16673951</v>
      </c>
      <c r="C321">
        <v>16673932</v>
      </c>
      <c r="D321">
        <v>15438406</v>
      </c>
      <c r="E321">
        <v>1</v>
      </c>
      <c r="F321">
        <v>1</v>
      </c>
      <c r="G321">
        <v>1</v>
      </c>
      <c r="H321">
        <v>1</v>
      </c>
      <c r="I321" t="s">
        <v>513</v>
      </c>
      <c r="J321" t="s">
        <v>6</v>
      </c>
      <c r="K321" t="s">
        <v>514</v>
      </c>
      <c r="L321">
        <v>1191</v>
      </c>
      <c r="N321">
        <v>1013</v>
      </c>
      <c r="O321" t="s">
        <v>398</v>
      </c>
      <c r="P321" t="s">
        <v>398</v>
      </c>
      <c r="Q321">
        <v>1</v>
      </c>
      <c r="X321">
        <v>2.0699999999999998</v>
      </c>
      <c r="Y321">
        <v>0</v>
      </c>
      <c r="Z321">
        <v>0</v>
      </c>
      <c r="AA321">
        <v>0</v>
      </c>
      <c r="AB321">
        <v>10.210000000000001</v>
      </c>
      <c r="AC321">
        <v>0</v>
      </c>
      <c r="AD321">
        <v>1</v>
      </c>
      <c r="AE321">
        <v>1</v>
      </c>
      <c r="AF321" t="s">
        <v>247</v>
      </c>
      <c r="AG321">
        <v>1.7387999999999997</v>
      </c>
      <c r="AH321">
        <v>2</v>
      </c>
      <c r="AI321">
        <v>16673951</v>
      </c>
      <c r="AJ321">
        <v>302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ROW(Source!A212)</f>
        <v>212</v>
      </c>
      <c r="B322">
        <v>16673952</v>
      </c>
      <c r="C322">
        <v>16673932</v>
      </c>
      <c r="D322">
        <v>15430395</v>
      </c>
      <c r="E322">
        <v>1</v>
      </c>
      <c r="F322">
        <v>1</v>
      </c>
      <c r="G322">
        <v>1</v>
      </c>
      <c r="H322">
        <v>1</v>
      </c>
      <c r="I322" t="s">
        <v>399</v>
      </c>
      <c r="J322" t="s">
        <v>6</v>
      </c>
      <c r="K322" t="s">
        <v>400</v>
      </c>
      <c r="L322">
        <v>1191</v>
      </c>
      <c r="N322">
        <v>1013</v>
      </c>
      <c r="O322" t="s">
        <v>398</v>
      </c>
      <c r="P322" t="s">
        <v>398</v>
      </c>
      <c r="Q322">
        <v>1</v>
      </c>
      <c r="X322">
        <v>0.02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247</v>
      </c>
      <c r="AG322">
        <v>1.6799999999999999E-2</v>
      </c>
      <c r="AH322">
        <v>2</v>
      </c>
      <c r="AI322">
        <v>16673952</v>
      </c>
      <c r="AJ322">
        <v>303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ROW(Source!A212)</f>
        <v>212</v>
      </c>
      <c r="B323">
        <v>16673953</v>
      </c>
      <c r="C323">
        <v>16673932</v>
      </c>
      <c r="D323">
        <v>15249073</v>
      </c>
      <c r="E323">
        <v>1</v>
      </c>
      <c r="F323">
        <v>1</v>
      </c>
      <c r="G323">
        <v>1</v>
      </c>
      <c r="H323">
        <v>2</v>
      </c>
      <c r="I323" t="s">
        <v>410</v>
      </c>
      <c r="J323" t="s">
        <v>411</v>
      </c>
      <c r="K323" t="s">
        <v>412</v>
      </c>
      <c r="L323">
        <v>1368</v>
      </c>
      <c r="N323">
        <v>1011</v>
      </c>
      <c r="O323" t="s">
        <v>404</v>
      </c>
      <c r="P323" t="s">
        <v>404</v>
      </c>
      <c r="Q323">
        <v>1</v>
      </c>
      <c r="X323">
        <v>0.02</v>
      </c>
      <c r="Y323">
        <v>0</v>
      </c>
      <c r="Z323">
        <v>65.709999999999994</v>
      </c>
      <c r="AA323">
        <v>11.6</v>
      </c>
      <c r="AB323">
        <v>0</v>
      </c>
      <c r="AC323">
        <v>0</v>
      </c>
      <c r="AD323">
        <v>1</v>
      </c>
      <c r="AE323">
        <v>0</v>
      </c>
      <c r="AF323" t="s">
        <v>247</v>
      </c>
      <c r="AG323">
        <v>1.6799999999999999E-2</v>
      </c>
      <c r="AH323">
        <v>2</v>
      </c>
      <c r="AI323">
        <v>16673953</v>
      </c>
      <c r="AJ323">
        <v>304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ROW(Source!A212)</f>
        <v>212</v>
      </c>
      <c r="B324">
        <v>16673954</v>
      </c>
      <c r="C324">
        <v>16673932</v>
      </c>
      <c r="D324">
        <v>15249377</v>
      </c>
      <c r="E324">
        <v>1</v>
      </c>
      <c r="F324">
        <v>1</v>
      </c>
      <c r="G324">
        <v>1</v>
      </c>
      <c r="H324">
        <v>2</v>
      </c>
      <c r="I324" t="s">
        <v>413</v>
      </c>
      <c r="J324" t="s">
        <v>414</v>
      </c>
      <c r="K324" t="s">
        <v>415</v>
      </c>
      <c r="L324">
        <v>1368</v>
      </c>
      <c r="N324">
        <v>1011</v>
      </c>
      <c r="O324" t="s">
        <v>404</v>
      </c>
      <c r="P324" t="s">
        <v>404</v>
      </c>
      <c r="Q324">
        <v>1</v>
      </c>
      <c r="X324">
        <v>0.71</v>
      </c>
      <c r="Y324">
        <v>0</v>
      </c>
      <c r="Z324">
        <v>8.1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247</v>
      </c>
      <c r="AG324">
        <v>0.59639999999999993</v>
      </c>
      <c r="AH324">
        <v>2</v>
      </c>
      <c r="AI324">
        <v>16673954</v>
      </c>
      <c r="AJ324">
        <v>305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ROW(Source!A212)</f>
        <v>212</v>
      </c>
      <c r="B325">
        <v>16673955</v>
      </c>
      <c r="C325">
        <v>16673932</v>
      </c>
      <c r="D325">
        <v>15168750</v>
      </c>
      <c r="E325">
        <v>1</v>
      </c>
      <c r="F325">
        <v>1</v>
      </c>
      <c r="G325">
        <v>1</v>
      </c>
      <c r="H325">
        <v>3</v>
      </c>
      <c r="I325" t="s">
        <v>515</v>
      </c>
      <c r="J325" t="s">
        <v>516</v>
      </c>
      <c r="K325" t="s">
        <v>517</v>
      </c>
      <c r="L325">
        <v>1348</v>
      </c>
      <c r="N325">
        <v>1009</v>
      </c>
      <c r="O325" t="s">
        <v>174</v>
      </c>
      <c r="P325" t="s">
        <v>174</v>
      </c>
      <c r="Q325">
        <v>1000</v>
      </c>
      <c r="X325">
        <v>6.9999999999999994E-5</v>
      </c>
      <c r="Y325">
        <v>10315.01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28</v>
      </c>
      <c r="AG325">
        <v>0</v>
      </c>
      <c r="AH325">
        <v>2</v>
      </c>
      <c r="AI325">
        <v>16673955</v>
      </c>
      <c r="AJ325">
        <v>306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ROW(Source!A212)</f>
        <v>212</v>
      </c>
      <c r="B326">
        <v>16673956</v>
      </c>
      <c r="C326">
        <v>16673932</v>
      </c>
      <c r="D326">
        <v>15169895</v>
      </c>
      <c r="E326">
        <v>1</v>
      </c>
      <c r="F326">
        <v>1</v>
      </c>
      <c r="G326">
        <v>1</v>
      </c>
      <c r="H326">
        <v>3</v>
      </c>
      <c r="I326" t="s">
        <v>518</v>
      </c>
      <c r="J326" t="s">
        <v>519</v>
      </c>
      <c r="K326" t="s">
        <v>520</v>
      </c>
      <c r="L326">
        <v>1348</v>
      </c>
      <c r="N326">
        <v>1009</v>
      </c>
      <c r="O326" t="s">
        <v>174</v>
      </c>
      <c r="P326" t="s">
        <v>174</v>
      </c>
      <c r="Q326">
        <v>1000</v>
      </c>
      <c r="X326">
        <v>3.0000000000000001E-3</v>
      </c>
      <c r="Y326">
        <v>10068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28</v>
      </c>
      <c r="AG326">
        <v>0</v>
      </c>
      <c r="AH326">
        <v>2</v>
      </c>
      <c r="AI326">
        <v>16673956</v>
      </c>
      <c r="AJ326">
        <v>307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ROW(Source!A212)</f>
        <v>212</v>
      </c>
      <c r="B327">
        <v>16673957</v>
      </c>
      <c r="C327">
        <v>16673932</v>
      </c>
      <c r="D327">
        <v>15162389</v>
      </c>
      <c r="E327">
        <v>17</v>
      </c>
      <c r="F327">
        <v>1</v>
      </c>
      <c r="G327">
        <v>1</v>
      </c>
      <c r="H327">
        <v>3</v>
      </c>
      <c r="I327" t="s">
        <v>590</v>
      </c>
      <c r="J327" t="s">
        <v>6</v>
      </c>
      <c r="K327" t="s">
        <v>591</v>
      </c>
      <c r="L327">
        <v>1354</v>
      </c>
      <c r="N327">
        <v>1010</v>
      </c>
      <c r="O327" t="s">
        <v>139</v>
      </c>
      <c r="P327" t="s">
        <v>139</v>
      </c>
      <c r="Q327">
        <v>1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1</v>
      </c>
      <c r="AD327">
        <v>0</v>
      </c>
      <c r="AE327">
        <v>0</v>
      </c>
      <c r="AF327" t="s">
        <v>28</v>
      </c>
      <c r="AG327">
        <v>0</v>
      </c>
      <c r="AH327">
        <v>3</v>
      </c>
      <c r="AI327">
        <v>-1</v>
      </c>
      <c r="AJ327" t="s">
        <v>6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ROW(Source!A212)</f>
        <v>212</v>
      </c>
      <c r="B328">
        <v>16673958</v>
      </c>
      <c r="C328">
        <v>16673932</v>
      </c>
      <c r="D328">
        <v>15204334</v>
      </c>
      <c r="E328">
        <v>1</v>
      </c>
      <c r="F328">
        <v>1</v>
      </c>
      <c r="G328">
        <v>1</v>
      </c>
      <c r="H328">
        <v>3</v>
      </c>
      <c r="I328" t="s">
        <v>521</v>
      </c>
      <c r="J328" t="s">
        <v>522</v>
      </c>
      <c r="K328" t="s">
        <v>523</v>
      </c>
      <c r="L328">
        <v>1354</v>
      </c>
      <c r="N328">
        <v>1010</v>
      </c>
      <c r="O328" t="s">
        <v>139</v>
      </c>
      <c r="P328" t="s">
        <v>139</v>
      </c>
      <c r="Q328">
        <v>1</v>
      </c>
      <c r="X328">
        <v>0.27</v>
      </c>
      <c r="Y328">
        <v>110.11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28</v>
      </c>
      <c r="AG328">
        <v>0</v>
      </c>
      <c r="AH328">
        <v>2</v>
      </c>
      <c r="AI328">
        <v>16673958</v>
      </c>
      <c r="AJ328">
        <v>308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ROW(Source!A213)</f>
        <v>213</v>
      </c>
      <c r="B329">
        <v>16673962</v>
      </c>
      <c r="C329">
        <v>16673961</v>
      </c>
      <c r="D329">
        <v>15438406</v>
      </c>
      <c r="E329">
        <v>1</v>
      </c>
      <c r="F329">
        <v>1</v>
      </c>
      <c r="G329">
        <v>1</v>
      </c>
      <c r="H329">
        <v>1</v>
      </c>
      <c r="I329" t="s">
        <v>513</v>
      </c>
      <c r="J329" t="s">
        <v>6</v>
      </c>
      <c r="K329" t="s">
        <v>514</v>
      </c>
      <c r="L329">
        <v>1191</v>
      </c>
      <c r="N329">
        <v>1013</v>
      </c>
      <c r="O329" t="s">
        <v>398</v>
      </c>
      <c r="P329" t="s">
        <v>398</v>
      </c>
      <c r="Q329">
        <v>1</v>
      </c>
      <c r="X329">
        <v>2.0699999999999998</v>
      </c>
      <c r="Y329">
        <v>0</v>
      </c>
      <c r="Z329">
        <v>0</v>
      </c>
      <c r="AA329">
        <v>0</v>
      </c>
      <c r="AB329">
        <v>10.210000000000001</v>
      </c>
      <c r="AC329">
        <v>0</v>
      </c>
      <c r="AD329">
        <v>1</v>
      </c>
      <c r="AE329">
        <v>1</v>
      </c>
      <c r="AF329" t="s">
        <v>254</v>
      </c>
      <c r="AG329">
        <v>2.8565999999999994</v>
      </c>
      <c r="AH329">
        <v>2</v>
      </c>
      <c r="AI329">
        <v>16673962</v>
      </c>
      <c r="AJ329">
        <v>309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ROW(Source!A213)</f>
        <v>213</v>
      </c>
      <c r="B330">
        <v>16673963</v>
      </c>
      <c r="C330">
        <v>16673961</v>
      </c>
      <c r="D330">
        <v>15430395</v>
      </c>
      <c r="E330">
        <v>1</v>
      </c>
      <c r="F330">
        <v>1</v>
      </c>
      <c r="G330">
        <v>1</v>
      </c>
      <c r="H330">
        <v>1</v>
      </c>
      <c r="I330" t="s">
        <v>399</v>
      </c>
      <c r="J330" t="s">
        <v>6</v>
      </c>
      <c r="K330" t="s">
        <v>400</v>
      </c>
      <c r="L330">
        <v>1191</v>
      </c>
      <c r="N330">
        <v>1013</v>
      </c>
      <c r="O330" t="s">
        <v>398</v>
      </c>
      <c r="P330" t="s">
        <v>398</v>
      </c>
      <c r="Q330">
        <v>1</v>
      </c>
      <c r="X330">
        <v>0.02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2</v>
      </c>
      <c r="AF330" t="s">
        <v>253</v>
      </c>
      <c r="AG330">
        <v>0.03</v>
      </c>
      <c r="AH330">
        <v>2</v>
      </c>
      <c r="AI330">
        <v>16673963</v>
      </c>
      <c r="AJ330">
        <v>310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ROW(Source!A213)</f>
        <v>213</v>
      </c>
      <c r="B331">
        <v>16673964</v>
      </c>
      <c r="C331">
        <v>16673961</v>
      </c>
      <c r="D331">
        <v>15249073</v>
      </c>
      <c r="E331">
        <v>1</v>
      </c>
      <c r="F331">
        <v>1</v>
      </c>
      <c r="G331">
        <v>1</v>
      </c>
      <c r="H331">
        <v>2</v>
      </c>
      <c r="I331" t="s">
        <v>410</v>
      </c>
      <c r="J331" t="s">
        <v>411</v>
      </c>
      <c r="K331" t="s">
        <v>412</v>
      </c>
      <c r="L331">
        <v>1368</v>
      </c>
      <c r="N331">
        <v>1011</v>
      </c>
      <c r="O331" t="s">
        <v>404</v>
      </c>
      <c r="P331" t="s">
        <v>404</v>
      </c>
      <c r="Q331">
        <v>1</v>
      </c>
      <c r="X331">
        <v>0.02</v>
      </c>
      <c r="Y331">
        <v>0</v>
      </c>
      <c r="Z331">
        <v>65.709999999999994</v>
      </c>
      <c r="AA331">
        <v>11.6</v>
      </c>
      <c r="AB331">
        <v>0</v>
      </c>
      <c r="AC331">
        <v>0</v>
      </c>
      <c r="AD331">
        <v>1</v>
      </c>
      <c r="AE331">
        <v>0</v>
      </c>
      <c r="AF331" t="s">
        <v>253</v>
      </c>
      <c r="AG331">
        <v>0.03</v>
      </c>
      <c r="AH331">
        <v>2</v>
      </c>
      <c r="AI331">
        <v>16673964</v>
      </c>
      <c r="AJ331">
        <v>311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ROW(Source!A213)</f>
        <v>213</v>
      </c>
      <c r="B332">
        <v>16673965</v>
      </c>
      <c r="C332">
        <v>16673961</v>
      </c>
      <c r="D332">
        <v>15249377</v>
      </c>
      <c r="E332">
        <v>1</v>
      </c>
      <c r="F332">
        <v>1</v>
      </c>
      <c r="G332">
        <v>1</v>
      </c>
      <c r="H332">
        <v>2</v>
      </c>
      <c r="I332" t="s">
        <v>413</v>
      </c>
      <c r="J332" t="s">
        <v>414</v>
      </c>
      <c r="K332" t="s">
        <v>415</v>
      </c>
      <c r="L332">
        <v>1368</v>
      </c>
      <c r="N332">
        <v>1011</v>
      </c>
      <c r="O332" t="s">
        <v>404</v>
      </c>
      <c r="P332" t="s">
        <v>404</v>
      </c>
      <c r="Q332">
        <v>1</v>
      </c>
      <c r="X332">
        <v>0.71</v>
      </c>
      <c r="Y332">
        <v>0</v>
      </c>
      <c r="Z332">
        <v>8.1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253</v>
      </c>
      <c r="AG332">
        <v>1.0649999999999999</v>
      </c>
      <c r="AH332">
        <v>2</v>
      </c>
      <c r="AI332">
        <v>16673965</v>
      </c>
      <c r="AJ332">
        <v>312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ROW(Source!A213)</f>
        <v>213</v>
      </c>
      <c r="B333">
        <v>16673966</v>
      </c>
      <c r="C333">
        <v>16673961</v>
      </c>
      <c r="D333">
        <v>15168750</v>
      </c>
      <c r="E333">
        <v>1</v>
      </c>
      <c r="F333">
        <v>1</v>
      </c>
      <c r="G333">
        <v>1</v>
      </c>
      <c r="H333">
        <v>3</v>
      </c>
      <c r="I333" t="s">
        <v>515</v>
      </c>
      <c r="J333" t="s">
        <v>516</v>
      </c>
      <c r="K333" t="s">
        <v>517</v>
      </c>
      <c r="L333">
        <v>1348</v>
      </c>
      <c r="N333">
        <v>1009</v>
      </c>
      <c r="O333" t="s">
        <v>174</v>
      </c>
      <c r="P333" t="s">
        <v>174</v>
      </c>
      <c r="Q333">
        <v>1000</v>
      </c>
      <c r="X333">
        <v>6.9999999999999994E-5</v>
      </c>
      <c r="Y333">
        <v>10315.01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6.9999999999999994E-5</v>
      </c>
      <c r="AH333">
        <v>2</v>
      </c>
      <c r="AI333">
        <v>16673966</v>
      </c>
      <c r="AJ333">
        <v>314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ROW(Source!A213)</f>
        <v>213</v>
      </c>
      <c r="B334">
        <v>16673967</v>
      </c>
      <c r="C334">
        <v>16673961</v>
      </c>
      <c r="D334">
        <v>15169895</v>
      </c>
      <c r="E334">
        <v>1</v>
      </c>
      <c r="F334">
        <v>1</v>
      </c>
      <c r="G334">
        <v>1</v>
      </c>
      <c r="H334">
        <v>3</v>
      </c>
      <c r="I334" t="s">
        <v>518</v>
      </c>
      <c r="J334" t="s">
        <v>519</v>
      </c>
      <c r="K334" t="s">
        <v>520</v>
      </c>
      <c r="L334">
        <v>1348</v>
      </c>
      <c r="N334">
        <v>1009</v>
      </c>
      <c r="O334" t="s">
        <v>174</v>
      </c>
      <c r="P334" t="s">
        <v>174</v>
      </c>
      <c r="Q334">
        <v>1000</v>
      </c>
      <c r="X334">
        <v>3.0000000000000001E-3</v>
      </c>
      <c r="Y334">
        <v>10068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3.0000000000000001E-3</v>
      </c>
      <c r="AH334">
        <v>2</v>
      </c>
      <c r="AI334">
        <v>16673967</v>
      </c>
      <c r="AJ334">
        <v>315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ROW(Source!A213)</f>
        <v>213</v>
      </c>
      <c r="B335">
        <v>16673968</v>
      </c>
      <c r="C335">
        <v>16673961</v>
      </c>
      <c r="D335">
        <v>15162389</v>
      </c>
      <c r="E335">
        <v>17</v>
      </c>
      <c r="F335">
        <v>1</v>
      </c>
      <c r="G335">
        <v>1</v>
      </c>
      <c r="H335">
        <v>3</v>
      </c>
      <c r="I335" t="s">
        <v>590</v>
      </c>
      <c r="J335" t="s">
        <v>6</v>
      </c>
      <c r="K335" t="s">
        <v>591</v>
      </c>
      <c r="L335">
        <v>1354</v>
      </c>
      <c r="N335">
        <v>1010</v>
      </c>
      <c r="O335" t="s">
        <v>139</v>
      </c>
      <c r="P335" t="s">
        <v>139</v>
      </c>
      <c r="Q335">
        <v>1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1</v>
      </c>
      <c r="AD335">
        <v>0</v>
      </c>
      <c r="AE335">
        <v>0</v>
      </c>
      <c r="AF335" t="s">
        <v>6</v>
      </c>
      <c r="AG335">
        <v>0</v>
      </c>
      <c r="AH335">
        <v>3</v>
      </c>
      <c r="AI335">
        <v>-1</v>
      </c>
      <c r="AJ335" t="s">
        <v>6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ROW(Source!A213)</f>
        <v>213</v>
      </c>
      <c r="B336">
        <v>16673969</v>
      </c>
      <c r="C336">
        <v>16673961</v>
      </c>
      <c r="D336">
        <v>15204334</v>
      </c>
      <c r="E336">
        <v>1</v>
      </c>
      <c r="F336">
        <v>1</v>
      </c>
      <c r="G336">
        <v>1</v>
      </c>
      <c r="H336">
        <v>3</v>
      </c>
      <c r="I336" t="s">
        <v>521</v>
      </c>
      <c r="J336" t="s">
        <v>522</v>
      </c>
      <c r="K336" t="s">
        <v>523</v>
      </c>
      <c r="L336">
        <v>1354</v>
      </c>
      <c r="N336">
        <v>1010</v>
      </c>
      <c r="O336" t="s">
        <v>139</v>
      </c>
      <c r="P336" t="s">
        <v>139</v>
      </c>
      <c r="Q336">
        <v>1</v>
      </c>
      <c r="X336">
        <v>0.27</v>
      </c>
      <c r="Y336">
        <v>110.11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0.27</v>
      </c>
      <c r="AH336">
        <v>2</v>
      </c>
      <c r="AI336">
        <v>16673969</v>
      </c>
      <c r="AJ336">
        <v>317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ROW(Source!A214)</f>
        <v>214</v>
      </c>
      <c r="B337">
        <v>16673962</v>
      </c>
      <c r="C337">
        <v>16673961</v>
      </c>
      <c r="D337">
        <v>15438406</v>
      </c>
      <c r="E337">
        <v>1</v>
      </c>
      <c r="F337">
        <v>1</v>
      </c>
      <c r="G337">
        <v>1</v>
      </c>
      <c r="H337">
        <v>1</v>
      </c>
      <c r="I337" t="s">
        <v>513</v>
      </c>
      <c r="J337" t="s">
        <v>6</v>
      </c>
      <c r="K337" t="s">
        <v>514</v>
      </c>
      <c r="L337">
        <v>1191</v>
      </c>
      <c r="N337">
        <v>1013</v>
      </c>
      <c r="O337" t="s">
        <v>398</v>
      </c>
      <c r="P337" t="s">
        <v>398</v>
      </c>
      <c r="Q337">
        <v>1</v>
      </c>
      <c r="X337">
        <v>2.0699999999999998</v>
      </c>
      <c r="Y337">
        <v>0</v>
      </c>
      <c r="Z337">
        <v>0</v>
      </c>
      <c r="AA337">
        <v>0</v>
      </c>
      <c r="AB337">
        <v>10.210000000000001</v>
      </c>
      <c r="AC337">
        <v>0</v>
      </c>
      <c r="AD337">
        <v>1</v>
      </c>
      <c r="AE337">
        <v>1</v>
      </c>
      <c r="AF337" t="s">
        <v>254</v>
      </c>
      <c r="AG337">
        <v>2.8565999999999994</v>
      </c>
      <c r="AH337">
        <v>2</v>
      </c>
      <c r="AI337">
        <v>16673962</v>
      </c>
      <c r="AJ337">
        <v>318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ROW(Source!A214)</f>
        <v>214</v>
      </c>
      <c r="B338">
        <v>16673963</v>
      </c>
      <c r="C338">
        <v>16673961</v>
      </c>
      <c r="D338">
        <v>15430395</v>
      </c>
      <c r="E338">
        <v>1</v>
      </c>
      <c r="F338">
        <v>1</v>
      </c>
      <c r="G338">
        <v>1</v>
      </c>
      <c r="H338">
        <v>1</v>
      </c>
      <c r="I338" t="s">
        <v>399</v>
      </c>
      <c r="J338" t="s">
        <v>6</v>
      </c>
      <c r="K338" t="s">
        <v>400</v>
      </c>
      <c r="L338">
        <v>1191</v>
      </c>
      <c r="N338">
        <v>1013</v>
      </c>
      <c r="O338" t="s">
        <v>398</v>
      </c>
      <c r="P338" t="s">
        <v>398</v>
      </c>
      <c r="Q338">
        <v>1</v>
      </c>
      <c r="X338">
        <v>0.02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2</v>
      </c>
      <c r="AF338" t="s">
        <v>253</v>
      </c>
      <c r="AG338">
        <v>0.03</v>
      </c>
      <c r="AH338">
        <v>2</v>
      </c>
      <c r="AI338">
        <v>16673963</v>
      </c>
      <c r="AJ338">
        <v>319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ROW(Source!A214)</f>
        <v>214</v>
      </c>
      <c r="B339">
        <v>16673964</v>
      </c>
      <c r="C339">
        <v>16673961</v>
      </c>
      <c r="D339">
        <v>15249073</v>
      </c>
      <c r="E339">
        <v>1</v>
      </c>
      <c r="F339">
        <v>1</v>
      </c>
      <c r="G339">
        <v>1</v>
      </c>
      <c r="H339">
        <v>2</v>
      </c>
      <c r="I339" t="s">
        <v>410</v>
      </c>
      <c r="J339" t="s">
        <v>411</v>
      </c>
      <c r="K339" t="s">
        <v>412</v>
      </c>
      <c r="L339">
        <v>1368</v>
      </c>
      <c r="N339">
        <v>1011</v>
      </c>
      <c r="O339" t="s">
        <v>404</v>
      </c>
      <c r="P339" t="s">
        <v>404</v>
      </c>
      <c r="Q339">
        <v>1</v>
      </c>
      <c r="X339">
        <v>0.02</v>
      </c>
      <c r="Y339">
        <v>0</v>
      </c>
      <c r="Z339">
        <v>65.709999999999994</v>
      </c>
      <c r="AA339">
        <v>11.6</v>
      </c>
      <c r="AB339">
        <v>0</v>
      </c>
      <c r="AC339">
        <v>0</v>
      </c>
      <c r="AD339">
        <v>1</v>
      </c>
      <c r="AE339">
        <v>0</v>
      </c>
      <c r="AF339" t="s">
        <v>253</v>
      </c>
      <c r="AG339">
        <v>0.03</v>
      </c>
      <c r="AH339">
        <v>2</v>
      </c>
      <c r="AI339">
        <v>16673964</v>
      </c>
      <c r="AJ339">
        <v>320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ROW(Source!A214)</f>
        <v>214</v>
      </c>
      <c r="B340">
        <v>16673965</v>
      </c>
      <c r="C340">
        <v>16673961</v>
      </c>
      <c r="D340">
        <v>15249377</v>
      </c>
      <c r="E340">
        <v>1</v>
      </c>
      <c r="F340">
        <v>1</v>
      </c>
      <c r="G340">
        <v>1</v>
      </c>
      <c r="H340">
        <v>2</v>
      </c>
      <c r="I340" t="s">
        <v>413</v>
      </c>
      <c r="J340" t="s">
        <v>414</v>
      </c>
      <c r="K340" t="s">
        <v>415</v>
      </c>
      <c r="L340">
        <v>1368</v>
      </c>
      <c r="N340">
        <v>1011</v>
      </c>
      <c r="O340" t="s">
        <v>404</v>
      </c>
      <c r="P340" t="s">
        <v>404</v>
      </c>
      <c r="Q340">
        <v>1</v>
      </c>
      <c r="X340">
        <v>0.71</v>
      </c>
      <c r="Y340">
        <v>0</v>
      </c>
      <c r="Z340">
        <v>8.1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253</v>
      </c>
      <c r="AG340">
        <v>1.0649999999999999</v>
      </c>
      <c r="AH340">
        <v>2</v>
      </c>
      <c r="AI340">
        <v>16673965</v>
      </c>
      <c r="AJ340">
        <v>321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ROW(Source!A214)</f>
        <v>214</v>
      </c>
      <c r="B341">
        <v>16673966</v>
      </c>
      <c r="C341">
        <v>16673961</v>
      </c>
      <c r="D341">
        <v>15168750</v>
      </c>
      <c r="E341">
        <v>1</v>
      </c>
      <c r="F341">
        <v>1</v>
      </c>
      <c r="G341">
        <v>1</v>
      </c>
      <c r="H341">
        <v>3</v>
      </c>
      <c r="I341" t="s">
        <v>515</v>
      </c>
      <c r="J341" t="s">
        <v>516</v>
      </c>
      <c r="K341" t="s">
        <v>517</v>
      </c>
      <c r="L341">
        <v>1348</v>
      </c>
      <c r="N341">
        <v>1009</v>
      </c>
      <c r="O341" t="s">
        <v>174</v>
      </c>
      <c r="P341" t="s">
        <v>174</v>
      </c>
      <c r="Q341">
        <v>1000</v>
      </c>
      <c r="X341">
        <v>6.9999999999999994E-5</v>
      </c>
      <c r="Y341">
        <v>10315.01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6.9999999999999994E-5</v>
      </c>
      <c r="AH341">
        <v>2</v>
      </c>
      <c r="AI341">
        <v>16673966</v>
      </c>
      <c r="AJ341">
        <v>323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ROW(Source!A214)</f>
        <v>214</v>
      </c>
      <c r="B342">
        <v>16673967</v>
      </c>
      <c r="C342">
        <v>16673961</v>
      </c>
      <c r="D342">
        <v>15169895</v>
      </c>
      <c r="E342">
        <v>1</v>
      </c>
      <c r="F342">
        <v>1</v>
      </c>
      <c r="G342">
        <v>1</v>
      </c>
      <c r="H342">
        <v>3</v>
      </c>
      <c r="I342" t="s">
        <v>518</v>
      </c>
      <c r="J342" t="s">
        <v>519</v>
      </c>
      <c r="K342" t="s">
        <v>520</v>
      </c>
      <c r="L342">
        <v>1348</v>
      </c>
      <c r="N342">
        <v>1009</v>
      </c>
      <c r="O342" t="s">
        <v>174</v>
      </c>
      <c r="P342" t="s">
        <v>174</v>
      </c>
      <c r="Q342">
        <v>1000</v>
      </c>
      <c r="X342">
        <v>3.0000000000000001E-3</v>
      </c>
      <c r="Y342">
        <v>10068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3.0000000000000001E-3</v>
      </c>
      <c r="AH342">
        <v>2</v>
      </c>
      <c r="AI342">
        <v>16673967</v>
      </c>
      <c r="AJ342">
        <v>324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ROW(Source!A214)</f>
        <v>214</v>
      </c>
      <c r="B343">
        <v>16673968</v>
      </c>
      <c r="C343">
        <v>16673961</v>
      </c>
      <c r="D343">
        <v>15162389</v>
      </c>
      <c r="E343">
        <v>17</v>
      </c>
      <c r="F343">
        <v>1</v>
      </c>
      <c r="G343">
        <v>1</v>
      </c>
      <c r="H343">
        <v>3</v>
      </c>
      <c r="I343" t="s">
        <v>590</v>
      </c>
      <c r="J343" t="s">
        <v>6</v>
      </c>
      <c r="K343" t="s">
        <v>591</v>
      </c>
      <c r="L343">
        <v>1354</v>
      </c>
      <c r="N343">
        <v>1010</v>
      </c>
      <c r="O343" t="s">
        <v>139</v>
      </c>
      <c r="P343" t="s">
        <v>139</v>
      </c>
      <c r="Q343">
        <v>1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1</v>
      </c>
      <c r="AD343">
        <v>0</v>
      </c>
      <c r="AE343">
        <v>0</v>
      </c>
      <c r="AF343" t="s">
        <v>6</v>
      </c>
      <c r="AG343">
        <v>0</v>
      </c>
      <c r="AH343">
        <v>3</v>
      </c>
      <c r="AI343">
        <v>-1</v>
      </c>
      <c r="AJ343" t="s">
        <v>6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ROW(Source!A214)</f>
        <v>214</v>
      </c>
      <c r="B344">
        <v>16673969</v>
      </c>
      <c r="C344">
        <v>16673961</v>
      </c>
      <c r="D344">
        <v>15204334</v>
      </c>
      <c r="E344">
        <v>1</v>
      </c>
      <c r="F344">
        <v>1</v>
      </c>
      <c r="G344">
        <v>1</v>
      </c>
      <c r="H344">
        <v>3</v>
      </c>
      <c r="I344" t="s">
        <v>521</v>
      </c>
      <c r="J344" t="s">
        <v>522</v>
      </c>
      <c r="K344" t="s">
        <v>523</v>
      </c>
      <c r="L344">
        <v>1354</v>
      </c>
      <c r="N344">
        <v>1010</v>
      </c>
      <c r="O344" t="s">
        <v>139</v>
      </c>
      <c r="P344" t="s">
        <v>139</v>
      </c>
      <c r="Q344">
        <v>1</v>
      </c>
      <c r="X344">
        <v>0.27</v>
      </c>
      <c r="Y344">
        <v>110.11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0.27</v>
      </c>
      <c r="AH344">
        <v>2</v>
      </c>
      <c r="AI344">
        <v>16673969</v>
      </c>
      <c r="AJ344">
        <v>326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ROW(Source!A219)</f>
        <v>219</v>
      </c>
      <c r="B345">
        <v>16673976</v>
      </c>
      <c r="C345">
        <v>16673975</v>
      </c>
      <c r="D345">
        <v>15435721</v>
      </c>
      <c r="E345">
        <v>1</v>
      </c>
      <c r="F345">
        <v>1</v>
      </c>
      <c r="G345">
        <v>1</v>
      </c>
      <c r="H345">
        <v>1</v>
      </c>
      <c r="I345" t="s">
        <v>524</v>
      </c>
      <c r="J345" t="s">
        <v>6</v>
      </c>
      <c r="K345" t="s">
        <v>525</v>
      </c>
      <c r="L345">
        <v>1191</v>
      </c>
      <c r="N345">
        <v>1013</v>
      </c>
      <c r="O345" t="s">
        <v>398</v>
      </c>
      <c r="P345" t="s">
        <v>398</v>
      </c>
      <c r="Q345">
        <v>1</v>
      </c>
      <c r="X345">
        <v>15.17</v>
      </c>
      <c r="Y345">
        <v>0</v>
      </c>
      <c r="Z345">
        <v>0</v>
      </c>
      <c r="AA345">
        <v>0</v>
      </c>
      <c r="AB345">
        <v>9.51</v>
      </c>
      <c r="AC345">
        <v>0</v>
      </c>
      <c r="AD345">
        <v>1</v>
      </c>
      <c r="AE345">
        <v>1</v>
      </c>
      <c r="AF345" t="s">
        <v>6</v>
      </c>
      <c r="AG345">
        <v>15.17</v>
      </c>
      <c r="AH345">
        <v>2</v>
      </c>
      <c r="AI345">
        <v>16673976</v>
      </c>
      <c r="AJ345">
        <v>327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ROW(Source!A219)</f>
        <v>219</v>
      </c>
      <c r="B346">
        <v>16673977</v>
      </c>
      <c r="C346">
        <v>16673975</v>
      </c>
      <c r="D346">
        <v>15249402</v>
      </c>
      <c r="E346">
        <v>1</v>
      </c>
      <c r="F346">
        <v>1</v>
      </c>
      <c r="G346">
        <v>1</v>
      </c>
      <c r="H346">
        <v>2</v>
      </c>
      <c r="I346" t="s">
        <v>526</v>
      </c>
      <c r="J346" t="s">
        <v>527</v>
      </c>
      <c r="K346" t="s">
        <v>528</v>
      </c>
      <c r="L346">
        <v>1368</v>
      </c>
      <c r="N346">
        <v>1011</v>
      </c>
      <c r="O346" t="s">
        <v>404</v>
      </c>
      <c r="P346" t="s">
        <v>404</v>
      </c>
      <c r="Q346">
        <v>1</v>
      </c>
      <c r="X346">
        <v>4.3499999999999996</v>
      </c>
      <c r="Y346">
        <v>0</v>
      </c>
      <c r="Z346">
        <v>32.5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4.3499999999999996</v>
      </c>
      <c r="AH346">
        <v>2</v>
      </c>
      <c r="AI346">
        <v>16673977</v>
      </c>
      <c r="AJ346">
        <v>328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ROW(Source!A219)</f>
        <v>219</v>
      </c>
      <c r="B347">
        <v>16673978</v>
      </c>
      <c r="C347">
        <v>16673975</v>
      </c>
      <c r="D347">
        <v>15249998</v>
      </c>
      <c r="E347">
        <v>1</v>
      </c>
      <c r="F347">
        <v>1</v>
      </c>
      <c r="G347">
        <v>1</v>
      </c>
      <c r="H347">
        <v>2</v>
      </c>
      <c r="I347" t="s">
        <v>529</v>
      </c>
      <c r="J347" t="s">
        <v>530</v>
      </c>
      <c r="K347" t="s">
        <v>531</v>
      </c>
      <c r="L347">
        <v>1368</v>
      </c>
      <c r="N347">
        <v>1011</v>
      </c>
      <c r="O347" t="s">
        <v>404</v>
      </c>
      <c r="P347" t="s">
        <v>404</v>
      </c>
      <c r="Q347">
        <v>1</v>
      </c>
      <c r="X347">
        <v>8.6999999999999993</v>
      </c>
      <c r="Y347">
        <v>0</v>
      </c>
      <c r="Z347">
        <v>1.53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8.6999999999999993</v>
      </c>
      <c r="AH347">
        <v>2</v>
      </c>
      <c r="AI347">
        <v>16673978</v>
      </c>
      <c r="AJ347">
        <v>329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ROW(Source!A220)</f>
        <v>220</v>
      </c>
      <c r="B348">
        <v>16673976</v>
      </c>
      <c r="C348">
        <v>16673975</v>
      </c>
      <c r="D348">
        <v>15435721</v>
      </c>
      <c r="E348">
        <v>1</v>
      </c>
      <c r="F348">
        <v>1</v>
      </c>
      <c r="G348">
        <v>1</v>
      </c>
      <c r="H348">
        <v>1</v>
      </c>
      <c r="I348" t="s">
        <v>524</v>
      </c>
      <c r="J348" t="s">
        <v>6</v>
      </c>
      <c r="K348" t="s">
        <v>525</v>
      </c>
      <c r="L348">
        <v>1191</v>
      </c>
      <c r="N348">
        <v>1013</v>
      </c>
      <c r="O348" t="s">
        <v>398</v>
      </c>
      <c r="P348" t="s">
        <v>398</v>
      </c>
      <c r="Q348">
        <v>1</v>
      </c>
      <c r="X348">
        <v>15.17</v>
      </c>
      <c r="Y348">
        <v>0</v>
      </c>
      <c r="Z348">
        <v>0</v>
      </c>
      <c r="AA348">
        <v>0</v>
      </c>
      <c r="AB348">
        <v>9.51</v>
      </c>
      <c r="AC348">
        <v>0</v>
      </c>
      <c r="AD348">
        <v>1</v>
      </c>
      <c r="AE348">
        <v>1</v>
      </c>
      <c r="AF348" t="s">
        <v>6</v>
      </c>
      <c r="AG348">
        <v>15.17</v>
      </c>
      <c r="AH348">
        <v>2</v>
      </c>
      <c r="AI348">
        <v>16673976</v>
      </c>
      <c r="AJ348">
        <v>330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ROW(Source!A220)</f>
        <v>220</v>
      </c>
      <c r="B349">
        <v>16673977</v>
      </c>
      <c r="C349">
        <v>16673975</v>
      </c>
      <c r="D349">
        <v>15249402</v>
      </c>
      <c r="E349">
        <v>1</v>
      </c>
      <c r="F349">
        <v>1</v>
      </c>
      <c r="G349">
        <v>1</v>
      </c>
      <c r="H349">
        <v>2</v>
      </c>
      <c r="I349" t="s">
        <v>526</v>
      </c>
      <c r="J349" t="s">
        <v>527</v>
      </c>
      <c r="K349" t="s">
        <v>528</v>
      </c>
      <c r="L349">
        <v>1368</v>
      </c>
      <c r="N349">
        <v>1011</v>
      </c>
      <c r="O349" t="s">
        <v>404</v>
      </c>
      <c r="P349" t="s">
        <v>404</v>
      </c>
      <c r="Q349">
        <v>1</v>
      </c>
      <c r="X349">
        <v>4.3499999999999996</v>
      </c>
      <c r="Y349">
        <v>0</v>
      </c>
      <c r="Z349">
        <v>32.5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4.3499999999999996</v>
      </c>
      <c r="AH349">
        <v>2</v>
      </c>
      <c r="AI349">
        <v>16673977</v>
      </c>
      <c r="AJ349">
        <v>331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ROW(Source!A220)</f>
        <v>220</v>
      </c>
      <c r="B350">
        <v>16673978</v>
      </c>
      <c r="C350">
        <v>16673975</v>
      </c>
      <c r="D350">
        <v>15249998</v>
      </c>
      <c r="E350">
        <v>1</v>
      </c>
      <c r="F350">
        <v>1</v>
      </c>
      <c r="G350">
        <v>1</v>
      </c>
      <c r="H350">
        <v>2</v>
      </c>
      <c r="I350" t="s">
        <v>529</v>
      </c>
      <c r="J350" t="s">
        <v>530</v>
      </c>
      <c r="K350" t="s">
        <v>531</v>
      </c>
      <c r="L350">
        <v>1368</v>
      </c>
      <c r="N350">
        <v>1011</v>
      </c>
      <c r="O350" t="s">
        <v>404</v>
      </c>
      <c r="P350" t="s">
        <v>404</v>
      </c>
      <c r="Q350">
        <v>1</v>
      </c>
      <c r="X350">
        <v>8.6999999999999993</v>
      </c>
      <c r="Y350">
        <v>0</v>
      </c>
      <c r="Z350">
        <v>1.53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8.6999999999999993</v>
      </c>
      <c r="AH350">
        <v>2</v>
      </c>
      <c r="AI350">
        <v>16673978</v>
      </c>
      <c r="AJ350">
        <v>332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ROW(Source!A221)</f>
        <v>221</v>
      </c>
      <c r="B351">
        <v>16673983</v>
      </c>
      <c r="C351">
        <v>16673979</v>
      </c>
      <c r="D351">
        <v>15430497</v>
      </c>
      <c r="E351">
        <v>1</v>
      </c>
      <c r="F351">
        <v>1</v>
      </c>
      <c r="G351">
        <v>1</v>
      </c>
      <c r="H351">
        <v>1</v>
      </c>
      <c r="I351" t="s">
        <v>459</v>
      </c>
      <c r="J351" t="s">
        <v>6</v>
      </c>
      <c r="K351" t="s">
        <v>460</v>
      </c>
      <c r="L351">
        <v>1191</v>
      </c>
      <c r="N351">
        <v>1013</v>
      </c>
      <c r="O351" t="s">
        <v>398</v>
      </c>
      <c r="P351" t="s">
        <v>398</v>
      </c>
      <c r="Q351">
        <v>1</v>
      </c>
      <c r="X351">
        <v>8.24</v>
      </c>
      <c r="Y351">
        <v>0</v>
      </c>
      <c r="Z351">
        <v>0</v>
      </c>
      <c r="AA351">
        <v>0</v>
      </c>
      <c r="AB351">
        <v>8.86</v>
      </c>
      <c r="AC351">
        <v>0</v>
      </c>
      <c r="AD351">
        <v>1</v>
      </c>
      <c r="AE351">
        <v>1</v>
      </c>
      <c r="AF351" t="s">
        <v>6</v>
      </c>
      <c r="AG351">
        <v>8.24</v>
      </c>
      <c r="AH351">
        <v>2</v>
      </c>
      <c r="AI351">
        <v>16673983</v>
      </c>
      <c r="AJ351">
        <v>333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ROW(Source!A221)</f>
        <v>221</v>
      </c>
      <c r="B352">
        <v>16673984</v>
      </c>
      <c r="C352">
        <v>16673979</v>
      </c>
      <c r="D352">
        <v>15249402</v>
      </c>
      <c r="E352">
        <v>1</v>
      </c>
      <c r="F352">
        <v>1</v>
      </c>
      <c r="G352">
        <v>1</v>
      </c>
      <c r="H352">
        <v>2</v>
      </c>
      <c r="I352" t="s">
        <v>526</v>
      </c>
      <c r="J352" t="s">
        <v>527</v>
      </c>
      <c r="K352" t="s">
        <v>528</v>
      </c>
      <c r="L352">
        <v>1368</v>
      </c>
      <c r="N352">
        <v>1011</v>
      </c>
      <c r="O352" t="s">
        <v>404</v>
      </c>
      <c r="P352" t="s">
        <v>404</v>
      </c>
      <c r="Q352">
        <v>1</v>
      </c>
      <c r="X352">
        <v>1.1499999999999999</v>
      </c>
      <c r="Y352">
        <v>0</v>
      </c>
      <c r="Z352">
        <v>32.5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1.1499999999999999</v>
      </c>
      <c r="AH352">
        <v>2</v>
      </c>
      <c r="AI352">
        <v>16673984</v>
      </c>
      <c r="AJ352">
        <v>334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ROW(Source!A221)</f>
        <v>221</v>
      </c>
      <c r="B353">
        <v>16673985</v>
      </c>
      <c r="C353">
        <v>16673979</v>
      </c>
      <c r="D353">
        <v>15249998</v>
      </c>
      <c r="E353">
        <v>1</v>
      </c>
      <c r="F353">
        <v>1</v>
      </c>
      <c r="G353">
        <v>1</v>
      </c>
      <c r="H353">
        <v>2</v>
      </c>
      <c r="I353" t="s">
        <v>529</v>
      </c>
      <c r="J353" t="s">
        <v>530</v>
      </c>
      <c r="K353" t="s">
        <v>531</v>
      </c>
      <c r="L353">
        <v>1368</v>
      </c>
      <c r="N353">
        <v>1011</v>
      </c>
      <c r="O353" t="s">
        <v>404</v>
      </c>
      <c r="P353" t="s">
        <v>404</v>
      </c>
      <c r="Q353">
        <v>1</v>
      </c>
      <c r="X353">
        <v>2.2999999999999998</v>
      </c>
      <c r="Y353">
        <v>0</v>
      </c>
      <c r="Z353">
        <v>1.53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2.2999999999999998</v>
      </c>
      <c r="AH353">
        <v>2</v>
      </c>
      <c r="AI353">
        <v>16673985</v>
      </c>
      <c r="AJ353">
        <v>335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ROW(Source!A222)</f>
        <v>222</v>
      </c>
      <c r="B354">
        <v>16673983</v>
      </c>
      <c r="C354">
        <v>16673979</v>
      </c>
      <c r="D354">
        <v>15430497</v>
      </c>
      <c r="E354">
        <v>1</v>
      </c>
      <c r="F354">
        <v>1</v>
      </c>
      <c r="G354">
        <v>1</v>
      </c>
      <c r="H354">
        <v>1</v>
      </c>
      <c r="I354" t="s">
        <v>459</v>
      </c>
      <c r="J354" t="s">
        <v>6</v>
      </c>
      <c r="K354" t="s">
        <v>460</v>
      </c>
      <c r="L354">
        <v>1191</v>
      </c>
      <c r="N354">
        <v>1013</v>
      </c>
      <c r="O354" t="s">
        <v>398</v>
      </c>
      <c r="P354" t="s">
        <v>398</v>
      </c>
      <c r="Q354">
        <v>1</v>
      </c>
      <c r="X354">
        <v>8.24</v>
      </c>
      <c r="Y354">
        <v>0</v>
      </c>
      <c r="Z354">
        <v>0</v>
      </c>
      <c r="AA354">
        <v>0</v>
      </c>
      <c r="AB354">
        <v>8.86</v>
      </c>
      <c r="AC354">
        <v>0</v>
      </c>
      <c r="AD354">
        <v>1</v>
      </c>
      <c r="AE354">
        <v>1</v>
      </c>
      <c r="AF354" t="s">
        <v>6</v>
      </c>
      <c r="AG354">
        <v>8.24</v>
      </c>
      <c r="AH354">
        <v>2</v>
      </c>
      <c r="AI354">
        <v>16673983</v>
      </c>
      <c r="AJ354">
        <v>336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ROW(Source!A222)</f>
        <v>222</v>
      </c>
      <c r="B355">
        <v>16673984</v>
      </c>
      <c r="C355">
        <v>16673979</v>
      </c>
      <c r="D355">
        <v>15249402</v>
      </c>
      <c r="E355">
        <v>1</v>
      </c>
      <c r="F355">
        <v>1</v>
      </c>
      <c r="G355">
        <v>1</v>
      </c>
      <c r="H355">
        <v>2</v>
      </c>
      <c r="I355" t="s">
        <v>526</v>
      </c>
      <c r="J355" t="s">
        <v>527</v>
      </c>
      <c r="K355" t="s">
        <v>528</v>
      </c>
      <c r="L355">
        <v>1368</v>
      </c>
      <c r="N355">
        <v>1011</v>
      </c>
      <c r="O355" t="s">
        <v>404</v>
      </c>
      <c r="P355" t="s">
        <v>404</v>
      </c>
      <c r="Q355">
        <v>1</v>
      </c>
      <c r="X355">
        <v>1.1499999999999999</v>
      </c>
      <c r="Y355">
        <v>0</v>
      </c>
      <c r="Z355">
        <v>32.5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1.1499999999999999</v>
      </c>
      <c r="AH355">
        <v>2</v>
      </c>
      <c r="AI355">
        <v>16673984</v>
      </c>
      <c r="AJ355">
        <v>337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ROW(Source!A222)</f>
        <v>222</v>
      </c>
      <c r="B356">
        <v>16673985</v>
      </c>
      <c r="C356">
        <v>16673979</v>
      </c>
      <c r="D356">
        <v>15249998</v>
      </c>
      <c r="E356">
        <v>1</v>
      </c>
      <c r="F356">
        <v>1</v>
      </c>
      <c r="G356">
        <v>1</v>
      </c>
      <c r="H356">
        <v>2</v>
      </c>
      <c r="I356" t="s">
        <v>529</v>
      </c>
      <c r="J356" t="s">
        <v>530</v>
      </c>
      <c r="K356" t="s">
        <v>531</v>
      </c>
      <c r="L356">
        <v>1368</v>
      </c>
      <c r="N356">
        <v>1011</v>
      </c>
      <c r="O356" t="s">
        <v>404</v>
      </c>
      <c r="P356" t="s">
        <v>404</v>
      </c>
      <c r="Q356">
        <v>1</v>
      </c>
      <c r="X356">
        <v>2.2999999999999998</v>
      </c>
      <c r="Y356">
        <v>0</v>
      </c>
      <c r="Z356">
        <v>1.53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2.2999999999999998</v>
      </c>
      <c r="AH356">
        <v>2</v>
      </c>
      <c r="AI356">
        <v>16673985</v>
      </c>
      <c r="AJ356">
        <v>338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ROW(Source!A223)</f>
        <v>223</v>
      </c>
      <c r="B357">
        <v>16674011</v>
      </c>
      <c r="C357">
        <v>16673986</v>
      </c>
      <c r="D357">
        <v>15436014</v>
      </c>
      <c r="E357">
        <v>1</v>
      </c>
      <c r="F357">
        <v>1</v>
      </c>
      <c r="G357">
        <v>1</v>
      </c>
      <c r="H357">
        <v>1</v>
      </c>
      <c r="I357" t="s">
        <v>445</v>
      </c>
      <c r="J357" t="s">
        <v>6</v>
      </c>
      <c r="K357" t="s">
        <v>446</v>
      </c>
      <c r="L357">
        <v>1191</v>
      </c>
      <c r="N357">
        <v>1013</v>
      </c>
      <c r="O357" t="s">
        <v>398</v>
      </c>
      <c r="P357" t="s">
        <v>398</v>
      </c>
      <c r="Q357">
        <v>1</v>
      </c>
      <c r="X357">
        <v>5.66</v>
      </c>
      <c r="Y357">
        <v>0</v>
      </c>
      <c r="Z357">
        <v>0</v>
      </c>
      <c r="AA357">
        <v>0</v>
      </c>
      <c r="AB357">
        <v>8.74</v>
      </c>
      <c r="AC357">
        <v>0</v>
      </c>
      <c r="AD357">
        <v>1</v>
      </c>
      <c r="AE357">
        <v>1</v>
      </c>
      <c r="AF357" t="s">
        <v>254</v>
      </c>
      <c r="AG357">
        <v>7.8107999999999986</v>
      </c>
      <c r="AH357">
        <v>2</v>
      </c>
      <c r="AI357">
        <v>16674011</v>
      </c>
      <c r="AJ357">
        <v>339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ROW(Source!A223)</f>
        <v>223</v>
      </c>
      <c r="B358">
        <v>16674012</v>
      </c>
      <c r="C358">
        <v>16673986</v>
      </c>
      <c r="D358">
        <v>15430395</v>
      </c>
      <c r="E358">
        <v>1</v>
      </c>
      <c r="F358">
        <v>1</v>
      </c>
      <c r="G358">
        <v>1</v>
      </c>
      <c r="H358">
        <v>1</v>
      </c>
      <c r="I358" t="s">
        <v>399</v>
      </c>
      <c r="J358" t="s">
        <v>6</v>
      </c>
      <c r="K358" t="s">
        <v>400</v>
      </c>
      <c r="L358">
        <v>1191</v>
      </c>
      <c r="N358">
        <v>1013</v>
      </c>
      <c r="O358" t="s">
        <v>398</v>
      </c>
      <c r="P358" t="s">
        <v>398</v>
      </c>
      <c r="Q358">
        <v>1</v>
      </c>
      <c r="X358">
        <v>0.4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253</v>
      </c>
      <c r="AG358">
        <v>0.6</v>
      </c>
      <c r="AH358">
        <v>2</v>
      </c>
      <c r="AI358">
        <v>16674012</v>
      </c>
      <c r="AJ358">
        <v>340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ROW(Source!A223)</f>
        <v>223</v>
      </c>
      <c r="B359">
        <v>16674013</v>
      </c>
      <c r="C359">
        <v>16673986</v>
      </c>
      <c r="D359">
        <v>15247578</v>
      </c>
      <c r="E359">
        <v>1</v>
      </c>
      <c r="F359">
        <v>1</v>
      </c>
      <c r="G359">
        <v>1</v>
      </c>
      <c r="H359">
        <v>2</v>
      </c>
      <c r="I359" t="s">
        <v>532</v>
      </c>
      <c r="J359" t="s">
        <v>533</v>
      </c>
      <c r="K359" t="s">
        <v>534</v>
      </c>
      <c r="L359">
        <v>1368</v>
      </c>
      <c r="N359">
        <v>1011</v>
      </c>
      <c r="O359" t="s">
        <v>404</v>
      </c>
      <c r="P359" t="s">
        <v>404</v>
      </c>
      <c r="Q359">
        <v>1</v>
      </c>
      <c r="X359">
        <v>0.4</v>
      </c>
      <c r="Y359">
        <v>0</v>
      </c>
      <c r="Z359">
        <v>86.4</v>
      </c>
      <c r="AA359">
        <v>13.5</v>
      </c>
      <c r="AB359">
        <v>0</v>
      </c>
      <c r="AC359">
        <v>0</v>
      </c>
      <c r="AD359">
        <v>1</v>
      </c>
      <c r="AE359">
        <v>0</v>
      </c>
      <c r="AF359" t="s">
        <v>253</v>
      </c>
      <c r="AG359">
        <v>0.6</v>
      </c>
      <c r="AH359">
        <v>2</v>
      </c>
      <c r="AI359">
        <v>16674013</v>
      </c>
      <c r="AJ359">
        <v>341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ROW(Source!A223)</f>
        <v>223</v>
      </c>
      <c r="B360">
        <v>16674014</v>
      </c>
      <c r="C360">
        <v>16673986</v>
      </c>
      <c r="D360">
        <v>15167286</v>
      </c>
      <c r="E360">
        <v>1</v>
      </c>
      <c r="F360">
        <v>1</v>
      </c>
      <c r="G360">
        <v>1</v>
      </c>
      <c r="H360">
        <v>3</v>
      </c>
      <c r="I360" t="s">
        <v>535</v>
      </c>
      <c r="J360" t="s">
        <v>536</v>
      </c>
      <c r="K360" t="s">
        <v>537</v>
      </c>
      <c r="L360">
        <v>1339</v>
      </c>
      <c r="N360">
        <v>1007</v>
      </c>
      <c r="O360" t="s">
        <v>274</v>
      </c>
      <c r="P360" t="s">
        <v>274</v>
      </c>
      <c r="Q360">
        <v>1</v>
      </c>
      <c r="X360">
        <v>0.44</v>
      </c>
      <c r="Y360">
        <v>2.44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0.44</v>
      </c>
      <c r="AH360">
        <v>2</v>
      </c>
      <c r="AI360">
        <v>16674014</v>
      </c>
      <c r="AJ360">
        <v>342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ROW(Source!A223)</f>
        <v>223</v>
      </c>
      <c r="B361">
        <v>16674015</v>
      </c>
      <c r="C361">
        <v>16673986</v>
      </c>
      <c r="D361">
        <v>15172868</v>
      </c>
      <c r="E361">
        <v>1</v>
      </c>
      <c r="F361">
        <v>1</v>
      </c>
      <c r="G361">
        <v>1</v>
      </c>
      <c r="H361">
        <v>3</v>
      </c>
      <c r="I361" t="s">
        <v>538</v>
      </c>
      <c r="J361" t="s">
        <v>539</v>
      </c>
      <c r="K361" t="s">
        <v>540</v>
      </c>
      <c r="L361">
        <v>1339</v>
      </c>
      <c r="N361">
        <v>1007</v>
      </c>
      <c r="O361" t="s">
        <v>274</v>
      </c>
      <c r="P361" t="s">
        <v>274</v>
      </c>
      <c r="Q361">
        <v>1</v>
      </c>
      <c r="X361">
        <v>0.24099999999999999</v>
      </c>
      <c r="Y361">
        <v>519.79999999999995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0.24099999999999999</v>
      </c>
      <c r="AH361">
        <v>2</v>
      </c>
      <c r="AI361">
        <v>16674015</v>
      </c>
      <c r="AJ361">
        <v>343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ROW(Source!A223)</f>
        <v>223</v>
      </c>
      <c r="B362">
        <v>16674016</v>
      </c>
      <c r="C362">
        <v>16673986</v>
      </c>
      <c r="D362">
        <v>15162227</v>
      </c>
      <c r="E362">
        <v>17</v>
      </c>
      <c r="F362">
        <v>1</v>
      </c>
      <c r="G362">
        <v>1</v>
      </c>
      <c r="H362">
        <v>3</v>
      </c>
      <c r="I362" t="s">
        <v>283</v>
      </c>
      <c r="J362" t="s">
        <v>6</v>
      </c>
      <c r="K362" t="s">
        <v>284</v>
      </c>
      <c r="L362">
        <v>1356</v>
      </c>
      <c r="N362">
        <v>1010</v>
      </c>
      <c r="O362" t="s">
        <v>285</v>
      </c>
      <c r="P362" t="s">
        <v>285</v>
      </c>
      <c r="Q362">
        <v>1000</v>
      </c>
      <c r="X362">
        <v>0.4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 t="s">
        <v>6</v>
      </c>
      <c r="AG362">
        <v>0.4</v>
      </c>
      <c r="AH362">
        <v>2</v>
      </c>
      <c r="AI362">
        <v>16674016</v>
      </c>
      <c r="AJ362">
        <v>344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ROW(Source!A223)</f>
        <v>223</v>
      </c>
      <c r="B363">
        <v>16674017</v>
      </c>
      <c r="C363">
        <v>16673986</v>
      </c>
      <c r="D363">
        <v>15195823</v>
      </c>
      <c r="E363">
        <v>1</v>
      </c>
      <c r="F363">
        <v>1</v>
      </c>
      <c r="G363">
        <v>1</v>
      </c>
      <c r="H363">
        <v>3</v>
      </c>
      <c r="I363" t="s">
        <v>541</v>
      </c>
      <c r="J363" t="s">
        <v>542</v>
      </c>
      <c r="K363" t="s">
        <v>543</v>
      </c>
      <c r="L363">
        <v>1339</v>
      </c>
      <c r="N363">
        <v>1007</v>
      </c>
      <c r="O363" t="s">
        <v>274</v>
      </c>
      <c r="P363" t="s">
        <v>274</v>
      </c>
      <c r="Q363">
        <v>1</v>
      </c>
      <c r="X363">
        <v>5.0000000000000001E-4</v>
      </c>
      <c r="Y363">
        <v>1056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5.0000000000000001E-4</v>
      </c>
      <c r="AH363">
        <v>2</v>
      </c>
      <c r="AI363">
        <v>16674017</v>
      </c>
      <c r="AJ363">
        <v>346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ROW(Source!A224)</f>
        <v>224</v>
      </c>
      <c r="B364">
        <v>16674011</v>
      </c>
      <c r="C364">
        <v>16673986</v>
      </c>
      <c r="D364">
        <v>15436014</v>
      </c>
      <c r="E364">
        <v>1</v>
      </c>
      <c r="F364">
        <v>1</v>
      </c>
      <c r="G364">
        <v>1</v>
      </c>
      <c r="H364">
        <v>1</v>
      </c>
      <c r="I364" t="s">
        <v>445</v>
      </c>
      <c r="J364" t="s">
        <v>6</v>
      </c>
      <c r="K364" t="s">
        <v>446</v>
      </c>
      <c r="L364">
        <v>1191</v>
      </c>
      <c r="N364">
        <v>1013</v>
      </c>
      <c r="O364" t="s">
        <v>398</v>
      </c>
      <c r="P364" t="s">
        <v>398</v>
      </c>
      <c r="Q364">
        <v>1</v>
      </c>
      <c r="X364">
        <v>5.66</v>
      </c>
      <c r="Y364">
        <v>0</v>
      </c>
      <c r="Z364">
        <v>0</v>
      </c>
      <c r="AA364">
        <v>0</v>
      </c>
      <c r="AB364">
        <v>8.74</v>
      </c>
      <c r="AC364">
        <v>0</v>
      </c>
      <c r="AD364">
        <v>1</v>
      </c>
      <c r="AE364">
        <v>1</v>
      </c>
      <c r="AF364" t="s">
        <v>254</v>
      </c>
      <c r="AG364">
        <v>7.8107999999999986</v>
      </c>
      <c r="AH364">
        <v>2</v>
      </c>
      <c r="AI364">
        <v>16674011</v>
      </c>
      <c r="AJ364">
        <v>347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ROW(Source!A224)</f>
        <v>224</v>
      </c>
      <c r="B365">
        <v>16674012</v>
      </c>
      <c r="C365">
        <v>16673986</v>
      </c>
      <c r="D365">
        <v>15430395</v>
      </c>
      <c r="E365">
        <v>1</v>
      </c>
      <c r="F365">
        <v>1</v>
      </c>
      <c r="G365">
        <v>1</v>
      </c>
      <c r="H365">
        <v>1</v>
      </c>
      <c r="I365" t="s">
        <v>399</v>
      </c>
      <c r="J365" t="s">
        <v>6</v>
      </c>
      <c r="K365" t="s">
        <v>400</v>
      </c>
      <c r="L365">
        <v>1191</v>
      </c>
      <c r="N365">
        <v>1013</v>
      </c>
      <c r="O365" t="s">
        <v>398</v>
      </c>
      <c r="P365" t="s">
        <v>398</v>
      </c>
      <c r="Q365">
        <v>1</v>
      </c>
      <c r="X365">
        <v>0.4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2</v>
      </c>
      <c r="AF365" t="s">
        <v>253</v>
      </c>
      <c r="AG365">
        <v>0.6</v>
      </c>
      <c r="AH365">
        <v>2</v>
      </c>
      <c r="AI365">
        <v>16674012</v>
      </c>
      <c r="AJ365">
        <v>348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ROW(Source!A224)</f>
        <v>224</v>
      </c>
      <c r="B366">
        <v>16674013</v>
      </c>
      <c r="C366">
        <v>16673986</v>
      </c>
      <c r="D366">
        <v>15247578</v>
      </c>
      <c r="E366">
        <v>1</v>
      </c>
      <c r="F366">
        <v>1</v>
      </c>
      <c r="G366">
        <v>1</v>
      </c>
      <c r="H366">
        <v>2</v>
      </c>
      <c r="I366" t="s">
        <v>532</v>
      </c>
      <c r="J366" t="s">
        <v>533</v>
      </c>
      <c r="K366" t="s">
        <v>534</v>
      </c>
      <c r="L366">
        <v>1368</v>
      </c>
      <c r="N366">
        <v>1011</v>
      </c>
      <c r="O366" t="s">
        <v>404</v>
      </c>
      <c r="P366" t="s">
        <v>404</v>
      </c>
      <c r="Q366">
        <v>1</v>
      </c>
      <c r="X366">
        <v>0.4</v>
      </c>
      <c r="Y366">
        <v>0</v>
      </c>
      <c r="Z366">
        <v>86.4</v>
      </c>
      <c r="AA366">
        <v>13.5</v>
      </c>
      <c r="AB366">
        <v>0</v>
      </c>
      <c r="AC366">
        <v>0</v>
      </c>
      <c r="AD366">
        <v>1</v>
      </c>
      <c r="AE366">
        <v>0</v>
      </c>
      <c r="AF366" t="s">
        <v>253</v>
      </c>
      <c r="AG366">
        <v>0.6</v>
      </c>
      <c r="AH366">
        <v>2</v>
      </c>
      <c r="AI366">
        <v>16674013</v>
      </c>
      <c r="AJ366">
        <v>349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ROW(Source!A224)</f>
        <v>224</v>
      </c>
      <c r="B367">
        <v>16674014</v>
      </c>
      <c r="C367">
        <v>16673986</v>
      </c>
      <c r="D367">
        <v>15167286</v>
      </c>
      <c r="E367">
        <v>1</v>
      </c>
      <c r="F367">
        <v>1</v>
      </c>
      <c r="G367">
        <v>1</v>
      </c>
      <c r="H367">
        <v>3</v>
      </c>
      <c r="I367" t="s">
        <v>535</v>
      </c>
      <c r="J367" t="s">
        <v>536</v>
      </c>
      <c r="K367" t="s">
        <v>537</v>
      </c>
      <c r="L367">
        <v>1339</v>
      </c>
      <c r="N367">
        <v>1007</v>
      </c>
      <c r="O367" t="s">
        <v>274</v>
      </c>
      <c r="P367" t="s">
        <v>274</v>
      </c>
      <c r="Q367">
        <v>1</v>
      </c>
      <c r="X367">
        <v>0.44</v>
      </c>
      <c r="Y367">
        <v>2.44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0.44</v>
      </c>
      <c r="AH367">
        <v>2</v>
      </c>
      <c r="AI367">
        <v>16674014</v>
      </c>
      <c r="AJ367">
        <v>350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ROW(Source!A224)</f>
        <v>224</v>
      </c>
      <c r="B368">
        <v>16674015</v>
      </c>
      <c r="C368">
        <v>16673986</v>
      </c>
      <c r="D368">
        <v>15172868</v>
      </c>
      <c r="E368">
        <v>1</v>
      </c>
      <c r="F368">
        <v>1</v>
      </c>
      <c r="G368">
        <v>1</v>
      </c>
      <c r="H368">
        <v>3</v>
      </c>
      <c r="I368" t="s">
        <v>538</v>
      </c>
      <c r="J368" t="s">
        <v>539</v>
      </c>
      <c r="K368" t="s">
        <v>540</v>
      </c>
      <c r="L368">
        <v>1339</v>
      </c>
      <c r="N368">
        <v>1007</v>
      </c>
      <c r="O368" t="s">
        <v>274</v>
      </c>
      <c r="P368" t="s">
        <v>274</v>
      </c>
      <c r="Q368">
        <v>1</v>
      </c>
      <c r="X368">
        <v>0.24099999999999999</v>
      </c>
      <c r="Y368">
        <v>519.79999999999995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0.24099999999999999</v>
      </c>
      <c r="AH368">
        <v>2</v>
      </c>
      <c r="AI368">
        <v>16674015</v>
      </c>
      <c r="AJ368">
        <v>351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ROW(Source!A224)</f>
        <v>224</v>
      </c>
      <c r="B369">
        <v>16674016</v>
      </c>
      <c r="C369">
        <v>16673986</v>
      </c>
      <c r="D369">
        <v>15162227</v>
      </c>
      <c r="E369">
        <v>17</v>
      </c>
      <c r="F369">
        <v>1</v>
      </c>
      <c r="G369">
        <v>1</v>
      </c>
      <c r="H369">
        <v>3</v>
      </c>
      <c r="I369" t="s">
        <v>283</v>
      </c>
      <c r="J369" t="s">
        <v>6</v>
      </c>
      <c r="K369" t="s">
        <v>284</v>
      </c>
      <c r="L369">
        <v>1356</v>
      </c>
      <c r="N369">
        <v>1010</v>
      </c>
      <c r="O369" t="s">
        <v>285</v>
      </c>
      <c r="P369" t="s">
        <v>285</v>
      </c>
      <c r="Q369">
        <v>1000</v>
      </c>
      <c r="X369">
        <v>0.4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 t="s">
        <v>6</v>
      </c>
      <c r="AG369">
        <v>0.4</v>
      </c>
      <c r="AH369">
        <v>2</v>
      </c>
      <c r="AI369">
        <v>16674016</v>
      </c>
      <c r="AJ369">
        <v>352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ROW(Source!A224)</f>
        <v>224</v>
      </c>
      <c r="B370">
        <v>16674017</v>
      </c>
      <c r="C370">
        <v>16673986</v>
      </c>
      <c r="D370">
        <v>15195823</v>
      </c>
      <c r="E370">
        <v>1</v>
      </c>
      <c r="F370">
        <v>1</v>
      </c>
      <c r="G370">
        <v>1</v>
      </c>
      <c r="H370">
        <v>3</v>
      </c>
      <c r="I370" t="s">
        <v>541</v>
      </c>
      <c r="J370" t="s">
        <v>542</v>
      </c>
      <c r="K370" t="s">
        <v>543</v>
      </c>
      <c r="L370">
        <v>1339</v>
      </c>
      <c r="N370">
        <v>1007</v>
      </c>
      <c r="O370" t="s">
        <v>274</v>
      </c>
      <c r="P370" t="s">
        <v>274</v>
      </c>
      <c r="Q370">
        <v>1</v>
      </c>
      <c r="X370">
        <v>5.0000000000000001E-4</v>
      </c>
      <c r="Y370">
        <v>1056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5.0000000000000001E-4</v>
      </c>
      <c r="AH370">
        <v>2</v>
      </c>
      <c r="AI370">
        <v>16674017</v>
      </c>
      <c r="AJ370">
        <v>354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ROW(Source!A229)</f>
        <v>229</v>
      </c>
      <c r="B371">
        <v>16674022</v>
      </c>
      <c r="C371">
        <v>16674021</v>
      </c>
      <c r="D371">
        <v>15430517</v>
      </c>
      <c r="E371">
        <v>1</v>
      </c>
      <c r="F371">
        <v>1</v>
      </c>
      <c r="G371">
        <v>1</v>
      </c>
      <c r="H371">
        <v>1</v>
      </c>
      <c r="I371" t="s">
        <v>544</v>
      </c>
      <c r="J371" t="s">
        <v>6</v>
      </c>
      <c r="K371" t="s">
        <v>545</v>
      </c>
      <c r="L371">
        <v>1191</v>
      </c>
      <c r="N371">
        <v>1013</v>
      </c>
      <c r="O371" t="s">
        <v>398</v>
      </c>
      <c r="P371" t="s">
        <v>398</v>
      </c>
      <c r="Q371">
        <v>1</v>
      </c>
      <c r="X371">
        <v>135</v>
      </c>
      <c r="Y371">
        <v>0</v>
      </c>
      <c r="Z371">
        <v>0</v>
      </c>
      <c r="AA371">
        <v>0</v>
      </c>
      <c r="AB371">
        <v>7.8</v>
      </c>
      <c r="AC371">
        <v>0</v>
      </c>
      <c r="AD371">
        <v>1</v>
      </c>
      <c r="AE371">
        <v>1</v>
      </c>
      <c r="AF371" t="s">
        <v>6</v>
      </c>
      <c r="AG371">
        <v>135</v>
      </c>
      <c r="AH371">
        <v>2</v>
      </c>
      <c r="AI371">
        <v>16674022</v>
      </c>
      <c r="AJ371">
        <v>355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ROW(Source!A229)</f>
        <v>229</v>
      </c>
      <c r="B372">
        <v>16674023</v>
      </c>
      <c r="C372">
        <v>16674021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399</v>
      </c>
      <c r="J372" t="s">
        <v>6</v>
      </c>
      <c r="K372" t="s">
        <v>400</v>
      </c>
      <c r="L372">
        <v>1191</v>
      </c>
      <c r="N372">
        <v>1013</v>
      </c>
      <c r="O372" t="s">
        <v>398</v>
      </c>
      <c r="P372" t="s">
        <v>398</v>
      </c>
      <c r="Q372">
        <v>1</v>
      </c>
      <c r="X372">
        <v>1.96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2</v>
      </c>
      <c r="AF372" t="s">
        <v>6</v>
      </c>
      <c r="AG372">
        <v>1.96</v>
      </c>
      <c r="AH372">
        <v>2</v>
      </c>
      <c r="AI372">
        <v>16674023</v>
      </c>
      <c r="AJ372">
        <v>356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ROW(Source!A229)</f>
        <v>229</v>
      </c>
      <c r="B373">
        <v>16674024</v>
      </c>
      <c r="C373">
        <v>16674021</v>
      </c>
      <c r="D373">
        <v>15247682</v>
      </c>
      <c r="E373">
        <v>1</v>
      </c>
      <c r="F373">
        <v>1</v>
      </c>
      <c r="G373">
        <v>1</v>
      </c>
      <c r="H373">
        <v>2</v>
      </c>
      <c r="I373" t="s">
        <v>546</v>
      </c>
      <c r="J373" t="s">
        <v>547</v>
      </c>
      <c r="K373" t="s">
        <v>548</v>
      </c>
      <c r="L373">
        <v>1368</v>
      </c>
      <c r="N373">
        <v>1011</v>
      </c>
      <c r="O373" t="s">
        <v>404</v>
      </c>
      <c r="P373" t="s">
        <v>404</v>
      </c>
      <c r="Q373">
        <v>1</v>
      </c>
      <c r="X373">
        <v>1.96</v>
      </c>
      <c r="Y373">
        <v>0</v>
      </c>
      <c r="Z373">
        <v>115.4</v>
      </c>
      <c r="AA373">
        <v>13.5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1.96</v>
      </c>
      <c r="AH373">
        <v>2</v>
      </c>
      <c r="AI373">
        <v>16674024</v>
      </c>
      <c r="AJ373">
        <v>357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ROW(Source!A229)</f>
        <v>229</v>
      </c>
      <c r="B374">
        <v>16674025</v>
      </c>
      <c r="C374">
        <v>16674021</v>
      </c>
      <c r="D374">
        <v>15164559</v>
      </c>
      <c r="E374">
        <v>17</v>
      </c>
      <c r="F374">
        <v>1</v>
      </c>
      <c r="G374">
        <v>1</v>
      </c>
      <c r="H374">
        <v>3</v>
      </c>
      <c r="I374" t="s">
        <v>442</v>
      </c>
      <c r="J374" t="s">
        <v>6</v>
      </c>
      <c r="K374" t="s">
        <v>443</v>
      </c>
      <c r="L374">
        <v>1374</v>
      </c>
      <c r="N374">
        <v>1013</v>
      </c>
      <c r="O374" t="s">
        <v>444</v>
      </c>
      <c r="P374" t="s">
        <v>444</v>
      </c>
      <c r="Q374">
        <v>1</v>
      </c>
      <c r="X374">
        <v>21.06</v>
      </c>
      <c r="Y374">
        <v>1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21.06</v>
      </c>
      <c r="AH374">
        <v>2</v>
      </c>
      <c r="AI374">
        <v>16674025</v>
      </c>
      <c r="AJ374">
        <v>358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ROW(Source!A230)</f>
        <v>230</v>
      </c>
      <c r="B375">
        <v>16674022</v>
      </c>
      <c r="C375">
        <v>16674021</v>
      </c>
      <c r="D375">
        <v>15430517</v>
      </c>
      <c r="E375">
        <v>1</v>
      </c>
      <c r="F375">
        <v>1</v>
      </c>
      <c r="G375">
        <v>1</v>
      </c>
      <c r="H375">
        <v>1</v>
      </c>
      <c r="I375" t="s">
        <v>544</v>
      </c>
      <c r="J375" t="s">
        <v>6</v>
      </c>
      <c r="K375" t="s">
        <v>545</v>
      </c>
      <c r="L375">
        <v>1191</v>
      </c>
      <c r="N375">
        <v>1013</v>
      </c>
      <c r="O375" t="s">
        <v>398</v>
      </c>
      <c r="P375" t="s">
        <v>398</v>
      </c>
      <c r="Q375">
        <v>1</v>
      </c>
      <c r="X375">
        <v>135</v>
      </c>
      <c r="Y375">
        <v>0</v>
      </c>
      <c r="Z375">
        <v>0</v>
      </c>
      <c r="AA375">
        <v>0</v>
      </c>
      <c r="AB375">
        <v>7.8</v>
      </c>
      <c r="AC375">
        <v>0</v>
      </c>
      <c r="AD375">
        <v>1</v>
      </c>
      <c r="AE375">
        <v>1</v>
      </c>
      <c r="AF375" t="s">
        <v>6</v>
      </c>
      <c r="AG375">
        <v>135</v>
      </c>
      <c r="AH375">
        <v>2</v>
      </c>
      <c r="AI375">
        <v>16674022</v>
      </c>
      <c r="AJ375">
        <v>359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ROW(Source!A230)</f>
        <v>230</v>
      </c>
      <c r="B376">
        <v>16674023</v>
      </c>
      <c r="C376">
        <v>16674021</v>
      </c>
      <c r="D376">
        <v>15430395</v>
      </c>
      <c r="E376">
        <v>1</v>
      </c>
      <c r="F376">
        <v>1</v>
      </c>
      <c r="G376">
        <v>1</v>
      </c>
      <c r="H376">
        <v>1</v>
      </c>
      <c r="I376" t="s">
        <v>399</v>
      </c>
      <c r="J376" t="s">
        <v>6</v>
      </c>
      <c r="K376" t="s">
        <v>400</v>
      </c>
      <c r="L376">
        <v>1191</v>
      </c>
      <c r="N376">
        <v>1013</v>
      </c>
      <c r="O376" t="s">
        <v>398</v>
      </c>
      <c r="P376" t="s">
        <v>398</v>
      </c>
      <c r="Q376">
        <v>1</v>
      </c>
      <c r="X376">
        <v>1.96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2</v>
      </c>
      <c r="AF376" t="s">
        <v>6</v>
      </c>
      <c r="AG376">
        <v>1.96</v>
      </c>
      <c r="AH376">
        <v>2</v>
      </c>
      <c r="AI376">
        <v>16674023</v>
      </c>
      <c r="AJ376">
        <v>360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ROW(Source!A230)</f>
        <v>230</v>
      </c>
      <c r="B377">
        <v>16674024</v>
      </c>
      <c r="C377">
        <v>16674021</v>
      </c>
      <c r="D377">
        <v>15247682</v>
      </c>
      <c r="E377">
        <v>1</v>
      </c>
      <c r="F377">
        <v>1</v>
      </c>
      <c r="G377">
        <v>1</v>
      </c>
      <c r="H377">
        <v>2</v>
      </c>
      <c r="I377" t="s">
        <v>546</v>
      </c>
      <c r="J377" t="s">
        <v>547</v>
      </c>
      <c r="K377" t="s">
        <v>548</v>
      </c>
      <c r="L377">
        <v>1368</v>
      </c>
      <c r="N377">
        <v>1011</v>
      </c>
      <c r="O377" t="s">
        <v>404</v>
      </c>
      <c r="P377" t="s">
        <v>404</v>
      </c>
      <c r="Q377">
        <v>1</v>
      </c>
      <c r="X377">
        <v>1.96</v>
      </c>
      <c r="Y377">
        <v>0</v>
      </c>
      <c r="Z377">
        <v>115.4</v>
      </c>
      <c r="AA377">
        <v>13.5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1.96</v>
      </c>
      <c r="AH377">
        <v>2</v>
      </c>
      <c r="AI377">
        <v>16674024</v>
      </c>
      <c r="AJ377">
        <v>361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ROW(Source!A230)</f>
        <v>230</v>
      </c>
      <c r="B378">
        <v>16674025</v>
      </c>
      <c r="C378">
        <v>16674021</v>
      </c>
      <c r="D378">
        <v>15164559</v>
      </c>
      <c r="E378">
        <v>17</v>
      </c>
      <c r="F378">
        <v>1</v>
      </c>
      <c r="G378">
        <v>1</v>
      </c>
      <c r="H378">
        <v>3</v>
      </c>
      <c r="I378" t="s">
        <v>442</v>
      </c>
      <c r="J378" t="s">
        <v>6</v>
      </c>
      <c r="K378" t="s">
        <v>443</v>
      </c>
      <c r="L378">
        <v>1374</v>
      </c>
      <c r="N378">
        <v>1013</v>
      </c>
      <c r="O378" t="s">
        <v>444</v>
      </c>
      <c r="P378" t="s">
        <v>444</v>
      </c>
      <c r="Q378">
        <v>1</v>
      </c>
      <c r="X378">
        <v>21.06</v>
      </c>
      <c r="Y378">
        <v>1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21.06</v>
      </c>
      <c r="AH378">
        <v>2</v>
      </c>
      <c r="AI378">
        <v>16674025</v>
      </c>
      <c r="AJ378">
        <v>362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ROW(Source!A231)</f>
        <v>231</v>
      </c>
      <c r="B379">
        <v>16674027</v>
      </c>
      <c r="C379">
        <v>16674026</v>
      </c>
      <c r="D379">
        <v>15435099</v>
      </c>
      <c r="E379">
        <v>1</v>
      </c>
      <c r="F379">
        <v>1</v>
      </c>
      <c r="G379">
        <v>1</v>
      </c>
      <c r="H379">
        <v>1</v>
      </c>
      <c r="I379" t="s">
        <v>549</v>
      </c>
      <c r="J379" t="s">
        <v>6</v>
      </c>
      <c r="K379" t="s">
        <v>550</v>
      </c>
      <c r="L379">
        <v>1191</v>
      </c>
      <c r="N379">
        <v>1013</v>
      </c>
      <c r="O379" t="s">
        <v>398</v>
      </c>
      <c r="P379" t="s">
        <v>398</v>
      </c>
      <c r="Q379">
        <v>1</v>
      </c>
      <c r="X379">
        <v>24.2</v>
      </c>
      <c r="Y379">
        <v>0</v>
      </c>
      <c r="Z379">
        <v>0</v>
      </c>
      <c r="AA379">
        <v>0</v>
      </c>
      <c r="AB379">
        <v>8.64</v>
      </c>
      <c r="AC379">
        <v>0</v>
      </c>
      <c r="AD379">
        <v>1</v>
      </c>
      <c r="AE379">
        <v>1</v>
      </c>
      <c r="AF379" t="s">
        <v>301</v>
      </c>
      <c r="AG379">
        <v>242</v>
      </c>
      <c r="AH379">
        <v>2</v>
      </c>
      <c r="AI379">
        <v>16674027</v>
      </c>
      <c r="AJ379">
        <v>363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ROW(Source!A231)</f>
        <v>231</v>
      </c>
      <c r="B380">
        <v>16674028</v>
      </c>
      <c r="C380">
        <v>16674026</v>
      </c>
      <c r="D380">
        <v>15430395</v>
      </c>
      <c r="E380">
        <v>1</v>
      </c>
      <c r="F380">
        <v>1</v>
      </c>
      <c r="G380">
        <v>1</v>
      </c>
      <c r="H380">
        <v>1</v>
      </c>
      <c r="I380" t="s">
        <v>399</v>
      </c>
      <c r="J380" t="s">
        <v>6</v>
      </c>
      <c r="K380" t="s">
        <v>400</v>
      </c>
      <c r="L380">
        <v>1191</v>
      </c>
      <c r="N380">
        <v>1013</v>
      </c>
      <c r="O380" t="s">
        <v>398</v>
      </c>
      <c r="P380" t="s">
        <v>398</v>
      </c>
      <c r="Q380">
        <v>1</v>
      </c>
      <c r="X380">
        <v>0.74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2</v>
      </c>
      <c r="AF380" t="s">
        <v>301</v>
      </c>
      <c r="AG380">
        <v>7.4</v>
      </c>
      <c r="AH380">
        <v>2</v>
      </c>
      <c r="AI380">
        <v>16674028</v>
      </c>
      <c r="AJ380">
        <v>364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ROW(Source!A231)</f>
        <v>231</v>
      </c>
      <c r="B381">
        <v>16674029</v>
      </c>
      <c r="C381">
        <v>16674026</v>
      </c>
      <c r="D381">
        <v>15247702</v>
      </c>
      <c r="E381">
        <v>1</v>
      </c>
      <c r="F381">
        <v>1</v>
      </c>
      <c r="G381">
        <v>1</v>
      </c>
      <c r="H381">
        <v>2</v>
      </c>
      <c r="I381" t="s">
        <v>551</v>
      </c>
      <c r="J381" t="s">
        <v>552</v>
      </c>
      <c r="K381" t="s">
        <v>553</v>
      </c>
      <c r="L381">
        <v>1368</v>
      </c>
      <c r="N381">
        <v>1011</v>
      </c>
      <c r="O381" t="s">
        <v>404</v>
      </c>
      <c r="P381" t="s">
        <v>404</v>
      </c>
      <c r="Q381">
        <v>1</v>
      </c>
      <c r="X381">
        <v>0.74</v>
      </c>
      <c r="Y381">
        <v>0</v>
      </c>
      <c r="Z381">
        <v>96.89</v>
      </c>
      <c r="AA381">
        <v>13.5</v>
      </c>
      <c r="AB381">
        <v>0</v>
      </c>
      <c r="AC381">
        <v>0</v>
      </c>
      <c r="AD381">
        <v>1</v>
      </c>
      <c r="AE381">
        <v>0</v>
      </c>
      <c r="AF381" t="s">
        <v>301</v>
      </c>
      <c r="AG381">
        <v>7.4</v>
      </c>
      <c r="AH381">
        <v>2</v>
      </c>
      <c r="AI381">
        <v>16674029</v>
      </c>
      <c r="AJ381">
        <v>365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ROW(Source!A231)</f>
        <v>231</v>
      </c>
      <c r="B382">
        <v>16674030</v>
      </c>
      <c r="C382">
        <v>16674026</v>
      </c>
      <c r="D382">
        <v>15164559</v>
      </c>
      <c r="E382">
        <v>17</v>
      </c>
      <c r="F382">
        <v>1</v>
      </c>
      <c r="G382">
        <v>1</v>
      </c>
      <c r="H382">
        <v>3</v>
      </c>
      <c r="I382" t="s">
        <v>442</v>
      </c>
      <c r="J382" t="s">
        <v>6</v>
      </c>
      <c r="K382" t="s">
        <v>443</v>
      </c>
      <c r="L382">
        <v>1374</v>
      </c>
      <c r="N382">
        <v>1013</v>
      </c>
      <c r="O382" t="s">
        <v>444</v>
      </c>
      <c r="P382" t="s">
        <v>444</v>
      </c>
      <c r="Q382">
        <v>1</v>
      </c>
      <c r="X382">
        <v>4.18</v>
      </c>
      <c r="Y382">
        <v>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301</v>
      </c>
      <c r="AG382">
        <v>41.8</v>
      </c>
      <c r="AH382">
        <v>2</v>
      </c>
      <c r="AI382">
        <v>16674030</v>
      </c>
      <c r="AJ382">
        <v>366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ROW(Source!A232)</f>
        <v>232</v>
      </c>
      <c r="B383">
        <v>16674027</v>
      </c>
      <c r="C383">
        <v>16674026</v>
      </c>
      <c r="D383">
        <v>15435099</v>
      </c>
      <c r="E383">
        <v>1</v>
      </c>
      <c r="F383">
        <v>1</v>
      </c>
      <c r="G383">
        <v>1</v>
      </c>
      <c r="H383">
        <v>1</v>
      </c>
      <c r="I383" t="s">
        <v>549</v>
      </c>
      <c r="J383" t="s">
        <v>6</v>
      </c>
      <c r="K383" t="s">
        <v>550</v>
      </c>
      <c r="L383">
        <v>1191</v>
      </c>
      <c r="N383">
        <v>1013</v>
      </c>
      <c r="O383" t="s">
        <v>398</v>
      </c>
      <c r="P383" t="s">
        <v>398</v>
      </c>
      <c r="Q383">
        <v>1</v>
      </c>
      <c r="X383">
        <v>24.2</v>
      </c>
      <c r="Y383">
        <v>0</v>
      </c>
      <c r="Z383">
        <v>0</v>
      </c>
      <c r="AA383">
        <v>0</v>
      </c>
      <c r="AB383">
        <v>8.64</v>
      </c>
      <c r="AC383">
        <v>0</v>
      </c>
      <c r="AD383">
        <v>1</v>
      </c>
      <c r="AE383">
        <v>1</v>
      </c>
      <c r="AF383" t="s">
        <v>301</v>
      </c>
      <c r="AG383">
        <v>242</v>
      </c>
      <c r="AH383">
        <v>2</v>
      </c>
      <c r="AI383">
        <v>16674027</v>
      </c>
      <c r="AJ383">
        <v>367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ROW(Source!A232)</f>
        <v>232</v>
      </c>
      <c r="B384">
        <v>16674028</v>
      </c>
      <c r="C384">
        <v>16674026</v>
      </c>
      <c r="D384">
        <v>15430395</v>
      </c>
      <c r="E384">
        <v>1</v>
      </c>
      <c r="F384">
        <v>1</v>
      </c>
      <c r="G384">
        <v>1</v>
      </c>
      <c r="H384">
        <v>1</v>
      </c>
      <c r="I384" t="s">
        <v>399</v>
      </c>
      <c r="J384" t="s">
        <v>6</v>
      </c>
      <c r="K384" t="s">
        <v>400</v>
      </c>
      <c r="L384">
        <v>1191</v>
      </c>
      <c r="N384">
        <v>1013</v>
      </c>
      <c r="O384" t="s">
        <v>398</v>
      </c>
      <c r="P384" t="s">
        <v>398</v>
      </c>
      <c r="Q384">
        <v>1</v>
      </c>
      <c r="X384">
        <v>0.74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2</v>
      </c>
      <c r="AF384" t="s">
        <v>301</v>
      </c>
      <c r="AG384">
        <v>7.4</v>
      </c>
      <c r="AH384">
        <v>2</v>
      </c>
      <c r="AI384">
        <v>16674028</v>
      </c>
      <c r="AJ384">
        <v>368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ROW(Source!A232)</f>
        <v>232</v>
      </c>
      <c r="B385">
        <v>16674029</v>
      </c>
      <c r="C385">
        <v>16674026</v>
      </c>
      <c r="D385">
        <v>15247702</v>
      </c>
      <c r="E385">
        <v>1</v>
      </c>
      <c r="F385">
        <v>1</v>
      </c>
      <c r="G385">
        <v>1</v>
      </c>
      <c r="H385">
        <v>2</v>
      </c>
      <c r="I385" t="s">
        <v>551</v>
      </c>
      <c r="J385" t="s">
        <v>552</v>
      </c>
      <c r="K385" t="s">
        <v>553</v>
      </c>
      <c r="L385">
        <v>1368</v>
      </c>
      <c r="N385">
        <v>1011</v>
      </c>
      <c r="O385" t="s">
        <v>404</v>
      </c>
      <c r="P385" t="s">
        <v>404</v>
      </c>
      <c r="Q385">
        <v>1</v>
      </c>
      <c r="X385">
        <v>0.74</v>
      </c>
      <c r="Y385">
        <v>0</v>
      </c>
      <c r="Z385">
        <v>96.89</v>
      </c>
      <c r="AA385">
        <v>13.5</v>
      </c>
      <c r="AB385">
        <v>0</v>
      </c>
      <c r="AC385">
        <v>0</v>
      </c>
      <c r="AD385">
        <v>1</v>
      </c>
      <c r="AE385">
        <v>0</v>
      </c>
      <c r="AF385" t="s">
        <v>301</v>
      </c>
      <c r="AG385">
        <v>7.4</v>
      </c>
      <c r="AH385">
        <v>2</v>
      </c>
      <c r="AI385">
        <v>16674029</v>
      </c>
      <c r="AJ385">
        <v>369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ROW(Source!A232)</f>
        <v>232</v>
      </c>
      <c r="B386">
        <v>16674030</v>
      </c>
      <c r="C386">
        <v>16674026</v>
      </c>
      <c r="D386">
        <v>15164559</v>
      </c>
      <c r="E386">
        <v>17</v>
      </c>
      <c r="F386">
        <v>1</v>
      </c>
      <c r="G386">
        <v>1</v>
      </c>
      <c r="H386">
        <v>3</v>
      </c>
      <c r="I386" t="s">
        <v>442</v>
      </c>
      <c r="J386" t="s">
        <v>6</v>
      </c>
      <c r="K386" t="s">
        <v>443</v>
      </c>
      <c r="L386">
        <v>1374</v>
      </c>
      <c r="N386">
        <v>1013</v>
      </c>
      <c r="O386" t="s">
        <v>444</v>
      </c>
      <c r="P386" t="s">
        <v>444</v>
      </c>
      <c r="Q386">
        <v>1</v>
      </c>
      <c r="X386">
        <v>4.18</v>
      </c>
      <c r="Y386">
        <v>1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301</v>
      </c>
      <c r="AG386">
        <v>41.8</v>
      </c>
      <c r="AH386">
        <v>2</v>
      </c>
      <c r="AI386">
        <v>16674030</v>
      </c>
      <c r="AJ386">
        <v>370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ROW(Source!A233)</f>
        <v>233</v>
      </c>
      <c r="B387">
        <v>16674040</v>
      </c>
      <c r="C387">
        <v>16674031</v>
      </c>
      <c r="D387">
        <v>15438286</v>
      </c>
      <c r="E387">
        <v>1</v>
      </c>
      <c r="F387">
        <v>1</v>
      </c>
      <c r="G387">
        <v>1</v>
      </c>
      <c r="H387">
        <v>1</v>
      </c>
      <c r="I387" t="s">
        <v>491</v>
      </c>
      <c r="J387" t="s">
        <v>6</v>
      </c>
      <c r="K387" t="s">
        <v>492</v>
      </c>
      <c r="L387">
        <v>1191</v>
      </c>
      <c r="N387">
        <v>1013</v>
      </c>
      <c r="O387" t="s">
        <v>398</v>
      </c>
      <c r="P387" t="s">
        <v>398</v>
      </c>
      <c r="Q387">
        <v>1</v>
      </c>
      <c r="X387">
        <v>52.1</v>
      </c>
      <c r="Y387">
        <v>0</v>
      </c>
      <c r="Z387">
        <v>0</v>
      </c>
      <c r="AA387">
        <v>0</v>
      </c>
      <c r="AB387">
        <v>9.18</v>
      </c>
      <c r="AC387">
        <v>0</v>
      </c>
      <c r="AD387">
        <v>1</v>
      </c>
      <c r="AE387">
        <v>1</v>
      </c>
      <c r="AF387" t="s">
        <v>247</v>
      </c>
      <c r="AG387">
        <v>43.763999999999996</v>
      </c>
      <c r="AH387">
        <v>2</v>
      </c>
      <c r="AI387">
        <v>16674040</v>
      </c>
      <c r="AJ387">
        <v>371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ROW(Source!A233)</f>
        <v>233</v>
      </c>
      <c r="B388">
        <v>16674041</v>
      </c>
      <c r="C388">
        <v>16674031</v>
      </c>
      <c r="D388">
        <v>15430395</v>
      </c>
      <c r="E388">
        <v>1</v>
      </c>
      <c r="F388">
        <v>1</v>
      </c>
      <c r="G388">
        <v>1</v>
      </c>
      <c r="H388">
        <v>1</v>
      </c>
      <c r="I388" t="s">
        <v>399</v>
      </c>
      <c r="J388" t="s">
        <v>6</v>
      </c>
      <c r="K388" t="s">
        <v>400</v>
      </c>
      <c r="L388">
        <v>1191</v>
      </c>
      <c r="N388">
        <v>1013</v>
      </c>
      <c r="O388" t="s">
        <v>398</v>
      </c>
      <c r="P388" t="s">
        <v>398</v>
      </c>
      <c r="Q388">
        <v>1</v>
      </c>
      <c r="X388">
        <v>0.51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247</v>
      </c>
      <c r="AG388">
        <v>0.42839999999999995</v>
      </c>
      <c r="AH388">
        <v>2</v>
      </c>
      <c r="AI388">
        <v>16674041</v>
      </c>
      <c r="AJ388">
        <v>372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ROW(Source!A233)</f>
        <v>233</v>
      </c>
      <c r="B389">
        <v>16674042</v>
      </c>
      <c r="C389">
        <v>16674031</v>
      </c>
      <c r="D389">
        <v>15247680</v>
      </c>
      <c r="E389">
        <v>1</v>
      </c>
      <c r="F389">
        <v>1</v>
      </c>
      <c r="G389">
        <v>1</v>
      </c>
      <c r="H389">
        <v>2</v>
      </c>
      <c r="I389" t="s">
        <v>407</v>
      </c>
      <c r="J389" t="s">
        <v>408</v>
      </c>
      <c r="K389" t="s">
        <v>409</v>
      </c>
      <c r="L389">
        <v>1368</v>
      </c>
      <c r="N389">
        <v>1011</v>
      </c>
      <c r="O389" t="s">
        <v>404</v>
      </c>
      <c r="P389" t="s">
        <v>404</v>
      </c>
      <c r="Q389">
        <v>1</v>
      </c>
      <c r="X389">
        <v>0.31</v>
      </c>
      <c r="Y389">
        <v>0</v>
      </c>
      <c r="Z389">
        <v>111.99</v>
      </c>
      <c r="AA389">
        <v>13.5</v>
      </c>
      <c r="AB389">
        <v>0</v>
      </c>
      <c r="AC389">
        <v>0</v>
      </c>
      <c r="AD389">
        <v>1</v>
      </c>
      <c r="AE389">
        <v>0</v>
      </c>
      <c r="AF389" t="s">
        <v>247</v>
      </c>
      <c r="AG389">
        <v>0.26039999999999996</v>
      </c>
      <c r="AH389">
        <v>2</v>
      </c>
      <c r="AI389">
        <v>16674042</v>
      </c>
      <c r="AJ389">
        <v>373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ROW(Source!A233)</f>
        <v>233</v>
      </c>
      <c r="B390">
        <v>16674043</v>
      </c>
      <c r="C390">
        <v>16674031</v>
      </c>
      <c r="D390">
        <v>15249073</v>
      </c>
      <c r="E390">
        <v>1</v>
      </c>
      <c r="F390">
        <v>1</v>
      </c>
      <c r="G390">
        <v>1</v>
      </c>
      <c r="H390">
        <v>2</v>
      </c>
      <c r="I390" t="s">
        <v>410</v>
      </c>
      <c r="J390" t="s">
        <v>411</v>
      </c>
      <c r="K390" t="s">
        <v>412</v>
      </c>
      <c r="L390">
        <v>1368</v>
      </c>
      <c r="N390">
        <v>1011</v>
      </c>
      <c r="O390" t="s">
        <v>404</v>
      </c>
      <c r="P390" t="s">
        <v>404</v>
      </c>
      <c r="Q390">
        <v>1</v>
      </c>
      <c r="X390">
        <v>0.2</v>
      </c>
      <c r="Y390">
        <v>0</v>
      </c>
      <c r="Z390">
        <v>65.709999999999994</v>
      </c>
      <c r="AA390">
        <v>11.6</v>
      </c>
      <c r="AB390">
        <v>0</v>
      </c>
      <c r="AC390">
        <v>0</v>
      </c>
      <c r="AD390">
        <v>1</v>
      </c>
      <c r="AE390">
        <v>0</v>
      </c>
      <c r="AF390" t="s">
        <v>247</v>
      </c>
      <c r="AG390">
        <v>0.16799999999999998</v>
      </c>
      <c r="AH390">
        <v>2</v>
      </c>
      <c r="AI390">
        <v>16674043</v>
      </c>
      <c r="AJ390">
        <v>374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ROW(Source!A233)</f>
        <v>233</v>
      </c>
      <c r="B391">
        <v>16674044</v>
      </c>
      <c r="C391">
        <v>16674031</v>
      </c>
      <c r="D391">
        <v>15161912</v>
      </c>
      <c r="E391">
        <v>17</v>
      </c>
      <c r="F391">
        <v>1</v>
      </c>
      <c r="G391">
        <v>1</v>
      </c>
      <c r="H391">
        <v>3</v>
      </c>
      <c r="I391" t="s">
        <v>592</v>
      </c>
      <c r="J391" t="s">
        <v>6</v>
      </c>
      <c r="K391" t="s">
        <v>593</v>
      </c>
      <c r="L391">
        <v>1348</v>
      </c>
      <c r="N391">
        <v>1009</v>
      </c>
      <c r="O391" t="s">
        <v>174</v>
      </c>
      <c r="P391" t="s">
        <v>174</v>
      </c>
      <c r="Q391">
        <v>1000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1</v>
      </c>
      <c r="AD391">
        <v>0</v>
      </c>
      <c r="AE391">
        <v>0</v>
      </c>
      <c r="AF391" t="s">
        <v>28</v>
      </c>
      <c r="AG391">
        <v>0</v>
      </c>
      <c r="AH391">
        <v>3</v>
      </c>
      <c r="AI391">
        <v>-1</v>
      </c>
      <c r="AJ391" t="s">
        <v>6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ROW(Source!A233)</f>
        <v>233</v>
      </c>
      <c r="B392">
        <v>16674045</v>
      </c>
      <c r="C392">
        <v>16674031</v>
      </c>
      <c r="D392">
        <v>15189798</v>
      </c>
      <c r="E392">
        <v>1</v>
      </c>
      <c r="F392">
        <v>1</v>
      </c>
      <c r="G392">
        <v>1</v>
      </c>
      <c r="H392">
        <v>3</v>
      </c>
      <c r="I392" t="s">
        <v>554</v>
      </c>
      <c r="J392" t="s">
        <v>555</v>
      </c>
      <c r="K392" t="s">
        <v>556</v>
      </c>
      <c r="L392">
        <v>1348</v>
      </c>
      <c r="N392">
        <v>1009</v>
      </c>
      <c r="O392" t="s">
        <v>174</v>
      </c>
      <c r="P392" t="s">
        <v>174</v>
      </c>
      <c r="Q392">
        <v>1000</v>
      </c>
      <c r="X392">
        <v>4.1999999999999997E-3</v>
      </c>
      <c r="Y392">
        <v>5989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28</v>
      </c>
      <c r="AG392">
        <v>0</v>
      </c>
      <c r="AH392">
        <v>2</v>
      </c>
      <c r="AI392">
        <v>16674045</v>
      </c>
      <c r="AJ392">
        <v>375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ROW(Source!A233)</f>
        <v>233</v>
      </c>
      <c r="B393">
        <v>16674046</v>
      </c>
      <c r="C393">
        <v>16674031</v>
      </c>
      <c r="D393">
        <v>15192016</v>
      </c>
      <c r="E393">
        <v>1</v>
      </c>
      <c r="F393">
        <v>1</v>
      </c>
      <c r="G393">
        <v>1</v>
      </c>
      <c r="H393">
        <v>3</v>
      </c>
      <c r="I393" t="s">
        <v>557</v>
      </c>
      <c r="J393" t="s">
        <v>558</v>
      </c>
      <c r="K393" t="s">
        <v>559</v>
      </c>
      <c r="L393">
        <v>1348</v>
      </c>
      <c r="N393">
        <v>1009</v>
      </c>
      <c r="O393" t="s">
        <v>174</v>
      </c>
      <c r="P393" t="s">
        <v>174</v>
      </c>
      <c r="Q393">
        <v>1000</v>
      </c>
      <c r="X393">
        <v>2.5999999999999999E-2</v>
      </c>
      <c r="Y393">
        <v>10100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28</v>
      </c>
      <c r="AG393">
        <v>0</v>
      </c>
      <c r="AH393">
        <v>2</v>
      </c>
      <c r="AI393">
        <v>16674046</v>
      </c>
      <c r="AJ393">
        <v>376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ROW(Source!A234)</f>
        <v>234</v>
      </c>
      <c r="B394">
        <v>16674040</v>
      </c>
      <c r="C394">
        <v>16674031</v>
      </c>
      <c r="D394">
        <v>15438286</v>
      </c>
      <c r="E394">
        <v>1</v>
      </c>
      <c r="F394">
        <v>1</v>
      </c>
      <c r="G394">
        <v>1</v>
      </c>
      <c r="H394">
        <v>1</v>
      </c>
      <c r="I394" t="s">
        <v>491</v>
      </c>
      <c r="J394" t="s">
        <v>6</v>
      </c>
      <c r="K394" t="s">
        <v>492</v>
      </c>
      <c r="L394">
        <v>1191</v>
      </c>
      <c r="N394">
        <v>1013</v>
      </c>
      <c r="O394" t="s">
        <v>398</v>
      </c>
      <c r="P394" t="s">
        <v>398</v>
      </c>
      <c r="Q394">
        <v>1</v>
      </c>
      <c r="X394">
        <v>52.1</v>
      </c>
      <c r="Y394">
        <v>0</v>
      </c>
      <c r="Z394">
        <v>0</v>
      </c>
      <c r="AA394">
        <v>0</v>
      </c>
      <c r="AB394">
        <v>9.18</v>
      </c>
      <c r="AC394">
        <v>0</v>
      </c>
      <c r="AD394">
        <v>1</v>
      </c>
      <c r="AE394">
        <v>1</v>
      </c>
      <c r="AF394" t="s">
        <v>247</v>
      </c>
      <c r="AG394">
        <v>43.763999999999996</v>
      </c>
      <c r="AH394">
        <v>2</v>
      </c>
      <c r="AI394">
        <v>16674040</v>
      </c>
      <c r="AJ394">
        <v>377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ROW(Source!A234)</f>
        <v>234</v>
      </c>
      <c r="B395">
        <v>16674041</v>
      </c>
      <c r="C395">
        <v>16674031</v>
      </c>
      <c r="D395">
        <v>15430395</v>
      </c>
      <c r="E395">
        <v>1</v>
      </c>
      <c r="F395">
        <v>1</v>
      </c>
      <c r="G395">
        <v>1</v>
      </c>
      <c r="H395">
        <v>1</v>
      </c>
      <c r="I395" t="s">
        <v>399</v>
      </c>
      <c r="J395" t="s">
        <v>6</v>
      </c>
      <c r="K395" t="s">
        <v>400</v>
      </c>
      <c r="L395">
        <v>1191</v>
      </c>
      <c r="N395">
        <v>1013</v>
      </c>
      <c r="O395" t="s">
        <v>398</v>
      </c>
      <c r="P395" t="s">
        <v>398</v>
      </c>
      <c r="Q395">
        <v>1</v>
      </c>
      <c r="X395">
        <v>0.51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2</v>
      </c>
      <c r="AF395" t="s">
        <v>247</v>
      </c>
      <c r="AG395">
        <v>0.42839999999999995</v>
      </c>
      <c r="AH395">
        <v>2</v>
      </c>
      <c r="AI395">
        <v>16674041</v>
      </c>
      <c r="AJ395">
        <v>378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ROW(Source!A234)</f>
        <v>234</v>
      </c>
      <c r="B396">
        <v>16674042</v>
      </c>
      <c r="C396">
        <v>16674031</v>
      </c>
      <c r="D396">
        <v>15247680</v>
      </c>
      <c r="E396">
        <v>1</v>
      </c>
      <c r="F396">
        <v>1</v>
      </c>
      <c r="G396">
        <v>1</v>
      </c>
      <c r="H396">
        <v>2</v>
      </c>
      <c r="I396" t="s">
        <v>407</v>
      </c>
      <c r="J396" t="s">
        <v>408</v>
      </c>
      <c r="K396" t="s">
        <v>409</v>
      </c>
      <c r="L396">
        <v>1368</v>
      </c>
      <c r="N396">
        <v>1011</v>
      </c>
      <c r="O396" t="s">
        <v>404</v>
      </c>
      <c r="P396" t="s">
        <v>404</v>
      </c>
      <c r="Q396">
        <v>1</v>
      </c>
      <c r="X396">
        <v>0.31</v>
      </c>
      <c r="Y396">
        <v>0</v>
      </c>
      <c r="Z396">
        <v>111.99</v>
      </c>
      <c r="AA396">
        <v>13.5</v>
      </c>
      <c r="AB396">
        <v>0</v>
      </c>
      <c r="AC396">
        <v>0</v>
      </c>
      <c r="AD396">
        <v>1</v>
      </c>
      <c r="AE396">
        <v>0</v>
      </c>
      <c r="AF396" t="s">
        <v>247</v>
      </c>
      <c r="AG396">
        <v>0.26039999999999996</v>
      </c>
      <c r="AH396">
        <v>2</v>
      </c>
      <c r="AI396">
        <v>16674042</v>
      </c>
      <c r="AJ396">
        <v>379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ROW(Source!A234)</f>
        <v>234</v>
      </c>
      <c r="B397">
        <v>16674043</v>
      </c>
      <c r="C397">
        <v>16674031</v>
      </c>
      <c r="D397">
        <v>15249073</v>
      </c>
      <c r="E397">
        <v>1</v>
      </c>
      <c r="F397">
        <v>1</v>
      </c>
      <c r="G397">
        <v>1</v>
      </c>
      <c r="H397">
        <v>2</v>
      </c>
      <c r="I397" t="s">
        <v>410</v>
      </c>
      <c r="J397" t="s">
        <v>411</v>
      </c>
      <c r="K397" t="s">
        <v>412</v>
      </c>
      <c r="L397">
        <v>1368</v>
      </c>
      <c r="N397">
        <v>1011</v>
      </c>
      <c r="O397" t="s">
        <v>404</v>
      </c>
      <c r="P397" t="s">
        <v>404</v>
      </c>
      <c r="Q397">
        <v>1</v>
      </c>
      <c r="X397">
        <v>0.2</v>
      </c>
      <c r="Y397">
        <v>0</v>
      </c>
      <c r="Z397">
        <v>65.709999999999994</v>
      </c>
      <c r="AA397">
        <v>11.6</v>
      </c>
      <c r="AB397">
        <v>0</v>
      </c>
      <c r="AC397">
        <v>0</v>
      </c>
      <c r="AD397">
        <v>1</v>
      </c>
      <c r="AE397">
        <v>0</v>
      </c>
      <c r="AF397" t="s">
        <v>247</v>
      </c>
      <c r="AG397">
        <v>0.16799999999999998</v>
      </c>
      <c r="AH397">
        <v>2</v>
      </c>
      <c r="AI397">
        <v>16674043</v>
      </c>
      <c r="AJ397">
        <v>380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ROW(Source!A234)</f>
        <v>234</v>
      </c>
      <c r="B398">
        <v>16674044</v>
      </c>
      <c r="C398">
        <v>16674031</v>
      </c>
      <c r="D398">
        <v>15161912</v>
      </c>
      <c r="E398">
        <v>17</v>
      </c>
      <c r="F398">
        <v>1</v>
      </c>
      <c r="G398">
        <v>1</v>
      </c>
      <c r="H398">
        <v>3</v>
      </c>
      <c r="I398" t="s">
        <v>592</v>
      </c>
      <c r="J398" t="s">
        <v>6</v>
      </c>
      <c r="K398" t="s">
        <v>593</v>
      </c>
      <c r="L398">
        <v>1348</v>
      </c>
      <c r="N398">
        <v>1009</v>
      </c>
      <c r="O398" t="s">
        <v>174</v>
      </c>
      <c r="P398" t="s">
        <v>174</v>
      </c>
      <c r="Q398">
        <v>1000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1</v>
      </c>
      <c r="AD398">
        <v>0</v>
      </c>
      <c r="AE398">
        <v>0</v>
      </c>
      <c r="AF398" t="s">
        <v>28</v>
      </c>
      <c r="AG398">
        <v>0</v>
      </c>
      <c r="AH398">
        <v>3</v>
      </c>
      <c r="AI398">
        <v>-1</v>
      </c>
      <c r="AJ398" t="s">
        <v>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ROW(Source!A234)</f>
        <v>234</v>
      </c>
      <c r="B399">
        <v>16674045</v>
      </c>
      <c r="C399">
        <v>16674031</v>
      </c>
      <c r="D399">
        <v>15189798</v>
      </c>
      <c r="E399">
        <v>1</v>
      </c>
      <c r="F399">
        <v>1</v>
      </c>
      <c r="G399">
        <v>1</v>
      </c>
      <c r="H399">
        <v>3</v>
      </c>
      <c r="I399" t="s">
        <v>554</v>
      </c>
      <c r="J399" t="s">
        <v>555</v>
      </c>
      <c r="K399" t="s">
        <v>556</v>
      </c>
      <c r="L399">
        <v>1348</v>
      </c>
      <c r="N399">
        <v>1009</v>
      </c>
      <c r="O399" t="s">
        <v>174</v>
      </c>
      <c r="P399" t="s">
        <v>174</v>
      </c>
      <c r="Q399">
        <v>1000</v>
      </c>
      <c r="X399">
        <v>4.1999999999999997E-3</v>
      </c>
      <c r="Y399">
        <v>5989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28</v>
      </c>
      <c r="AG399">
        <v>0</v>
      </c>
      <c r="AH399">
        <v>2</v>
      </c>
      <c r="AI399">
        <v>16674045</v>
      </c>
      <c r="AJ399">
        <v>381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ROW(Source!A234)</f>
        <v>234</v>
      </c>
      <c r="B400">
        <v>16674046</v>
      </c>
      <c r="C400">
        <v>16674031</v>
      </c>
      <c r="D400">
        <v>15192016</v>
      </c>
      <c r="E400">
        <v>1</v>
      </c>
      <c r="F400">
        <v>1</v>
      </c>
      <c r="G400">
        <v>1</v>
      </c>
      <c r="H400">
        <v>3</v>
      </c>
      <c r="I400" t="s">
        <v>557</v>
      </c>
      <c r="J400" t="s">
        <v>558</v>
      </c>
      <c r="K400" t="s">
        <v>559</v>
      </c>
      <c r="L400">
        <v>1348</v>
      </c>
      <c r="N400">
        <v>1009</v>
      </c>
      <c r="O400" t="s">
        <v>174</v>
      </c>
      <c r="P400" t="s">
        <v>174</v>
      </c>
      <c r="Q400">
        <v>1000</v>
      </c>
      <c r="X400">
        <v>2.5999999999999999E-2</v>
      </c>
      <c r="Y400">
        <v>10100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28</v>
      </c>
      <c r="AG400">
        <v>0</v>
      </c>
      <c r="AH400">
        <v>2</v>
      </c>
      <c r="AI400">
        <v>16674046</v>
      </c>
      <c r="AJ400">
        <v>382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ROW(Source!A272)</f>
        <v>272</v>
      </c>
      <c r="B401">
        <v>16674110</v>
      </c>
      <c r="C401">
        <v>16674104</v>
      </c>
      <c r="D401">
        <v>15885760</v>
      </c>
      <c r="E401">
        <v>1</v>
      </c>
      <c r="F401">
        <v>1</v>
      </c>
      <c r="G401">
        <v>1</v>
      </c>
      <c r="H401">
        <v>1</v>
      </c>
      <c r="I401" t="s">
        <v>560</v>
      </c>
      <c r="J401" t="s">
        <v>6</v>
      </c>
      <c r="K401" t="s">
        <v>561</v>
      </c>
      <c r="L401">
        <v>1191</v>
      </c>
      <c r="N401">
        <v>1013</v>
      </c>
      <c r="O401" t="s">
        <v>398</v>
      </c>
      <c r="P401" t="s">
        <v>398</v>
      </c>
      <c r="Q401">
        <v>1</v>
      </c>
      <c r="X401">
        <v>0.36</v>
      </c>
      <c r="Y401">
        <v>0</v>
      </c>
      <c r="Z401">
        <v>0</v>
      </c>
      <c r="AA401">
        <v>0</v>
      </c>
      <c r="AB401">
        <v>12.92</v>
      </c>
      <c r="AC401">
        <v>0</v>
      </c>
      <c r="AD401">
        <v>1</v>
      </c>
      <c r="AE401">
        <v>1</v>
      </c>
      <c r="AF401" t="s">
        <v>312</v>
      </c>
      <c r="AG401">
        <v>0.28799999999999998</v>
      </c>
      <c r="AH401">
        <v>2</v>
      </c>
      <c r="AI401">
        <v>16674110</v>
      </c>
      <c r="AJ401">
        <v>383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ROW(Source!A272)</f>
        <v>272</v>
      </c>
      <c r="B402">
        <v>16674111</v>
      </c>
      <c r="C402">
        <v>16674104</v>
      </c>
      <c r="D402">
        <v>15884826</v>
      </c>
      <c r="E402">
        <v>1</v>
      </c>
      <c r="F402">
        <v>1</v>
      </c>
      <c r="G402">
        <v>1</v>
      </c>
      <c r="H402">
        <v>1</v>
      </c>
      <c r="I402" t="s">
        <v>562</v>
      </c>
      <c r="J402" t="s">
        <v>6</v>
      </c>
      <c r="K402" t="s">
        <v>563</v>
      </c>
      <c r="L402">
        <v>1191</v>
      </c>
      <c r="N402">
        <v>1013</v>
      </c>
      <c r="O402" t="s">
        <v>398</v>
      </c>
      <c r="P402" t="s">
        <v>398</v>
      </c>
      <c r="Q402">
        <v>1</v>
      </c>
      <c r="X402">
        <v>1.08</v>
      </c>
      <c r="Y402">
        <v>0</v>
      </c>
      <c r="Z402">
        <v>0</v>
      </c>
      <c r="AA402">
        <v>0</v>
      </c>
      <c r="AB402">
        <v>10.210000000000001</v>
      </c>
      <c r="AC402">
        <v>0</v>
      </c>
      <c r="AD402">
        <v>1</v>
      </c>
      <c r="AE402">
        <v>1</v>
      </c>
      <c r="AF402" t="s">
        <v>312</v>
      </c>
      <c r="AG402">
        <v>0.8640000000000001</v>
      </c>
      <c r="AH402">
        <v>2</v>
      </c>
      <c r="AI402">
        <v>16674111</v>
      </c>
      <c r="AJ402">
        <v>384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ROW(Source!A272)</f>
        <v>272</v>
      </c>
      <c r="B403">
        <v>16674112</v>
      </c>
      <c r="C403">
        <v>16674104</v>
      </c>
      <c r="D403">
        <v>15880846</v>
      </c>
      <c r="E403">
        <v>1</v>
      </c>
      <c r="F403">
        <v>1</v>
      </c>
      <c r="G403">
        <v>1</v>
      </c>
      <c r="H403">
        <v>1</v>
      </c>
      <c r="I403" t="s">
        <v>564</v>
      </c>
      <c r="J403" t="s">
        <v>6</v>
      </c>
      <c r="K403" t="s">
        <v>565</v>
      </c>
      <c r="L403">
        <v>1191</v>
      </c>
      <c r="N403">
        <v>1013</v>
      </c>
      <c r="O403" t="s">
        <v>398</v>
      </c>
      <c r="P403" t="s">
        <v>398</v>
      </c>
      <c r="Q403">
        <v>1</v>
      </c>
      <c r="X403">
        <v>0.36</v>
      </c>
      <c r="Y403">
        <v>0</v>
      </c>
      <c r="Z403">
        <v>0</v>
      </c>
      <c r="AA403">
        <v>0</v>
      </c>
      <c r="AB403">
        <v>16.93</v>
      </c>
      <c r="AC403">
        <v>0</v>
      </c>
      <c r="AD403">
        <v>1</v>
      </c>
      <c r="AE403">
        <v>1</v>
      </c>
      <c r="AF403" t="s">
        <v>312</v>
      </c>
      <c r="AG403">
        <v>0.28799999999999998</v>
      </c>
      <c r="AH403">
        <v>2</v>
      </c>
      <c r="AI403">
        <v>16674112</v>
      </c>
      <c r="AJ403">
        <v>385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ROW(Source!A272)</f>
        <v>272</v>
      </c>
      <c r="B404">
        <v>16674113</v>
      </c>
      <c r="C404">
        <v>16674104</v>
      </c>
      <c r="D404">
        <v>15721209</v>
      </c>
      <c r="E404">
        <v>1</v>
      </c>
      <c r="F404">
        <v>1</v>
      </c>
      <c r="G404">
        <v>1</v>
      </c>
      <c r="H404">
        <v>1</v>
      </c>
      <c r="I404" t="s">
        <v>566</v>
      </c>
      <c r="J404" t="s">
        <v>6</v>
      </c>
      <c r="K404" t="s">
        <v>567</v>
      </c>
      <c r="L404">
        <v>1191</v>
      </c>
      <c r="N404">
        <v>1013</v>
      </c>
      <c r="O404" t="s">
        <v>398</v>
      </c>
      <c r="P404" t="s">
        <v>398</v>
      </c>
      <c r="Q404">
        <v>1</v>
      </c>
      <c r="X404">
        <v>0.9</v>
      </c>
      <c r="Y404">
        <v>0</v>
      </c>
      <c r="Z404">
        <v>0</v>
      </c>
      <c r="AA404">
        <v>0</v>
      </c>
      <c r="AB404">
        <v>15.49</v>
      </c>
      <c r="AC404">
        <v>0</v>
      </c>
      <c r="AD404">
        <v>1</v>
      </c>
      <c r="AE404">
        <v>1</v>
      </c>
      <c r="AF404" t="s">
        <v>312</v>
      </c>
      <c r="AG404">
        <v>0.72000000000000008</v>
      </c>
      <c r="AH404">
        <v>2</v>
      </c>
      <c r="AI404">
        <v>16674113</v>
      </c>
      <c r="AJ404">
        <v>386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ROW(Source!A272)</f>
        <v>272</v>
      </c>
      <c r="B405">
        <v>16674114</v>
      </c>
      <c r="C405">
        <v>16674104</v>
      </c>
      <c r="D405">
        <v>15880894</v>
      </c>
      <c r="E405">
        <v>1</v>
      </c>
      <c r="F405">
        <v>1</v>
      </c>
      <c r="G405">
        <v>1</v>
      </c>
      <c r="H405">
        <v>1</v>
      </c>
      <c r="I405" t="s">
        <v>568</v>
      </c>
      <c r="J405" t="s">
        <v>6</v>
      </c>
      <c r="K405" t="s">
        <v>569</v>
      </c>
      <c r="L405">
        <v>1191</v>
      </c>
      <c r="N405">
        <v>1013</v>
      </c>
      <c r="O405" t="s">
        <v>398</v>
      </c>
      <c r="P405" t="s">
        <v>398</v>
      </c>
      <c r="Q405">
        <v>1</v>
      </c>
      <c r="X405">
        <v>0.9</v>
      </c>
      <c r="Y405">
        <v>0</v>
      </c>
      <c r="Z405">
        <v>0</v>
      </c>
      <c r="AA405">
        <v>0</v>
      </c>
      <c r="AB405">
        <v>12.69</v>
      </c>
      <c r="AC405">
        <v>0</v>
      </c>
      <c r="AD405">
        <v>1</v>
      </c>
      <c r="AE405">
        <v>1</v>
      </c>
      <c r="AF405" t="s">
        <v>312</v>
      </c>
      <c r="AG405">
        <v>0.72000000000000008</v>
      </c>
      <c r="AH405">
        <v>2</v>
      </c>
      <c r="AI405">
        <v>16674114</v>
      </c>
      <c r="AJ405">
        <v>387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ROW(Source!A273)</f>
        <v>273</v>
      </c>
      <c r="B406">
        <v>16674110</v>
      </c>
      <c r="C406">
        <v>16674104</v>
      </c>
      <c r="D406">
        <v>15885760</v>
      </c>
      <c r="E406">
        <v>1</v>
      </c>
      <c r="F406">
        <v>1</v>
      </c>
      <c r="G406">
        <v>1</v>
      </c>
      <c r="H406">
        <v>1</v>
      </c>
      <c r="I406" t="s">
        <v>560</v>
      </c>
      <c r="J406" t="s">
        <v>6</v>
      </c>
      <c r="K406" t="s">
        <v>561</v>
      </c>
      <c r="L406">
        <v>1191</v>
      </c>
      <c r="N406">
        <v>1013</v>
      </c>
      <c r="O406" t="s">
        <v>398</v>
      </c>
      <c r="P406" t="s">
        <v>398</v>
      </c>
      <c r="Q406">
        <v>1</v>
      </c>
      <c r="X406">
        <v>0.36</v>
      </c>
      <c r="Y406">
        <v>0</v>
      </c>
      <c r="Z406">
        <v>0</v>
      </c>
      <c r="AA406">
        <v>0</v>
      </c>
      <c r="AB406">
        <v>12.92</v>
      </c>
      <c r="AC406">
        <v>0</v>
      </c>
      <c r="AD406">
        <v>1</v>
      </c>
      <c r="AE406">
        <v>1</v>
      </c>
      <c r="AF406" t="s">
        <v>312</v>
      </c>
      <c r="AG406">
        <v>0.28799999999999998</v>
      </c>
      <c r="AH406">
        <v>2</v>
      </c>
      <c r="AI406">
        <v>16674110</v>
      </c>
      <c r="AJ406">
        <v>388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ROW(Source!A273)</f>
        <v>273</v>
      </c>
      <c r="B407">
        <v>16674111</v>
      </c>
      <c r="C407">
        <v>16674104</v>
      </c>
      <c r="D407">
        <v>15884826</v>
      </c>
      <c r="E407">
        <v>1</v>
      </c>
      <c r="F407">
        <v>1</v>
      </c>
      <c r="G407">
        <v>1</v>
      </c>
      <c r="H407">
        <v>1</v>
      </c>
      <c r="I407" t="s">
        <v>562</v>
      </c>
      <c r="J407" t="s">
        <v>6</v>
      </c>
      <c r="K407" t="s">
        <v>563</v>
      </c>
      <c r="L407">
        <v>1191</v>
      </c>
      <c r="N407">
        <v>1013</v>
      </c>
      <c r="O407" t="s">
        <v>398</v>
      </c>
      <c r="P407" t="s">
        <v>398</v>
      </c>
      <c r="Q407">
        <v>1</v>
      </c>
      <c r="X407">
        <v>1.08</v>
      </c>
      <c r="Y407">
        <v>0</v>
      </c>
      <c r="Z407">
        <v>0</v>
      </c>
      <c r="AA407">
        <v>0</v>
      </c>
      <c r="AB407">
        <v>10.210000000000001</v>
      </c>
      <c r="AC407">
        <v>0</v>
      </c>
      <c r="AD407">
        <v>1</v>
      </c>
      <c r="AE407">
        <v>1</v>
      </c>
      <c r="AF407" t="s">
        <v>312</v>
      </c>
      <c r="AG407">
        <v>0.8640000000000001</v>
      </c>
      <c r="AH407">
        <v>2</v>
      </c>
      <c r="AI407">
        <v>16674111</v>
      </c>
      <c r="AJ407">
        <v>389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ROW(Source!A273)</f>
        <v>273</v>
      </c>
      <c r="B408">
        <v>16674112</v>
      </c>
      <c r="C408">
        <v>16674104</v>
      </c>
      <c r="D408">
        <v>15880846</v>
      </c>
      <c r="E408">
        <v>1</v>
      </c>
      <c r="F408">
        <v>1</v>
      </c>
      <c r="G408">
        <v>1</v>
      </c>
      <c r="H408">
        <v>1</v>
      </c>
      <c r="I408" t="s">
        <v>564</v>
      </c>
      <c r="J408" t="s">
        <v>6</v>
      </c>
      <c r="K408" t="s">
        <v>565</v>
      </c>
      <c r="L408">
        <v>1191</v>
      </c>
      <c r="N408">
        <v>1013</v>
      </c>
      <c r="O408" t="s">
        <v>398</v>
      </c>
      <c r="P408" t="s">
        <v>398</v>
      </c>
      <c r="Q408">
        <v>1</v>
      </c>
      <c r="X408">
        <v>0.36</v>
      </c>
      <c r="Y408">
        <v>0</v>
      </c>
      <c r="Z408">
        <v>0</v>
      </c>
      <c r="AA408">
        <v>0</v>
      </c>
      <c r="AB408">
        <v>16.93</v>
      </c>
      <c r="AC408">
        <v>0</v>
      </c>
      <c r="AD408">
        <v>1</v>
      </c>
      <c r="AE408">
        <v>1</v>
      </c>
      <c r="AF408" t="s">
        <v>312</v>
      </c>
      <c r="AG408">
        <v>0.28799999999999998</v>
      </c>
      <c r="AH408">
        <v>2</v>
      </c>
      <c r="AI408">
        <v>16674112</v>
      </c>
      <c r="AJ408">
        <v>390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ROW(Source!A273)</f>
        <v>273</v>
      </c>
      <c r="B409">
        <v>16674113</v>
      </c>
      <c r="C409">
        <v>16674104</v>
      </c>
      <c r="D409">
        <v>15721209</v>
      </c>
      <c r="E409">
        <v>1</v>
      </c>
      <c r="F409">
        <v>1</v>
      </c>
      <c r="G409">
        <v>1</v>
      </c>
      <c r="H409">
        <v>1</v>
      </c>
      <c r="I409" t="s">
        <v>566</v>
      </c>
      <c r="J409" t="s">
        <v>6</v>
      </c>
      <c r="K409" t="s">
        <v>567</v>
      </c>
      <c r="L409">
        <v>1191</v>
      </c>
      <c r="N409">
        <v>1013</v>
      </c>
      <c r="O409" t="s">
        <v>398</v>
      </c>
      <c r="P409" t="s">
        <v>398</v>
      </c>
      <c r="Q409">
        <v>1</v>
      </c>
      <c r="X409">
        <v>0.9</v>
      </c>
      <c r="Y409">
        <v>0</v>
      </c>
      <c r="Z409">
        <v>0</v>
      </c>
      <c r="AA409">
        <v>0</v>
      </c>
      <c r="AB409">
        <v>15.49</v>
      </c>
      <c r="AC409">
        <v>0</v>
      </c>
      <c r="AD409">
        <v>1</v>
      </c>
      <c r="AE409">
        <v>1</v>
      </c>
      <c r="AF409" t="s">
        <v>312</v>
      </c>
      <c r="AG409">
        <v>0.72000000000000008</v>
      </c>
      <c r="AH409">
        <v>2</v>
      </c>
      <c r="AI409">
        <v>16674113</v>
      </c>
      <c r="AJ409">
        <v>391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ROW(Source!A273)</f>
        <v>273</v>
      </c>
      <c r="B410">
        <v>16674114</v>
      </c>
      <c r="C410">
        <v>16674104</v>
      </c>
      <c r="D410">
        <v>15880894</v>
      </c>
      <c r="E410">
        <v>1</v>
      </c>
      <c r="F410">
        <v>1</v>
      </c>
      <c r="G410">
        <v>1</v>
      </c>
      <c r="H410">
        <v>1</v>
      </c>
      <c r="I410" t="s">
        <v>568</v>
      </c>
      <c r="J410" t="s">
        <v>6</v>
      </c>
      <c r="K410" t="s">
        <v>569</v>
      </c>
      <c r="L410">
        <v>1191</v>
      </c>
      <c r="N410">
        <v>1013</v>
      </c>
      <c r="O410" t="s">
        <v>398</v>
      </c>
      <c r="P410" t="s">
        <v>398</v>
      </c>
      <c r="Q410">
        <v>1</v>
      </c>
      <c r="X410">
        <v>0.9</v>
      </c>
      <c r="Y410">
        <v>0</v>
      </c>
      <c r="Z410">
        <v>0</v>
      </c>
      <c r="AA410">
        <v>0</v>
      </c>
      <c r="AB410">
        <v>12.69</v>
      </c>
      <c r="AC410">
        <v>0</v>
      </c>
      <c r="AD410">
        <v>1</v>
      </c>
      <c r="AE410">
        <v>1</v>
      </c>
      <c r="AF410" t="s">
        <v>312</v>
      </c>
      <c r="AG410">
        <v>0.72000000000000008</v>
      </c>
      <c r="AH410">
        <v>2</v>
      </c>
      <c r="AI410">
        <v>16674114</v>
      </c>
      <c r="AJ410">
        <v>392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ROW(Source!A274)</f>
        <v>274</v>
      </c>
      <c r="B411">
        <v>16674121</v>
      </c>
      <c r="C411">
        <v>16674115</v>
      </c>
      <c r="D411">
        <v>15885760</v>
      </c>
      <c r="E411">
        <v>1</v>
      </c>
      <c r="F411">
        <v>1</v>
      </c>
      <c r="G411">
        <v>1</v>
      </c>
      <c r="H411">
        <v>1</v>
      </c>
      <c r="I411" t="s">
        <v>560</v>
      </c>
      <c r="J411" t="s">
        <v>6</v>
      </c>
      <c r="K411" t="s">
        <v>561</v>
      </c>
      <c r="L411">
        <v>1191</v>
      </c>
      <c r="N411">
        <v>1013</v>
      </c>
      <c r="O411" t="s">
        <v>398</v>
      </c>
      <c r="P411" t="s">
        <v>398</v>
      </c>
      <c r="Q411">
        <v>1</v>
      </c>
      <c r="X411">
        <v>0.6</v>
      </c>
      <c r="Y411">
        <v>0</v>
      </c>
      <c r="Z411">
        <v>0</v>
      </c>
      <c r="AA411">
        <v>0</v>
      </c>
      <c r="AB411">
        <v>12.92</v>
      </c>
      <c r="AC411">
        <v>0</v>
      </c>
      <c r="AD411">
        <v>1</v>
      </c>
      <c r="AE411">
        <v>1</v>
      </c>
      <c r="AF411" t="s">
        <v>312</v>
      </c>
      <c r="AG411">
        <v>0.48</v>
      </c>
      <c r="AH411">
        <v>2</v>
      </c>
      <c r="AI411">
        <v>16674121</v>
      </c>
      <c r="AJ411">
        <v>393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ROW(Source!A274)</f>
        <v>274</v>
      </c>
      <c r="B412">
        <v>16674122</v>
      </c>
      <c r="C412">
        <v>16674115</v>
      </c>
      <c r="D412">
        <v>15884826</v>
      </c>
      <c r="E412">
        <v>1</v>
      </c>
      <c r="F412">
        <v>1</v>
      </c>
      <c r="G412">
        <v>1</v>
      </c>
      <c r="H412">
        <v>1</v>
      </c>
      <c r="I412" t="s">
        <v>562</v>
      </c>
      <c r="J412" t="s">
        <v>6</v>
      </c>
      <c r="K412" t="s">
        <v>563</v>
      </c>
      <c r="L412">
        <v>1191</v>
      </c>
      <c r="N412">
        <v>1013</v>
      </c>
      <c r="O412" t="s">
        <v>398</v>
      </c>
      <c r="P412" t="s">
        <v>398</v>
      </c>
      <c r="Q412">
        <v>1</v>
      </c>
      <c r="X412">
        <v>0.4</v>
      </c>
      <c r="Y412">
        <v>0</v>
      </c>
      <c r="Z412">
        <v>0</v>
      </c>
      <c r="AA412">
        <v>0</v>
      </c>
      <c r="AB412">
        <v>10.210000000000001</v>
      </c>
      <c r="AC412">
        <v>0</v>
      </c>
      <c r="AD412">
        <v>1</v>
      </c>
      <c r="AE412">
        <v>1</v>
      </c>
      <c r="AF412" t="s">
        <v>312</v>
      </c>
      <c r="AG412">
        <v>0.32000000000000006</v>
      </c>
      <c r="AH412">
        <v>2</v>
      </c>
      <c r="AI412">
        <v>16674122</v>
      </c>
      <c r="AJ412">
        <v>394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ROW(Source!A274)</f>
        <v>274</v>
      </c>
      <c r="B413">
        <v>16674123</v>
      </c>
      <c r="C413">
        <v>16674115</v>
      </c>
      <c r="D413">
        <v>15880846</v>
      </c>
      <c r="E413">
        <v>1</v>
      </c>
      <c r="F413">
        <v>1</v>
      </c>
      <c r="G413">
        <v>1</v>
      </c>
      <c r="H413">
        <v>1</v>
      </c>
      <c r="I413" t="s">
        <v>564</v>
      </c>
      <c r="J413" t="s">
        <v>6</v>
      </c>
      <c r="K413" t="s">
        <v>565</v>
      </c>
      <c r="L413">
        <v>1191</v>
      </c>
      <c r="N413">
        <v>1013</v>
      </c>
      <c r="O413" t="s">
        <v>398</v>
      </c>
      <c r="P413" t="s">
        <v>398</v>
      </c>
      <c r="Q413">
        <v>1</v>
      </c>
      <c r="X413">
        <v>0.2</v>
      </c>
      <c r="Y413">
        <v>0</v>
      </c>
      <c r="Z413">
        <v>0</v>
      </c>
      <c r="AA413">
        <v>0</v>
      </c>
      <c r="AB413">
        <v>16.93</v>
      </c>
      <c r="AC413">
        <v>0</v>
      </c>
      <c r="AD413">
        <v>1</v>
      </c>
      <c r="AE413">
        <v>1</v>
      </c>
      <c r="AF413" t="s">
        <v>312</v>
      </c>
      <c r="AG413">
        <v>0.16000000000000003</v>
      </c>
      <c r="AH413">
        <v>2</v>
      </c>
      <c r="AI413">
        <v>16674123</v>
      </c>
      <c r="AJ413">
        <v>395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ROW(Source!A274)</f>
        <v>274</v>
      </c>
      <c r="B414">
        <v>16674124</v>
      </c>
      <c r="C414">
        <v>16674115</v>
      </c>
      <c r="D414">
        <v>15721209</v>
      </c>
      <c r="E414">
        <v>1</v>
      </c>
      <c r="F414">
        <v>1</v>
      </c>
      <c r="G414">
        <v>1</v>
      </c>
      <c r="H414">
        <v>1</v>
      </c>
      <c r="I414" t="s">
        <v>566</v>
      </c>
      <c r="J414" t="s">
        <v>6</v>
      </c>
      <c r="K414" t="s">
        <v>567</v>
      </c>
      <c r="L414">
        <v>1191</v>
      </c>
      <c r="N414">
        <v>1013</v>
      </c>
      <c r="O414" t="s">
        <v>398</v>
      </c>
      <c r="P414" t="s">
        <v>398</v>
      </c>
      <c r="Q414">
        <v>1</v>
      </c>
      <c r="X414">
        <v>0.4</v>
      </c>
      <c r="Y414">
        <v>0</v>
      </c>
      <c r="Z414">
        <v>0</v>
      </c>
      <c r="AA414">
        <v>0</v>
      </c>
      <c r="AB414">
        <v>15.49</v>
      </c>
      <c r="AC414">
        <v>0</v>
      </c>
      <c r="AD414">
        <v>1</v>
      </c>
      <c r="AE414">
        <v>1</v>
      </c>
      <c r="AF414" t="s">
        <v>312</v>
      </c>
      <c r="AG414">
        <v>0.32000000000000006</v>
      </c>
      <c r="AH414">
        <v>2</v>
      </c>
      <c r="AI414">
        <v>16674124</v>
      </c>
      <c r="AJ414">
        <v>396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ROW(Source!A274)</f>
        <v>274</v>
      </c>
      <c r="B415">
        <v>16674125</v>
      </c>
      <c r="C415">
        <v>16674115</v>
      </c>
      <c r="D415">
        <v>15723986</v>
      </c>
      <c r="E415">
        <v>1</v>
      </c>
      <c r="F415">
        <v>1</v>
      </c>
      <c r="G415">
        <v>1</v>
      </c>
      <c r="H415">
        <v>1</v>
      </c>
      <c r="I415" t="s">
        <v>570</v>
      </c>
      <c r="J415" t="s">
        <v>6</v>
      </c>
      <c r="K415" t="s">
        <v>571</v>
      </c>
      <c r="L415">
        <v>1191</v>
      </c>
      <c r="N415">
        <v>1013</v>
      </c>
      <c r="O415" t="s">
        <v>398</v>
      </c>
      <c r="P415" t="s">
        <v>398</v>
      </c>
      <c r="Q415">
        <v>1</v>
      </c>
      <c r="X415">
        <v>0.4</v>
      </c>
      <c r="Y415">
        <v>0</v>
      </c>
      <c r="Z415">
        <v>0</v>
      </c>
      <c r="AA415">
        <v>0</v>
      </c>
      <c r="AB415">
        <v>14.09</v>
      </c>
      <c r="AC415">
        <v>0</v>
      </c>
      <c r="AD415">
        <v>1</v>
      </c>
      <c r="AE415">
        <v>1</v>
      </c>
      <c r="AF415" t="s">
        <v>312</v>
      </c>
      <c r="AG415">
        <v>0.32000000000000006</v>
      </c>
      <c r="AH415">
        <v>2</v>
      </c>
      <c r="AI415">
        <v>16674125</v>
      </c>
      <c r="AJ415">
        <v>397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ROW(Source!A275)</f>
        <v>275</v>
      </c>
      <c r="B416">
        <v>16674121</v>
      </c>
      <c r="C416">
        <v>16674115</v>
      </c>
      <c r="D416">
        <v>15885760</v>
      </c>
      <c r="E416">
        <v>1</v>
      </c>
      <c r="F416">
        <v>1</v>
      </c>
      <c r="G416">
        <v>1</v>
      </c>
      <c r="H416">
        <v>1</v>
      </c>
      <c r="I416" t="s">
        <v>560</v>
      </c>
      <c r="J416" t="s">
        <v>6</v>
      </c>
      <c r="K416" t="s">
        <v>561</v>
      </c>
      <c r="L416">
        <v>1191</v>
      </c>
      <c r="N416">
        <v>1013</v>
      </c>
      <c r="O416" t="s">
        <v>398</v>
      </c>
      <c r="P416" t="s">
        <v>398</v>
      </c>
      <c r="Q416">
        <v>1</v>
      </c>
      <c r="X416">
        <v>0.6</v>
      </c>
      <c r="Y416">
        <v>0</v>
      </c>
      <c r="Z416">
        <v>0</v>
      </c>
      <c r="AA416">
        <v>0</v>
      </c>
      <c r="AB416">
        <v>12.92</v>
      </c>
      <c r="AC416">
        <v>0</v>
      </c>
      <c r="AD416">
        <v>1</v>
      </c>
      <c r="AE416">
        <v>1</v>
      </c>
      <c r="AF416" t="s">
        <v>312</v>
      </c>
      <c r="AG416">
        <v>0.48</v>
      </c>
      <c r="AH416">
        <v>2</v>
      </c>
      <c r="AI416">
        <v>16674121</v>
      </c>
      <c r="AJ416">
        <v>398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ROW(Source!A275)</f>
        <v>275</v>
      </c>
      <c r="B417">
        <v>16674122</v>
      </c>
      <c r="C417">
        <v>16674115</v>
      </c>
      <c r="D417">
        <v>15884826</v>
      </c>
      <c r="E417">
        <v>1</v>
      </c>
      <c r="F417">
        <v>1</v>
      </c>
      <c r="G417">
        <v>1</v>
      </c>
      <c r="H417">
        <v>1</v>
      </c>
      <c r="I417" t="s">
        <v>562</v>
      </c>
      <c r="J417" t="s">
        <v>6</v>
      </c>
      <c r="K417" t="s">
        <v>563</v>
      </c>
      <c r="L417">
        <v>1191</v>
      </c>
      <c r="N417">
        <v>1013</v>
      </c>
      <c r="O417" t="s">
        <v>398</v>
      </c>
      <c r="P417" t="s">
        <v>398</v>
      </c>
      <c r="Q417">
        <v>1</v>
      </c>
      <c r="X417">
        <v>0.4</v>
      </c>
      <c r="Y417">
        <v>0</v>
      </c>
      <c r="Z417">
        <v>0</v>
      </c>
      <c r="AA417">
        <v>0</v>
      </c>
      <c r="AB417">
        <v>10.210000000000001</v>
      </c>
      <c r="AC417">
        <v>0</v>
      </c>
      <c r="AD417">
        <v>1</v>
      </c>
      <c r="AE417">
        <v>1</v>
      </c>
      <c r="AF417" t="s">
        <v>312</v>
      </c>
      <c r="AG417">
        <v>0.32000000000000006</v>
      </c>
      <c r="AH417">
        <v>2</v>
      </c>
      <c r="AI417">
        <v>16674122</v>
      </c>
      <c r="AJ417">
        <v>399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ROW(Source!A275)</f>
        <v>275</v>
      </c>
      <c r="B418">
        <v>16674123</v>
      </c>
      <c r="C418">
        <v>16674115</v>
      </c>
      <c r="D418">
        <v>15880846</v>
      </c>
      <c r="E418">
        <v>1</v>
      </c>
      <c r="F418">
        <v>1</v>
      </c>
      <c r="G418">
        <v>1</v>
      </c>
      <c r="H418">
        <v>1</v>
      </c>
      <c r="I418" t="s">
        <v>564</v>
      </c>
      <c r="J418" t="s">
        <v>6</v>
      </c>
      <c r="K418" t="s">
        <v>565</v>
      </c>
      <c r="L418">
        <v>1191</v>
      </c>
      <c r="N418">
        <v>1013</v>
      </c>
      <c r="O418" t="s">
        <v>398</v>
      </c>
      <c r="P418" t="s">
        <v>398</v>
      </c>
      <c r="Q418">
        <v>1</v>
      </c>
      <c r="X418">
        <v>0.2</v>
      </c>
      <c r="Y418">
        <v>0</v>
      </c>
      <c r="Z418">
        <v>0</v>
      </c>
      <c r="AA418">
        <v>0</v>
      </c>
      <c r="AB418">
        <v>16.93</v>
      </c>
      <c r="AC418">
        <v>0</v>
      </c>
      <c r="AD418">
        <v>1</v>
      </c>
      <c r="AE418">
        <v>1</v>
      </c>
      <c r="AF418" t="s">
        <v>312</v>
      </c>
      <c r="AG418">
        <v>0.16000000000000003</v>
      </c>
      <c r="AH418">
        <v>2</v>
      </c>
      <c r="AI418">
        <v>16674123</v>
      </c>
      <c r="AJ418">
        <v>400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ROW(Source!A275)</f>
        <v>275</v>
      </c>
      <c r="B419">
        <v>16674124</v>
      </c>
      <c r="C419">
        <v>16674115</v>
      </c>
      <c r="D419">
        <v>15721209</v>
      </c>
      <c r="E419">
        <v>1</v>
      </c>
      <c r="F419">
        <v>1</v>
      </c>
      <c r="G419">
        <v>1</v>
      </c>
      <c r="H419">
        <v>1</v>
      </c>
      <c r="I419" t="s">
        <v>566</v>
      </c>
      <c r="J419" t="s">
        <v>6</v>
      </c>
      <c r="K419" t="s">
        <v>567</v>
      </c>
      <c r="L419">
        <v>1191</v>
      </c>
      <c r="N419">
        <v>1013</v>
      </c>
      <c r="O419" t="s">
        <v>398</v>
      </c>
      <c r="P419" t="s">
        <v>398</v>
      </c>
      <c r="Q419">
        <v>1</v>
      </c>
      <c r="X419">
        <v>0.4</v>
      </c>
      <c r="Y419">
        <v>0</v>
      </c>
      <c r="Z419">
        <v>0</v>
      </c>
      <c r="AA419">
        <v>0</v>
      </c>
      <c r="AB419">
        <v>15.49</v>
      </c>
      <c r="AC419">
        <v>0</v>
      </c>
      <c r="AD419">
        <v>1</v>
      </c>
      <c r="AE419">
        <v>1</v>
      </c>
      <c r="AF419" t="s">
        <v>312</v>
      </c>
      <c r="AG419">
        <v>0.32000000000000006</v>
      </c>
      <c r="AH419">
        <v>2</v>
      </c>
      <c r="AI419">
        <v>16674124</v>
      </c>
      <c r="AJ419">
        <v>401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ROW(Source!A275)</f>
        <v>275</v>
      </c>
      <c r="B420">
        <v>16674125</v>
      </c>
      <c r="C420">
        <v>16674115</v>
      </c>
      <c r="D420">
        <v>15723986</v>
      </c>
      <c r="E420">
        <v>1</v>
      </c>
      <c r="F420">
        <v>1</v>
      </c>
      <c r="G420">
        <v>1</v>
      </c>
      <c r="H420">
        <v>1</v>
      </c>
      <c r="I420" t="s">
        <v>570</v>
      </c>
      <c r="J420" t="s">
        <v>6</v>
      </c>
      <c r="K420" t="s">
        <v>571</v>
      </c>
      <c r="L420">
        <v>1191</v>
      </c>
      <c r="N420">
        <v>1013</v>
      </c>
      <c r="O420" t="s">
        <v>398</v>
      </c>
      <c r="P420" t="s">
        <v>398</v>
      </c>
      <c r="Q420">
        <v>1</v>
      </c>
      <c r="X420">
        <v>0.4</v>
      </c>
      <c r="Y420">
        <v>0</v>
      </c>
      <c r="Z420">
        <v>0</v>
      </c>
      <c r="AA420">
        <v>0</v>
      </c>
      <c r="AB420">
        <v>14.09</v>
      </c>
      <c r="AC420">
        <v>0</v>
      </c>
      <c r="AD420">
        <v>1</v>
      </c>
      <c r="AE420">
        <v>1</v>
      </c>
      <c r="AF420" t="s">
        <v>312</v>
      </c>
      <c r="AG420">
        <v>0.32000000000000006</v>
      </c>
      <c r="AH420">
        <v>2</v>
      </c>
      <c r="AI420">
        <v>16674125</v>
      </c>
      <c r="AJ420">
        <v>402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ROW(Source!A276)</f>
        <v>276</v>
      </c>
      <c r="B421">
        <v>16674127</v>
      </c>
      <c r="C421">
        <v>16674126</v>
      </c>
      <c r="D421">
        <v>15884826</v>
      </c>
      <c r="E421">
        <v>1</v>
      </c>
      <c r="F421">
        <v>1</v>
      </c>
      <c r="G421">
        <v>1</v>
      </c>
      <c r="H421">
        <v>1</v>
      </c>
      <c r="I421" t="s">
        <v>562</v>
      </c>
      <c r="J421" t="s">
        <v>6</v>
      </c>
      <c r="K421" t="s">
        <v>563</v>
      </c>
      <c r="L421">
        <v>1191</v>
      </c>
      <c r="N421">
        <v>1013</v>
      </c>
      <c r="O421" t="s">
        <v>398</v>
      </c>
      <c r="P421" t="s">
        <v>398</v>
      </c>
      <c r="Q421">
        <v>1</v>
      </c>
      <c r="X421">
        <v>5.29</v>
      </c>
      <c r="Y421">
        <v>0</v>
      </c>
      <c r="Z421">
        <v>0</v>
      </c>
      <c r="AA421">
        <v>0</v>
      </c>
      <c r="AB421">
        <v>10.210000000000001</v>
      </c>
      <c r="AC421">
        <v>0</v>
      </c>
      <c r="AD421">
        <v>1</v>
      </c>
      <c r="AE421">
        <v>1</v>
      </c>
      <c r="AF421" t="s">
        <v>312</v>
      </c>
      <c r="AG421">
        <v>4.2320000000000002</v>
      </c>
      <c r="AH421">
        <v>2</v>
      </c>
      <c r="AI421">
        <v>16674127</v>
      </c>
      <c r="AJ421">
        <v>403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ROW(Source!A276)</f>
        <v>276</v>
      </c>
      <c r="B422">
        <v>16674128</v>
      </c>
      <c r="C422">
        <v>16674126</v>
      </c>
      <c r="D422">
        <v>15880846</v>
      </c>
      <c r="E422">
        <v>1</v>
      </c>
      <c r="F422">
        <v>1</v>
      </c>
      <c r="G422">
        <v>1</v>
      </c>
      <c r="H422">
        <v>1</v>
      </c>
      <c r="I422" t="s">
        <v>564</v>
      </c>
      <c r="J422" t="s">
        <v>6</v>
      </c>
      <c r="K422" t="s">
        <v>565</v>
      </c>
      <c r="L422">
        <v>1191</v>
      </c>
      <c r="N422">
        <v>1013</v>
      </c>
      <c r="O422" t="s">
        <v>398</v>
      </c>
      <c r="P422" t="s">
        <v>398</v>
      </c>
      <c r="Q422">
        <v>1</v>
      </c>
      <c r="X422">
        <v>1.32</v>
      </c>
      <c r="Y422">
        <v>0</v>
      </c>
      <c r="Z422">
        <v>0</v>
      </c>
      <c r="AA422">
        <v>0</v>
      </c>
      <c r="AB422">
        <v>16.93</v>
      </c>
      <c r="AC422">
        <v>0</v>
      </c>
      <c r="AD422">
        <v>1</v>
      </c>
      <c r="AE422">
        <v>1</v>
      </c>
      <c r="AF422" t="s">
        <v>312</v>
      </c>
      <c r="AG422">
        <v>1.056</v>
      </c>
      <c r="AH422">
        <v>2</v>
      </c>
      <c r="AI422">
        <v>16674128</v>
      </c>
      <c r="AJ422">
        <v>404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ROW(Source!A276)</f>
        <v>276</v>
      </c>
      <c r="B423">
        <v>16674129</v>
      </c>
      <c r="C423">
        <v>16674126</v>
      </c>
      <c r="D423">
        <v>15721209</v>
      </c>
      <c r="E423">
        <v>1</v>
      </c>
      <c r="F423">
        <v>1</v>
      </c>
      <c r="G423">
        <v>1</v>
      </c>
      <c r="H423">
        <v>1</v>
      </c>
      <c r="I423" t="s">
        <v>566</v>
      </c>
      <c r="J423" t="s">
        <v>6</v>
      </c>
      <c r="K423" t="s">
        <v>567</v>
      </c>
      <c r="L423">
        <v>1191</v>
      </c>
      <c r="N423">
        <v>1013</v>
      </c>
      <c r="O423" t="s">
        <v>398</v>
      </c>
      <c r="P423" t="s">
        <v>398</v>
      </c>
      <c r="Q423">
        <v>1</v>
      </c>
      <c r="X423">
        <v>3.31</v>
      </c>
      <c r="Y423">
        <v>0</v>
      </c>
      <c r="Z423">
        <v>0</v>
      </c>
      <c r="AA423">
        <v>0</v>
      </c>
      <c r="AB423">
        <v>15.49</v>
      </c>
      <c r="AC423">
        <v>0</v>
      </c>
      <c r="AD423">
        <v>1</v>
      </c>
      <c r="AE423">
        <v>1</v>
      </c>
      <c r="AF423" t="s">
        <v>312</v>
      </c>
      <c r="AG423">
        <v>2.6480000000000001</v>
      </c>
      <c r="AH423">
        <v>2</v>
      </c>
      <c r="AI423">
        <v>16674129</v>
      </c>
      <c r="AJ423">
        <v>405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ROW(Source!A276)</f>
        <v>276</v>
      </c>
      <c r="B424">
        <v>16674130</v>
      </c>
      <c r="C424">
        <v>16674126</v>
      </c>
      <c r="D424">
        <v>15723986</v>
      </c>
      <c r="E424">
        <v>1</v>
      </c>
      <c r="F424">
        <v>1</v>
      </c>
      <c r="G424">
        <v>1</v>
      </c>
      <c r="H424">
        <v>1</v>
      </c>
      <c r="I424" t="s">
        <v>570</v>
      </c>
      <c r="J424" t="s">
        <v>6</v>
      </c>
      <c r="K424" t="s">
        <v>571</v>
      </c>
      <c r="L424">
        <v>1191</v>
      </c>
      <c r="N424">
        <v>1013</v>
      </c>
      <c r="O424" t="s">
        <v>398</v>
      </c>
      <c r="P424" t="s">
        <v>398</v>
      </c>
      <c r="Q424">
        <v>1</v>
      </c>
      <c r="X424">
        <v>3.31</v>
      </c>
      <c r="Y424">
        <v>0</v>
      </c>
      <c r="Z424">
        <v>0</v>
      </c>
      <c r="AA424">
        <v>0</v>
      </c>
      <c r="AB424">
        <v>14.09</v>
      </c>
      <c r="AC424">
        <v>0</v>
      </c>
      <c r="AD424">
        <v>1</v>
      </c>
      <c r="AE424">
        <v>1</v>
      </c>
      <c r="AF424" t="s">
        <v>312</v>
      </c>
      <c r="AG424">
        <v>2.6480000000000001</v>
      </c>
      <c r="AH424">
        <v>2</v>
      </c>
      <c r="AI424">
        <v>16674130</v>
      </c>
      <c r="AJ424">
        <v>406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ROW(Source!A277)</f>
        <v>277</v>
      </c>
      <c r="B425">
        <v>16674127</v>
      </c>
      <c r="C425">
        <v>16674126</v>
      </c>
      <c r="D425">
        <v>15884826</v>
      </c>
      <c r="E425">
        <v>1</v>
      </c>
      <c r="F425">
        <v>1</v>
      </c>
      <c r="G425">
        <v>1</v>
      </c>
      <c r="H425">
        <v>1</v>
      </c>
      <c r="I425" t="s">
        <v>562</v>
      </c>
      <c r="J425" t="s">
        <v>6</v>
      </c>
      <c r="K425" t="s">
        <v>563</v>
      </c>
      <c r="L425">
        <v>1191</v>
      </c>
      <c r="N425">
        <v>1013</v>
      </c>
      <c r="O425" t="s">
        <v>398</v>
      </c>
      <c r="P425" t="s">
        <v>398</v>
      </c>
      <c r="Q425">
        <v>1</v>
      </c>
      <c r="X425">
        <v>5.29</v>
      </c>
      <c r="Y425">
        <v>0</v>
      </c>
      <c r="Z425">
        <v>0</v>
      </c>
      <c r="AA425">
        <v>0</v>
      </c>
      <c r="AB425">
        <v>10.210000000000001</v>
      </c>
      <c r="AC425">
        <v>0</v>
      </c>
      <c r="AD425">
        <v>1</v>
      </c>
      <c r="AE425">
        <v>1</v>
      </c>
      <c r="AF425" t="s">
        <v>312</v>
      </c>
      <c r="AG425">
        <v>4.2320000000000002</v>
      </c>
      <c r="AH425">
        <v>2</v>
      </c>
      <c r="AI425">
        <v>16674127</v>
      </c>
      <c r="AJ425">
        <v>407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ROW(Source!A277)</f>
        <v>277</v>
      </c>
      <c r="B426">
        <v>16674128</v>
      </c>
      <c r="C426">
        <v>16674126</v>
      </c>
      <c r="D426">
        <v>15880846</v>
      </c>
      <c r="E426">
        <v>1</v>
      </c>
      <c r="F426">
        <v>1</v>
      </c>
      <c r="G426">
        <v>1</v>
      </c>
      <c r="H426">
        <v>1</v>
      </c>
      <c r="I426" t="s">
        <v>564</v>
      </c>
      <c r="J426" t="s">
        <v>6</v>
      </c>
      <c r="K426" t="s">
        <v>565</v>
      </c>
      <c r="L426">
        <v>1191</v>
      </c>
      <c r="N426">
        <v>1013</v>
      </c>
      <c r="O426" t="s">
        <v>398</v>
      </c>
      <c r="P426" t="s">
        <v>398</v>
      </c>
      <c r="Q426">
        <v>1</v>
      </c>
      <c r="X426">
        <v>1.32</v>
      </c>
      <c r="Y426">
        <v>0</v>
      </c>
      <c r="Z426">
        <v>0</v>
      </c>
      <c r="AA426">
        <v>0</v>
      </c>
      <c r="AB426">
        <v>16.93</v>
      </c>
      <c r="AC426">
        <v>0</v>
      </c>
      <c r="AD426">
        <v>1</v>
      </c>
      <c r="AE426">
        <v>1</v>
      </c>
      <c r="AF426" t="s">
        <v>312</v>
      </c>
      <c r="AG426">
        <v>1.056</v>
      </c>
      <c r="AH426">
        <v>2</v>
      </c>
      <c r="AI426">
        <v>16674128</v>
      </c>
      <c r="AJ426">
        <v>408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ROW(Source!A277)</f>
        <v>277</v>
      </c>
      <c r="B427">
        <v>16674129</v>
      </c>
      <c r="C427">
        <v>16674126</v>
      </c>
      <c r="D427">
        <v>15721209</v>
      </c>
      <c r="E427">
        <v>1</v>
      </c>
      <c r="F427">
        <v>1</v>
      </c>
      <c r="G427">
        <v>1</v>
      </c>
      <c r="H427">
        <v>1</v>
      </c>
      <c r="I427" t="s">
        <v>566</v>
      </c>
      <c r="J427" t="s">
        <v>6</v>
      </c>
      <c r="K427" t="s">
        <v>567</v>
      </c>
      <c r="L427">
        <v>1191</v>
      </c>
      <c r="N427">
        <v>1013</v>
      </c>
      <c r="O427" t="s">
        <v>398</v>
      </c>
      <c r="P427" t="s">
        <v>398</v>
      </c>
      <c r="Q427">
        <v>1</v>
      </c>
      <c r="X427">
        <v>3.31</v>
      </c>
      <c r="Y427">
        <v>0</v>
      </c>
      <c r="Z427">
        <v>0</v>
      </c>
      <c r="AA427">
        <v>0</v>
      </c>
      <c r="AB427">
        <v>15.49</v>
      </c>
      <c r="AC427">
        <v>0</v>
      </c>
      <c r="AD427">
        <v>1</v>
      </c>
      <c r="AE427">
        <v>1</v>
      </c>
      <c r="AF427" t="s">
        <v>312</v>
      </c>
      <c r="AG427">
        <v>2.6480000000000001</v>
      </c>
      <c r="AH427">
        <v>2</v>
      </c>
      <c r="AI427">
        <v>16674129</v>
      </c>
      <c r="AJ427">
        <v>409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ROW(Source!A277)</f>
        <v>277</v>
      </c>
      <c r="B428">
        <v>16674130</v>
      </c>
      <c r="C428">
        <v>16674126</v>
      </c>
      <c r="D428">
        <v>15723986</v>
      </c>
      <c r="E428">
        <v>1</v>
      </c>
      <c r="F428">
        <v>1</v>
      </c>
      <c r="G428">
        <v>1</v>
      </c>
      <c r="H428">
        <v>1</v>
      </c>
      <c r="I428" t="s">
        <v>570</v>
      </c>
      <c r="J428" t="s">
        <v>6</v>
      </c>
      <c r="K428" t="s">
        <v>571</v>
      </c>
      <c r="L428">
        <v>1191</v>
      </c>
      <c r="N428">
        <v>1013</v>
      </c>
      <c r="O428" t="s">
        <v>398</v>
      </c>
      <c r="P428" t="s">
        <v>398</v>
      </c>
      <c r="Q428">
        <v>1</v>
      </c>
      <c r="X428">
        <v>3.31</v>
      </c>
      <c r="Y428">
        <v>0</v>
      </c>
      <c r="Z428">
        <v>0</v>
      </c>
      <c r="AA428">
        <v>0</v>
      </c>
      <c r="AB428">
        <v>14.09</v>
      </c>
      <c r="AC428">
        <v>0</v>
      </c>
      <c r="AD428">
        <v>1</v>
      </c>
      <c r="AE428">
        <v>1</v>
      </c>
      <c r="AF428" t="s">
        <v>312</v>
      </c>
      <c r="AG428">
        <v>2.6480000000000001</v>
      </c>
      <c r="AH428">
        <v>2</v>
      </c>
      <c r="AI428">
        <v>16674130</v>
      </c>
      <c r="AJ428">
        <v>410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ROW(Source!A278)</f>
        <v>278</v>
      </c>
      <c r="B429">
        <v>16674137</v>
      </c>
      <c r="C429">
        <v>16674131</v>
      </c>
      <c r="D429">
        <v>15885760</v>
      </c>
      <c r="E429">
        <v>1</v>
      </c>
      <c r="F429">
        <v>1</v>
      </c>
      <c r="G429">
        <v>1</v>
      </c>
      <c r="H429">
        <v>1</v>
      </c>
      <c r="I429" t="s">
        <v>560</v>
      </c>
      <c r="J429" t="s">
        <v>6</v>
      </c>
      <c r="K429" t="s">
        <v>561</v>
      </c>
      <c r="L429">
        <v>1191</v>
      </c>
      <c r="N429">
        <v>1013</v>
      </c>
      <c r="O429" t="s">
        <v>398</v>
      </c>
      <c r="P429" t="s">
        <v>398</v>
      </c>
      <c r="Q429">
        <v>1</v>
      </c>
      <c r="X429">
        <v>34.56</v>
      </c>
      <c r="Y429">
        <v>0</v>
      </c>
      <c r="Z429">
        <v>0</v>
      </c>
      <c r="AA429">
        <v>0</v>
      </c>
      <c r="AB429">
        <v>12.92</v>
      </c>
      <c r="AC429">
        <v>0</v>
      </c>
      <c r="AD429">
        <v>1</v>
      </c>
      <c r="AE429">
        <v>1</v>
      </c>
      <c r="AF429" t="s">
        <v>312</v>
      </c>
      <c r="AG429">
        <v>27.648000000000003</v>
      </c>
      <c r="AH429">
        <v>2</v>
      </c>
      <c r="AI429">
        <v>16674137</v>
      </c>
      <c r="AJ429">
        <v>411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ROW(Source!A278)</f>
        <v>278</v>
      </c>
      <c r="B430">
        <v>16674138</v>
      </c>
      <c r="C430">
        <v>16674131</v>
      </c>
      <c r="D430">
        <v>15884826</v>
      </c>
      <c r="E430">
        <v>1</v>
      </c>
      <c r="F430">
        <v>1</v>
      </c>
      <c r="G430">
        <v>1</v>
      </c>
      <c r="H430">
        <v>1</v>
      </c>
      <c r="I430" t="s">
        <v>562</v>
      </c>
      <c r="J430" t="s">
        <v>6</v>
      </c>
      <c r="K430" t="s">
        <v>563</v>
      </c>
      <c r="L430">
        <v>1191</v>
      </c>
      <c r="N430">
        <v>1013</v>
      </c>
      <c r="O430" t="s">
        <v>398</v>
      </c>
      <c r="P430" t="s">
        <v>398</v>
      </c>
      <c r="Q430">
        <v>1</v>
      </c>
      <c r="X430">
        <v>23.04</v>
      </c>
      <c r="Y430">
        <v>0</v>
      </c>
      <c r="Z430">
        <v>0</v>
      </c>
      <c r="AA430">
        <v>0</v>
      </c>
      <c r="AB430">
        <v>10.210000000000001</v>
      </c>
      <c r="AC430">
        <v>0</v>
      </c>
      <c r="AD430">
        <v>1</v>
      </c>
      <c r="AE430">
        <v>1</v>
      </c>
      <c r="AF430" t="s">
        <v>312</v>
      </c>
      <c r="AG430">
        <v>18.431999999999999</v>
      </c>
      <c r="AH430">
        <v>2</v>
      </c>
      <c r="AI430">
        <v>16674138</v>
      </c>
      <c r="AJ430">
        <v>412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ROW(Source!A278)</f>
        <v>278</v>
      </c>
      <c r="B431">
        <v>16674139</v>
      </c>
      <c r="C431">
        <v>16674131</v>
      </c>
      <c r="D431">
        <v>15880846</v>
      </c>
      <c r="E431">
        <v>1</v>
      </c>
      <c r="F431">
        <v>1</v>
      </c>
      <c r="G431">
        <v>1</v>
      </c>
      <c r="H431">
        <v>1</v>
      </c>
      <c r="I431" t="s">
        <v>564</v>
      </c>
      <c r="J431" t="s">
        <v>6</v>
      </c>
      <c r="K431" t="s">
        <v>565</v>
      </c>
      <c r="L431">
        <v>1191</v>
      </c>
      <c r="N431">
        <v>1013</v>
      </c>
      <c r="O431" t="s">
        <v>398</v>
      </c>
      <c r="P431" t="s">
        <v>398</v>
      </c>
      <c r="Q431">
        <v>1</v>
      </c>
      <c r="X431">
        <v>11.52</v>
      </c>
      <c r="Y431">
        <v>0</v>
      </c>
      <c r="Z431">
        <v>0</v>
      </c>
      <c r="AA431">
        <v>0</v>
      </c>
      <c r="AB431">
        <v>16.93</v>
      </c>
      <c r="AC431">
        <v>0</v>
      </c>
      <c r="AD431">
        <v>1</v>
      </c>
      <c r="AE431">
        <v>1</v>
      </c>
      <c r="AF431" t="s">
        <v>312</v>
      </c>
      <c r="AG431">
        <v>9.2159999999999993</v>
      </c>
      <c r="AH431">
        <v>2</v>
      </c>
      <c r="AI431">
        <v>16674139</v>
      </c>
      <c r="AJ431">
        <v>413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ROW(Source!A278)</f>
        <v>278</v>
      </c>
      <c r="B432">
        <v>16674140</v>
      </c>
      <c r="C432">
        <v>16674131</v>
      </c>
      <c r="D432">
        <v>15721209</v>
      </c>
      <c r="E432">
        <v>1</v>
      </c>
      <c r="F432">
        <v>1</v>
      </c>
      <c r="G432">
        <v>1</v>
      </c>
      <c r="H432">
        <v>1</v>
      </c>
      <c r="I432" t="s">
        <v>566</v>
      </c>
      <c r="J432" t="s">
        <v>6</v>
      </c>
      <c r="K432" t="s">
        <v>567</v>
      </c>
      <c r="L432">
        <v>1191</v>
      </c>
      <c r="N432">
        <v>1013</v>
      </c>
      <c r="O432" t="s">
        <v>398</v>
      </c>
      <c r="P432" t="s">
        <v>398</v>
      </c>
      <c r="Q432">
        <v>1</v>
      </c>
      <c r="X432">
        <v>23.04</v>
      </c>
      <c r="Y432">
        <v>0</v>
      </c>
      <c r="Z432">
        <v>0</v>
      </c>
      <c r="AA432">
        <v>0</v>
      </c>
      <c r="AB432">
        <v>15.49</v>
      </c>
      <c r="AC432">
        <v>0</v>
      </c>
      <c r="AD432">
        <v>1</v>
      </c>
      <c r="AE432">
        <v>1</v>
      </c>
      <c r="AF432" t="s">
        <v>312</v>
      </c>
      <c r="AG432">
        <v>18.431999999999999</v>
      </c>
      <c r="AH432">
        <v>2</v>
      </c>
      <c r="AI432">
        <v>16674140</v>
      </c>
      <c r="AJ432">
        <v>414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ROW(Source!A278)</f>
        <v>278</v>
      </c>
      <c r="B433">
        <v>16674141</v>
      </c>
      <c r="C433">
        <v>16674131</v>
      </c>
      <c r="D433">
        <v>15723986</v>
      </c>
      <c r="E433">
        <v>1</v>
      </c>
      <c r="F433">
        <v>1</v>
      </c>
      <c r="G433">
        <v>1</v>
      </c>
      <c r="H433">
        <v>1</v>
      </c>
      <c r="I433" t="s">
        <v>570</v>
      </c>
      <c r="J433" t="s">
        <v>6</v>
      </c>
      <c r="K433" t="s">
        <v>571</v>
      </c>
      <c r="L433">
        <v>1191</v>
      </c>
      <c r="N433">
        <v>1013</v>
      </c>
      <c r="O433" t="s">
        <v>398</v>
      </c>
      <c r="P433" t="s">
        <v>398</v>
      </c>
      <c r="Q433">
        <v>1</v>
      </c>
      <c r="X433">
        <v>23.04</v>
      </c>
      <c r="Y433">
        <v>0</v>
      </c>
      <c r="Z433">
        <v>0</v>
      </c>
      <c r="AA433">
        <v>0</v>
      </c>
      <c r="AB433">
        <v>14.09</v>
      </c>
      <c r="AC433">
        <v>0</v>
      </c>
      <c r="AD433">
        <v>1</v>
      </c>
      <c r="AE433">
        <v>1</v>
      </c>
      <c r="AF433" t="s">
        <v>312</v>
      </c>
      <c r="AG433">
        <v>18.431999999999999</v>
      </c>
      <c r="AH433">
        <v>2</v>
      </c>
      <c r="AI433">
        <v>16674141</v>
      </c>
      <c r="AJ433">
        <v>415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ROW(Source!A279)</f>
        <v>279</v>
      </c>
      <c r="B434">
        <v>16674137</v>
      </c>
      <c r="C434">
        <v>16674131</v>
      </c>
      <c r="D434">
        <v>15885760</v>
      </c>
      <c r="E434">
        <v>1</v>
      </c>
      <c r="F434">
        <v>1</v>
      </c>
      <c r="G434">
        <v>1</v>
      </c>
      <c r="H434">
        <v>1</v>
      </c>
      <c r="I434" t="s">
        <v>560</v>
      </c>
      <c r="J434" t="s">
        <v>6</v>
      </c>
      <c r="K434" t="s">
        <v>561</v>
      </c>
      <c r="L434">
        <v>1191</v>
      </c>
      <c r="N434">
        <v>1013</v>
      </c>
      <c r="O434" t="s">
        <v>398</v>
      </c>
      <c r="P434" t="s">
        <v>398</v>
      </c>
      <c r="Q434">
        <v>1</v>
      </c>
      <c r="X434">
        <v>34.56</v>
      </c>
      <c r="Y434">
        <v>0</v>
      </c>
      <c r="Z434">
        <v>0</v>
      </c>
      <c r="AA434">
        <v>0</v>
      </c>
      <c r="AB434">
        <v>12.92</v>
      </c>
      <c r="AC434">
        <v>0</v>
      </c>
      <c r="AD434">
        <v>1</v>
      </c>
      <c r="AE434">
        <v>1</v>
      </c>
      <c r="AF434" t="s">
        <v>312</v>
      </c>
      <c r="AG434">
        <v>27.648000000000003</v>
      </c>
      <c r="AH434">
        <v>2</v>
      </c>
      <c r="AI434">
        <v>16674137</v>
      </c>
      <c r="AJ434">
        <v>416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ROW(Source!A279)</f>
        <v>279</v>
      </c>
      <c r="B435">
        <v>16674138</v>
      </c>
      <c r="C435">
        <v>16674131</v>
      </c>
      <c r="D435">
        <v>15884826</v>
      </c>
      <c r="E435">
        <v>1</v>
      </c>
      <c r="F435">
        <v>1</v>
      </c>
      <c r="G435">
        <v>1</v>
      </c>
      <c r="H435">
        <v>1</v>
      </c>
      <c r="I435" t="s">
        <v>562</v>
      </c>
      <c r="J435" t="s">
        <v>6</v>
      </c>
      <c r="K435" t="s">
        <v>563</v>
      </c>
      <c r="L435">
        <v>1191</v>
      </c>
      <c r="N435">
        <v>1013</v>
      </c>
      <c r="O435" t="s">
        <v>398</v>
      </c>
      <c r="P435" t="s">
        <v>398</v>
      </c>
      <c r="Q435">
        <v>1</v>
      </c>
      <c r="X435">
        <v>23.04</v>
      </c>
      <c r="Y435">
        <v>0</v>
      </c>
      <c r="Z435">
        <v>0</v>
      </c>
      <c r="AA435">
        <v>0</v>
      </c>
      <c r="AB435">
        <v>10.210000000000001</v>
      </c>
      <c r="AC435">
        <v>0</v>
      </c>
      <c r="AD435">
        <v>1</v>
      </c>
      <c r="AE435">
        <v>1</v>
      </c>
      <c r="AF435" t="s">
        <v>312</v>
      </c>
      <c r="AG435">
        <v>18.431999999999999</v>
      </c>
      <c r="AH435">
        <v>2</v>
      </c>
      <c r="AI435">
        <v>16674138</v>
      </c>
      <c r="AJ435">
        <v>417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ROW(Source!A279)</f>
        <v>279</v>
      </c>
      <c r="B436">
        <v>16674139</v>
      </c>
      <c r="C436">
        <v>16674131</v>
      </c>
      <c r="D436">
        <v>15880846</v>
      </c>
      <c r="E436">
        <v>1</v>
      </c>
      <c r="F436">
        <v>1</v>
      </c>
      <c r="G436">
        <v>1</v>
      </c>
      <c r="H436">
        <v>1</v>
      </c>
      <c r="I436" t="s">
        <v>564</v>
      </c>
      <c r="J436" t="s">
        <v>6</v>
      </c>
      <c r="K436" t="s">
        <v>565</v>
      </c>
      <c r="L436">
        <v>1191</v>
      </c>
      <c r="N436">
        <v>1013</v>
      </c>
      <c r="O436" t="s">
        <v>398</v>
      </c>
      <c r="P436" t="s">
        <v>398</v>
      </c>
      <c r="Q436">
        <v>1</v>
      </c>
      <c r="X436">
        <v>11.52</v>
      </c>
      <c r="Y436">
        <v>0</v>
      </c>
      <c r="Z436">
        <v>0</v>
      </c>
      <c r="AA436">
        <v>0</v>
      </c>
      <c r="AB436">
        <v>16.93</v>
      </c>
      <c r="AC436">
        <v>0</v>
      </c>
      <c r="AD436">
        <v>1</v>
      </c>
      <c r="AE436">
        <v>1</v>
      </c>
      <c r="AF436" t="s">
        <v>312</v>
      </c>
      <c r="AG436">
        <v>9.2159999999999993</v>
      </c>
      <c r="AH436">
        <v>2</v>
      </c>
      <c r="AI436">
        <v>16674139</v>
      </c>
      <c r="AJ436">
        <v>418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ROW(Source!A279)</f>
        <v>279</v>
      </c>
      <c r="B437">
        <v>16674140</v>
      </c>
      <c r="C437">
        <v>16674131</v>
      </c>
      <c r="D437">
        <v>15721209</v>
      </c>
      <c r="E437">
        <v>1</v>
      </c>
      <c r="F437">
        <v>1</v>
      </c>
      <c r="G437">
        <v>1</v>
      </c>
      <c r="H437">
        <v>1</v>
      </c>
      <c r="I437" t="s">
        <v>566</v>
      </c>
      <c r="J437" t="s">
        <v>6</v>
      </c>
      <c r="K437" t="s">
        <v>567</v>
      </c>
      <c r="L437">
        <v>1191</v>
      </c>
      <c r="N437">
        <v>1013</v>
      </c>
      <c r="O437" t="s">
        <v>398</v>
      </c>
      <c r="P437" t="s">
        <v>398</v>
      </c>
      <c r="Q437">
        <v>1</v>
      </c>
      <c r="X437">
        <v>23.04</v>
      </c>
      <c r="Y437">
        <v>0</v>
      </c>
      <c r="Z437">
        <v>0</v>
      </c>
      <c r="AA437">
        <v>0</v>
      </c>
      <c r="AB437">
        <v>15.49</v>
      </c>
      <c r="AC437">
        <v>0</v>
      </c>
      <c r="AD437">
        <v>1</v>
      </c>
      <c r="AE437">
        <v>1</v>
      </c>
      <c r="AF437" t="s">
        <v>312</v>
      </c>
      <c r="AG437">
        <v>18.431999999999999</v>
      </c>
      <c r="AH437">
        <v>2</v>
      </c>
      <c r="AI437">
        <v>16674140</v>
      </c>
      <c r="AJ437">
        <v>419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ROW(Source!A279)</f>
        <v>279</v>
      </c>
      <c r="B438">
        <v>16674141</v>
      </c>
      <c r="C438">
        <v>16674131</v>
      </c>
      <c r="D438">
        <v>15723986</v>
      </c>
      <c r="E438">
        <v>1</v>
      </c>
      <c r="F438">
        <v>1</v>
      </c>
      <c r="G438">
        <v>1</v>
      </c>
      <c r="H438">
        <v>1</v>
      </c>
      <c r="I438" t="s">
        <v>570</v>
      </c>
      <c r="J438" t="s">
        <v>6</v>
      </c>
      <c r="K438" t="s">
        <v>571</v>
      </c>
      <c r="L438">
        <v>1191</v>
      </c>
      <c r="N438">
        <v>1013</v>
      </c>
      <c r="O438" t="s">
        <v>398</v>
      </c>
      <c r="P438" t="s">
        <v>398</v>
      </c>
      <c r="Q438">
        <v>1</v>
      </c>
      <c r="X438">
        <v>23.04</v>
      </c>
      <c r="Y438">
        <v>0</v>
      </c>
      <c r="Z438">
        <v>0</v>
      </c>
      <c r="AA438">
        <v>0</v>
      </c>
      <c r="AB438">
        <v>14.09</v>
      </c>
      <c r="AC438">
        <v>0</v>
      </c>
      <c r="AD438">
        <v>1</v>
      </c>
      <c r="AE438">
        <v>1</v>
      </c>
      <c r="AF438" t="s">
        <v>312</v>
      </c>
      <c r="AG438">
        <v>18.431999999999999</v>
      </c>
      <c r="AH438">
        <v>2</v>
      </c>
      <c r="AI438">
        <v>16674141</v>
      </c>
      <c r="AJ438">
        <v>420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Гости УМП</cp:lastModifiedBy>
  <cp:lastPrinted>2018-05-31T12:42:46Z</cp:lastPrinted>
  <dcterms:created xsi:type="dcterms:W3CDTF">2018-05-22T08:37:55Z</dcterms:created>
  <dcterms:modified xsi:type="dcterms:W3CDTF">2018-05-31T12:52:00Z</dcterms:modified>
</cp:coreProperties>
</file>