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345" windowWidth="18870" windowHeight="6585"/>
  </bookViews>
  <sheets>
    <sheet name="СВОДНЫЕ" sheetId="1" r:id="rId1"/>
    <sheet name="тэпы" sheetId="2" r:id="rId2"/>
    <sheet name="РАСЧЕТНЫЕ ПОКАЗАТЕЛИ ПОТРЕБНОСТ" sheetId="3" r:id="rId3"/>
    <sheet name="КБО" sheetId="5" r:id="rId4"/>
  </sheets>
  <calcPr calcId="145621"/>
</workbook>
</file>

<file path=xl/calcChain.xml><?xml version="1.0" encoding="utf-8"?>
<calcChain xmlns="http://schemas.openxmlformats.org/spreadsheetml/2006/main">
  <c r="G16" i="5" l="1"/>
  <c r="I16" i="5" s="1"/>
  <c r="I15" i="5"/>
  <c r="G13" i="5"/>
  <c r="I13" i="5" s="1"/>
  <c r="G10" i="5"/>
  <c r="G12" i="5" s="1"/>
  <c r="I12" i="5" s="1"/>
  <c r="G9" i="5"/>
  <c r="G11" i="5" s="1"/>
  <c r="I11" i="5" s="1"/>
  <c r="G8" i="5"/>
  <c r="I8" i="5" s="1"/>
  <c r="G7" i="5"/>
  <c r="I7" i="5" s="1"/>
  <c r="I6" i="5"/>
  <c r="I9" i="5" l="1"/>
  <c r="G14" i="5"/>
  <c r="I14" i="5" s="1"/>
  <c r="I10" i="5"/>
  <c r="T151" i="1" l="1"/>
  <c r="T150" i="1"/>
  <c r="T149" i="1"/>
  <c r="T148" i="1"/>
  <c r="T147" i="1"/>
  <c r="T146" i="1"/>
  <c r="T145" i="1"/>
  <c r="T144" i="1"/>
  <c r="T136" i="1"/>
  <c r="U136" i="1" s="1"/>
  <c r="T135" i="1"/>
  <c r="U135" i="1" s="1"/>
  <c r="T134" i="1"/>
  <c r="U134" i="1" s="1"/>
  <c r="T133" i="1"/>
  <c r="U133" i="1" s="1"/>
  <c r="T132" i="1"/>
  <c r="U132" i="1" s="1"/>
  <c r="T131" i="1"/>
  <c r="U131" i="1" s="1"/>
  <c r="T130" i="1"/>
  <c r="U130" i="1" s="1"/>
  <c r="T129" i="1"/>
  <c r="U129" i="1" s="1"/>
  <c r="T121" i="1"/>
  <c r="U121" i="1" s="1"/>
  <c r="T120" i="1"/>
  <c r="U120" i="1" s="1"/>
  <c r="T119" i="1"/>
  <c r="U119" i="1" s="1"/>
  <c r="T118" i="1"/>
  <c r="U118" i="1" s="1"/>
  <c r="T117" i="1"/>
  <c r="U117" i="1" s="1"/>
  <c r="T116" i="1"/>
  <c r="U116" i="1" s="1"/>
  <c r="T115" i="1"/>
  <c r="U115" i="1" s="1"/>
  <c r="T114" i="1"/>
  <c r="U114" i="1" s="1"/>
  <c r="T106" i="1"/>
  <c r="U106" i="1" s="1"/>
  <c r="T105" i="1"/>
  <c r="U105" i="1" s="1"/>
  <c r="T104" i="1"/>
  <c r="U104" i="1" s="1"/>
  <c r="T103" i="1"/>
  <c r="U103" i="1" s="1"/>
  <c r="T102" i="1"/>
  <c r="U102" i="1" s="1"/>
  <c r="T101" i="1"/>
  <c r="U101" i="1" s="1"/>
  <c r="T100" i="1"/>
  <c r="U100" i="1" s="1"/>
  <c r="T99" i="1"/>
  <c r="U99" i="1" s="1"/>
  <c r="T91" i="1"/>
  <c r="U91" i="1" s="1"/>
  <c r="T90" i="1"/>
  <c r="U90" i="1" s="1"/>
  <c r="T89" i="1"/>
  <c r="U89" i="1" s="1"/>
  <c r="T88" i="1"/>
  <c r="U88" i="1" s="1"/>
  <c r="T87" i="1"/>
  <c r="U87" i="1" s="1"/>
  <c r="T86" i="1"/>
  <c r="U86" i="1" s="1"/>
  <c r="T85" i="1"/>
  <c r="U85" i="1" s="1"/>
  <c r="T84" i="1"/>
  <c r="U84" i="1" s="1"/>
  <c r="T76" i="1"/>
  <c r="U76" i="1" s="1"/>
  <c r="T75" i="1"/>
  <c r="U75" i="1" s="1"/>
  <c r="T74" i="1"/>
  <c r="U74" i="1" s="1"/>
  <c r="T73" i="1"/>
  <c r="U73" i="1" s="1"/>
  <c r="T72" i="1"/>
  <c r="U72" i="1" s="1"/>
  <c r="T71" i="1"/>
  <c r="U71" i="1" s="1"/>
  <c r="T70" i="1"/>
  <c r="U70" i="1" s="1"/>
  <c r="T69" i="1"/>
  <c r="U69" i="1" s="1"/>
  <c r="T61" i="1"/>
  <c r="U61" i="1" s="1"/>
  <c r="T60" i="1"/>
  <c r="U60" i="1" s="1"/>
  <c r="T59" i="1"/>
  <c r="U59" i="1" s="1"/>
  <c r="T58" i="1"/>
  <c r="U58" i="1" s="1"/>
  <c r="T57" i="1"/>
  <c r="U57" i="1" s="1"/>
  <c r="T56" i="1"/>
  <c r="U56" i="1" s="1"/>
  <c r="T55" i="1"/>
  <c r="U55" i="1" s="1"/>
  <c r="T54" i="1"/>
  <c r="U54" i="1" s="1"/>
  <c r="T46" i="1"/>
  <c r="U46" i="1" s="1"/>
  <c r="T45" i="1"/>
  <c r="U45" i="1" s="1"/>
  <c r="T44" i="1"/>
  <c r="U44" i="1" s="1"/>
  <c r="T43" i="1"/>
  <c r="U43" i="1" s="1"/>
  <c r="T42" i="1"/>
  <c r="U42" i="1" s="1"/>
  <c r="T41" i="1"/>
  <c r="U41" i="1" s="1"/>
  <c r="T40" i="1"/>
  <c r="U40" i="1" s="1"/>
  <c r="T39" i="1"/>
  <c r="U39" i="1" s="1"/>
  <c r="T31" i="1"/>
  <c r="U31" i="1" s="1"/>
  <c r="T30" i="1"/>
  <c r="U30" i="1" s="1"/>
  <c r="T29" i="1"/>
  <c r="U29" i="1" s="1"/>
  <c r="T28" i="1"/>
  <c r="U28" i="1" s="1"/>
  <c r="T27" i="1"/>
  <c r="U27" i="1" s="1"/>
  <c r="T26" i="1"/>
  <c r="U26" i="1" s="1"/>
  <c r="T25" i="1"/>
  <c r="U25" i="1" s="1"/>
  <c r="T24" i="1"/>
  <c r="U24" i="1" s="1"/>
  <c r="T16" i="1"/>
  <c r="U16" i="1" s="1"/>
  <c r="T15" i="1"/>
  <c r="U15" i="1" s="1"/>
  <c r="T14" i="1"/>
  <c r="U14" i="1" s="1"/>
  <c r="T13" i="1"/>
  <c r="U13" i="1" s="1"/>
  <c r="T12" i="1"/>
  <c r="U12" i="1" s="1"/>
  <c r="T11" i="1"/>
  <c r="U11" i="1" s="1"/>
  <c r="T10" i="1"/>
  <c r="U10" i="1" s="1"/>
  <c r="T9" i="1"/>
  <c r="U9" i="1" s="1"/>
  <c r="T32" i="1" l="1"/>
  <c r="V32" i="1" s="1"/>
  <c r="W32" i="1" s="1"/>
  <c r="T47" i="1"/>
  <c r="V47" i="1" s="1"/>
  <c r="W47" i="1" s="1"/>
  <c r="T77" i="1"/>
  <c r="V77" i="1" s="1"/>
  <c r="W77" i="1" s="1"/>
  <c r="T62" i="1"/>
  <c r="V62" i="1" s="1"/>
  <c r="W62" i="1" s="1"/>
  <c r="T137" i="1"/>
  <c r="V137" i="1" s="1"/>
  <c r="W137" i="1" s="1"/>
  <c r="T122" i="1"/>
  <c r="V122" i="1" s="1"/>
  <c r="W122" i="1" s="1"/>
  <c r="T107" i="1"/>
  <c r="V107" i="1" s="1"/>
  <c r="W107" i="1" s="1"/>
  <c r="T92" i="1"/>
  <c r="V92" i="1" s="1"/>
  <c r="W92" i="1" s="1"/>
  <c r="T17" i="1"/>
  <c r="V17" i="1" s="1"/>
  <c r="W17" i="1" s="1"/>
  <c r="C28" i="2"/>
  <c r="D14" i="2"/>
  <c r="E14" i="2" s="1"/>
  <c r="D10" i="2"/>
  <c r="E10" i="2" s="1"/>
  <c r="M16" i="1" l="1"/>
  <c r="M15" i="1"/>
  <c r="M14" i="1"/>
  <c r="M13" i="1"/>
  <c r="M12" i="1"/>
  <c r="M11" i="1"/>
  <c r="M10" i="1"/>
  <c r="M9" i="1"/>
  <c r="M31" i="1"/>
  <c r="M30" i="1"/>
  <c r="M29" i="1"/>
  <c r="M28" i="1"/>
  <c r="M27" i="1"/>
  <c r="M26" i="1"/>
  <c r="M25" i="1"/>
  <c r="M24" i="1"/>
  <c r="M46" i="1"/>
  <c r="M45" i="1"/>
  <c r="M44" i="1"/>
  <c r="M43" i="1"/>
  <c r="M42" i="1"/>
  <c r="M41" i="1"/>
  <c r="M40" i="1"/>
  <c r="M39" i="1"/>
  <c r="M61" i="1"/>
  <c r="M60" i="1"/>
  <c r="M59" i="1"/>
  <c r="M58" i="1"/>
  <c r="M57" i="1"/>
  <c r="M56" i="1"/>
  <c r="M55" i="1"/>
  <c r="M54" i="1"/>
  <c r="M76" i="1"/>
  <c r="M75" i="1"/>
  <c r="M74" i="1"/>
  <c r="M73" i="1"/>
  <c r="M72" i="1"/>
  <c r="M71" i="1"/>
  <c r="M70" i="1"/>
  <c r="M69" i="1"/>
  <c r="M91" i="1"/>
  <c r="M90" i="1"/>
  <c r="M89" i="1"/>
  <c r="M88" i="1"/>
  <c r="M87" i="1"/>
  <c r="M86" i="1"/>
  <c r="M85" i="1"/>
  <c r="M84" i="1"/>
  <c r="M106" i="1"/>
  <c r="M105" i="1"/>
  <c r="M104" i="1"/>
  <c r="M103" i="1"/>
  <c r="M102" i="1"/>
  <c r="M101" i="1"/>
  <c r="M100" i="1"/>
  <c r="M99" i="1"/>
  <c r="M121" i="1"/>
  <c r="M120" i="1"/>
  <c r="M119" i="1"/>
  <c r="M118" i="1"/>
  <c r="M117" i="1"/>
  <c r="M116" i="1"/>
  <c r="M115" i="1"/>
  <c r="M114" i="1"/>
  <c r="M136" i="1"/>
  <c r="M135" i="1"/>
  <c r="M134" i="1"/>
  <c r="M133" i="1"/>
  <c r="M132" i="1"/>
  <c r="M131" i="1"/>
  <c r="M130" i="1"/>
  <c r="M129" i="1"/>
  <c r="L77" i="1" l="1"/>
  <c r="AD77" i="1" s="1"/>
  <c r="L62" i="1"/>
  <c r="AD62" i="1" s="1"/>
  <c r="L107" i="1"/>
  <c r="AD107" i="1" s="1"/>
  <c r="L122" i="1"/>
  <c r="AD122" i="1" s="1"/>
  <c r="L92" i="1"/>
  <c r="AD92" i="1" s="1"/>
  <c r="L137" i="1"/>
  <c r="AD137" i="1" s="1"/>
  <c r="L47" i="1"/>
  <c r="AD47" i="1" s="1"/>
  <c r="L32" i="1"/>
  <c r="AD32" i="1" s="1"/>
  <c r="L17" i="1"/>
  <c r="AD17" i="1" s="1"/>
  <c r="S134" i="1"/>
  <c r="Q134" i="1"/>
  <c r="O134" i="1"/>
  <c r="S133" i="1"/>
  <c r="Q133" i="1"/>
  <c r="O133" i="1"/>
  <c r="S132" i="1"/>
  <c r="Q132" i="1"/>
  <c r="O132" i="1"/>
  <c r="S131" i="1"/>
  <c r="Q131" i="1"/>
  <c r="O131" i="1"/>
  <c r="S130" i="1"/>
  <c r="Q130" i="1"/>
  <c r="O130" i="1"/>
  <c r="S129" i="1"/>
  <c r="Q129" i="1"/>
  <c r="O129" i="1"/>
  <c r="S119" i="1"/>
  <c r="Q119" i="1"/>
  <c r="O119" i="1"/>
  <c r="S118" i="1"/>
  <c r="Q118" i="1"/>
  <c r="O118" i="1"/>
  <c r="S117" i="1"/>
  <c r="Q117" i="1"/>
  <c r="O117" i="1"/>
  <c r="S116" i="1"/>
  <c r="Q116" i="1"/>
  <c r="O116" i="1"/>
  <c r="S115" i="1"/>
  <c r="Q115" i="1"/>
  <c r="O115" i="1"/>
  <c r="S114" i="1"/>
  <c r="Q114" i="1"/>
  <c r="O114" i="1"/>
  <c r="S104" i="1"/>
  <c r="Q104" i="1"/>
  <c r="O104" i="1"/>
  <c r="S103" i="1"/>
  <c r="Q103" i="1"/>
  <c r="O103" i="1"/>
  <c r="S102" i="1"/>
  <c r="Q102" i="1"/>
  <c r="O102" i="1"/>
  <c r="S101" i="1"/>
  <c r="Q101" i="1"/>
  <c r="O101" i="1"/>
  <c r="S100" i="1"/>
  <c r="Q100" i="1"/>
  <c r="O100" i="1"/>
  <c r="S99" i="1"/>
  <c r="Q99" i="1"/>
  <c r="O99" i="1"/>
  <c r="S89" i="1"/>
  <c r="Q89" i="1"/>
  <c r="O89" i="1"/>
  <c r="S88" i="1"/>
  <c r="Q88" i="1"/>
  <c r="O88" i="1"/>
  <c r="S87" i="1"/>
  <c r="Q87" i="1"/>
  <c r="O87" i="1"/>
  <c r="S86" i="1"/>
  <c r="Q86" i="1"/>
  <c r="O86" i="1"/>
  <c r="S85" i="1"/>
  <c r="Q85" i="1"/>
  <c r="O85" i="1"/>
  <c r="S84" i="1"/>
  <c r="Q84" i="1"/>
  <c r="O84" i="1"/>
  <c r="S74" i="1"/>
  <c r="Q74" i="1"/>
  <c r="O74" i="1"/>
  <c r="S73" i="1"/>
  <c r="Q73" i="1"/>
  <c r="O73" i="1"/>
  <c r="S72" i="1"/>
  <c r="Q72" i="1"/>
  <c r="O72" i="1"/>
  <c r="S71" i="1"/>
  <c r="Q71" i="1"/>
  <c r="O71" i="1"/>
  <c r="S70" i="1"/>
  <c r="Q70" i="1"/>
  <c r="O70" i="1"/>
  <c r="S69" i="1"/>
  <c r="Q69" i="1"/>
  <c r="O69" i="1"/>
  <c r="S59" i="1"/>
  <c r="Q59" i="1"/>
  <c r="O59" i="1"/>
  <c r="S58" i="1"/>
  <c r="Q58" i="1"/>
  <c r="O58" i="1"/>
  <c r="S57" i="1"/>
  <c r="Q57" i="1"/>
  <c r="O57" i="1"/>
  <c r="S56" i="1"/>
  <c r="Q56" i="1"/>
  <c r="O56" i="1"/>
  <c r="S55" i="1"/>
  <c r="Q55" i="1"/>
  <c r="O55" i="1"/>
  <c r="S54" i="1"/>
  <c r="Q54" i="1"/>
  <c r="O54" i="1"/>
  <c r="S44" i="1"/>
  <c r="Q44" i="1"/>
  <c r="O44" i="1"/>
  <c r="S43" i="1"/>
  <c r="Q43" i="1"/>
  <c r="O43" i="1"/>
  <c r="S42" i="1"/>
  <c r="Q42" i="1"/>
  <c r="O42" i="1"/>
  <c r="S41" i="1"/>
  <c r="Q41" i="1"/>
  <c r="O41" i="1"/>
  <c r="S40" i="1"/>
  <c r="Q40" i="1"/>
  <c r="O40" i="1"/>
  <c r="S39" i="1"/>
  <c r="Q39" i="1"/>
  <c r="O39" i="1"/>
  <c r="S29" i="1"/>
  <c r="Q29" i="1"/>
  <c r="O29" i="1"/>
  <c r="S28" i="1"/>
  <c r="Q28" i="1"/>
  <c r="O28" i="1"/>
  <c r="S27" i="1"/>
  <c r="Q27" i="1"/>
  <c r="O27" i="1"/>
  <c r="S26" i="1"/>
  <c r="Q26" i="1"/>
  <c r="O26" i="1"/>
  <c r="S25" i="1"/>
  <c r="Q25" i="1"/>
  <c r="O25" i="1"/>
  <c r="S24" i="1"/>
  <c r="Q24" i="1"/>
  <c r="O24" i="1"/>
  <c r="J149" i="1"/>
  <c r="J148" i="1"/>
  <c r="J147" i="1"/>
  <c r="J134" i="1"/>
  <c r="I134" i="1"/>
  <c r="G134" i="1"/>
  <c r="E134" i="1"/>
  <c r="J133" i="1"/>
  <c r="I133" i="1"/>
  <c r="G133" i="1"/>
  <c r="E133" i="1"/>
  <c r="J132" i="1"/>
  <c r="I132" i="1"/>
  <c r="G132" i="1"/>
  <c r="E132" i="1"/>
  <c r="J119" i="1"/>
  <c r="I119" i="1"/>
  <c r="G119" i="1"/>
  <c r="E119" i="1"/>
  <c r="J118" i="1"/>
  <c r="I118" i="1"/>
  <c r="G118" i="1"/>
  <c r="E118" i="1"/>
  <c r="J117" i="1"/>
  <c r="I117" i="1"/>
  <c r="G117" i="1"/>
  <c r="E117" i="1"/>
  <c r="J104" i="1"/>
  <c r="I104" i="1"/>
  <c r="G104" i="1"/>
  <c r="E104" i="1"/>
  <c r="J103" i="1"/>
  <c r="I103" i="1"/>
  <c r="G103" i="1"/>
  <c r="E103" i="1"/>
  <c r="K103" i="1" s="1"/>
  <c r="J102" i="1"/>
  <c r="I102" i="1"/>
  <c r="G102" i="1"/>
  <c r="E102" i="1"/>
  <c r="J89" i="1"/>
  <c r="I89" i="1"/>
  <c r="G89" i="1"/>
  <c r="E89" i="1"/>
  <c r="K89" i="1" s="1"/>
  <c r="J88" i="1"/>
  <c r="I88" i="1"/>
  <c r="G88" i="1"/>
  <c r="E88" i="1"/>
  <c r="J87" i="1"/>
  <c r="I87" i="1"/>
  <c r="G87" i="1"/>
  <c r="E87" i="1"/>
  <c r="J74" i="1"/>
  <c r="I74" i="1"/>
  <c r="G74" i="1"/>
  <c r="E74" i="1"/>
  <c r="J73" i="1"/>
  <c r="I73" i="1"/>
  <c r="G73" i="1"/>
  <c r="E73" i="1"/>
  <c r="J72" i="1"/>
  <c r="I72" i="1"/>
  <c r="G72" i="1"/>
  <c r="E72" i="1"/>
  <c r="J59" i="1"/>
  <c r="I59" i="1"/>
  <c r="G59" i="1"/>
  <c r="E59" i="1"/>
  <c r="K59" i="1" s="1"/>
  <c r="J58" i="1"/>
  <c r="I58" i="1"/>
  <c r="G58" i="1"/>
  <c r="E58" i="1"/>
  <c r="J57" i="1"/>
  <c r="I57" i="1"/>
  <c r="G57" i="1"/>
  <c r="E57" i="1"/>
  <c r="K57" i="1" s="1"/>
  <c r="J44" i="1"/>
  <c r="I44" i="1"/>
  <c r="G44" i="1"/>
  <c r="E44" i="1"/>
  <c r="J43" i="1"/>
  <c r="I43" i="1"/>
  <c r="G43" i="1"/>
  <c r="E43" i="1"/>
  <c r="K43" i="1" s="1"/>
  <c r="J42" i="1"/>
  <c r="I42" i="1"/>
  <c r="G42" i="1"/>
  <c r="E42" i="1"/>
  <c r="J29" i="1"/>
  <c r="I29" i="1"/>
  <c r="G29" i="1"/>
  <c r="E29" i="1"/>
  <c r="J28" i="1"/>
  <c r="I28" i="1"/>
  <c r="G28" i="1"/>
  <c r="E28" i="1"/>
  <c r="J27" i="1"/>
  <c r="I27" i="1"/>
  <c r="G27" i="1"/>
  <c r="E27" i="1"/>
  <c r="P18" i="1"/>
  <c r="P33" i="1"/>
  <c r="P48" i="1"/>
  <c r="P63" i="1"/>
  <c r="P78" i="1"/>
  <c r="P93" i="1"/>
  <c r="P108" i="1"/>
  <c r="P123" i="1"/>
  <c r="P138" i="1"/>
  <c r="P153" i="1"/>
  <c r="C149" i="1"/>
  <c r="G149" i="1" s="1"/>
  <c r="C148" i="1"/>
  <c r="S148" i="1" s="1"/>
  <c r="C147" i="1"/>
  <c r="G147" i="1" s="1"/>
  <c r="S14" i="1"/>
  <c r="Q14" i="1"/>
  <c r="O14" i="1"/>
  <c r="J14" i="1"/>
  <c r="I14" i="1"/>
  <c r="G14" i="1"/>
  <c r="E14" i="1"/>
  <c r="S13" i="1"/>
  <c r="Q13" i="1"/>
  <c r="O13" i="1"/>
  <c r="J13" i="1"/>
  <c r="I13" i="1"/>
  <c r="G13" i="1"/>
  <c r="E13" i="1"/>
  <c r="S11" i="1"/>
  <c r="Q11" i="1"/>
  <c r="O11" i="1"/>
  <c r="J11" i="1"/>
  <c r="I11" i="1"/>
  <c r="G11" i="1"/>
  <c r="E11" i="1"/>
  <c r="S12" i="1"/>
  <c r="Q12" i="1"/>
  <c r="O12" i="1"/>
  <c r="J12" i="1"/>
  <c r="I12" i="1"/>
  <c r="G12" i="1"/>
  <c r="E12" i="1"/>
  <c r="C151" i="1"/>
  <c r="C150" i="1"/>
  <c r="C146" i="1"/>
  <c r="Q146" i="1" s="1"/>
  <c r="C145" i="1"/>
  <c r="O145" i="1" s="1"/>
  <c r="C144" i="1"/>
  <c r="Q144" i="1" s="1"/>
  <c r="C122" i="1"/>
  <c r="S121" i="1"/>
  <c r="Q121" i="1"/>
  <c r="O121" i="1"/>
  <c r="J121" i="1"/>
  <c r="I121" i="1"/>
  <c r="G121" i="1"/>
  <c r="E121" i="1"/>
  <c r="S120" i="1"/>
  <c r="Q120" i="1"/>
  <c r="O120" i="1"/>
  <c r="J120" i="1"/>
  <c r="I120" i="1"/>
  <c r="G120" i="1"/>
  <c r="E120" i="1"/>
  <c r="J116" i="1"/>
  <c r="I116" i="1"/>
  <c r="G116" i="1"/>
  <c r="E116" i="1"/>
  <c r="J115" i="1"/>
  <c r="I115" i="1"/>
  <c r="G115" i="1"/>
  <c r="E115" i="1"/>
  <c r="J114" i="1"/>
  <c r="I114" i="1"/>
  <c r="G114" i="1"/>
  <c r="E114" i="1"/>
  <c r="J99" i="1"/>
  <c r="I99" i="1"/>
  <c r="G99" i="1"/>
  <c r="E99" i="1"/>
  <c r="J84" i="1"/>
  <c r="I84" i="1"/>
  <c r="G84" i="1"/>
  <c r="E84" i="1"/>
  <c r="J69" i="1"/>
  <c r="I69" i="1"/>
  <c r="G69" i="1"/>
  <c r="E69" i="1"/>
  <c r="J54" i="1"/>
  <c r="I54" i="1"/>
  <c r="G54" i="1"/>
  <c r="E54" i="1"/>
  <c r="J39" i="1"/>
  <c r="I39" i="1"/>
  <c r="G39" i="1"/>
  <c r="E39" i="1"/>
  <c r="J24" i="1"/>
  <c r="I24" i="1"/>
  <c r="G24" i="1"/>
  <c r="E24" i="1"/>
  <c r="S9" i="1"/>
  <c r="Q9" i="1"/>
  <c r="O9" i="1"/>
  <c r="J9" i="1"/>
  <c r="I9" i="1"/>
  <c r="G9" i="1"/>
  <c r="E9" i="1"/>
  <c r="K58" i="1" l="1"/>
  <c r="S144" i="1"/>
  <c r="S149" i="1"/>
  <c r="G148" i="1"/>
  <c r="E149" i="1"/>
  <c r="O148" i="1"/>
  <c r="K42" i="1"/>
  <c r="K44" i="1"/>
  <c r="K13" i="1"/>
  <c r="K39" i="1"/>
  <c r="K99" i="1"/>
  <c r="K120" i="1"/>
  <c r="O147" i="1"/>
  <c r="K72" i="1"/>
  <c r="K74" i="1"/>
  <c r="K88" i="1"/>
  <c r="K118" i="1"/>
  <c r="K132" i="1"/>
  <c r="K134" i="1"/>
  <c r="I148" i="1"/>
  <c r="Q147" i="1"/>
  <c r="K121" i="1"/>
  <c r="U144" i="1"/>
  <c r="M144" i="1"/>
  <c r="K27" i="1"/>
  <c r="K29" i="1"/>
  <c r="S147" i="1"/>
  <c r="U145" i="1"/>
  <c r="M145" i="1"/>
  <c r="E147" i="1"/>
  <c r="U150" i="1"/>
  <c r="M150" i="1"/>
  <c r="U149" i="1"/>
  <c r="M149" i="1"/>
  <c r="K73" i="1"/>
  <c r="K87" i="1"/>
  <c r="K117" i="1"/>
  <c r="K119" i="1"/>
  <c r="K133" i="1"/>
  <c r="I147" i="1"/>
  <c r="I149" i="1"/>
  <c r="K149" i="1" s="1"/>
  <c r="O146" i="1"/>
  <c r="Q145" i="1"/>
  <c r="U148" i="1"/>
  <c r="M148" i="1"/>
  <c r="S145" i="1"/>
  <c r="U151" i="1"/>
  <c r="M151" i="1"/>
  <c r="K11" i="1"/>
  <c r="K28" i="1"/>
  <c r="O149" i="1"/>
  <c r="U147" i="1"/>
  <c r="M147" i="1"/>
  <c r="U146" i="1"/>
  <c r="M146" i="1"/>
  <c r="Q148" i="1"/>
  <c r="K24" i="1"/>
  <c r="K54" i="1"/>
  <c r="K114" i="1"/>
  <c r="K12" i="1"/>
  <c r="K102" i="1"/>
  <c r="K104" i="1"/>
  <c r="E148" i="1"/>
  <c r="O144" i="1"/>
  <c r="S146" i="1"/>
  <c r="Q149" i="1"/>
  <c r="K14" i="1"/>
  <c r="K116" i="1"/>
  <c r="F122" i="1"/>
  <c r="N122" i="1"/>
  <c r="P122" i="1"/>
  <c r="R122" i="1"/>
  <c r="K115" i="1"/>
  <c r="H122" i="1"/>
  <c r="D122" i="1"/>
  <c r="K84" i="1"/>
  <c r="K69" i="1"/>
  <c r="K9" i="1"/>
  <c r="O136" i="1"/>
  <c r="O151" i="1"/>
  <c r="O106" i="1"/>
  <c r="O91" i="1"/>
  <c r="O76" i="1"/>
  <c r="O61" i="1"/>
  <c r="O46" i="1"/>
  <c r="O31" i="1"/>
  <c r="O16" i="1"/>
  <c r="S136" i="1"/>
  <c r="Q136" i="1"/>
  <c r="S135" i="1"/>
  <c r="Q135" i="1"/>
  <c r="O135" i="1"/>
  <c r="S151" i="1"/>
  <c r="Q151" i="1"/>
  <c r="S150" i="1"/>
  <c r="Q150" i="1"/>
  <c r="O150" i="1"/>
  <c r="S106" i="1"/>
  <c r="Q106" i="1"/>
  <c r="S105" i="1"/>
  <c r="Q105" i="1"/>
  <c r="O105" i="1"/>
  <c r="N107" i="1" s="1"/>
  <c r="S91" i="1"/>
  <c r="Q91" i="1"/>
  <c r="S90" i="1"/>
  <c r="Q90" i="1"/>
  <c r="O90" i="1"/>
  <c r="S76" i="1"/>
  <c r="Q76" i="1"/>
  <c r="S75" i="1"/>
  <c r="Q75" i="1"/>
  <c r="O75" i="1"/>
  <c r="S61" i="1"/>
  <c r="Q61" i="1"/>
  <c r="S60" i="1"/>
  <c r="Q60" i="1"/>
  <c r="O60" i="1"/>
  <c r="S46" i="1"/>
  <c r="Q46" i="1"/>
  <c r="S45" i="1"/>
  <c r="Q45" i="1"/>
  <c r="O45" i="1"/>
  <c r="N47" i="1"/>
  <c r="S31" i="1"/>
  <c r="Q31" i="1"/>
  <c r="S30" i="1"/>
  <c r="Q30" i="1"/>
  <c r="O30" i="1"/>
  <c r="Q16" i="1"/>
  <c r="S16" i="1"/>
  <c r="Q10" i="1"/>
  <c r="S10" i="1"/>
  <c r="S15" i="1"/>
  <c r="Q15" i="1"/>
  <c r="O15" i="1"/>
  <c r="C137" i="1"/>
  <c r="J136" i="1"/>
  <c r="I136" i="1"/>
  <c r="G136" i="1"/>
  <c r="E136" i="1"/>
  <c r="J135" i="1"/>
  <c r="I135" i="1"/>
  <c r="G135" i="1"/>
  <c r="E135" i="1"/>
  <c r="J131" i="1"/>
  <c r="I131" i="1"/>
  <c r="G131" i="1"/>
  <c r="E131" i="1"/>
  <c r="J130" i="1"/>
  <c r="I130" i="1"/>
  <c r="G130" i="1"/>
  <c r="E130" i="1"/>
  <c r="J129" i="1"/>
  <c r="I129" i="1"/>
  <c r="G129" i="1"/>
  <c r="E129" i="1"/>
  <c r="C47" i="1"/>
  <c r="C152" i="1"/>
  <c r="J151" i="1"/>
  <c r="I151" i="1"/>
  <c r="G151" i="1"/>
  <c r="E151" i="1"/>
  <c r="J150" i="1"/>
  <c r="I150" i="1"/>
  <c r="G150" i="1"/>
  <c r="E150" i="1"/>
  <c r="J146" i="1"/>
  <c r="I146" i="1"/>
  <c r="G146" i="1"/>
  <c r="E146" i="1"/>
  <c r="J145" i="1"/>
  <c r="I145" i="1"/>
  <c r="G145" i="1"/>
  <c r="E145" i="1"/>
  <c r="J144" i="1"/>
  <c r="I144" i="1"/>
  <c r="G144" i="1"/>
  <c r="E144" i="1"/>
  <c r="C107" i="1"/>
  <c r="J106" i="1"/>
  <c r="I106" i="1"/>
  <c r="G106" i="1"/>
  <c r="E106" i="1"/>
  <c r="J105" i="1"/>
  <c r="I105" i="1"/>
  <c r="G105" i="1"/>
  <c r="E105" i="1"/>
  <c r="J101" i="1"/>
  <c r="I101" i="1"/>
  <c r="G101" i="1"/>
  <c r="E101" i="1"/>
  <c r="J100" i="1"/>
  <c r="I100" i="1"/>
  <c r="G100" i="1"/>
  <c r="E100" i="1"/>
  <c r="C92" i="1"/>
  <c r="J91" i="1"/>
  <c r="I91" i="1"/>
  <c r="G91" i="1"/>
  <c r="E91" i="1"/>
  <c r="J90" i="1"/>
  <c r="I90" i="1"/>
  <c r="G90" i="1"/>
  <c r="E90" i="1"/>
  <c r="J86" i="1"/>
  <c r="I86" i="1"/>
  <c r="G86" i="1"/>
  <c r="E86" i="1"/>
  <c r="J85" i="1"/>
  <c r="I85" i="1"/>
  <c r="G85" i="1"/>
  <c r="E85" i="1"/>
  <c r="C77" i="1"/>
  <c r="J76" i="1"/>
  <c r="I76" i="1"/>
  <c r="G76" i="1"/>
  <c r="E76" i="1"/>
  <c r="J75" i="1"/>
  <c r="I75" i="1"/>
  <c r="G75" i="1"/>
  <c r="E75" i="1"/>
  <c r="J71" i="1"/>
  <c r="I71" i="1"/>
  <c r="G71" i="1"/>
  <c r="E71" i="1"/>
  <c r="J70" i="1"/>
  <c r="I70" i="1"/>
  <c r="G70" i="1"/>
  <c r="E70" i="1"/>
  <c r="C62" i="1"/>
  <c r="J61" i="1"/>
  <c r="I61" i="1"/>
  <c r="G61" i="1"/>
  <c r="E61" i="1"/>
  <c r="J60" i="1"/>
  <c r="I60" i="1"/>
  <c r="G60" i="1"/>
  <c r="E60" i="1"/>
  <c r="J56" i="1"/>
  <c r="I56" i="1"/>
  <c r="G56" i="1"/>
  <c r="E56" i="1"/>
  <c r="J55" i="1"/>
  <c r="I55" i="1"/>
  <c r="G55" i="1"/>
  <c r="E55" i="1"/>
  <c r="J46" i="1"/>
  <c r="I46" i="1"/>
  <c r="G46" i="1"/>
  <c r="E46" i="1"/>
  <c r="J45" i="1"/>
  <c r="I45" i="1"/>
  <c r="G45" i="1"/>
  <c r="E45" i="1"/>
  <c r="J41" i="1"/>
  <c r="I41" i="1"/>
  <c r="G41" i="1"/>
  <c r="E41" i="1"/>
  <c r="J40" i="1"/>
  <c r="I40" i="1"/>
  <c r="G40" i="1"/>
  <c r="E40" i="1"/>
  <c r="C32" i="1"/>
  <c r="J31" i="1"/>
  <c r="I31" i="1"/>
  <c r="G31" i="1"/>
  <c r="E31" i="1"/>
  <c r="J30" i="1"/>
  <c r="I30" i="1"/>
  <c r="G30" i="1"/>
  <c r="E30" i="1"/>
  <c r="J26" i="1"/>
  <c r="I26" i="1"/>
  <c r="G26" i="1"/>
  <c r="E26" i="1"/>
  <c r="J25" i="1"/>
  <c r="I25" i="1"/>
  <c r="G25" i="1"/>
  <c r="E25" i="1"/>
  <c r="N92" i="1" l="1"/>
  <c r="K148" i="1"/>
  <c r="L152" i="1"/>
  <c r="K147" i="1"/>
  <c r="T152" i="1"/>
  <c r="V152" i="1" s="1"/>
  <c r="W152" i="1" s="1"/>
  <c r="N123" i="1"/>
  <c r="R123" i="1"/>
  <c r="D137" i="1"/>
  <c r="K131" i="1"/>
  <c r="N77" i="1"/>
  <c r="J122" i="1"/>
  <c r="R77" i="1"/>
  <c r="R62" i="1"/>
  <c r="P62" i="1"/>
  <c r="P47" i="1"/>
  <c r="K136" i="1"/>
  <c r="N137" i="1"/>
  <c r="R47" i="1"/>
  <c r="P32" i="1"/>
  <c r="R137" i="1"/>
  <c r="P137" i="1"/>
  <c r="F47" i="1"/>
  <c r="P152" i="1"/>
  <c r="C20" i="2" s="1"/>
  <c r="C22" i="2" s="1"/>
  <c r="R152" i="1"/>
  <c r="K31" i="1"/>
  <c r="P77" i="1"/>
  <c r="P92" i="1"/>
  <c r="R107" i="1"/>
  <c r="P107" i="1"/>
  <c r="K26" i="1"/>
  <c r="K106" i="1"/>
  <c r="K56" i="1"/>
  <c r="N62" i="1"/>
  <c r="R92" i="1"/>
  <c r="N152" i="1"/>
  <c r="C23" i="2" s="1"/>
  <c r="C25" i="2" s="1"/>
  <c r="N32" i="1"/>
  <c r="D47" i="1"/>
  <c r="K60" i="1"/>
  <c r="D152" i="1"/>
  <c r="K151" i="1"/>
  <c r="K90" i="1"/>
  <c r="R32" i="1"/>
  <c r="F152" i="1"/>
  <c r="K150" i="1"/>
  <c r="K105" i="1"/>
  <c r="O10" i="1"/>
  <c r="N17" i="1" s="1"/>
  <c r="D107" i="1"/>
  <c r="K146" i="1"/>
  <c r="F137" i="1"/>
  <c r="K45" i="1"/>
  <c r="H152" i="1"/>
  <c r="H137" i="1"/>
  <c r="K130" i="1"/>
  <c r="K70" i="1"/>
  <c r="K75" i="1"/>
  <c r="K144" i="1"/>
  <c r="K71" i="1"/>
  <c r="H32" i="1"/>
  <c r="K145" i="1"/>
  <c r="K135" i="1"/>
  <c r="F107" i="1"/>
  <c r="H107" i="1"/>
  <c r="K100" i="1"/>
  <c r="K85" i="1"/>
  <c r="F92" i="1"/>
  <c r="K86" i="1"/>
  <c r="K91" i="1"/>
  <c r="H92" i="1"/>
  <c r="F77" i="1"/>
  <c r="H77" i="1"/>
  <c r="K76" i="1"/>
  <c r="K61" i="1"/>
  <c r="F62" i="1"/>
  <c r="H62" i="1"/>
  <c r="K55" i="1"/>
  <c r="K30" i="1"/>
  <c r="F32" i="1"/>
  <c r="K25" i="1"/>
  <c r="K129" i="1"/>
  <c r="K41" i="1"/>
  <c r="K46" i="1"/>
  <c r="H47" i="1"/>
  <c r="K40" i="1"/>
  <c r="K101" i="1"/>
  <c r="D92" i="1"/>
  <c r="D77" i="1"/>
  <c r="D62" i="1"/>
  <c r="D32" i="1"/>
  <c r="E16" i="1"/>
  <c r="G16" i="1"/>
  <c r="I16" i="1"/>
  <c r="J16" i="1"/>
  <c r="J15" i="1"/>
  <c r="J10" i="1"/>
  <c r="C17" i="1"/>
  <c r="I15" i="1"/>
  <c r="G15" i="1"/>
  <c r="E15" i="1"/>
  <c r="I10" i="1"/>
  <c r="G10" i="1"/>
  <c r="E10" i="1"/>
  <c r="D123" i="1" l="1"/>
  <c r="X122" i="1"/>
  <c r="Y122" i="1" s="1"/>
  <c r="Z122" i="1" s="1"/>
  <c r="AA122" i="1"/>
  <c r="AB122" i="1" s="1"/>
  <c r="AC122" i="1" s="1"/>
  <c r="C5" i="2"/>
  <c r="D4" i="2" s="1"/>
  <c r="E4" i="2" s="1"/>
  <c r="E3" i="2" s="1"/>
  <c r="AD152" i="1"/>
  <c r="E20" i="3"/>
  <c r="E9" i="3"/>
  <c r="E19" i="3"/>
  <c r="E8" i="3"/>
  <c r="E4" i="3"/>
  <c r="E22" i="3"/>
  <c r="E18" i="3"/>
  <c r="E7" i="3"/>
  <c r="E16" i="3"/>
  <c r="E5" i="3"/>
  <c r="E15" i="3"/>
  <c r="E12" i="3"/>
  <c r="E10" i="3"/>
  <c r="E13" i="3"/>
  <c r="C26" i="2"/>
  <c r="C27" i="2"/>
  <c r="C21" i="2"/>
  <c r="R153" i="1"/>
  <c r="N153" i="1"/>
  <c r="R138" i="1"/>
  <c r="N138" i="1"/>
  <c r="N108" i="1"/>
  <c r="R108" i="1"/>
  <c r="R93" i="1"/>
  <c r="N93" i="1"/>
  <c r="R78" i="1"/>
  <c r="N78" i="1"/>
  <c r="N63" i="1"/>
  <c r="R63" i="1"/>
  <c r="N48" i="1"/>
  <c r="R48" i="1"/>
  <c r="R33" i="1"/>
  <c r="N33" i="1"/>
  <c r="H123" i="1"/>
  <c r="F123" i="1"/>
  <c r="J47" i="1"/>
  <c r="J107" i="1"/>
  <c r="J137" i="1"/>
  <c r="J152" i="1"/>
  <c r="R17" i="1"/>
  <c r="J92" i="1"/>
  <c r="J77" i="1"/>
  <c r="J62" i="1"/>
  <c r="J32" i="1"/>
  <c r="K16" i="1"/>
  <c r="F17" i="1"/>
  <c r="H17" i="1"/>
  <c r="K15" i="1"/>
  <c r="D17" i="1"/>
  <c r="K10" i="1"/>
  <c r="F153" i="1" l="1"/>
  <c r="AA152" i="1"/>
  <c r="AB152" i="1" s="1"/>
  <c r="AC152" i="1" s="1"/>
  <c r="X152" i="1"/>
  <c r="Y152" i="1" s="1"/>
  <c r="Z152" i="1" s="1"/>
  <c r="H138" i="1"/>
  <c r="AA137" i="1"/>
  <c r="AB137" i="1" s="1"/>
  <c r="AC137" i="1" s="1"/>
  <c r="X137" i="1"/>
  <c r="Y137" i="1" s="1"/>
  <c r="Z137" i="1" s="1"/>
  <c r="F108" i="1"/>
  <c r="X107" i="1"/>
  <c r="Y107" i="1" s="1"/>
  <c r="Z107" i="1" s="1"/>
  <c r="AA107" i="1"/>
  <c r="AB107" i="1" s="1"/>
  <c r="AC107" i="1" s="1"/>
  <c r="AA32" i="1"/>
  <c r="AB32" i="1" s="1"/>
  <c r="AC32" i="1" s="1"/>
  <c r="X32" i="1"/>
  <c r="Y32" i="1" s="1"/>
  <c r="Z32" i="1" s="1"/>
  <c r="F48" i="1"/>
  <c r="AA47" i="1"/>
  <c r="AB47" i="1" s="1"/>
  <c r="AC47" i="1" s="1"/>
  <c r="X47" i="1"/>
  <c r="Y47" i="1" s="1"/>
  <c r="Z47" i="1" s="1"/>
  <c r="AA62" i="1"/>
  <c r="AB62" i="1" s="1"/>
  <c r="AC62" i="1" s="1"/>
  <c r="X62" i="1"/>
  <c r="Y62" i="1" s="1"/>
  <c r="Z62" i="1" s="1"/>
  <c r="AA77" i="1"/>
  <c r="AB77" i="1" s="1"/>
  <c r="AC77" i="1" s="1"/>
  <c r="X77" i="1"/>
  <c r="Y77" i="1" s="1"/>
  <c r="Z77" i="1" s="1"/>
  <c r="AA92" i="1"/>
  <c r="AB92" i="1" s="1"/>
  <c r="AC92" i="1" s="1"/>
  <c r="X92" i="1"/>
  <c r="Y92" i="1" s="1"/>
  <c r="Z92" i="1" s="1"/>
  <c r="J123" i="1"/>
  <c r="H48" i="1"/>
  <c r="D48" i="1"/>
  <c r="D108" i="1"/>
  <c r="H153" i="1"/>
  <c r="F138" i="1"/>
  <c r="D138" i="1"/>
  <c r="D153" i="1"/>
  <c r="H108" i="1"/>
  <c r="H93" i="1"/>
  <c r="F93" i="1"/>
  <c r="D93" i="1"/>
  <c r="F78" i="1"/>
  <c r="H78" i="1"/>
  <c r="D78" i="1"/>
  <c r="H63" i="1"/>
  <c r="F63" i="1"/>
  <c r="D63" i="1"/>
  <c r="F33" i="1"/>
  <c r="H33" i="1"/>
  <c r="D33" i="1"/>
  <c r="J17" i="1"/>
  <c r="D18" i="1" l="1"/>
  <c r="AA17" i="1"/>
  <c r="AB17" i="1" s="1"/>
  <c r="AC17" i="1" s="1"/>
  <c r="X17" i="1"/>
  <c r="Y17" i="1" s="1"/>
  <c r="Z17" i="1" s="1"/>
  <c r="J138" i="1"/>
  <c r="J108" i="1"/>
  <c r="J48" i="1"/>
  <c r="J153" i="1"/>
  <c r="J78" i="1"/>
  <c r="J93" i="1"/>
  <c r="J63" i="1"/>
  <c r="J33" i="1"/>
  <c r="F18" i="1"/>
  <c r="H18" i="1"/>
  <c r="P17" i="1"/>
  <c r="R18" i="1" l="1"/>
  <c r="N18" i="1"/>
  <c r="J18" i="1"/>
</calcChain>
</file>

<file path=xl/sharedStrings.xml><?xml version="1.0" encoding="utf-8"?>
<sst xmlns="http://schemas.openxmlformats.org/spreadsheetml/2006/main" count="707" uniqueCount="167">
  <si>
    <t>СЕКЦИИ</t>
  </si>
  <si>
    <t>ШТУК</t>
  </si>
  <si>
    <t>однокомнатные</t>
  </si>
  <si>
    <t>в секциях</t>
  </si>
  <si>
    <t>в одной</t>
  </si>
  <si>
    <t>двухкомнатные</t>
  </si>
  <si>
    <t>трехкомнатные</t>
  </si>
  <si>
    <t>КВАРТИРЫ</t>
  </si>
  <si>
    <t>ИТОГО КВАРТИР</t>
  </si>
  <si>
    <t>УГЛОВАЯ 1</t>
  </si>
  <si>
    <t>УГЛОВАЯ 2</t>
  </si>
  <si>
    <t>ИТОГО:</t>
  </si>
  <si>
    <t>П Е Р В А Я   О Ч Е Р Е Д Ь   С Т Р О И Т Е Л Ь С Т В А</t>
  </si>
  <si>
    <t>ОБЩАЯ ПЛОЩАДЬ КВАРТИР</t>
  </si>
  <si>
    <t>ОБЩАЯ ПЛОЩАДЬ ЭТАЖЕЙ</t>
  </si>
  <si>
    <t>1.</t>
  </si>
  <si>
    <t>2.</t>
  </si>
  <si>
    <t>3.</t>
  </si>
  <si>
    <t>4.</t>
  </si>
  <si>
    <t>5.</t>
  </si>
  <si>
    <t>6.</t>
  </si>
  <si>
    <t>7.</t>
  </si>
  <si>
    <t xml:space="preserve">ОБЩАЯ НАДЗЕМНАЯ ПЛОЩАДЬ </t>
  </si>
  <si>
    <t>СООТНОШЕНИЕ</t>
  </si>
  <si>
    <t>РЯДОВАЯ - В2</t>
  </si>
  <si>
    <t>РЯДОВАЯ - В4</t>
  </si>
  <si>
    <t>РЯДОВАЯ - В1</t>
  </si>
  <si>
    <r>
      <t xml:space="preserve">УГЛОВАЯ 1 </t>
    </r>
    <r>
      <rPr>
        <sz val="9"/>
        <color theme="1"/>
        <rFont val="Calibri"/>
        <family val="2"/>
        <charset val="204"/>
        <scheme val="minor"/>
      </rPr>
      <t>(с встроенно-пристроенными)</t>
    </r>
  </si>
  <si>
    <r>
      <t>РЯДОВАЯ - В1</t>
    </r>
    <r>
      <rPr>
        <sz val="9"/>
        <color theme="1"/>
        <rFont val="Calibri"/>
        <family val="2"/>
        <charset val="204"/>
        <scheme val="minor"/>
      </rPr>
      <t xml:space="preserve"> (обществ - 1 этаж)</t>
    </r>
  </si>
  <si>
    <r>
      <t>РЯДОВАЯ - В1</t>
    </r>
    <r>
      <rPr>
        <sz val="9"/>
        <color theme="1"/>
        <rFont val="Calibri"/>
        <family val="2"/>
        <charset val="204"/>
        <scheme val="minor"/>
      </rPr>
      <t xml:space="preserve"> (обществ - 2 этажа)</t>
    </r>
  </si>
  <si>
    <r>
      <t>РЯДОВАЯ - В1</t>
    </r>
    <r>
      <rPr>
        <sz val="9"/>
        <color theme="1"/>
        <rFont val="Calibri"/>
        <family val="2"/>
        <charset val="204"/>
        <scheme val="minor"/>
      </rPr>
      <t xml:space="preserve"> (обществ - 3 этажа)</t>
    </r>
  </si>
  <si>
    <t>ПЛОЩАДЬ ЗАСТРОЙКИ</t>
  </si>
  <si>
    <t>Д О М   8</t>
  </si>
  <si>
    <t>Д О М   1</t>
  </si>
  <si>
    <t>Д О М   2</t>
  </si>
  <si>
    <t>Д О М   3</t>
  </si>
  <si>
    <t>Д О М   4</t>
  </si>
  <si>
    <t>Д О М   5</t>
  </si>
  <si>
    <t>Д О М   6</t>
  </si>
  <si>
    <t>Д О М   7</t>
  </si>
  <si>
    <t>Т Е Х Н И К О - Э К О Н О М И Ч Е С К И Е   П О К А З А Т Е Л И   Ж И Л О Й   З А С Т Р О Й К И</t>
  </si>
  <si>
    <t>Б А Л А Н С   Т Е Р Р И Т О Р И И</t>
  </si>
  <si>
    <t>N п.п.</t>
  </si>
  <si>
    <t>НАИМЕНОВАНИЕ</t>
  </si>
  <si>
    <t>Площадь га</t>
  </si>
  <si>
    <t>%</t>
  </si>
  <si>
    <t>Проектируемая территория</t>
  </si>
  <si>
    <t>Площадь застройки в т.ч.</t>
  </si>
  <si>
    <t>Жилая застройка</t>
  </si>
  <si>
    <t>Инженерные объекты</t>
  </si>
  <si>
    <t>Объекты торговли, культурно-бытового и коммунального обслуживания</t>
  </si>
  <si>
    <t>Здание бани на 60 мест</t>
  </si>
  <si>
    <t>Детский сад</t>
  </si>
  <si>
    <t>Площадь покрытий дорог, проездов, автостоянок</t>
  </si>
  <si>
    <t>Территория открытых автостоянок на территории жилой застроки</t>
  </si>
  <si>
    <t>Территория дополнительно отведенная под автостоянки хранения личного автотранспорта</t>
  </si>
  <si>
    <t>Проезды и дороги на проектируемой территории</t>
  </si>
  <si>
    <t xml:space="preserve">Площадь озеленения </t>
  </si>
  <si>
    <t>Территория площадок для игр детей, одтыха взрослых</t>
  </si>
  <si>
    <t>Проктируемые газоны</t>
  </si>
  <si>
    <t>ОСНОВНЫЕ ТЕХНИКО-ЭКОНОМИЧЕСКИЕ ПОКАЗАТЕЛИ</t>
  </si>
  <si>
    <t>НАИМЕНОВАНИЕ ПОКАЗАТЕЛЯ</t>
  </si>
  <si>
    <t>ПОКАЗАТЕЛЬ</t>
  </si>
  <si>
    <t>ЕД. ИЗМЕРЕНИЯ</t>
  </si>
  <si>
    <t>Общая площадь застройки жилыми домами</t>
  </si>
  <si>
    <t>м2</t>
  </si>
  <si>
    <t>Коэффициент застройки жилыми домами</t>
  </si>
  <si>
    <t>Плотность застройки</t>
  </si>
  <si>
    <t>м2/га</t>
  </si>
  <si>
    <t>Общая площадь квартир жилых домов</t>
  </si>
  <si>
    <t>Расчетная обеспеченность жильем</t>
  </si>
  <si>
    <t>м2/чел</t>
  </si>
  <si>
    <t>Расчетная численность населения жилой застройки</t>
  </si>
  <si>
    <t>человек</t>
  </si>
  <si>
    <t>Плотность населения</t>
  </si>
  <si>
    <t>чел/га</t>
  </si>
  <si>
    <t>8.</t>
  </si>
  <si>
    <t>Площадь территории открытых автостоянок и мест хранения из расчета на одного жителя</t>
  </si>
  <si>
    <t>9.</t>
  </si>
  <si>
    <t>Проектная площадь территории открытых автостоянок и мест хранения автотранспорта</t>
  </si>
  <si>
    <t>10.</t>
  </si>
  <si>
    <t>Общая площадь зданий общественного назначения в т.ч. встроенно-пристроенных на территории жилой застройки</t>
  </si>
  <si>
    <t>СТРОИТЕЛЬНЫЙ ОБЪЕМ</t>
  </si>
  <si>
    <t>НАГРУЗКА НА ОТОПЛЕНИЕ</t>
  </si>
  <si>
    <t>Вт</t>
  </si>
  <si>
    <t>Гкал/ч</t>
  </si>
  <si>
    <t>м3/сут</t>
  </si>
  <si>
    <t>м3/час</t>
  </si>
  <si>
    <t>л/с</t>
  </si>
  <si>
    <t>ВОДОСНАБЖЕНИЕ И ВОДООТВЕДЕНИЕ</t>
  </si>
  <si>
    <t>В Т.Ч. ГВС</t>
  </si>
  <si>
    <t>ДОМ 7</t>
  </si>
  <si>
    <t>ДОМ 6</t>
  </si>
  <si>
    <t>ДОМ 5</t>
  </si>
  <si>
    <t>ДОМ 1</t>
  </si>
  <si>
    <t>ДОМ 2</t>
  </si>
  <si>
    <t>ДОМ 3</t>
  </si>
  <si>
    <t>ДОМ 4</t>
  </si>
  <si>
    <t>ДОМ 8</t>
  </si>
  <si>
    <t>КВАРТАЛ</t>
  </si>
  <si>
    <t>ПЕРВАЯ ОЧЕРЕДЬ СТРОИТЕЛЬСТВА</t>
  </si>
  <si>
    <t>м3</t>
  </si>
  <si>
    <t>ВОДОСТОК С КРОВЛИ</t>
  </si>
  <si>
    <t>№ п/п</t>
  </si>
  <si>
    <t>Предприятия и учреждения обслуживания</t>
  </si>
  <si>
    <t>Единица измерения</t>
  </si>
  <si>
    <t>Норма на 1000 жителей</t>
  </si>
  <si>
    <t>Требуется по норме</t>
  </si>
  <si>
    <t>По проекту</t>
  </si>
  <si>
    <t>Свободные места в существующих учреждениях</t>
  </si>
  <si>
    <t>Примечание</t>
  </si>
  <si>
    <t>Учреждения образования (по демогр.)</t>
  </si>
  <si>
    <t>1.1.</t>
  </si>
  <si>
    <t>Дошкольные образовательные учреждения</t>
  </si>
  <si>
    <t>мест</t>
  </si>
  <si>
    <t>-</t>
  </si>
  <si>
    <t>1.2.</t>
  </si>
  <si>
    <t>Общеобразовательные школы</t>
  </si>
  <si>
    <t>Предприятия бытового обслуживания</t>
  </si>
  <si>
    <t>2.1.</t>
  </si>
  <si>
    <t>Предприятия торговли (прод. товары)</t>
  </si>
  <si>
    <t>м2 торговой площади</t>
  </si>
  <si>
    <t>2.2.</t>
  </si>
  <si>
    <t>Предприятия торговли (пром. товары)</t>
  </si>
  <si>
    <t>2.3.</t>
  </si>
  <si>
    <t>Предприятия общественного питания</t>
  </si>
  <si>
    <t>2.4.</t>
  </si>
  <si>
    <t>Предприятия коммунального обслуживания</t>
  </si>
  <si>
    <t>Прачечная</t>
  </si>
  <si>
    <t>кг</t>
  </si>
  <si>
    <t>Химчистка</t>
  </si>
  <si>
    <t>Учреждения культуры и искусства</t>
  </si>
  <si>
    <t>4.1.</t>
  </si>
  <si>
    <t>Дом детского творчества (Школа исскуств)</t>
  </si>
  <si>
    <t>для нужд города</t>
  </si>
  <si>
    <t>4.2.</t>
  </si>
  <si>
    <t>Клубные и развлекательные помещения</t>
  </si>
  <si>
    <t xml:space="preserve">м2 </t>
  </si>
  <si>
    <t>в границах населенного пункта</t>
  </si>
  <si>
    <t>Учреждения здравоохранения и соцобеспечения</t>
  </si>
  <si>
    <t>5.1.</t>
  </si>
  <si>
    <t>Аптеки</t>
  </si>
  <si>
    <t>5.2.</t>
  </si>
  <si>
    <t>Поликлиники для взрослых</t>
  </si>
  <si>
    <t>пос/смену</t>
  </si>
  <si>
    <t xml:space="preserve">МБУЗ «Лосино-Петровская ЦГБ»         </t>
  </si>
  <si>
    <t>Поликлиники для детей</t>
  </si>
  <si>
    <t>Прочие учреждения</t>
  </si>
  <si>
    <t>6.1.</t>
  </si>
  <si>
    <t>Отделения банков</t>
  </si>
  <si>
    <t>операц. касса</t>
  </si>
  <si>
    <t>6.2.</t>
  </si>
  <si>
    <t>Административно-деловые учреждения</t>
  </si>
  <si>
    <t>работающих</t>
  </si>
  <si>
    <t>не нормируется</t>
  </si>
  <si>
    <t>Учреждения муниципального управления</t>
  </si>
  <si>
    <t xml:space="preserve">РАСЧЕТНЫЕ ПОКАЗАТЕЛИ ПОТРЕБНОСТИ В УЧРЕЖДЕНИЯХ И ПРЕДПРИЯТИЯХ РАЗЛИЧНОГО НАЗНАЧЕНИЯ </t>
  </si>
  <si>
    <t>6.3.</t>
  </si>
  <si>
    <t>НАИМЕНОВАНИЕ ОБЪЕКТА</t>
  </si>
  <si>
    <t>ОБЪЕКТЫ КУЛЬТУРНО-БЫТОВОГО ОБСЛУЖИВАНИЯ НАСЕЛЕНИЯ</t>
  </si>
  <si>
    <t>ДЕТСКИЙ САД НА 240 МЕСТ</t>
  </si>
  <si>
    <t>БАНЯ НА 50 МЕСТ</t>
  </si>
  <si>
    <t>ВСТРОЕНО-ПРИСТРОЕННЫЕ КБО</t>
  </si>
  <si>
    <t>АДМИНИСТРАЦИЯ</t>
  </si>
  <si>
    <t>ДОМ ДЕТСКОГО ТВОРЧЕСТВА</t>
  </si>
  <si>
    <t>ОФИСНОЕ ЗДАНИЕ</t>
  </si>
  <si>
    <t>ИТОГО ВСТРОЕНО-ПРИСТРОЕННЫЕ: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</si>
</sst>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0" xfId="0" applyNumberForma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/>
    <xf numFmtId="164" fontId="0" fillId="0" borderId="1" xfId="0" applyNumberForma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/>
    <xf numFmtId="164" fontId="3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/>
    <xf numFmtId="0" fontId="4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49" fontId="4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2" fontId="4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165" fontId="0" fillId="6" borderId="0" xfId="0" applyNumberForma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2" fontId="7" fillId="5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/>
    <xf numFmtId="2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/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/>
    <xf numFmtId="164" fontId="0" fillId="0" borderId="1" xfId="0" applyNumberFormat="1" applyBorder="1" applyAlignment="1">
      <alignment horizontal="center"/>
    </xf>
    <xf numFmtId="0" fontId="4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165" fontId="0" fillId="0" borderId="18" xfId="0" applyNumberFormat="1" applyBorder="1" applyAlignment="1">
      <alignment horizontal="center" vertical="center" wrapText="1"/>
    </xf>
    <xf numFmtId="165" fontId="0" fillId="0" borderId="34" xfId="0" applyNumberFormat="1" applyBorder="1" applyAlignment="1">
      <alignment horizontal="center" vertical="center" wrapText="1"/>
    </xf>
    <xf numFmtId="165" fontId="0" fillId="0" borderId="36" xfId="0" applyNumberFormat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vertical="center" wrapText="1"/>
    </xf>
    <xf numFmtId="0" fontId="1" fillId="2" borderId="25" xfId="0" applyFont="1" applyFill="1" applyBorder="1" applyAlignment="1">
      <alignment vertical="center" wrapText="1"/>
    </xf>
    <xf numFmtId="165" fontId="1" fillId="2" borderId="21" xfId="0" applyNumberFormat="1" applyFont="1" applyFill="1" applyBorder="1" applyAlignment="1">
      <alignment horizontal="center" vertical="center" wrapText="1"/>
    </xf>
    <xf numFmtId="165" fontId="1" fillId="2" borderId="2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20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37" xfId="0" applyNumberFormat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3"/>
  <sheetViews>
    <sheetView tabSelected="1" topLeftCell="B19" workbookViewId="0">
      <selection activeCell="W13" sqref="W13"/>
    </sheetView>
  </sheetViews>
  <sheetFormatPr defaultColWidth="8.85546875" defaultRowHeight="15" x14ac:dyDescent="0.25"/>
  <cols>
    <col min="1" max="1" width="4" style="1" customWidth="1"/>
    <col min="2" max="2" width="27.42578125" style="1" customWidth="1"/>
    <col min="3" max="3" width="6" style="1" customWidth="1"/>
    <col min="4" max="4" width="8.140625" style="1" customWidth="1"/>
    <col min="5" max="5" width="9.5703125" style="1" customWidth="1"/>
    <col min="6" max="6" width="8.140625" style="1" customWidth="1"/>
    <col min="7" max="7" width="9.28515625" style="1" customWidth="1"/>
    <col min="8" max="8" width="8.5703125" style="1" customWidth="1"/>
    <col min="9" max="9" width="9.42578125" style="1" customWidth="1"/>
    <col min="10" max="10" width="8" style="1" customWidth="1"/>
    <col min="11" max="13" width="9.5703125" style="1" customWidth="1"/>
    <col min="14" max="14" width="8.85546875" style="1"/>
    <col min="15" max="15" width="9.7109375" style="1" customWidth="1"/>
    <col min="16" max="16" width="8.85546875" style="1"/>
    <col min="17" max="17" width="10.5703125" style="1" customWidth="1"/>
    <col min="18" max="18" width="8.85546875" style="1"/>
    <col min="19" max="19" width="9.7109375" style="1" customWidth="1"/>
    <col min="20" max="20" width="8.85546875" style="1"/>
    <col min="21" max="21" width="9.5703125" style="1" customWidth="1"/>
    <col min="22" max="22" width="11.42578125" style="1" bestFit="1" customWidth="1"/>
    <col min="23" max="23" width="7.42578125" style="1" customWidth="1"/>
    <col min="24" max="24" width="7.5703125" style="1" bestFit="1" customWidth="1"/>
    <col min="25" max="25" width="7.7109375" style="1" customWidth="1"/>
    <col min="26" max="26" width="7.85546875" style="1" customWidth="1"/>
    <col min="27" max="27" width="7.7109375" style="1" customWidth="1"/>
    <col min="28" max="28" width="7.85546875" style="1" customWidth="1"/>
    <col min="29" max="29" width="7.42578125" style="1" customWidth="1"/>
    <col min="30" max="30" width="14.42578125" style="1" customWidth="1"/>
    <col min="31" max="16384" width="8.85546875" style="1"/>
  </cols>
  <sheetData>
    <row r="1" spans="2:30" ht="14.45" x14ac:dyDescent="0.3">
      <c r="W1" s="25"/>
    </row>
    <row r="2" spans="2:30" ht="14.45" x14ac:dyDescent="0.3">
      <c r="W2" s="25"/>
    </row>
    <row r="3" spans="2:30" ht="14.45" x14ac:dyDescent="0.3">
      <c r="W3" s="25"/>
    </row>
    <row r="4" spans="2:30" ht="14.45" x14ac:dyDescent="0.3">
      <c r="W4" s="25"/>
    </row>
    <row r="5" spans="2:30" ht="14.45" customHeight="1" x14ac:dyDescent="0.25">
      <c r="B5" s="51" t="s">
        <v>33</v>
      </c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6" t="s">
        <v>94</v>
      </c>
      <c r="W5" s="56"/>
      <c r="X5" s="56"/>
      <c r="Y5" s="56"/>
      <c r="Z5" s="56"/>
      <c r="AA5" s="56"/>
      <c r="AB5" s="56"/>
      <c r="AC5" s="56"/>
      <c r="AD5" s="48"/>
    </row>
    <row r="6" spans="2:30" x14ac:dyDescent="0.25">
      <c r="B6" s="58" t="s">
        <v>0</v>
      </c>
      <c r="C6" s="52" t="s">
        <v>1</v>
      </c>
      <c r="D6" s="52" t="s">
        <v>7</v>
      </c>
      <c r="E6" s="52"/>
      <c r="F6" s="52"/>
      <c r="G6" s="52"/>
      <c r="H6" s="52"/>
      <c r="I6" s="52"/>
      <c r="J6" s="59" t="s">
        <v>8</v>
      </c>
      <c r="K6" s="59"/>
      <c r="L6" s="52" t="s">
        <v>31</v>
      </c>
      <c r="M6" s="52"/>
      <c r="N6" s="52" t="s">
        <v>13</v>
      </c>
      <c r="O6" s="52"/>
      <c r="P6" s="52" t="s">
        <v>22</v>
      </c>
      <c r="Q6" s="52"/>
      <c r="R6" s="52" t="s">
        <v>14</v>
      </c>
      <c r="S6" s="52"/>
      <c r="T6" s="52" t="s">
        <v>82</v>
      </c>
      <c r="U6" s="52"/>
      <c r="V6" s="56" t="s">
        <v>83</v>
      </c>
      <c r="W6" s="56"/>
      <c r="X6" s="56" t="s">
        <v>89</v>
      </c>
      <c r="Y6" s="56"/>
      <c r="Z6" s="56"/>
      <c r="AA6" s="56" t="s">
        <v>90</v>
      </c>
      <c r="AB6" s="56"/>
      <c r="AC6" s="56"/>
      <c r="AD6" s="56" t="s">
        <v>102</v>
      </c>
    </row>
    <row r="7" spans="2:30" x14ac:dyDescent="0.25">
      <c r="B7" s="58"/>
      <c r="C7" s="52"/>
      <c r="D7" s="52" t="s">
        <v>2</v>
      </c>
      <c r="E7" s="52"/>
      <c r="F7" s="52" t="s">
        <v>5</v>
      </c>
      <c r="G7" s="52"/>
      <c r="H7" s="52" t="s">
        <v>6</v>
      </c>
      <c r="I7" s="52"/>
      <c r="J7" s="59"/>
      <c r="K7" s="59"/>
      <c r="L7" s="52"/>
      <c r="M7" s="52"/>
      <c r="N7" s="52"/>
      <c r="O7" s="52"/>
      <c r="P7" s="52"/>
      <c r="Q7" s="52"/>
      <c r="R7" s="52"/>
      <c r="S7" s="52"/>
      <c r="T7" s="52"/>
      <c r="U7" s="52"/>
      <c r="V7" s="56"/>
      <c r="W7" s="56"/>
      <c r="X7" s="56"/>
      <c r="Y7" s="56"/>
      <c r="Z7" s="56"/>
      <c r="AA7" s="56"/>
      <c r="AB7" s="56"/>
      <c r="AC7" s="56"/>
      <c r="AD7" s="56"/>
    </row>
    <row r="8" spans="2:30" ht="31.5" customHeight="1" x14ac:dyDescent="0.25">
      <c r="B8" s="58"/>
      <c r="C8" s="52"/>
      <c r="D8" s="26" t="s">
        <v>4</v>
      </c>
      <c r="E8" s="26" t="s">
        <v>3</v>
      </c>
      <c r="F8" s="26" t="s">
        <v>4</v>
      </c>
      <c r="G8" s="26" t="s">
        <v>3</v>
      </c>
      <c r="H8" s="26" t="s">
        <v>4</v>
      </c>
      <c r="I8" s="26" t="s">
        <v>3</v>
      </c>
      <c r="J8" s="29" t="s">
        <v>4</v>
      </c>
      <c r="K8" s="29" t="s">
        <v>3</v>
      </c>
      <c r="L8" s="26" t="s">
        <v>4</v>
      </c>
      <c r="M8" s="26" t="s">
        <v>3</v>
      </c>
      <c r="N8" s="26" t="s">
        <v>4</v>
      </c>
      <c r="O8" s="26" t="s">
        <v>3</v>
      </c>
      <c r="P8" s="26" t="s">
        <v>4</v>
      </c>
      <c r="Q8" s="26" t="s">
        <v>3</v>
      </c>
      <c r="R8" s="26" t="s">
        <v>4</v>
      </c>
      <c r="S8" s="26" t="s">
        <v>3</v>
      </c>
      <c r="T8" s="26" t="s">
        <v>4</v>
      </c>
      <c r="U8" s="26" t="s">
        <v>3</v>
      </c>
      <c r="V8" s="48" t="s">
        <v>84</v>
      </c>
      <c r="W8" s="49" t="s">
        <v>85</v>
      </c>
      <c r="X8" s="48" t="s">
        <v>86</v>
      </c>
      <c r="Y8" s="48" t="s">
        <v>87</v>
      </c>
      <c r="Z8" s="48" t="s">
        <v>88</v>
      </c>
      <c r="AA8" s="48" t="s">
        <v>86</v>
      </c>
      <c r="AB8" s="48" t="s">
        <v>87</v>
      </c>
      <c r="AC8" s="48" t="s">
        <v>88</v>
      </c>
      <c r="AD8" s="48" t="s">
        <v>88</v>
      </c>
    </row>
    <row r="9" spans="2:30" x14ac:dyDescent="0.25">
      <c r="B9" s="2" t="s">
        <v>25</v>
      </c>
      <c r="C9" s="28">
        <v>1</v>
      </c>
      <c r="D9" s="28">
        <v>32</v>
      </c>
      <c r="E9" s="28">
        <f t="shared" ref="E9:E16" si="0">D9*C9</f>
        <v>32</v>
      </c>
      <c r="F9" s="28">
        <v>31</v>
      </c>
      <c r="G9" s="28">
        <f t="shared" ref="G9:G16" si="1">F9*C9</f>
        <v>31</v>
      </c>
      <c r="H9" s="28">
        <v>16</v>
      </c>
      <c r="I9" s="28">
        <f t="shared" ref="I9:I16" si="2">H9*C9</f>
        <v>16</v>
      </c>
      <c r="J9" s="30">
        <f t="shared" ref="J9" si="3">D9+F9+H9</f>
        <v>79</v>
      </c>
      <c r="K9" s="30">
        <f t="shared" ref="K9" si="4">E9+G9+I9</f>
        <v>79</v>
      </c>
      <c r="L9" s="9">
        <v>410.5</v>
      </c>
      <c r="M9" s="9">
        <f t="shared" ref="M9:M16" si="5">L9*C9</f>
        <v>410.5</v>
      </c>
      <c r="N9" s="28">
        <v>4370</v>
      </c>
      <c r="O9" s="28">
        <f t="shared" ref="O9:O16" si="6">N9*C9</f>
        <v>4370</v>
      </c>
      <c r="P9" s="28">
        <v>6536</v>
      </c>
      <c r="Q9" s="28">
        <f t="shared" ref="Q9:Q16" si="7">P9*C9</f>
        <v>6536</v>
      </c>
      <c r="R9" s="28">
        <v>6903</v>
      </c>
      <c r="S9" s="28">
        <f t="shared" ref="S9:S16" si="8">R9*C9</f>
        <v>6903</v>
      </c>
      <c r="T9" s="9">
        <f t="shared" ref="T9:T16" si="9">R9*2.8</f>
        <v>19328.399999999998</v>
      </c>
      <c r="U9" s="9">
        <f t="shared" ref="U9:U16" si="10">T9*C9</f>
        <v>19328.399999999998</v>
      </c>
      <c r="V9" s="48"/>
      <c r="W9" s="49"/>
      <c r="X9" s="48"/>
      <c r="Y9" s="48"/>
      <c r="Z9" s="48"/>
      <c r="AA9" s="48"/>
      <c r="AB9" s="48"/>
      <c r="AC9" s="48"/>
      <c r="AD9" s="48"/>
    </row>
    <row r="10" spans="2:30" x14ac:dyDescent="0.25">
      <c r="B10" s="2" t="s">
        <v>24</v>
      </c>
      <c r="C10" s="28">
        <v>2</v>
      </c>
      <c r="D10" s="28">
        <v>0</v>
      </c>
      <c r="E10" s="28">
        <f t="shared" si="0"/>
        <v>0</v>
      </c>
      <c r="F10" s="28">
        <v>31</v>
      </c>
      <c r="G10" s="28">
        <f t="shared" si="1"/>
        <v>62</v>
      </c>
      <c r="H10" s="28">
        <v>32</v>
      </c>
      <c r="I10" s="28">
        <f t="shared" si="2"/>
        <v>64</v>
      </c>
      <c r="J10" s="30">
        <f t="shared" ref="J10:K16" si="11">D10+F10+H10</f>
        <v>63</v>
      </c>
      <c r="K10" s="30">
        <f t="shared" si="11"/>
        <v>126</v>
      </c>
      <c r="L10" s="9">
        <v>410.5</v>
      </c>
      <c r="M10" s="9">
        <f t="shared" si="5"/>
        <v>821</v>
      </c>
      <c r="N10" s="28">
        <v>4370</v>
      </c>
      <c r="O10" s="28">
        <f t="shared" si="6"/>
        <v>8740</v>
      </c>
      <c r="P10" s="28">
        <v>6536</v>
      </c>
      <c r="Q10" s="28">
        <f t="shared" si="7"/>
        <v>13072</v>
      </c>
      <c r="R10" s="28">
        <v>6903</v>
      </c>
      <c r="S10" s="28">
        <f t="shared" si="8"/>
        <v>13806</v>
      </c>
      <c r="T10" s="9">
        <f t="shared" si="9"/>
        <v>19328.399999999998</v>
      </c>
      <c r="U10" s="9">
        <f t="shared" si="10"/>
        <v>38656.799999999996</v>
      </c>
      <c r="V10" s="48"/>
      <c r="W10" s="49"/>
      <c r="X10" s="48"/>
      <c r="Y10" s="48"/>
      <c r="Z10" s="48"/>
      <c r="AA10" s="48"/>
      <c r="AB10" s="48"/>
      <c r="AC10" s="48"/>
      <c r="AD10" s="48"/>
    </row>
    <row r="11" spans="2:30" ht="13.15" customHeight="1" x14ac:dyDescent="0.25">
      <c r="B11" s="2" t="s">
        <v>26</v>
      </c>
      <c r="C11" s="28">
        <v>0</v>
      </c>
      <c r="D11" s="28">
        <v>109</v>
      </c>
      <c r="E11" s="28">
        <f t="shared" si="0"/>
        <v>0</v>
      </c>
      <c r="F11" s="28">
        <v>1</v>
      </c>
      <c r="G11" s="28">
        <f t="shared" si="1"/>
        <v>0</v>
      </c>
      <c r="H11" s="28">
        <v>0</v>
      </c>
      <c r="I11" s="28">
        <f t="shared" si="2"/>
        <v>0</v>
      </c>
      <c r="J11" s="30">
        <f t="shared" si="11"/>
        <v>110</v>
      </c>
      <c r="K11" s="30">
        <f t="shared" si="11"/>
        <v>0</v>
      </c>
      <c r="L11" s="9">
        <v>410.5</v>
      </c>
      <c r="M11" s="9">
        <f t="shared" si="5"/>
        <v>0</v>
      </c>
      <c r="N11" s="28">
        <v>4370</v>
      </c>
      <c r="O11" s="28">
        <f t="shared" si="6"/>
        <v>0</v>
      </c>
      <c r="P11" s="28">
        <v>6536</v>
      </c>
      <c r="Q11" s="28">
        <f t="shared" si="7"/>
        <v>0</v>
      </c>
      <c r="R11" s="28">
        <v>6903</v>
      </c>
      <c r="S11" s="28">
        <f t="shared" si="8"/>
        <v>0</v>
      </c>
      <c r="T11" s="9">
        <f t="shared" si="9"/>
        <v>19328.399999999998</v>
      </c>
      <c r="U11" s="9">
        <f t="shared" si="10"/>
        <v>0</v>
      </c>
      <c r="V11" s="48"/>
      <c r="W11" s="49"/>
      <c r="X11" s="48"/>
      <c r="Y11" s="48"/>
      <c r="Z11" s="48"/>
      <c r="AA11" s="48"/>
      <c r="AB11" s="48"/>
      <c r="AC11" s="48"/>
      <c r="AD11" s="48"/>
    </row>
    <row r="12" spans="2:30" ht="13.15" customHeight="1" x14ac:dyDescent="0.25">
      <c r="B12" s="2" t="s">
        <v>28</v>
      </c>
      <c r="C12" s="28">
        <v>1</v>
      </c>
      <c r="D12" s="28">
        <v>102</v>
      </c>
      <c r="E12" s="28">
        <f t="shared" si="0"/>
        <v>102</v>
      </c>
      <c r="F12" s="28">
        <v>1</v>
      </c>
      <c r="G12" s="28">
        <f t="shared" si="1"/>
        <v>1</v>
      </c>
      <c r="H12" s="28">
        <v>0</v>
      </c>
      <c r="I12" s="28">
        <f t="shared" si="2"/>
        <v>0</v>
      </c>
      <c r="J12" s="30">
        <f t="shared" ref="J12:J14" si="12">D12+F12+H12</f>
        <v>103</v>
      </c>
      <c r="K12" s="30">
        <f t="shared" ref="K12:K14" si="13">E12+G12+I12</f>
        <v>103</v>
      </c>
      <c r="L12" s="9">
        <v>410.5</v>
      </c>
      <c r="M12" s="9">
        <f t="shared" si="5"/>
        <v>410.5</v>
      </c>
      <c r="N12" s="28">
        <v>4090</v>
      </c>
      <c r="O12" s="28">
        <f t="shared" si="6"/>
        <v>4090</v>
      </c>
      <c r="P12" s="28">
        <v>6156</v>
      </c>
      <c r="Q12" s="28">
        <f t="shared" si="7"/>
        <v>6156</v>
      </c>
      <c r="R12" s="28">
        <v>6903</v>
      </c>
      <c r="S12" s="28">
        <f t="shared" si="8"/>
        <v>6903</v>
      </c>
      <c r="T12" s="9">
        <f t="shared" si="9"/>
        <v>19328.399999999998</v>
      </c>
      <c r="U12" s="9">
        <f t="shared" si="10"/>
        <v>19328.399999999998</v>
      </c>
      <c r="V12" s="48"/>
      <c r="W12" s="49"/>
      <c r="X12" s="48"/>
      <c r="Y12" s="48"/>
      <c r="Z12" s="48"/>
      <c r="AA12" s="48"/>
      <c r="AB12" s="48"/>
      <c r="AC12" s="48"/>
      <c r="AD12" s="48"/>
    </row>
    <row r="13" spans="2:30" ht="13.15" customHeight="1" x14ac:dyDescent="0.25">
      <c r="B13" s="2" t="s">
        <v>29</v>
      </c>
      <c r="C13" s="28">
        <v>0</v>
      </c>
      <c r="D13" s="28">
        <v>95</v>
      </c>
      <c r="E13" s="28">
        <f t="shared" si="0"/>
        <v>0</v>
      </c>
      <c r="F13" s="28">
        <v>1</v>
      </c>
      <c r="G13" s="28">
        <f t="shared" si="1"/>
        <v>0</v>
      </c>
      <c r="H13" s="28">
        <v>0</v>
      </c>
      <c r="I13" s="28">
        <f t="shared" si="2"/>
        <v>0</v>
      </c>
      <c r="J13" s="30">
        <f t="shared" si="12"/>
        <v>96</v>
      </c>
      <c r="K13" s="30">
        <f t="shared" si="13"/>
        <v>0</v>
      </c>
      <c r="L13" s="9">
        <v>410.5</v>
      </c>
      <c r="M13" s="9">
        <f t="shared" si="5"/>
        <v>0</v>
      </c>
      <c r="N13" s="28">
        <v>3810</v>
      </c>
      <c r="O13" s="28">
        <f t="shared" si="6"/>
        <v>0</v>
      </c>
      <c r="P13" s="28">
        <v>5776</v>
      </c>
      <c r="Q13" s="28">
        <f t="shared" si="7"/>
        <v>0</v>
      </c>
      <c r="R13" s="28">
        <v>6903</v>
      </c>
      <c r="S13" s="28">
        <f t="shared" si="8"/>
        <v>0</v>
      </c>
      <c r="T13" s="9">
        <f t="shared" si="9"/>
        <v>19328.399999999998</v>
      </c>
      <c r="U13" s="9">
        <f t="shared" si="10"/>
        <v>0</v>
      </c>
      <c r="V13" s="48"/>
      <c r="W13" s="49"/>
      <c r="X13" s="48"/>
      <c r="Y13" s="48"/>
      <c r="Z13" s="48"/>
      <c r="AA13" s="48"/>
      <c r="AB13" s="48"/>
      <c r="AC13" s="48"/>
      <c r="AD13" s="48"/>
    </row>
    <row r="14" spans="2:30" ht="13.15" customHeight="1" x14ac:dyDescent="0.25">
      <c r="B14" s="2" t="s">
        <v>30</v>
      </c>
      <c r="C14" s="28">
        <v>0</v>
      </c>
      <c r="D14" s="28">
        <v>88</v>
      </c>
      <c r="E14" s="28">
        <f t="shared" si="0"/>
        <v>0</v>
      </c>
      <c r="F14" s="28">
        <v>1</v>
      </c>
      <c r="G14" s="28">
        <f t="shared" si="1"/>
        <v>0</v>
      </c>
      <c r="H14" s="28">
        <v>0</v>
      </c>
      <c r="I14" s="28">
        <f t="shared" si="2"/>
        <v>0</v>
      </c>
      <c r="J14" s="30">
        <f t="shared" si="12"/>
        <v>89</v>
      </c>
      <c r="K14" s="30">
        <f t="shared" si="13"/>
        <v>0</v>
      </c>
      <c r="L14" s="9">
        <v>410.5</v>
      </c>
      <c r="M14" s="9">
        <f t="shared" si="5"/>
        <v>0</v>
      </c>
      <c r="N14" s="28">
        <v>3530</v>
      </c>
      <c r="O14" s="28">
        <f t="shared" si="6"/>
        <v>0</v>
      </c>
      <c r="P14" s="28">
        <v>5396</v>
      </c>
      <c r="Q14" s="28">
        <f t="shared" si="7"/>
        <v>0</v>
      </c>
      <c r="R14" s="28">
        <v>6903</v>
      </c>
      <c r="S14" s="28">
        <f t="shared" si="8"/>
        <v>0</v>
      </c>
      <c r="T14" s="9">
        <f t="shared" si="9"/>
        <v>19328.399999999998</v>
      </c>
      <c r="U14" s="9">
        <f t="shared" si="10"/>
        <v>0</v>
      </c>
      <c r="V14" s="48"/>
      <c r="W14" s="49"/>
      <c r="X14" s="48"/>
      <c r="Y14" s="48"/>
      <c r="Z14" s="48"/>
      <c r="AA14" s="48"/>
      <c r="AB14" s="48"/>
      <c r="AC14" s="48"/>
      <c r="AD14" s="48"/>
    </row>
    <row r="15" spans="2:30" ht="27" x14ac:dyDescent="0.25">
      <c r="B15" s="2" t="s">
        <v>27</v>
      </c>
      <c r="C15" s="28">
        <v>1</v>
      </c>
      <c r="D15" s="28">
        <v>15</v>
      </c>
      <c r="E15" s="28">
        <f t="shared" si="0"/>
        <v>15</v>
      </c>
      <c r="F15" s="28">
        <v>32</v>
      </c>
      <c r="G15" s="28">
        <f t="shared" si="1"/>
        <v>32</v>
      </c>
      <c r="H15" s="28">
        <v>16</v>
      </c>
      <c r="I15" s="28">
        <f t="shared" si="2"/>
        <v>16</v>
      </c>
      <c r="J15" s="30">
        <f t="shared" si="11"/>
        <v>63</v>
      </c>
      <c r="K15" s="30">
        <f t="shared" si="11"/>
        <v>63</v>
      </c>
      <c r="L15" s="9">
        <v>416.4</v>
      </c>
      <c r="M15" s="9">
        <f t="shared" si="5"/>
        <v>416.4</v>
      </c>
      <c r="N15" s="28">
        <v>4030</v>
      </c>
      <c r="O15" s="28">
        <f t="shared" si="6"/>
        <v>4030</v>
      </c>
      <c r="P15" s="28">
        <v>5874</v>
      </c>
      <c r="Q15" s="28">
        <f t="shared" si="7"/>
        <v>5874</v>
      </c>
      <c r="R15" s="28">
        <v>6209</v>
      </c>
      <c r="S15" s="28">
        <f t="shared" si="8"/>
        <v>6209</v>
      </c>
      <c r="T15" s="9">
        <f t="shared" si="9"/>
        <v>17385.199999999997</v>
      </c>
      <c r="U15" s="9">
        <f t="shared" si="10"/>
        <v>17385.199999999997</v>
      </c>
      <c r="V15" s="48"/>
      <c r="W15" s="49"/>
      <c r="X15" s="48"/>
      <c r="Y15" s="48"/>
      <c r="Z15" s="48"/>
      <c r="AA15" s="48"/>
      <c r="AB15" s="48"/>
      <c r="AC15" s="48"/>
      <c r="AD15" s="48"/>
    </row>
    <row r="16" spans="2:30" x14ac:dyDescent="0.25">
      <c r="B16" s="2" t="s">
        <v>10</v>
      </c>
      <c r="C16" s="28">
        <v>0</v>
      </c>
      <c r="D16" s="28">
        <v>31</v>
      </c>
      <c r="E16" s="28">
        <f t="shared" si="0"/>
        <v>0</v>
      </c>
      <c r="F16" s="28">
        <v>0</v>
      </c>
      <c r="G16" s="28">
        <f t="shared" si="1"/>
        <v>0</v>
      </c>
      <c r="H16" s="28">
        <v>32</v>
      </c>
      <c r="I16" s="28">
        <f t="shared" si="2"/>
        <v>0</v>
      </c>
      <c r="J16" s="30">
        <f t="shared" si="11"/>
        <v>63</v>
      </c>
      <c r="K16" s="30">
        <f t="shared" si="11"/>
        <v>0</v>
      </c>
      <c r="L16" s="9">
        <v>416.4</v>
      </c>
      <c r="M16" s="9">
        <f t="shared" si="5"/>
        <v>0</v>
      </c>
      <c r="N16" s="28">
        <v>4164</v>
      </c>
      <c r="O16" s="28">
        <f t="shared" si="6"/>
        <v>0</v>
      </c>
      <c r="P16" s="28">
        <v>5874</v>
      </c>
      <c r="Q16" s="28">
        <f t="shared" si="7"/>
        <v>0</v>
      </c>
      <c r="R16" s="28">
        <v>6209</v>
      </c>
      <c r="S16" s="28">
        <f t="shared" si="8"/>
        <v>0</v>
      </c>
      <c r="T16" s="9">
        <f t="shared" si="9"/>
        <v>17385.199999999997</v>
      </c>
      <c r="U16" s="9">
        <f t="shared" si="10"/>
        <v>0</v>
      </c>
      <c r="V16" s="48"/>
      <c r="W16" s="49"/>
      <c r="X16" s="48"/>
      <c r="Y16" s="48"/>
      <c r="Z16" s="48"/>
      <c r="AA16" s="48"/>
      <c r="AB16" s="48"/>
      <c r="AC16" s="48"/>
      <c r="AD16" s="48"/>
    </row>
    <row r="17" spans="2:30" x14ac:dyDescent="0.25">
      <c r="B17" s="27" t="s">
        <v>11</v>
      </c>
      <c r="C17" s="28">
        <f>SUM(C9:C16)</f>
        <v>5</v>
      </c>
      <c r="D17" s="55">
        <f>SUM(E9:E16)</f>
        <v>149</v>
      </c>
      <c r="E17" s="52"/>
      <c r="F17" s="55">
        <f>SUM(G9:G16)</f>
        <v>126</v>
      </c>
      <c r="G17" s="52"/>
      <c r="H17" s="55">
        <f>SUM(I9:I16)</f>
        <v>96</v>
      </c>
      <c r="I17" s="52"/>
      <c r="J17" s="63">
        <f>D17+F17+H17</f>
        <v>371</v>
      </c>
      <c r="K17" s="59"/>
      <c r="L17" s="53">
        <f>SUM(M9:M16)</f>
        <v>2058.4</v>
      </c>
      <c r="M17" s="53"/>
      <c r="N17" s="55">
        <f>SUM(O9:O16)</f>
        <v>21230</v>
      </c>
      <c r="O17" s="52"/>
      <c r="P17" s="55">
        <f>SUM(Q9:Q16)</f>
        <v>31638</v>
      </c>
      <c r="Q17" s="52"/>
      <c r="R17" s="55">
        <f>SUM(S9:S16)</f>
        <v>33821</v>
      </c>
      <c r="S17" s="52"/>
      <c r="T17" s="53">
        <f>SUM(U9:U16)</f>
        <v>94698.799999999988</v>
      </c>
      <c r="U17" s="53"/>
      <c r="V17" s="48">
        <f>0.24*T17*(20+28)</f>
        <v>1090930.1759999997</v>
      </c>
      <c r="W17" s="49">
        <f>V17*0.00000085943</f>
        <v>0.93757812115967976</v>
      </c>
      <c r="X17" s="49">
        <f>J17*0.595</f>
        <v>220.74499999999998</v>
      </c>
      <c r="Y17" s="49">
        <f>X17*0.1273</f>
        <v>28.100838499999995</v>
      </c>
      <c r="Z17" s="49">
        <f>Y17*0.36</f>
        <v>10.116301859999998</v>
      </c>
      <c r="AA17" s="49">
        <f>J17*0.315</f>
        <v>116.86499999999999</v>
      </c>
      <c r="AB17" s="49">
        <f>AA17*0.155</f>
        <v>18.114075</v>
      </c>
      <c r="AC17" s="49">
        <f>AB17*0.417</f>
        <v>7.5535692749999992</v>
      </c>
      <c r="AD17" s="49">
        <f>L17*80/10000</f>
        <v>16.467199999999998</v>
      </c>
    </row>
    <row r="18" spans="2:30" x14ac:dyDescent="0.25">
      <c r="B18" s="60" t="s">
        <v>23</v>
      </c>
      <c r="C18" s="60"/>
      <c r="D18" s="61">
        <f>D17/J17</f>
        <v>0.40161725067385445</v>
      </c>
      <c r="E18" s="61"/>
      <c r="F18" s="61">
        <f>F17/J17</f>
        <v>0.33962264150943394</v>
      </c>
      <c r="G18" s="61"/>
      <c r="H18" s="61">
        <f>H17/J17</f>
        <v>0.2587601078167116</v>
      </c>
      <c r="I18" s="61"/>
      <c r="J18" s="62">
        <f>D18+F18+H18</f>
        <v>1</v>
      </c>
      <c r="K18" s="62"/>
      <c r="L18" s="54"/>
      <c r="M18" s="54"/>
      <c r="N18" s="54">
        <f>N17/P17</f>
        <v>0.67102851001959674</v>
      </c>
      <c r="O18" s="54"/>
      <c r="P18" s="54">
        <f>1</f>
        <v>1</v>
      </c>
      <c r="Q18" s="54"/>
      <c r="R18" s="54">
        <f>R17/P17</f>
        <v>1.0689993046336683</v>
      </c>
      <c r="S18" s="54"/>
      <c r="T18" s="54"/>
      <c r="U18" s="54"/>
      <c r="V18" s="48"/>
      <c r="W18" s="49"/>
      <c r="X18" s="48"/>
      <c r="Y18" s="48"/>
      <c r="Z18" s="48"/>
      <c r="AA18" s="48"/>
      <c r="AB18" s="48"/>
      <c r="AC18" s="48"/>
      <c r="AD18" s="48"/>
    </row>
    <row r="19" spans="2:30" x14ac:dyDescent="0.25">
      <c r="V19" s="48"/>
      <c r="W19" s="49"/>
      <c r="X19" s="48"/>
      <c r="Y19" s="48"/>
      <c r="Z19" s="48"/>
      <c r="AA19" s="48"/>
      <c r="AB19" s="48"/>
      <c r="AC19" s="48"/>
      <c r="AD19" s="48"/>
    </row>
    <row r="20" spans="2:30" ht="14.45" customHeight="1" x14ac:dyDescent="0.25">
      <c r="B20" s="51" t="s">
        <v>34</v>
      </c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6" t="s">
        <v>95</v>
      </c>
      <c r="W20" s="56"/>
      <c r="X20" s="56"/>
      <c r="Y20" s="56"/>
      <c r="Z20" s="56"/>
      <c r="AA20" s="56"/>
      <c r="AB20" s="56"/>
      <c r="AC20" s="56"/>
      <c r="AD20" s="48"/>
    </row>
    <row r="21" spans="2:30" x14ac:dyDescent="0.25">
      <c r="B21" s="58" t="s">
        <v>0</v>
      </c>
      <c r="C21" s="52" t="s">
        <v>1</v>
      </c>
      <c r="D21" s="52" t="s">
        <v>7</v>
      </c>
      <c r="E21" s="52"/>
      <c r="F21" s="52"/>
      <c r="G21" s="52"/>
      <c r="H21" s="52"/>
      <c r="I21" s="52"/>
      <c r="J21" s="59" t="s">
        <v>8</v>
      </c>
      <c r="K21" s="59"/>
      <c r="L21" s="52" t="s">
        <v>31</v>
      </c>
      <c r="M21" s="52"/>
      <c r="N21" s="52" t="s">
        <v>13</v>
      </c>
      <c r="O21" s="52"/>
      <c r="P21" s="52" t="s">
        <v>22</v>
      </c>
      <c r="Q21" s="52"/>
      <c r="R21" s="52" t="s">
        <v>14</v>
      </c>
      <c r="S21" s="52"/>
      <c r="T21" s="52" t="s">
        <v>82</v>
      </c>
      <c r="U21" s="52"/>
      <c r="V21" s="56" t="s">
        <v>83</v>
      </c>
      <c r="W21" s="56"/>
      <c r="X21" s="56" t="s">
        <v>89</v>
      </c>
      <c r="Y21" s="56"/>
      <c r="Z21" s="56"/>
      <c r="AA21" s="56" t="s">
        <v>90</v>
      </c>
      <c r="AB21" s="56"/>
      <c r="AC21" s="56"/>
      <c r="AD21" s="56" t="s">
        <v>102</v>
      </c>
    </row>
    <row r="22" spans="2:30" x14ac:dyDescent="0.25">
      <c r="B22" s="58"/>
      <c r="C22" s="52"/>
      <c r="D22" s="52" t="s">
        <v>2</v>
      </c>
      <c r="E22" s="52"/>
      <c r="F22" s="52" t="s">
        <v>5</v>
      </c>
      <c r="G22" s="52"/>
      <c r="H22" s="52" t="s">
        <v>6</v>
      </c>
      <c r="I22" s="52"/>
      <c r="J22" s="59"/>
      <c r="K22" s="59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6"/>
      <c r="W22" s="56"/>
      <c r="X22" s="56"/>
      <c r="Y22" s="56"/>
      <c r="Z22" s="56"/>
      <c r="AA22" s="56"/>
      <c r="AB22" s="56"/>
      <c r="AC22" s="56"/>
      <c r="AD22" s="56"/>
    </row>
    <row r="23" spans="2:30" ht="30" x14ac:dyDescent="0.25">
      <c r="B23" s="58"/>
      <c r="C23" s="52"/>
      <c r="D23" s="26" t="s">
        <v>4</v>
      </c>
      <c r="E23" s="26" t="s">
        <v>3</v>
      </c>
      <c r="F23" s="26" t="s">
        <v>4</v>
      </c>
      <c r="G23" s="26" t="s">
        <v>3</v>
      </c>
      <c r="H23" s="26" t="s">
        <v>4</v>
      </c>
      <c r="I23" s="26" t="s">
        <v>3</v>
      </c>
      <c r="J23" s="29" t="s">
        <v>4</v>
      </c>
      <c r="K23" s="29" t="s">
        <v>3</v>
      </c>
      <c r="L23" s="26" t="s">
        <v>4</v>
      </c>
      <c r="M23" s="26" t="s">
        <v>3</v>
      </c>
      <c r="N23" s="26" t="s">
        <v>4</v>
      </c>
      <c r="O23" s="26" t="s">
        <v>3</v>
      </c>
      <c r="P23" s="26" t="s">
        <v>4</v>
      </c>
      <c r="Q23" s="26" t="s">
        <v>3</v>
      </c>
      <c r="R23" s="26" t="s">
        <v>4</v>
      </c>
      <c r="S23" s="26" t="s">
        <v>3</v>
      </c>
      <c r="T23" s="26" t="s">
        <v>4</v>
      </c>
      <c r="U23" s="26" t="s">
        <v>3</v>
      </c>
      <c r="V23" s="48" t="s">
        <v>84</v>
      </c>
      <c r="W23" s="49" t="s">
        <v>85</v>
      </c>
      <c r="X23" s="48" t="s">
        <v>86</v>
      </c>
      <c r="Y23" s="48" t="s">
        <v>87</v>
      </c>
      <c r="Z23" s="48" t="s">
        <v>88</v>
      </c>
      <c r="AA23" s="48" t="s">
        <v>86</v>
      </c>
      <c r="AB23" s="48" t="s">
        <v>87</v>
      </c>
      <c r="AC23" s="48" t="s">
        <v>88</v>
      </c>
      <c r="AD23" s="48" t="s">
        <v>88</v>
      </c>
    </row>
    <row r="24" spans="2:30" x14ac:dyDescent="0.25">
      <c r="B24" s="2" t="s">
        <v>25</v>
      </c>
      <c r="C24" s="28">
        <v>1</v>
      </c>
      <c r="D24" s="28">
        <v>32</v>
      </c>
      <c r="E24" s="28">
        <f t="shared" ref="E24:E31" si="14">D24*C24</f>
        <v>32</v>
      </c>
      <c r="F24" s="28">
        <v>31</v>
      </c>
      <c r="G24" s="28">
        <f t="shared" ref="G24:G31" si="15">F24*C24</f>
        <v>31</v>
      </c>
      <c r="H24" s="28">
        <v>16</v>
      </c>
      <c r="I24" s="28">
        <f t="shared" ref="I24:I31" si="16">H24*C24</f>
        <v>16</v>
      </c>
      <c r="J24" s="30">
        <f t="shared" ref="J24" si="17">D24+F24+H24</f>
        <v>79</v>
      </c>
      <c r="K24" s="30">
        <f t="shared" ref="K24" si="18">E24+G24+I24</f>
        <v>79</v>
      </c>
      <c r="L24" s="9">
        <v>410.5</v>
      </c>
      <c r="M24" s="9">
        <f t="shared" ref="M24:M31" si="19">L24*C24</f>
        <v>410.5</v>
      </c>
      <c r="N24" s="28">
        <v>4370</v>
      </c>
      <c r="O24" s="28">
        <f t="shared" ref="O24:O31" si="20">N24*C24</f>
        <v>4370</v>
      </c>
      <c r="P24" s="28">
        <v>6536</v>
      </c>
      <c r="Q24" s="28">
        <f t="shared" ref="Q24:Q31" si="21">P24*C24</f>
        <v>6536</v>
      </c>
      <c r="R24" s="28">
        <v>6903</v>
      </c>
      <c r="S24" s="28">
        <f t="shared" ref="S24:S31" si="22">R24*C24</f>
        <v>6903</v>
      </c>
      <c r="T24" s="9">
        <f t="shared" ref="T24:T31" si="23">R24*2.8</f>
        <v>19328.399999999998</v>
      </c>
      <c r="U24" s="9">
        <f t="shared" ref="U24:U31" si="24">T24*C24</f>
        <v>19328.399999999998</v>
      </c>
      <c r="V24" s="48"/>
      <c r="W24" s="49"/>
      <c r="X24" s="48"/>
      <c r="Y24" s="48"/>
      <c r="Z24" s="48"/>
      <c r="AA24" s="48"/>
      <c r="AB24" s="48"/>
      <c r="AC24" s="48"/>
      <c r="AD24" s="48"/>
    </row>
    <row r="25" spans="2:30" x14ac:dyDescent="0.25">
      <c r="B25" s="2" t="s">
        <v>24</v>
      </c>
      <c r="C25" s="28">
        <v>2</v>
      </c>
      <c r="D25" s="28">
        <v>0</v>
      </c>
      <c r="E25" s="28">
        <f t="shared" si="14"/>
        <v>0</v>
      </c>
      <c r="F25" s="28">
        <v>31</v>
      </c>
      <c r="G25" s="28">
        <f t="shared" si="15"/>
        <v>62</v>
      </c>
      <c r="H25" s="28">
        <v>32</v>
      </c>
      <c r="I25" s="28">
        <f t="shared" si="16"/>
        <v>64</v>
      </c>
      <c r="J25" s="30">
        <f t="shared" ref="J25:J31" si="25">D25+F25+H25</f>
        <v>63</v>
      </c>
      <c r="K25" s="30">
        <f t="shared" ref="K25:K31" si="26">E25+G25+I25</f>
        <v>126</v>
      </c>
      <c r="L25" s="9">
        <v>410.5</v>
      </c>
      <c r="M25" s="9">
        <f t="shared" si="19"/>
        <v>821</v>
      </c>
      <c r="N25" s="28">
        <v>4370</v>
      </c>
      <c r="O25" s="28">
        <f t="shared" si="20"/>
        <v>8740</v>
      </c>
      <c r="P25" s="28">
        <v>6536</v>
      </c>
      <c r="Q25" s="28">
        <f t="shared" si="21"/>
        <v>13072</v>
      </c>
      <c r="R25" s="28">
        <v>6903</v>
      </c>
      <c r="S25" s="28">
        <f t="shared" si="22"/>
        <v>13806</v>
      </c>
      <c r="T25" s="9">
        <f t="shared" si="23"/>
        <v>19328.399999999998</v>
      </c>
      <c r="U25" s="9">
        <f t="shared" si="24"/>
        <v>38656.799999999996</v>
      </c>
      <c r="V25" s="48"/>
      <c r="W25" s="49"/>
      <c r="X25" s="48"/>
      <c r="Y25" s="48"/>
      <c r="Z25" s="48"/>
      <c r="AA25" s="48"/>
      <c r="AB25" s="48"/>
      <c r="AC25" s="48"/>
      <c r="AD25" s="48"/>
    </row>
    <row r="26" spans="2:30" x14ac:dyDescent="0.25">
      <c r="B26" s="2" t="s">
        <v>26</v>
      </c>
      <c r="C26" s="28">
        <v>0</v>
      </c>
      <c r="D26" s="28">
        <v>109</v>
      </c>
      <c r="E26" s="28">
        <f t="shared" si="14"/>
        <v>0</v>
      </c>
      <c r="F26" s="28">
        <v>1</v>
      </c>
      <c r="G26" s="28">
        <f t="shared" si="15"/>
        <v>0</v>
      </c>
      <c r="H26" s="28">
        <v>0</v>
      </c>
      <c r="I26" s="28">
        <f t="shared" si="16"/>
        <v>0</v>
      </c>
      <c r="J26" s="30">
        <f t="shared" si="25"/>
        <v>110</v>
      </c>
      <c r="K26" s="30">
        <f t="shared" si="26"/>
        <v>0</v>
      </c>
      <c r="L26" s="9">
        <v>410.5</v>
      </c>
      <c r="M26" s="9">
        <f t="shared" si="19"/>
        <v>0</v>
      </c>
      <c r="N26" s="28">
        <v>4370</v>
      </c>
      <c r="O26" s="28">
        <f t="shared" si="20"/>
        <v>0</v>
      </c>
      <c r="P26" s="28">
        <v>6536</v>
      </c>
      <c r="Q26" s="28">
        <f t="shared" si="21"/>
        <v>0</v>
      </c>
      <c r="R26" s="28">
        <v>6903</v>
      </c>
      <c r="S26" s="28">
        <f t="shared" si="22"/>
        <v>0</v>
      </c>
      <c r="T26" s="9">
        <f t="shared" si="23"/>
        <v>19328.399999999998</v>
      </c>
      <c r="U26" s="9">
        <f t="shared" si="24"/>
        <v>0</v>
      </c>
      <c r="V26" s="48"/>
      <c r="W26" s="49"/>
      <c r="X26" s="48"/>
      <c r="Y26" s="48"/>
      <c r="Z26" s="48"/>
      <c r="AA26" s="48"/>
      <c r="AB26" s="48"/>
      <c r="AC26" s="48"/>
      <c r="AD26" s="48"/>
    </row>
    <row r="27" spans="2:30" ht="13.9" customHeight="1" x14ac:dyDescent="0.25">
      <c r="B27" s="2" t="s">
        <v>28</v>
      </c>
      <c r="C27" s="28">
        <v>0</v>
      </c>
      <c r="D27" s="28">
        <v>102</v>
      </c>
      <c r="E27" s="28">
        <f t="shared" si="14"/>
        <v>0</v>
      </c>
      <c r="F27" s="28">
        <v>1</v>
      </c>
      <c r="G27" s="28">
        <f t="shared" si="15"/>
        <v>0</v>
      </c>
      <c r="H27" s="28">
        <v>0</v>
      </c>
      <c r="I27" s="28">
        <f t="shared" si="16"/>
        <v>0</v>
      </c>
      <c r="J27" s="30">
        <f t="shared" si="25"/>
        <v>103</v>
      </c>
      <c r="K27" s="30">
        <f t="shared" si="26"/>
        <v>0</v>
      </c>
      <c r="L27" s="9">
        <v>410.5</v>
      </c>
      <c r="M27" s="9">
        <f t="shared" si="19"/>
        <v>0</v>
      </c>
      <c r="N27" s="28">
        <v>4090</v>
      </c>
      <c r="O27" s="28">
        <f t="shared" si="20"/>
        <v>0</v>
      </c>
      <c r="P27" s="28">
        <v>6156</v>
      </c>
      <c r="Q27" s="28">
        <f t="shared" si="21"/>
        <v>0</v>
      </c>
      <c r="R27" s="28">
        <v>6903</v>
      </c>
      <c r="S27" s="28">
        <f t="shared" si="22"/>
        <v>0</v>
      </c>
      <c r="T27" s="9">
        <f t="shared" si="23"/>
        <v>19328.399999999998</v>
      </c>
      <c r="U27" s="9">
        <f t="shared" si="24"/>
        <v>0</v>
      </c>
      <c r="V27" s="48"/>
      <c r="W27" s="49"/>
      <c r="X27" s="48"/>
      <c r="Y27" s="48"/>
      <c r="Z27" s="48"/>
      <c r="AA27" s="48"/>
      <c r="AB27" s="48"/>
      <c r="AC27" s="48"/>
      <c r="AD27" s="48"/>
    </row>
    <row r="28" spans="2:30" ht="13.9" customHeight="1" x14ac:dyDescent="0.25">
      <c r="B28" s="2" t="s">
        <v>29</v>
      </c>
      <c r="C28" s="28">
        <v>0</v>
      </c>
      <c r="D28" s="28">
        <v>95</v>
      </c>
      <c r="E28" s="28">
        <f t="shared" si="14"/>
        <v>0</v>
      </c>
      <c r="F28" s="28">
        <v>1</v>
      </c>
      <c r="G28" s="28">
        <f t="shared" si="15"/>
        <v>0</v>
      </c>
      <c r="H28" s="28">
        <v>0</v>
      </c>
      <c r="I28" s="28">
        <f t="shared" si="16"/>
        <v>0</v>
      </c>
      <c r="J28" s="30">
        <f t="shared" si="25"/>
        <v>96</v>
      </c>
      <c r="K28" s="30">
        <f t="shared" si="26"/>
        <v>0</v>
      </c>
      <c r="L28" s="9">
        <v>410.5</v>
      </c>
      <c r="M28" s="9">
        <f t="shared" si="19"/>
        <v>0</v>
      </c>
      <c r="N28" s="28">
        <v>3810</v>
      </c>
      <c r="O28" s="28">
        <f t="shared" si="20"/>
        <v>0</v>
      </c>
      <c r="P28" s="28">
        <v>5776</v>
      </c>
      <c r="Q28" s="28">
        <f t="shared" si="21"/>
        <v>0</v>
      </c>
      <c r="R28" s="28">
        <v>6903</v>
      </c>
      <c r="S28" s="28">
        <f t="shared" si="22"/>
        <v>0</v>
      </c>
      <c r="T28" s="9">
        <f t="shared" si="23"/>
        <v>19328.399999999998</v>
      </c>
      <c r="U28" s="9">
        <f t="shared" si="24"/>
        <v>0</v>
      </c>
      <c r="V28" s="48"/>
      <c r="W28" s="49"/>
      <c r="X28" s="48"/>
      <c r="Y28" s="48"/>
      <c r="Z28" s="48"/>
      <c r="AA28" s="48"/>
      <c r="AB28" s="48"/>
      <c r="AC28" s="48"/>
      <c r="AD28" s="48"/>
    </row>
    <row r="29" spans="2:30" ht="13.9" customHeight="1" x14ac:dyDescent="0.25">
      <c r="B29" s="2" t="s">
        <v>30</v>
      </c>
      <c r="C29" s="28">
        <v>0</v>
      </c>
      <c r="D29" s="28">
        <v>88</v>
      </c>
      <c r="E29" s="28">
        <f t="shared" si="14"/>
        <v>0</v>
      </c>
      <c r="F29" s="28">
        <v>1</v>
      </c>
      <c r="G29" s="28">
        <f t="shared" si="15"/>
        <v>0</v>
      </c>
      <c r="H29" s="28">
        <v>0</v>
      </c>
      <c r="I29" s="28">
        <f t="shared" si="16"/>
        <v>0</v>
      </c>
      <c r="J29" s="30">
        <f t="shared" si="25"/>
        <v>89</v>
      </c>
      <c r="K29" s="30">
        <f t="shared" si="26"/>
        <v>0</v>
      </c>
      <c r="L29" s="9">
        <v>410.5</v>
      </c>
      <c r="M29" s="9">
        <f t="shared" si="19"/>
        <v>0</v>
      </c>
      <c r="N29" s="28">
        <v>3530</v>
      </c>
      <c r="O29" s="28">
        <f t="shared" si="20"/>
        <v>0</v>
      </c>
      <c r="P29" s="28">
        <v>5396</v>
      </c>
      <c r="Q29" s="28">
        <f t="shared" si="21"/>
        <v>0</v>
      </c>
      <c r="R29" s="28">
        <v>6903</v>
      </c>
      <c r="S29" s="28">
        <f t="shared" si="22"/>
        <v>0</v>
      </c>
      <c r="T29" s="9">
        <f t="shared" si="23"/>
        <v>19328.399999999998</v>
      </c>
      <c r="U29" s="9">
        <f t="shared" si="24"/>
        <v>0</v>
      </c>
      <c r="V29" s="48"/>
      <c r="W29" s="49"/>
      <c r="X29" s="48"/>
      <c r="Y29" s="48"/>
      <c r="Z29" s="48"/>
      <c r="AA29" s="48"/>
      <c r="AB29" s="48"/>
      <c r="AC29" s="48"/>
      <c r="AD29" s="48"/>
    </row>
    <row r="30" spans="2:30" x14ac:dyDescent="0.25">
      <c r="B30" s="2" t="s">
        <v>9</v>
      </c>
      <c r="C30" s="28">
        <v>0</v>
      </c>
      <c r="D30" s="28">
        <v>15</v>
      </c>
      <c r="E30" s="28">
        <f t="shared" si="14"/>
        <v>0</v>
      </c>
      <c r="F30" s="28">
        <v>32</v>
      </c>
      <c r="G30" s="28">
        <f t="shared" si="15"/>
        <v>0</v>
      </c>
      <c r="H30" s="28">
        <v>16</v>
      </c>
      <c r="I30" s="28">
        <f t="shared" si="16"/>
        <v>0</v>
      </c>
      <c r="J30" s="30">
        <f t="shared" si="25"/>
        <v>63</v>
      </c>
      <c r="K30" s="30">
        <f t="shared" si="26"/>
        <v>0</v>
      </c>
      <c r="L30" s="9">
        <v>416.4</v>
      </c>
      <c r="M30" s="9">
        <f t="shared" si="19"/>
        <v>0</v>
      </c>
      <c r="N30" s="28">
        <v>4164</v>
      </c>
      <c r="O30" s="28">
        <f t="shared" si="20"/>
        <v>0</v>
      </c>
      <c r="P30" s="28">
        <v>5874</v>
      </c>
      <c r="Q30" s="28">
        <f t="shared" si="21"/>
        <v>0</v>
      </c>
      <c r="R30" s="28">
        <v>6209</v>
      </c>
      <c r="S30" s="28">
        <f t="shared" si="22"/>
        <v>0</v>
      </c>
      <c r="T30" s="9">
        <f t="shared" si="23"/>
        <v>17385.199999999997</v>
      </c>
      <c r="U30" s="9">
        <f t="shared" si="24"/>
        <v>0</v>
      </c>
      <c r="V30" s="48"/>
      <c r="W30" s="49"/>
      <c r="X30" s="48"/>
      <c r="Y30" s="48"/>
      <c r="Z30" s="48"/>
      <c r="AA30" s="48"/>
      <c r="AB30" s="48"/>
      <c r="AC30" s="48"/>
      <c r="AD30" s="48"/>
    </row>
    <row r="31" spans="2:30" x14ac:dyDescent="0.25">
      <c r="B31" s="2" t="s">
        <v>10</v>
      </c>
      <c r="C31" s="28">
        <v>0</v>
      </c>
      <c r="D31" s="28">
        <v>31</v>
      </c>
      <c r="E31" s="28">
        <f t="shared" si="14"/>
        <v>0</v>
      </c>
      <c r="F31" s="28">
        <v>0</v>
      </c>
      <c r="G31" s="28">
        <f t="shared" si="15"/>
        <v>0</v>
      </c>
      <c r="H31" s="28">
        <v>32</v>
      </c>
      <c r="I31" s="28">
        <f t="shared" si="16"/>
        <v>0</v>
      </c>
      <c r="J31" s="30">
        <f t="shared" si="25"/>
        <v>63</v>
      </c>
      <c r="K31" s="30">
        <f t="shared" si="26"/>
        <v>0</v>
      </c>
      <c r="L31" s="9">
        <v>416.4</v>
      </c>
      <c r="M31" s="9">
        <f t="shared" si="19"/>
        <v>0</v>
      </c>
      <c r="N31" s="28">
        <v>4164</v>
      </c>
      <c r="O31" s="28">
        <f t="shared" si="20"/>
        <v>0</v>
      </c>
      <c r="P31" s="28">
        <v>5874</v>
      </c>
      <c r="Q31" s="28">
        <f t="shared" si="21"/>
        <v>0</v>
      </c>
      <c r="R31" s="28">
        <v>6209</v>
      </c>
      <c r="S31" s="28">
        <f t="shared" si="22"/>
        <v>0</v>
      </c>
      <c r="T31" s="9">
        <f t="shared" si="23"/>
        <v>17385.199999999997</v>
      </c>
      <c r="U31" s="9">
        <f t="shared" si="24"/>
        <v>0</v>
      </c>
      <c r="V31" s="48"/>
      <c r="W31" s="49"/>
      <c r="X31" s="48"/>
      <c r="Y31" s="48"/>
      <c r="Z31" s="48"/>
      <c r="AA31" s="48"/>
      <c r="AB31" s="48"/>
      <c r="AC31" s="48"/>
      <c r="AD31" s="48"/>
    </row>
    <row r="32" spans="2:30" x14ac:dyDescent="0.25">
      <c r="B32" s="27" t="s">
        <v>11</v>
      </c>
      <c r="C32" s="28">
        <f>SUM(C24:C31)</f>
        <v>3</v>
      </c>
      <c r="D32" s="55">
        <f>SUM(E24:E31)</f>
        <v>32</v>
      </c>
      <c r="E32" s="52"/>
      <c r="F32" s="55">
        <f>SUM(G24:G31)</f>
        <v>93</v>
      </c>
      <c r="G32" s="52"/>
      <c r="H32" s="55">
        <f>SUM(I24:I31)</f>
        <v>80</v>
      </c>
      <c r="I32" s="52"/>
      <c r="J32" s="63">
        <f>D32+F32+H32</f>
        <v>205</v>
      </c>
      <c r="K32" s="59"/>
      <c r="L32" s="53">
        <f>SUM(M24:M31)</f>
        <v>1231.5</v>
      </c>
      <c r="M32" s="53"/>
      <c r="N32" s="55">
        <f>SUM(O24:O31)</f>
        <v>13110</v>
      </c>
      <c r="O32" s="55"/>
      <c r="P32" s="55">
        <f>SUM(Q24:Q31)</f>
        <v>19608</v>
      </c>
      <c r="Q32" s="55"/>
      <c r="R32" s="55">
        <f>SUM(S24:S31)</f>
        <v>20709</v>
      </c>
      <c r="S32" s="55"/>
      <c r="T32" s="53">
        <f>SUM(U24:U31)</f>
        <v>57985.2</v>
      </c>
      <c r="U32" s="53"/>
      <c r="V32" s="48">
        <f>0.24*T32*(20+28)</f>
        <v>667989.50399999996</v>
      </c>
      <c r="W32" s="49">
        <f>V32*0.00000085943</f>
        <v>0.57409021942271998</v>
      </c>
      <c r="X32" s="49">
        <f>J32*0.595</f>
        <v>121.97499999999999</v>
      </c>
      <c r="Y32" s="49">
        <f>X32*0.1273</f>
        <v>15.527417499999999</v>
      </c>
      <c r="Z32" s="49">
        <f>Y32*0.36</f>
        <v>5.5898702999999994</v>
      </c>
      <c r="AA32" s="49">
        <f>J32*0.315</f>
        <v>64.575000000000003</v>
      </c>
      <c r="AB32" s="49">
        <f>AA32*0.155</f>
        <v>10.009125000000001</v>
      </c>
      <c r="AC32" s="49">
        <f>AB32*0.417</f>
        <v>4.1738051250000003</v>
      </c>
      <c r="AD32" s="49">
        <f>L32*80/10000</f>
        <v>9.8520000000000003</v>
      </c>
    </row>
    <row r="33" spans="2:30" x14ac:dyDescent="0.25">
      <c r="B33" s="60" t="s">
        <v>23</v>
      </c>
      <c r="C33" s="60"/>
      <c r="D33" s="61">
        <f>D32/J32</f>
        <v>0.15609756097560976</v>
      </c>
      <c r="E33" s="61"/>
      <c r="F33" s="61">
        <f>F32/J32</f>
        <v>0.45365853658536587</v>
      </c>
      <c r="G33" s="61"/>
      <c r="H33" s="61">
        <f>H32/J32</f>
        <v>0.3902439024390244</v>
      </c>
      <c r="I33" s="61"/>
      <c r="J33" s="62">
        <f>D33+F33+H33</f>
        <v>1</v>
      </c>
      <c r="K33" s="62"/>
      <c r="L33" s="54"/>
      <c r="M33" s="54"/>
      <c r="N33" s="54">
        <f>N32/P32</f>
        <v>0.66860465116279066</v>
      </c>
      <c r="O33" s="54"/>
      <c r="P33" s="54">
        <f>1</f>
        <v>1</v>
      </c>
      <c r="Q33" s="54"/>
      <c r="R33" s="54">
        <f>R32/P32</f>
        <v>1.0561505507955937</v>
      </c>
      <c r="S33" s="54"/>
      <c r="T33" s="54"/>
      <c r="U33" s="54"/>
      <c r="V33" s="48"/>
      <c r="W33" s="49"/>
      <c r="X33" s="48"/>
      <c r="Y33" s="48"/>
      <c r="Z33" s="48"/>
      <c r="AA33" s="48"/>
      <c r="AB33" s="48"/>
      <c r="AC33" s="48"/>
      <c r="AD33" s="48"/>
    </row>
    <row r="34" spans="2:30" x14ac:dyDescent="0.25">
      <c r="V34" s="48"/>
      <c r="W34" s="49"/>
      <c r="X34" s="48"/>
      <c r="Y34" s="48"/>
      <c r="Z34" s="48"/>
      <c r="AA34" s="48"/>
      <c r="AB34" s="48"/>
      <c r="AC34" s="48"/>
      <c r="AD34" s="48"/>
    </row>
    <row r="35" spans="2:30" ht="14.45" customHeight="1" x14ac:dyDescent="0.25">
      <c r="B35" s="51" t="s">
        <v>35</v>
      </c>
      <c r="C35" s="51"/>
      <c r="D35" s="51"/>
      <c r="E35" s="51"/>
      <c r="F35" s="51"/>
      <c r="G35" s="51"/>
      <c r="H35" s="51"/>
      <c r="I35" s="51"/>
      <c r="J35" s="51"/>
      <c r="K35" s="51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6" t="s">
        <v>96</v>
      </c>
      <c r="W35" s="56"/>
      <c r="X35" s="56"/>
      <c r="Y35" s="56"/>
      <c r="Z35" s="56"/>
      <c r="AA35" s="56"/>
      <c r="AB35" s="56"/>
      <c r="AC35" s="56"/>
      <c r="AD35" s="48"/>
    </row>
    <row r="36" spans="2:30" x14ac:dyDescent="0.25">
      <c r="B36" s="58" t="s">
        <v>0</v>
      </c>
      <c r="C36" s="52" t="s">
        <v>1</v>
      </c>
      <c r="D36" s="52" t="s">
        <v>7</v>
      </c>
      <c r="E36" s="52"/>
      <c r="F36" s="52"/>
      <c r="G36" s="52"/>
      <c r="H36" s="52"/>
      <c r="I36" s="52"/>
      <c r="J36" s="59" t="s">
        <v>8</v>
      </c>
      <c r="K36" s="59"/>
      <c r="L36" s="52" t="s">
        <v>31</v>
      </c>
      <c r="M36" s="52"/>
      <c r="N36" s="52" t="s">
        <v>13</v>
      </c>
      <c r="O36" s="52"/>
      <c r="P36" s="52" t="s">
        <v>22</v>
      </c>
      <c r="Q36" s="52"/>
      <c r="R36" s="52" t="s">
        <v>14</v>
      </c>
      <c r="S36" s="52"/>
      <c r="T36" s="52" t="s">
        <v>82</v>
      </c>
      <c r="U36" s="52"/>
      <c r="V36" s="56" t="s">
        <v>83</v>
      </c>
      <c r="W36" s="56"/>
      <c r="X36" s="56" t="s">
        <v>89</v>
      </c>
      <c r="Y36" s="56"/>
      <c r="Z36" s="56"/>
      <c r="AA36" s="56" t="s">
        <v>90</v>
      </c>
      <c r="AB36" s="56"/>
      <c r="AC36" s="56"/>
      <c r="AD36" s="56" t="s">
        <v>102</v>
      </c>
    </row>
    <row r="37" spans="2:30" x14ac:dyDescent="0.25">
      <c r="B37" s="58"/>
      <c r="C37" s="52"/>
      <c r="D37" s="52" t="s">
        <v>2</v>
      </c>
      <c r="E37" s="52"/>
      <c r="F37" s="52" t="s">
        <v>5</v>
      </c>
      <c r="G37" s="52"/>
      <c r="H37" s="52" t="s">
        <v>6</v>
      </c>
      <c r="I37" s="52"/>
      <c r="J37" s="59"/>
      <c r="K37" s="59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6"/>
      <c r="W37" s="56"/>
      <c r="X37" s="56"/>
      <c r="Y37" s="56"/>
      <c r="Z37" s="56"/>
      <c r="AA37" s="56"/>
      <c r="AB37" s="56"/>
      <c r="AC37" s="56"/>
      <c r="AD37" s="56"/>
    </row>
    <row r="38" spans="2:30" ht="30" x14ac:dyDescent="0.25">
      <c r="B38" s="58"/>
      <c r="C38" s="52"/>
      <c r="D38" s="26" t="s">
        <v>4</v>
      </c>
      <c r="E38" s="26" t="s">
        <v>3</v>
      </c>
      <c r="F38" s="26" t="s">
        <v>4</v>
      </c>
      <c r="G38" s="26" t="s">
        <v>3</v>
      </c>
      <c r="H38" s="26" t="s">
        <v>4</v>
      </c>
      <c r="I38" s="26" t="s">
        <v>3</v>
      </c>
      <c r="J38" s="29" t="s">
        <v>4</v>
      </c>
      <c r="K38" s="29" t="s">
        <v>3</v>
      </c>
      <c r="L38" s="26" t="s">
        <v>4</v>
      </c>
      <c r="M38" s="26" t="s">
        <v>3</v>
      </c>
      <c r="N38" s="26" t="s">
        <v>4</v>
      </c>
      <c r="O38" s="26" t="s">
        <v>3</v>
      </c>
      <c r="P38" s="26" t="s">
        <v>4</v>
      </c>
      <c r="Q38" s="26" t="s">
        <v>3</v>
      </c>
      <c r="R38" s="26" t="s">
        <v>4</v>
      </c>
      <c r="S38" s="26" t="s">
        <v>3</v>
      </c>
      <c r="T38" s="26" t="s">
        <v>4</v>
      </c>
      <c r="U38" s="26" t="s">
        <v>3</v>
      </c>
      <c r="V38" s="48" t="s">
        <v>84</v>
      </c>
      <c r="W38" s="49" t="s">
        <v>85</v>
      </c>
      <c r="X38" s="48" t="s">
        <v>86</v>
      </c>
      <c r="Y38" s="48" t="s">
        <v>87</v>
      </c>
      <c r="Z38" s="48" t="s">
        <v>88</v>
      </c>
      <c r="AA38" s="48" t="s">
        <v>86</v>
      </c>
      <c r="AB38" s="48" t="s">
        <v>87</v>
      </c>
      <c r="AC38" s="48" t="s">
        <v>88</v>
      </c>
      <c r="AD38" s="48" t="s">
        <v>88</v>
      </c>
    </row>
    <row r="39" spans="2:30" x14ac:dyDescent="0.25">
      <c r="B39" s="2" t="s">
        <v>25</v>
      </c>
      <c r="C39" s="28">
        <v>1</v>
      </c>
      <c r="D39" s="28">
        <v>32</v>
      </c>
      <c r="E39" s="28">
        <f t="shared" ref="E39:E46" si="27">D39*C39</f>
        <v>32</v>
      </c>
      <c r="F39" s="28">
        <v>31</v>
      </c>
      <c r="G39" s="28">
        <f t="shared" ref="G39:G46" si="28">F39*C39</f>
        <v>31</v>
      </c>
      <c r="H39" s="28">
        <v>16</v>
      </c>
      <c r="I39" s="28">
        <f t="shared" ref="I39:I46" si="29">H39*C39</f>
        <v>16</v>
      </c>
      <c r="J39" s="30">
        <f t="shared" ref="J39" si="30">D39+F39+H39</f>
        <v>79</v>
      </c>
      <c r="K39" s="30">
        <f t="shared" ref="K39" si="31">E39+G39+I39</f>
        <v>79</v>
      </c>
      <c r="L39" s="9">
        <v>410.5</v>
      </c>
      <c r="M39" s="9">
        <f t="shared" ref="M39:M46" si="32">L39*C39</f>
        <v>410.5</v>
      </c>
      <c r="N39" s="28">
        <v>4370</v>
      </c>
      <c r="O39" s="28">
        <f t="shared" ref="O39:O46" si="33">N39*C39</f>
        <v>4370</v>
      </c>
      <c r="P39" s="28">
        <v>6536</v>
      </c>
      <c r="Q39" s="28">
        <f t="shared" ref="Q39:Q46" si="34">P39*C39</f>
        <v>6536</v>
      </c>
      <c r="R39" s="28">
        <v>6903</v>
      </c>
      <c r="S39" s="28">
        <f t="shared" ref="S39:S46" si="35">R39*C39</f>
        <v>6903</v>
      </c>
      <c r="T39" s="9">
        <f t="shared" ref="T39:T46" si="36">R39*2.8</f>
        <v>19328.399999999998</v>
      </c>
      <c r="U39" s="9">
        <f t="shared" ref="U39:U46" si="37">T39*C39</f>
        <v>19328.399999999998</v>
      </c>
      <c r="V39" s="48"/>
      <c r="W39" s="49"/>
      <c r="X39" s="48"/>
      <c r="Y39" s="48"/>
      <c r="Z39" s="48"/>
      <c r="AA39" s="48"/>
      <c r="AB39" s="48"/>
      <c r="AC39" s="48"/>
      <c r="AD39" s="48"/>
    </row>
    <row r="40" spans="2:30" x14ac:dyDescent="0.25">
      <c r="B40" s="2" t="s">
        <v>24</v>
      </c>
      <c r="C40" s="28">
        <v>3</v>
      </c>
      <c r="D40" s="28">
        <v>0</v>
      </c>
      <c r="E40" s="28">
        <f t="shared" si="27"/>
        <v>0</v>
      </c>
      <c r="F40" s="28">
        <v>31</v>
      </c>
      <c r="G40" s="28">
        <f t="shared" si="28"/>
        <v>93</v>
      </c>
      <c r="H40" s="28">
        <v>32</v>
      </c>
      <c r="I40" s="28">
        <f t="shared" si="29"/>
        <v>96</v>
      </c>
      <c r="J40" s="30">
        <f t="shared" ref="J40:J46" si="38">D40+F40+H40</f>
        <v>63</v>
      </c>
      <c r="K40" s="30">
        <f t="shared" ref="K40:K46" si="39">E40+G40+I40</f>
        <v>189</v>
      </c>
      <c r="L40" s="9">
        <v>410.5</v>
      </c>
      <c r="M40" s="9">
        <f t="shared" si="32"/>
        <v>1231.5</v>
      </c>
      <c r="N40" s="28">
        <v>4370</v>
      </c>
      <c r="O40" s="28">
        <f t="shared" si="33"/>
        <v>13110</v>
      </c>
      <c r="P40" s="28">
        <v>6536</v>
      </c>
      <c r="Q40" s="28">
        <f t="shared" si="34"/>
        <v>19608</v>
      </c>
      <c r="R40" s="28">
        <v>6903</v>
      </c>
      <c r="S40" s="28">
        <f t="shared" si="35"/>
        <v>20709</v>
      </c>
      <c r="T40" s="9">
        <f t="shared" si="36"/>
        <v>19328.399999999998</v>
      </c>
      <c r="U40" s="9">
        <f t="shared" si="37"/>
        <v>57985.2</v>
      </c>
      <c r="V40" s="48"/>
      <c r="W40" s="49"/>
      <c r="X40" s="48"/>
      <c r="Y40" s="48"/>
      <c r="Z40" s="48"/>
      <c r="AA40" s="48"/>
      <c r="AB40" s="48"/>
      <c r="AC40" s="48"/>
      <c r="AD40" s="48"/>
    </row>
    <row r="41" spans="2:30" x14ac:dyDescent="0.25">
      <c r="B41" s="2" t="s">
        <v>26</v>
      </c>
      <c r="C41" s="28">
        <v>0</v>
      </c>
      <c r="D41" s="28">
        <v>109</v>
      </c>
      <c r="E41" s="28">
        <f t="shared" si="27"/>
        <v>0</v>
      </c>
      <c r="F41" s="28">
        <v>1</v>
      </c>
      <c r="G41" s="28">
        <f t="shared" si="28"/>
        <v>0</v>
      </c>
      <c r="H41" s="28">
        <v>0</v>
      </c>
      <c r="I41" s="28">
        <f t="shared" si="29"/>
        <v>0</v>
      </c>
      <c r="J41" s="30">
        <f t="shared" si="38"/>
        <v>110</v>
      </c>
      <c r="K41" s="30">
        <f t="shared" si="39"/>
        <v>0</v>
      </c>
      <c r="L41" s="9">
        <v>410.5</v>
      </c>
      <c r="M41" s="9">
        <f t="shared" si="32"/>
        <v>0</v>
      </c>
      <c r="N41" s="28">
        <v>4370</v>
      </c>
      <c r="O41" s="28">
        <f t="shared" si="33"/>
        <v>0</v>
      </c>
      <c r="P41" s="28">
        <v>6536</v>
      </c>
      <c r="Q41" s="28">
        <f t="shared" si="34"/>
        <v>0</v>
      </c>
      <c r="R41" s="28">
        <v>6903</v>
      </c>
      <c r="S41" s="28">
        <f t="shared" si="35"/>
        <v>0</v>
      </c>
      <c r="T41" s="9">
        <f t="shared" si="36"/>
        <v>19328.399999999998</v>
      </c>
      <c r="U41" s="9">
        <f t="shared" si="37"/>
        <v>0</v>
      </c>
      <c r="V41" s="48"/>
      <c r="W41" s="49"/>
      <c r="X41" s="48"/>
      <c r="Y41" s="48"/>
      <c r="Z41" s="48"/>
      <c r="AA41" s="48"/>
      <c r="AB41" s="48"/>
      <c r="AC41" s="48"/>
      <c r="AD41" s="48"/>
    </row>
    <row r="42" spans="2:30" ht="27" x14ac:dyDescent="0.25">
      <c r="B42" s="2" t="s">
        <v>28</v>
      </c>
      <c r="C42" s="28">
        <v>0</v>
      </c>
      <c r="D42" s="28">
        <v>102</v>
      </c>
      <c r="E42" s="28">
        <f t="shared" si="27"/>
        <v>0</v>
      </c>
      <c r="F42" s="28">
        <v>1</v>
      </c>
      <c r="G42" s="28">
        <f t="shared" si="28"/>
        <v>0</v>
      </c>
      <c r="H42" s="28">
        <v>0</v>
      </c>
      <c r="I42" s="28">
        <f t="shared" si="29"/>
        <v>0</v>
      </c>
      <c r="J42" s="30">
        <f t="shared" si="38"/>
        <v>103</v>
      </c>
      <c r="K42" s="30">
        <f t="shared" si="39"/>
        <v>0</v>
      </c>
      <c r="L42" s="9">
        <v>410.5</v>
      </c>
      <c r="M42" s="9">
        <f t="shared" si="32"/>
        <v>0</v>
      </c>
      <c r="N42" s="28">
        <v>4090</v>
      </c>
      <c r="O42" s="28">
        <f t="shared" si="33"/>
        <v>0</v>
      </c>
      <c r="P42" s="28">
        <v>6156</v>
      </c>
      <c r="Q42" s="28">
        <f t="shared" si="34"/>
        <v>0</v>
      </c>
      <c r="R42" s="28">
        <v>6903</v>
      </c>
      <c r="S42" s="28">
        <f t="shared" si="35"/>
        <v>0</v>
      </c>
      <c r="T42" s="9">
        <f t="shared" si="36"/>
        <v>19328.399999999998</v>
      </c>
      <c r="U42" s="9">
        <f t="shared" si="37"/>
        <v>0</v>
      </c>
      <c r="V42" s="48"/>
      <c r="W42" s="49"/>
      <c r="X42" s="48"/>
      <c r="Y42" s="48"/>
      <c r="Z42" s="48"/>
      <c r="AA42" s="48"/>
      <c r="AB42" s="48"/>
      <c r="AC42" s="48"/>
      <c r="AD42" s="48"/>
    </row>
    <row r="43" spans="2:30" ht="27" x14ac:dyDescent="0.25">
      <c r="B43" s="2" t="s">
        <v>29</v>
      </c>
      <c r="C43" s="28">
        <v>0</v>
      </c>
      <c r="D43" s="28">
        <v>95</v>
      </c>
      <c r="E43" s="28">
        <f t="shared" si="27"/>
        <v>0</v>
      </c>
      <c r="F43" s="28">
        <v>1</v>
      </c>
      <c r="G43" s="28">
        <f t="shared" si="28"/>
        <v>0</v>
      </c>
      <c r="H43" s="28">
        <v>0</v>
      </c>
      <c r="I43" s="28">
        <f t="shared" si="29"/>
        <v>0</v>
      </c>
      <c r="J43" s="30">
        <f t="shared" si="38"/>
        <v>96</v>
      </c>
      <c r="K43" s="30">
        <f t="shared" si="39"/>
        <v>0</v>
      </c>
      <c r="L43" s="9">
        <v>410.5</v>
      </c>
      <c r="M43" s="9">
        <f t="shared" si="32"/>
        <v>0</v>
      </c>
      <c r="N43" s="28">
        <v>3810</v>
      </c>
      <c r="O43" s="28">
        <f t="shared" si="33"/>
        <v>0</v>
      </c>
      <c r="P43" s="28">
        <v>5776</v>
      </c>
      <c r="Q43" s="28">
        <f t="shared" si="34"/>
        <v>0</v>
      </c>
      <c r="R43" s="28">
        <v>6903</v>
      </c>
      <c r="S43" s="28">
        <f t="shared" si="35"/>
        <v>0</v>
      </c>
      <c r="T43" s="9">
        <f t="shared" si="36"/>
        <v>19328.399999999998</v>
      </c>
      <c r="U43" s="9">
        <f t="shared" si="37"/>
        <v>0</v>
      </c>
      <c r="V43" s="48"/>
      <c r="W43" s="49"/>
      <c r="X43" s="48"/>
      <c r="Y43" s="48"/>
      <c r="Z43" s="48"/>
      <c r="AA43" s="48"/>
      <c r="AB43" s="48"/>
      <c r="AC43" s="48"/>
      <c r="AD43" s="48"/>
    </row>
    <row r="44" spans="2:30" ht="27" x14ac:dyDescent="0.25">
      <c r="B44" s="2" t="s">
        <v>30</v>
      </c>
      <c r="C44" s="28">
        <v>0</v>
      </c>
      <c r="D44" s="28">
        <v>88</v>
      </c>
      <c r="E44" s="28">
        <f t="shared" si="27"/>
        <v>0</v>
      </c>
      <c r="F44" s="28">
        <v>1</v>
      </c>
      <c r="G44" s="28">
        <f t="shared" si="28"/>
        <v>0</v>
      </c>
      <c r="H44" s="28">
        <v>0</v>
      </c>
      <c r="I44" s="28">
        <f t="shared" si="29"/>
        <v>0</v>
      </c>
      <c r="J44" s="30">
        <f t="shared" si="38"/>
        <v>89</v>
      </c>
      <c r="K44" s="30">
        <f t="shared" si="39"/>
        <v>0</v>
      </c>
      <c r="L44" s="9">
        <v>410.5</v>
      </c>
      <c r="M44" s="9">
        <f t="shared" si="32"/>
        <v>0</v>
      </c>
      <c r="N44" s="28">
        <v>3530</v>
      </c>
      <c r="O44" s="28">
        <f t="shared" si="33"/>
        <v>0</v>
      </c>
      <c r="P44" s="28">
        <v>5396</v>
      </c>
      <c r="Q44" s="28">
        <f t="shared" si="34"/>
        <v>0</v>
      </c>
      <c r="R44" s="28">
        <v>6903</v>
      </c>
      <c r="S44" s="28">
        <f t="shared" si="35"/>
        <v>0</v>
      </c>
      <c r="T44" s="9">
        <f t="shared" si="36"/>
        <v>19328.399999999998</v>
      </c>
      <c r="U44" s="9">
        <f t="shared" si="37"/>
        <v>0</v>
      </c>
      <c r="V44" s="48"/>
      <c r="W44" s="49"/>
      <c r="X44" s="48"/>
      <c r="Y44" s="48"/>
      <c r="Z44" s="48"/>
      <c r="AA44" s="48"/>
      <c r="AB44" s="48"/>
      <c r="AC44" s="48"/>
      <c r="AD44" s="48"/>
    </row>
    <row r="45" spans="2:30" x14ac:dyDescent="0.25">
      <c r="B45" s="2" t="s">
        <v>9</v>
      </c>
      <c r="C45" s="28">
        <v>0</v>
      </c>
      <c r="D45" s="28">
        <v>15</v>
      </c>
      <c r="E45" s="28">
        <f t="shared" si="27"/>
        <v>0</v>
      </c>
      <c r="F45" s="28">
        <v>32</v>
      </c>
      <c r="G45" s="28">
        <f t="shared" si="28"/>
        <v>0</v>
      </c>
      <c r="H45" s="28">
        <v>16</v>
      </c>
      <c r="I45" s="28">
        <f t="shared" si="29"/>
        <v>0</v>
      </c>
      <c r="J45" s="30">
        <f t="shared" si="38"/>
        <v>63</v>
      </c>
      <c r="K45" s="30">
        <f t="shared" si="39"/>
        <v>0</v>
      </c>
      <c r="L45" s="9">
        <v>416.4</v>
      </c>
      <c r="M45" s="9">
        <f t="shared" si="32"/>
        <v>0</v>
      </c>
      <c r="N45" s="28">
        <v>4164</v>
      </c>
      <c r="O45" s="28">
        <f t="shared" si="33"/>
        <v>0</v>
      </c>
      <c r="P45" s="28">
        <v>5874</v>
      </c>
      <c r="Q45" s="28">
        <f t="shared" si="34"/>
        <v>0</v>
      </c>
      <c r="R45" s="28">
        <v>6209</v>
      </c>
      <c r="S45" s="28">
        <f t="shared" si="35"/>
        <v>0</v>
      </c>
      <c r="T45" s="9">
        <f t="shared" si="36"/>
        <v>17385.199999999997</v>
      </c>
      <c r="U45" s="9">
        <f t="shared" si="37"/>
        <v>0</v>
      </c>
      <c r="V45" s="48"/>
      <c r="W45" s="49"/>
      <c r="X45" s="48"/>
      <c r="Y45" s="48"/>
      <c r="Z45" s="48"/>
      <c r="AA45" s="48"/>
      <c r="AB45" s="48"/>
      <c r="AC45" s="48"/>
      <c r="AD45" s="48"/>
    </row>
    <row r="46" spans="2:30" x14ac:dyDescent="0.25">
      <c r="B46" s="2" t="s">
        <v>10</v>
      </c>
      <c r="C46" s="28">
        <v>1</v>
      </c>
      <c r="D46" s="28">
        <v>31</v>
      </c>
      <c r="E46" s="28">
        <f t="shared" si="27"/>
        <v>31</v>
      </c>
      <c r="F46" s="28">
        <v>0</v>
      </c>
      <c r="G46" s="28">
        <f t="shared" si="28"/>
        <v>0</v>
      </c>
      <c r="H46" s="28">
        <v>32</v>
      </c>
      <c r="I46" s="28">
        <f t="shared" si="29"/>
        <v>32</v>
      </c>
      <c r="J46" s="30">
        <f t="shared" si="38"/>
        <v>63</v>
      </c>
      <c r="K46" s="30">
        <f t="shared" si="39"/>
        <v>63</v>
      </c>
      <c r="L46" s="9">
        <v>416.4</v>
      </c>
      <c r="M46" s="9">
        <f t="shared" si="32"/>
        <v>416.4</v>
      </c>
      <c r="N46" s="28">
        <v>4164</v>
      </c>
      <c r="O46" s="28">
        <f t="shared" si="33"/>
        <v>4164</v>
      </c>
      <c r="P46" s="28">
        <v>5874</v>
      </c>
      <c r="Q46" s="28">
        <f t="shared" si="34"/>
        <v>5874</v>
      </c>
      <c r="R46" s="28">
        <v>6209</v>
      </c>
      <c r="S46" s="28">
        <f t="shared" si="35"/>
        <v>6209</v>
      </c>
      <c r="T46" s="9">
        <f t="shared" si="36"/>
        <v>17385.199999999997</v>
      </c>
      <c r="U46" s="9">
        <f t="shared" si="37"/>
        <v>17385.199999999997</v>
      </c>
      <c r="V46" s="48"/>
      <c r="W46" s="49"/>
      <c r="X46" s="48"/>
      <c r="Y46" s="48"/>
      <c r="Z46" s="48"/>
      <c r="AA46" s="48"/>
      <c r="AB46" s="48"/>
      <c r="AC46" s="48"/>
      <c r="AD46" s="48"/>
    </row>
    <row r="47" spans="2:30" x14ac:dyDescent="0.25">
      <c r="B47" s="27" t="s">
        <v>11</v>
      </c>
      <c r="C47" s="28">
        <f>SUM(C39:C46)</f>
        <v>5</v>
      </c>
      <c r="D47" s="55">
        <f>SUM(E39:E46)</f>
        <v>63</v>
      </c>
      <c r="E47" s="52"/>
      <c r="F47" s="55">
        <f>SUM(G39:G46)</f>
        <v>124</v>
      </c>
      <c r="G47" s="52"/>
      <c r="H47" s="55">
        <f>SUM(I39:I46)</f>
        <v>144</v>
      </c>
      <c r="I47" s="52"/>
      <c r="J47" s="63">
        <f>D47+F47+H47</f>
        <v>331</v>
      </c>
      <c r="K47" s="59"/>
      <c r="L47" s="53">
        <f>SUM(M39:M46)</f>
        <v>2058.4</v>
      </c>
      <c r="M47" s="53"/>
      <c r="N47" s="55">
        <f>SUM(O39:O46)</f>
        <v>21644</v>
      </c>
      <c r="O47" s="55"/>
      <c r="P47" s="55">
        <f>SUM(Q39:Q46)</f>
        <v>32018</v>
      </c>
      <c r="Q47" s="55"/>
      <c r="R47" s="55">
        <f>SUM(S39:S46)</f>
        <v>33821</v>
      </c>
      <c r="S47" s="55"/>
      <c r="T47" s="53">
        <f>SUM(U39:U46)</f>
        <v>94698.799999999988</v>
      </c>
      <c r="U47" s="53"/>
      <c r="V47" s="48">
        <f>0.24*T47*(20+28)</f>
        <v>1090930.1759999997</v>
      </c>
      <c r="W47" s="49">
        <f>V47*0.00000085943</f>
        <v>0.93757812115967976</v>
      </c>
      <c r="X47" s="49">
        <f>J47*0.595</f>
        <v>196.94499999999999</v>
      </c>
      <c r="Y47" s="49">
        <f>X47*0.1273</f>
        <v>25.071098499999998</v>
      </c>
      <c r="Z47" s="49">
        <f>Y47*0.36</f>
        <v>9.0255954599999981</v>
      </c>
      <c r="AA47" s="49">
        <f>J47*0.315</f>
        <v>104.265</v>
      </c>
      <c r="AB47" s="49">
        <f>AA47*0.155</f>
        <v>16.161075</v>
      </c>
      <c r="AC47" s="49">
        <f>AB47*0.417</f>
        <v>6.7391682749999999</v>
      </c>
      <c r="AD47" s="49">
        <f>L47*80/10000</f>
        <v>16.467199999999998</v>
      </c>
    </row>
    <row r="48" spans="2:30" x14ac:dyDescent="0.25">
      <c r="B48" s="60" t="s">
        <v>23</v>
      </c>
      <c r="C48" s="60"/>
      <c r="D48" s="61">
        <f>D47/J47</f>
        <v>0.19033232628398791</v>
      </c>
      <c r="E48" s="61"/>
      <c r="F48" s="61">
        <f>F47/J47</f>
        <v>0.37462235649546827</v>
      </c>
      <c r="G48" s="61"/>
      <c r="H48" s="61">
        <f>H47/J47</f>
        <v>0.43504531722054379</v>
      </c>
      <c r="I48" s="61"/>
      <c r="J48" s="62">
        <f>D48+F48+H48</f>
        <v>1</v>
      </c>
      <c r="K48" s="62"/>
      <c r="L48" s="54"/>
      <c r="M48" s="54"/>
      <c r="N48" s="54">
        <f>N47/P47</f>
        <v>0.67599475295146483</v>
      </c>
      <c r="O48" s="54"/>
      <c r="P48" s="54">
        <f>1</f>
        <v>1</v>
      </c>
      <c r="Q48" s="54"/>
      <c r="R48" s="54">
        <f>R47/P47</f>
        <v>1.0563120744581174</v>
      </c>
      <c r="S48" s="54"/>
      <c r="T48" s="54"/>
      <c r="U48" s="54"/>
      <c r="V48" s="48"/>
      <c r="W48" s="49"/>
      <c r="X48" s="48"/>
      <c r="Y48" s="48"/>
      <c r="Z48" s="48"/>
      <c r="AA48" s="48"/>
      <c r="AB48" s="48"/>
      <c r="AC48" s="48"/>
      <c r="AD48" s="48"/>
    </row>
    <row r="49" spans="2:30" x14ac:dyDescent="0.25">
      <c r="V49" s="48"/>
      <c r="W49" s="49"/>
      <c r="X49" s="48"/>
      <c r="Y49" s="48"/>
      <c r="Z49" s="48"/>
      <c r="AA49" s="48"/>
      <c r="AB49" s="48"/>
      <c r="AC49" s="48"/>
      <c r="AD49" s="48"/>
    </row>
    <row r="50" spans="2:30" ht="14.45" customHeight="1" x14ac:dyDescent="0.25">
      <c r="B50" s="51" t="s">
        <v>36</v>
      </c>
      <c r="C50" s="51"/>
      <c r="D50" s="51"/>
      <c r="E50" s="51"/>
      <c r="F50" s="51"/>
      <c r="G50" s="51"/>
      <c r="H50" s="51"/>
      <c r="I50" s="51"/>
      <c r="J50" s="51"/>
      <c r="K50" s="51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6" t="s">
        <v>97</v>
      </c>
      <c r="W50" s="56"/>
      <c r="X50" s="56"/>
      <c r="Y50" s="56"/>
      <c r="Z50" s="56"/>
      <c r="AA50" s="56"/>
      <c r="AB50" s="56"/>
      <c r="AC50" s="56"/>
      <c r="AD50" s="48"/>
    </row>
    <row r="51" spans="2:30" x14ac:dyDescent="0.25">
      <c r="B51" s="58" t="s">
        <v>0</v>
      </c>
      <c r="C51" s="52" t="s">
        <v>1</v>
      </c>
      <c r="D51" s="52" t="s">
        <v>7</v>
      </c>
      <c r="E51" s="52"/>
      <c r="F51" s="52"/>
      <c r="G51" s="52"/>
      <c r="H51" s="52"/>
      <c r="I51" s="52"/>
      <c r="J51" s="59" t="s">
        <v>8</v>
      </c>
      <c r="K51" s="59"/>
      <c r="L51" s="52" t="s">
        <v>31</v>
      </c>
      <c r="M51" s="52"/>
      <c r="N51" s="52" t="s">
        <v>13</v>
      </c>
      <c r="O51" s="52"/>
      <c r="P51" s="52" t="s">
        <v>22</v>
      </c>
      <c r="Q51" s="52"/>
      <c r="R51" s="52" t="s">
        <v>14</v>
      </c>
      <c r="S51" s="52"/>
      <c r="T51" s="52" t="s">
        <v>82</v>
      </c>
      <c r="U51" s="52"/>
      <c r="V51" s="56" t="s">
        <v>83</v>
      </c>
      <c r="W51" s="56"/>
      <c r="X51" s="56" t="s">
        <v>89</v>
      </c>
      <c r="Y51" s="56"/>
      <c r="Z51" s="56"/>
      <c r="AA51" s="56" t="s">
        <v>90</v>
      </c>
      <c r="AB51" s="56"/>
      <c r="AC51" s="56"/>
      <c r="AD51" s="56" t="s">
        <v>102</v>
      </c>
    </row>
    <row r="52" spans="2:30" x14ac:dyDescent="0.25">
      <c r="B52" s="58"/>
      <c r="C52" s="52"/>
      <c r="D52" s="52" t="s">
        <v>2</v>
      </c>
      <c r="E52" s="52"/>
      <c r="F52" s="52" t="s">
        <v>5</v>
      </c>
      <c r="G52" s="52"/>
      <c r="H52" s="52" t="s">
        <v>6</v>
      </c>
      <c r="I52" s="52"/>
      <c r="J52" s="59"/>
      <c r="K52" s="59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6"/>
      <c r="W52" s="56"/>
      <c r="X52" s="56"/>
      <c r="Y52" s="56"/>
      <c r="Z52" s="56"/>
      <c r="AA52" s="56"/>
      <c r="AB52" s="56"/>
      <c r="AC52" s="56"/>
      <c r="AD52" s="56"/>
    </row>
    <row r="53" spans="2:30" ht="30" x14ac:dyDescent="0.25">
      <c r="B53" s="58"/>
      <c r="C53" s="52"/>
      <c r="D53" s="26" t="s">
        <v>4</v>
      </c>
      <c r="E53" s="26" t="s">
        <v>3</v>
      </c>
      <c r="F53" s="26" t="s">
        <v>4</v>
      </c>
      <c r="G53" s="26" t="s">
        <v>3</v>
      </c>
      <c r="H53" s="26" t="s">
        <v>4</v>
      </c>
      <c r="I53" s="26" t="s">
        <v>3</v>
      </c>
      <c r="J53" s="29" t="s">
        <v>4</v>
      </c>
      <c r="K53" s="29" t="s">
        <v>3</v>
      </c>
      <c r="L53" s="26" t="s">
        <v>4</v>
      </c>
      <c r="M53" s="26" t="s">
        <v>3</v>
      </c>
      <c r="N53" s="26" t="s">
        <v>4</v>
      </c>
      <c r="O53" s="26" t="s">
        <v>3</v>
      </c>
      <c r="P53" s="26" t="s">
        <v>4</v>
      </c>
      <c r="Q53" s="26" t="s">
        <v>3</v>
      </c>
      <c r="R53" s="26" t="s">
        <v>4</v>
      </c>
      <c r="S53" s="26" t="s">
        <v>3</v>
      </c>
      <c r="T53" s="26" t="s">
        <v>4</v>
      </c>
      <c r="U53" s="26" t="s">
        <v>3</v>
      </c>
      <c r="V53" s="48" t="s">
        <v>84</v>
      </c>
      <c r="W53" s="49" t="s">
        <v>85</v>
      </c>
      <c r="X53" s="48" t="s">
        <v>86</v>
      </c>
      <c r="Y53" s="48" t="s">
        <v>87</v>
      </c>
      <c r="Z53" s="48" t="s">
        <v>88</v>
      </c>
      <c r="AA53" s="48" t="s">
        <v>86</v>
      </c>
      <c r="AB53" s="48" t="s">
        <v>87</v>
      </c>
      <c r="AC53" s="48" t="s">
        <v>88</v>
      </c>
      <c r="AD53" s="48" t="s">
        <v>88</v>
      </c>
    </row>
    <row r="54" spans="2:30" x14ac:dyDescent="0.25">
      <c r="B54" s="2" t="s">
        <v>25</v>
      </c>
      <c r="C54" s="28">
        <v>1</v>
      </c>
      <c r="D54" s="28">
        <v>32</v>
      </c>
      <c r="E54" s="28">
        <f t="shared" ref="E54:E61" si="40">D54*C54</f>
        <v>32</v>
      </c>
      <c r="F54" s="28">
        <v>31</v>
      </c>
      <c r="G54" s="28">
        <f t="shared" ref="G54:G61" si="41">F54*C54</f>
        <v>31</v>
      </c>
      <c r="H54" s="28">
        <v>16</v>
      </c>
      <c r="I54" s="28">
        <f t="shared" ref="I54:I61" si="42">H54*C54</f>
        <v>16</v>
      </c>
      <c r="J54" s="30">
        <f t="shared" ref="J54" si="43">D54+F54+H54</f>
        <v>79</v>
      </c>
      <c r="K54" s="30">
        <f t="shared" ref="K54" si="44">E54+G54+I54</f>
        <v>79</v>
      </c>
      <c r="L54" s="9">
        <v>410.5</v>
      </c>
      <c r="M54" s="9">
        <f t="shared" ref="M54:M61" si="45">L54*C54</f>
        <v>410.5</v>
      </c>
      <c r="N54" s="28">
        <v>4370</v>
      </c>
      <c r="O54" s="28">
        <f t="shared" ref="O54:O61" si="46">N54*C54</f>
        <v>4370</v>
      </c>
      <c r="P54" s="28">
        <v>6536</v>
      </c>
      <c r="Q54" s="28">
        <f t="shared" ref="Q54:Q61" si="47">P54*C54</f>
        <v>6536</v>
      </c>
      <c r="R54" s="28">
        <v>6903</v>
      </c>
      <c r="S54" s="28">
        <f t="shared" ref="S54:S61" si="48">R54*C54</f>
        <v>6903</v>
      </c>
      <c r="T54" s="9">
        <f t="shared" ref="T54:T61" si="49">R54*2.8</f>
        <v>19328.399999999998</v>
      </c>
      <c r="U54" s="9">
        <f t="shared" ref="U54:U61" si="50">T54*C54</f>
        <v>19328.399999999998</v>
      </c>
      <c r="V54" s="48"/>
      <c r="W54" s="49"/>
      <c r="X54" s="48"/>
      <c r="Y54" s="48"/>
      <c r="Z54" s="48"/>
      <c r="AA54" s="48"/>
      <c r="AB54" s="48"/>
      <c r="AC54" s="48"/>
      <c r="AD54" s="48"/>
    </row>
    <row r="55" spans="2:30" x14ac:dyDescent="0.25">
      <c r="B55" s="2" t="s">
        <v>24</v>
      </c>
      <c r="C55" s="28">
        <v>0</v>
      </c>
      <c r="D55" s="28">
        <v>0</v>
      </c>
      <c r="E55" s="28">
        <f t="shared" si="40"/>
        <v>0</v>
      </c>
      <c r="F55" s="28">
        <v>31</v>
      </c>
      <c r="G55" s="28">
        <f t="shared" si="41"/>
        <v>0</v>
      </c>
      <c r="H55" s="28">
        <v>32</v>
      </c>
      <c r="I55" s="28">
        <f t="shared" si="42"/>
        <v>0</v>
      </c>
      <c r="J55" s="30">
        <f t="shared" ref="J55:J61" si="51">D55+F55+H55</f>
        <v>63</v>
      </c>
      <c r="K55" s="30">
        <f t="shared" ref="K55:K61" si="52">E55+G55+I55</f>
        <v>0</v>
      </c>
      <c r="L55" s="9">
        <v>410.5</v>
      </c>
      <c r="M55" s="9">
        <f t="shared" si="45"/>
        <v>0</v>
      </c>
      <c r="N55" s="28">
        <v>4370</v>
      </c>
      <c r="O55" s="28">
        <f t="shared" si="46"/>
        <v>0</v>
      </c>
      <c r="P55" s="28">
        <v>6536</v>
      </c>
      <c r="Q55" s="28">
        <f t="shared" si="47"/>
        <v>0</v>
      </c>
      <c r="R55" s="28">
        <v>6903</v>
      </c>
      <c r="S55" s="28">
        <f t="shared" si="48"/>
        <v>0</v>
      </c>
      <c r="T55" s="9">
        <f t="shared" si="49"/>
        <v>19328.399999999998</v>
      </c>
      <c r="U55" s="9">
        <f t="shared" si="50"/>
        <v>0</v>
      </c>
      <c r="V55" s="48"/>
      <c r="W55" s="49"/>
      <c r="X55" s="48"/>
      <c r="Y55" s="48"/>
      <c r="Z55" s="48"/>
      <c r="AA55" s="48"/>
      <c r="AB55" s="48"/>
      <c r="AC55" s="48"/>
      <c r="AD55" s="48"/>
    </row>
    <row r="56" spans="2:30" x14ac:dyDescent="0.25">
      <c r="B56" s="2" t="s">
        <v>26</v>
      </c>
      <c r="C56" s="28">
        <v>2</v>
      </c>
      <c r="D56" s="28">
        <v>109</v>
      </c>
      <c r="E56" s="28">
        <f t="shared" si="40"/>
        <v>218</v>
      </c>
      <c r="F56" s="28">
        <v>1</v>
      </c>
      <c r="G56" s="28">
        <f t="shared" si="41"/>
        <v>2</v>
      </c>
      <c r="H56" s="28">
        <v>0</v>
      </c>
      <c r="I56" s="28">
        <f t="shared" si="42"/>
        <v>0</v>
      </c>
      <c r="J56" s="30">
        <f t="shared" si="51"/>
        <v>110</v>
      </c>
      <c r="K56" s="30">
        <f t="shared" si="52"/>
        <v>220</v>
      </c>
      <c r="L56" s="9">
        <v>410.5</v>
      </c>
      <c r="M56" s="9">
        <f t="shared" si="45"/>
        <v>821</v>
      </c>
      <c r="N56" s="28">
        <v>4370</v>
      </c>
      <c r="O56" s="28">
        <f t="shared" si="46"/>
        <v>8740</v>
      </c>
      <c r="P56" s="28">
        <v>6536</v>
      </c>
      <c r="Q56" s="28">
        <f t="shared" si="47"/>
        <v>13072</v>
      </c>
      <c r="R56" s="28">
        <v>6903</v>
      </c>
      <c r="S56" s="28">
        <f t="shared" si="48"/>
        <v>13806</v>
      </c>
      <c r="T56" s="9">
        <f t="shared" si="49"/>
        <v>19328.399999999998</v>
      </c>
      <c r="U56" s="9">
        <f t="shared" si="50"/>
        <v>38656.799999999996</v>
      </c>
      <c r="V56" s="48"/>
      <c r="W56" s="49"/>
      <c r="X56" s="48"/>
      <c r="Y56" s="48"/>
      <c r="Z56" s="48"/>
      <c r="AA56" s="48"/>
      <c r="AB56" s="48"/>
      <c r="AC56" s="48"/>
      <c r="AD56" s="48"/>
    </row>
    <row r="57" spans="2:30" ht="15.6" customHeight="1" x14ac:dyDescent="0.25">
      <c r="B57" s="2" t="s">
        <v>28</v>
      </c>
      <c r="C57" s="28">
        <v>0</v>
      </c>
      <c r="D57" s="28">
        <v>102</v>
      </c>
      <c r="E57" s="28">
        <f t="shared" si="40"/>
        <v>0</v>
      </c>
      <c r="F57" s="28">
        <v>1</v>
      </c>
      <c r="G57" s="28">
        <f t="shared" si="41"/>
        <v>0</v>
      </c>
      <c r="H57" s="28">
        <v>0</v>
      </c>
      <c r="I57" s="28">
        <f t="shared" si="42"/>
        <v>0</v>
      </c>
      <c r="J57" s="30">
        <f t="shared" si="51"/>
        <v>103</v>
      </c>
      <c r="K57" s="30">
        <f t="shared" si="52"/>
        <v>0</v>
      </c>
      <c r="L57" s="9">
        <v>410.5</v>
      </c>
      <c r="M57" s="9">
        <f t="shared" si="45"/>
        <v>0</v>
      </c>
      <c r="N57" s="28">
        <v>4090</v>
      </c>
      <c r="O57" s="28">
        <f t="shared" si="46"/>
        <v>0</v>
      </c>
      <c r="P57" s="28">
        <v>6156</v>
      </c>
      <c r="Q57" s="28">
        <f t="shared" si="47"/>
        <v>0</v>
      </c>
      <c r="R57" s="28">
        <v>6903</v>
      </c>
      <c r="S57" s="28">
        <f t="shared" si="48"/>
        <v>0</v>
      </c>
      <c r="T57" s="9">
        <f t="shared" si="49"/>
        <v>19328.399999999998</v>
      </c>
      <c r="U57" s="9">
        <f t="shared" si="50"/>
        <v>0</v>
      </c>
      <c r="V57" s="48"/>
      <c r="W57" s="49"/>
      <c r="X57" s="48"/>
      <c r="Y57" s="48"/>
      <c r="Z57" s="48"/>
      <c r="AA57" s="48"/>
      <c r="AB57" s="48"/>
      <c r="AC57" s="48"/>
      <c r="AD57" s="48"/>
    </row>
    <row r="58" spans="2:30" ht="15.6" customHeight="1" x14ac:dyDescent="0.25">
      <c r="B58" s="2" t="s">
        <v>29</v>
      </c>
      <c r="C58" s="28">
        <v>0</v>
      </c>
      <c r="D58" s="28">
        <v>95</v>
      </c>
      <c r="E58" s="28">
        <f t="shared" si="40"/>
        <v>0</v>
      </c>
      <c r="F58" s="28">
        <v>1</v>
      </c>
      <c r="G58" s="28">
        <f t="shared" si="41"/>
        <v>0</v>
      </c>
      <c r="H58" s="28">
        <v>0</v>
      </c>
      <c r="I58" s="28">
        <f t="shared" si="42"/>
        <v>0</v>
      </c>
      <c r="J58" s="30">
        <f t="shared" si="51"/>
        <v>96</v>
      </c>
      <c r="K58" s="30">
        <f t="shared" si="52"/>
        <v>0</v>
      </c>
      <c r="L58" s="9">
        <v>410.5</v>
      </c>
      <c r="M58" s="9">
        <f t="shared" si="45"/>
        <v>0</v>
      </c>
      <c r="N58" s="28">
        <v>3810</v>
      </c>
      <c r="O58" s="28">
        <f t="shared" si="46"/>
        <v>0</v>
      </c>
      <c r="P58" s="28">
        <v>5776</v>
      </c>
      <c r="Q58" s="28">
        <f t="shared" si="47"/>
        <v>0</v>
      </c>
      <c r="R58" s="28">
        <v>6903</v>
      </c>
      <c r="S58" s="28">
        <f t="shared" si="48"/>
        <v>0</v>
      </c>
      <c r="T58" s="9">
        <f t="shared" si="49"/>
        <v>19328.399999999998</v>
      </c>
      <c r="U58" s="9">
        <f t="shared" si="50"/>
        <v>0</v>
      </c>
      <c r="V58" s="48"/>
      <c r="W58" s="49"/>
      <c r="X58" s="48"/>
      <c r="Y58" s="48"/>
      <c r="Z58" s="48"/>
      <c r="AA58" s="48"/>
      <c r="AB58" s="48"/>
      <c r="AC58" s="48"/>
      <c r="AD58" s="48"/>
    </row>
    <row r="59" spans="2:30" ht="15.6" customHeight="1" x14ac:dyDescent="0.25">
      <c r="B59" s="2" t="s">
        <v>30</v>
      </c>
      <c r="C59" s="28">
        <v>2</v>
      </c>
      <c r="D59" s="28">
        <v>88</v>
      </c>
      <c r="E59" s="28">
        <f t="shared" si="40"/>
        <v>176</v>
      </c>
      <c r="F59" s="28">
        <v>1</v>
      </c>
      <c r="G59" s="28">
        <f t="shared" si="41"/>
        <v>2</v>
      </c>
      <c r="H59" s="28">
        <v>0</v>
      </c>
      <c r="I59" s="28">
        <f t="shared" si="42"/>
        <v>0</v>
      </c>
      <c r="J59" s="30">
        <f t="shared" si="51"/>
        <v>89</v>
      </c>
      <c r="K59" s="30">
        <f t="shared" si="52"/>
        <v>178</v>
      </c>
      <c r="L59" s="9">
        <v>410.5</v>
      </c>
      <c r="M59" s="9">
        <f t="shared" si="45"/>
        <v>821</v>
      </c>
      <c r="N59" s="28">
        <v>3530</v>
      </c>
      <c r="O59" s="28">
        <f t="shared" si="46"/>
        <v>7060</v>
      </c>
      <c r="P59" s="28">
        <v>5396</v>
      </c>
      <c r="Q59" s="28">
        <f t="shared" si="47"/>
        <v>10792</v>
      </c>
      <c r="R59" s="28">
        <v>6903</v>
      </c>
      <c r="S59" s="28">
        <f t="shared" si="48"/>
        <v>13806</v>
      </c>
      <c r="T59" s="9">
        <f t="shared" si="49"/>
        <v>19328.399999999998</v>
      </c>
      <c r="U59" s="9">
        <f t="shared" si="50"/>
        <v>38656.799999999996</v>
      </c>
      <c r="V59" s="48"/>
      <c r="W59" s="49"/>
      <c r="X59" s="48"/>
      <c r="Y59" s="48"/>
      <c r="Z59" s="48"/>
      <c r="AA59" s="48"/>
      <c r="AB59" s="48"/>
      <c r="AC59" s="48"/>
      <c r="AD59" s="48"/>
    </row>
    <row r="60" spans="2:30" x14ac:dyDescent="0.25">
      <c r="B60" s="2" t="s">
        <v>9</v>
      </c>
      <c r="C60" s="28">
        <v>0</v>
      </c>
      <c r="D60" s="28">
        <v>15</v>
      </c>
      <c r="E60" s="28">
        <f t="shared" si="40"/>
        <v>0</v>
      </c>
      <c r="F60" s="28">
        <v>32</v>
      </c>
      <c r="G60" s="28">
        <f t="shared" si="41"/>
        <v>0</v>
      </c>
      <c r="H60" s="28">
        <v>16</v>
      </c>
      <c r="I60" s="28">
        <f t="shared" si="42"/>
        <v>0</v>
      </c>
      <c r="J60" s="30">
        <f t="shared" si="51"/>
        <v>63</v>
      </c>
      <c r="K60" s="30">
        <f t="shared" si="52"/>
        <v>0</v>
      </c>
      <c r="L60" s="9">
        <v>416.4</v>
      </c>
      <c r="M60" s="9">
        <f t="shared" si="45"/>
        <v>0</v>
      </c>
      <c r="N60" s="28">
        <v>4164</v>
      </c>
      <c r="O60" s="28">
        <f t="shared" si="46"/>
        <v>0</v>
      </c>
      <c r="P60" s="28">
        <v>5874</v>
      </c>
      <c r="Q60" s="28">
        <f t="shared" si="47"/>
        <v>0</v>
      </c>
      <c r="R60" s="28">
        <v>6209</v>
      </c>
      <c r="S60" s="28">
        <f t="shared" si="48"/>
        <v>0</v>
      </c>
      <c r="T60" s="9">
        <f t="shared" si="49"/>
        <v>17385.199999999997</v>
      </c>
      <c r="U60" s="9">
        <f t="shared" si="50"/>
        <v>0</v>
      </c>
      <c r="V60" s="48"/>
      <c r="W60" s="49"/>
      <c r="X60" s="48"/>
      <c r="Y60" s="48"/>
      <c r="Z60" s="48"/>
      <c r="AA60" s="48"/>
      <c r="AB60" s="48"/>
      <c r="AC60" s="48"/>
      <c r="AD60" s="48"/>
    </row>
    <row r="61" spans="2:30" x14ac:dyDescent="0.25">
      <c r="B61" s="2" t="s">
        <v>10</v>
      </c>
      <c r="C61" s="28">
        <v>0</v>
      </c>
      <c r="D61" s="28">
        <v>31</v>
      </c>
      <c r="E61" s="28">
        <f t="shared" si="40"/>
        <v>0</v>
      </c>
      <c r="F61" s="28">
        <v>0</v>
      </c>
      <c r="G61" s="28">
        <f t="shared" si="41"/>
        <v>0</v>
      </c>
      <c r="H61" s="28">
        <v>32</v>
      </c>
      <c r="I61" s="28">
        <f t="shared" si="42"/>
        <v>0</v>
      </c>
      <c r="J61" s="30">
        <f t="shared" si="51"/>
        <v>63</v>
      </c>
      <c r="K61" s="30">
        <f t="shared" si="52"/>
        <v>0</v>
      </c>
      <c r="L61" s="9">
        <v>416.4</v>
      </c>
      <c r="M61" s="9">
        <f t="shared" si="45"/>
        <v>0</v>
      </c>
      <c r="N61" s="28">
        <v>4164</v>
      </c>
      <c r="O61" s="28">
        <f t="shared" si="46"/>
        <v>0</v>
      </c>
      <c r="P61" s="28">
        <v>5874</v>
      </c>
      <c r="Q61" s="28">
        <f t="shared" si="47"/>
        <v>0</v>
      </c>
      <c r="R61" s="28">
        <v>6209</v>
      </c>
      <c r="S61" s="28">
        <f t="shared" si="48"/>
        <v>0</v>
      </c>
      <c r="T61" s="9">
        <f t="shared" si="49"/>
        <v>17385.199999999997</v>
      </c>
      <c r="U61" s="9">
        <f t="shared" si="50"/>
        <v>0</v>
      </c>
      <c r="V61" s="48"/>
      <c r="W61" s="49"/>
      <c r="X61" s="48"/>
      <c r="Y61" s="48"/>
      <c r="Z61" s="48"/>
      <c r="AA61" s="48"/>
      <c r="AB61" s="48"/>
      <c r="AC61" s="48"/>
      <c r="AD61" s="48"/>
    </row>
    <row r="62" spans="2:30" x14ac:dyDescent="0.25">
      <c r="B62" s="27" t="s">
        <v>11</v>
      </c>
      <c r="C62" s="28">
        <f>SUM(C54:C61)</f>
        <v>5</v>
      </c>
      <c r="D62" s="55">
        <f>SUM(E54:E61)</f>
        <v>426</v>
      </c>
      <c r="E62" s="52"/>
      <c r="F62" s="55">
        <f>SUM(G54:G61)</f>
        <v>35</v>
      </c>
      <c r="G62" s="52"/>
      <c r="H62" s="55">
        <f>SUM(I54:I61)</f>
        <v>16</v>
      </c>
      <c r="I62" s="52"/>
      <c r="J62" s="63">
        <f>D62+F62+H62</f>
        <v>477</v>
      </c>
      <c r="K62" s="59"/>
      <c r="L62" s="53">
        <f>SUM(M54:M61)</f>
        <v>2052.5</v>
      </c>
      <c r="M62" s="53"/>
      <c r="N62" s="55">
        <f>SUM(O54:O61)</f>
        <v>20170</v>
      </c>
      <c r="O62" s="55"/>
      <c r="P62" s="55">
        <f>SUM(Q54:Q61)</f>
        <v>30400</v>
      </c>
      <c r="Q62" s="55"/>
      <c r="R62" s="55">
        <f>SUM(S54:S61)</f>
        <v>34515</v>
      </c>
      <c r="S62" s="55"/>
      <c r="T62" s="53">
        <f>SUM(U54:U61)</f>
        <v>96642</v>
      </c>
      <c r="U62" s="53"/>
      <c r="V62" s="48">
        <f>0.24*T62*(20+28)</f>
        <v>1113315.8399999999</v>
      </c>
      <c r="W62" s="49">
        <f>V62*0.00000085943</f>
        <v>0.95681703237119986</v>
      </c>
      <c r="X62" s="49">
        <f>J62*0.595</f>
        <v>283.815</v>
      </c>
      <c r="Y62" s="49">
        <f>X62*0.1273</f>
        <v>36.129649499999999</v>
      </c>
      <c r="Z62" s="49">
        <f>Y62*0.36</f>
        <v>13.00667382</v>
      </c>
      <c r="AA62" s="49">
        <f>J62*0.315</f>
        <v>150.255</v>
      </c>
      <c r="AB62" s="49">
        <f>AA62*0.155</f>
        <v>23.289524999999998</v>
      </c>
      <c r="AC62" s="49">
        <f>AB62*0.417</f>
        <v>9.7117319249999987</v>
      </c>
      <c r="AD62" s="49">
        <f>L62*80/10000</f>
        <v>16.420000000000002</v>
      </c>
    </row>
    <row r="63" spans="2:30" x14ac:dyDescent="0.25">
      <c r="B63" s="60" t="s">
        <v>23</v>
      </c>
      <c r="C63" s="60"/>
      <c r="D63" s="61">
        <f>D62/J62</f>
        <v>0.89308176100628933</v>
      </c>
      <c r="E63" s="61"/>
      <c r="F63" s="61">
        <f>F62/J62</f>
        <v>7.337526205450734E-2</v>
      </c>
      <c r="G63" s="61"/>
      <c r="H63" s="61">
        <f>H62/J62</f>
        <v>3.3542976939203356E-2</v>
      </c>
      <c r="I63" s="61"/>
      <c r="J63" s="62">
        <f>D63+F63+H63</f>
        <v>1</v>
      </c>
      <c r="K63" s="62"/>
      <c r="L63" s="54"/>
      <c r="M63" s="54"/>
      <c r="N63" s="54">
        <f>N62/P62</f>
        <v>0.66348684210526321</v>
      </c>
      <c r="O63" s="54"/>
      <c r="P63" s="54">
        <f>1</f>
        <v>1</v>
      </c>
      <c r="Q63" s="54"/>
      <c r="R63" s="54">
        <f>R62/P62</f>
        <v>1.1353618421052631</v>
      </c>
      <c r="S63" s="54"/>
      <c r="T63" s="54"/>
      <c r="U63" s="54"/>
      <c r="V63" s="48"/>
      <c r="W63" s="49"/>
      <c r="X63" s="48"/>
      <c r="Y63" s="48"/>
      <c r="Z63" s="48"/>
      <c r="AA63" s="48"/>
      <c r="AB63" s="48"/>
      <c r="AC63" s="48"/>
      <c r="AD63" s="48"/>
    </row>
    <row r="64" spans="2:30" x14ac:dyDescent="0.25">
      <c r="V64" s="48"/>
      <c r="W64" s="49"/>
      <c r="X64" s="48"/>
      <c r="Y64" s="48"/>
      <c r="Z64" s="48"/>
      <c r="AA64" s="48"/>
      <c r="AB64" s="48"/>
      <c r="AC64" s="48"/>
      <c r="AD64" s="48"/>
    </row>
    <row r="65" spans="2:30" ht="14.45" customHeight="1" x14ac:dyDescent="0.25">
      <c r="B65" s="51" t="s">
        <v>37</v>
      </c>
      <c r="C65" s="51"/>
      <c r="D65" s="51"/>
      <c r="E65" s="51"/>
      <c r="F65" s="51"/>
      <c r="G65" s="51"/>
      <c r="H65" s="51"/>
      <c r="I65" s="51"/>
      <c r="J65" s="51"/>
      <c r="K65" s="51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6" t="s">
        <v>93</v>
      </c>
      <c r="W65" s="56"/>
      <c r="X65" s="56"/>
      <c r="Y65" s="56"/>
      <c r="Z65" s="56"/>
      <c r="AA65" s="56"/>
      <c r="AB65" s="56"/>
      <c r="AC65" s="56"/>
      <c r="AD65" s="48"/>
    </row>
    <row r="66" spans="2:30" x14ac:dyDescent="0.25">
      <c r="B66" s="58" t="s">
        <v>0</v>
      </c>
      <c r="C66" s="52" t="s">
        <v>1</v>
      </c>
      <c r="D66" s="52" t="s">
        <v>7</v>
      </c>
      <c r="E66" s="52"/>
      <c r="F66" s="52"/>
      <c r="G66" s="52"/>
      <c r="H66" s="52"/>
      <c r="I66" s="52"/>
      <c r="J66" s="59" t="s">
        <v>8</v>
      </c>
      <c r="K66" s="59"/>
      <c r="L66" s="52" t="s">
        <v>31</v>
      </c>
      <c r="M66" s="52"/>
      <c r="N66" s="52" t="s">
        <v>13</v>
      </c>
      <c r="O66" s="52"/>
      <c r="P66" s="52" t="s">
        <v>22</v>
      </c>
      <c r="Q66" s="52"/>
      <c r="R66" s="52" t="s">
        <v>14</v>
      </c>
      <c r="S66" s="52"/>
      <c r="T66" s="52" t="s">
        <v>82</v>
      </c>
      <c r="U66" s="52"/>
      <c r="V66" s="56" t="s">
        <v>83</v>
      </c>
      <c r="W66" s="56"/>
      <c r="X66" s="56" t="s">
        <v>89</v>
      </c>
      <c r="Y66" s="56"/>
      <c r="Z66" s="56"/>
      <c r="AA66" s="56" t="s">
        <v>90</v>
      </c>
      <c r="AB66" s="56"/>
      <c r="AC66" s="56"/>
      <c r="AD66" s="56" t="s">
        <v>102</v>
      </c>
    </row>
    <row r="67" spans="2:30" x14ac:dyDescent="0.25">
      <c r="B67" s="58"/>
      <c r="C67" s="52"/>
      <c r="D67" s="52" t="s">
        <v>2</v>
      </c>
      <c r="E67" s="52"/>
      <c r="F67" s="52" t="s">
        <v>5</v>
      </c>
      <c r="G67" s="52"/>
      <c r="H67" s="52" t="s">
        <v>6</v>
      </c>
      <c r="I67" s="52"/>
      <c r="J67" s="59"/>
      <c r="K67" s="59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6"/>
      <c r="W67" s="56"/>
      <c r="X67" s="56"/>
      <c r="Y67" s="56"/>
      <c r="Z67" s="56"/>
      <c r="AA67" s="56"/>
      <c r="AB67" s="56"/>
      <c r="AC67" s="56"/>
      <c r="AD67" s="56"/>
    </row>
    <row r="68" spans="2:30" ht="30" x14ac:dyDescent="0.25">
      <c r="B68" s="58"/>
      <c r="C68" s="52"/>
      <c r="D68" s="26" t="s">
        <v>4</v>
      </c>
      <c r="E68" s="26" t="s">
        <v>3</v>
      </c>
      <c r="F68" s="26" t="s">
        <v>4</v>
      </c>
      <c r="G68" s="26" t="s">
        <v>3</v>
      </c>
      <c r="H68" s="26" t="s">
        <v>4</v>
      </c>
      <c r="I68" s="26" t="s">
        <v>3</v>
      </c>
      <c r="J68" s="29" t="s">
        <v>4</v>
      </c>
      <c r="K68" s="29" t="s">
        <v>3</v>
      </c>
      <c r="L68" s="26" t="s">
        <v>4</v>
      </c>
      <c r="M68" s="26" t="s">
        <v>3</v>
      </c>
      <c r="N68" s="26" t="s">
        <v>4</v>
      </c>
      <c r="O68" s="26" t="s">
        <v>3</v>
      </c>
      <c r="P68" s="26" t="s">
        <v>4</v>
      </c>
      <c r="Q68" s="26" t="s">
        <v>3</v>
      </c>
      <c r="R68" s="26" t="s">
        <v>4</v>
      </c>
      <c r="S68" s="26" t="s">
        <v>3</v>
      </c>
      <c r="T68" s="26" t="s">
        <v>4</v>
      </c>
      <c r="U68" s="26" t="s">
        <v>3</v>
      </c>
      <c r="V68" s="48" t="s">
        <v>84</v>
      </c>
      <c r="W68" s="49" t="s">
        <v>85</v>
      </c>
      <c r="X68" s="48" t="s">
        <v>86</v>
      </c>
      <c r="Y68" s="48" t="s">
        <v>87</v>
      </c>
      <c r="Z68" s="48" t="s">
        <v>88</v>
      </c>
      <c r="AA68" s="48" t="s">
        <v>86</v>
      </c>
      <c r="AB68" s="48" t="s">
        <v>87</v>
      </c>
      <c r="AC68" s="48" t="s">
        <v>88</v>
      </c>
      <c r="AD68" s="48" t="s">
        <v>88</v>
      </c>
    </row>
    <row r="69" spans="2:30" x14ac:dyDescent="0.25">
      <c r="B69" s="2" t="s">
        <v>25</v>
      </c>
      <c r="C69" s="28">
        <v>2</v>
      </c>
      <c r="D69" s="28">
        <v>32</v>
      </c>
      <c r="E69" s="28">
        <f t="shared" ref="E69:E76" si="53">D69*C69</f>
        <v>64</v>
      </c>
      <c r="F69" s="28">
        <v>31</v>
      </c>
      <c r="G69" s="28">
        <f t="shared" ref="G69:G76" si="54">F69*C69</f>
        <v>62</v>
      </c>
      <c r="H69" s="28">
        <v>16</v>
      </c>
      <c r="I69" s="28">
        <f t="shared" ref="I69:I76" si="55">H69*C69</f>
        <v>32</v>
      </c>
      <c r="J69" s="30">
        <f t="shared" ref="J69" si="56">D69+F69+H69</f>
        <v>79</v>
      </c>
      <c r="K69" s="30">
        <f t="shared" ref="K69" si="57">E69+G69+I69</f>
        <v>158</v>
      </c>
      <c r="L69" s="9">
        <v>410.5</v>
      </c>
      <c r="M69" s="9">
        <f t="shared" ref="M69:M76" si="58">L69*C69</f>
        <v>821</v>
      </c>
      <c r="N69" s="28">
        <v>4370</v>
      </c>
      <c r="O69" s="28">
        <f t="shared" ref="O69:O76" si="59">N69*C69</f>
        <v>8740</v>
      </c>
      <c r="P69" s="28">
        <v>6536</v>
      </c>
      <c r="Q69" s="28">
        <f t="shared" ref="Q69:Q76" si="60">P69*C69</f>
        <v>13072</v>
      </c>
      <c r="R69" s="28">
        <v>6903</v>
      </c>
      <c r="S69" s="28">
        <f t="shared" ref="S69:S76" si="61">R69*C69</f>
        <v>13806</v>
      </c>
      <c r="T69" s="9">
        <f t="shared" ref="T69:T76" si="62">R69*2.8</f>
        <v>19328.399999999998</v>
      </c>
      <c r="U69" s="9">
        <f t="shared" ref="U69:U76" si="63">T69*C69</f>
        <v>38656.799999999996</v>
      </c>
      <c r="V69" s="48"/>
      <c r="W69" s="49"/>
      <c r="X69" s="48"/>
      <c r="Y69" s="48"/>
      <c r="Z69" s="48"/>
      <c r="AA69" s="48"/>
      <c r="AB69" s="48"/>
      <c r="AC69" s="48"/>
      <c r="AD69" s="48"/>
    </row>
    <row r="70" spans="2:30" x14ac:dyDescent="0.25">
      <c r="B70" s="2" t="s">
        <v>24</v>
      </c>
      <c r="C70" s="28">
        <v>0</v>
      </c>
      <c r="D70" s="28">
        <v>0</v>
      </c>
      <c r="E70" s="28">
        <f t="shared" si="53"/>
        <v>0</v>
      </c>
      <c r="F70" s="28">
        <v>31</v>
      </c>
      <c r="G70" s="28">
        <f t="shared" si="54"/>
        <v>0</v>
      </c>
      <c r="H70" s="28">
        <v>32</v>
      </c>
      <c r="I70" s="28">
        <f t="shared" si="55"/>
        <v>0</v>
      </c>
      <c r="J70" s="30">
        <f t="shared" ref="J70:J76" si="64">D70+F70+H70</f>
        <v>63</v>
      </c>
      <c r="K70" s="30">
        <f t="shared" ref="K70:K76" si="65">E70+G70+I70</f>
        <v>0</v>
      </c>
      <c r="L70" s="9">
        <v>410.5</v>
      </c>
      <c r="M70" s="9">
        <f t="shared" si="58"/>
        <v>0</v>
      </c>
      <c r="N70" s="28">
        <v>4370</v>
      </c>
      <c r="O70" s="28">
        <f t="shared" si="59"/>
        <v>0</v>
      </c>
      <c r="P70" s="28">
        <v>6536</v>
      </c>
      <c r="Q70" s="28">
        <f t="shared" si="60"/>
        <v>0</v>
      </c>
      <c r="R70" s="28">
        <v>6903</v>
      </c>
      <c r="S70" s="28">
        <f t="shared" si="61"/>
        <v>0</v>
      </c>
      <c r="T70" s="9">
        <f t="shared" si="62"/>
        <v>19328.399999999998</v>
      </c>
      <c r="U70" s="9">
        <f t="shared" si="63"/>
        <v>0</v>
      </c>
      <c r="V70" s="48"/>
      <c r="W70" s="49"/>
      <c r="X70" s="48"/>
      <c r="Y70" s="48"/>
      <c r="Z70" s="48"/>
      <c r="AA70" s="48"/>
      <c r="AB70" s="48"/>
      <c r="AC70" s="48"/>
      <c r="AD70" s="48"/>
    </row>
    <row r="71" spans="2:30" x14ac:dyDescent="0.25">
      <c r="B71" s="2" t="s">
        <v>26</v>
      </c>
      <c r="C71" s="28">
        <v>2</v>
      </c>
      <c r="D71" s="28">
        <v>109</v>
      </c>
      <c r="E71" s="28">
        <f t="shared" si="53"/>
        <v>218</v>
      </c>
      <c r="F71" s="28">
        <v>1</v>
      </c>
      <c r="G71" s="28">
        <f t="shared" si="54"/>
        <v>2</v>
      </c>
      <c r="H71" s="28">
        <v>0</v>
      </c>
      <c r="I71" s="28">
        <f t="shared" si="55"/>
        <v>0</v>
      </c>
      <c r="J71" s="30">
        <f t="shared" si="64"/>
        <v>110</v>
      </c>
      <c r="K71" s="30">
        <f t="shared" si="65"/>
        <v>220</v>
      </c>
      <c r="L71" s="9">
        <v>410.5</v>
      </c>
      <c r="M71" s="9">
        <f t="shared" si="58"/>
        <v>821</v>
      </c>
      <c r="N71" s="28">
        <v>4370</v>
      </c>
      <c r="O71" s="28">
        <f t="shared" si="59"/>
        <v>8740</v>
      </c>
      <c r="P71" s="28">
        <v>6536</v>
      </c>
      <c r="Q71" s="28">
        <f t="shared" si="60"/>
        <v>13072</v>
      </c>
      <c r="R71" s="28">
        <v>6903</v>
      </c>
      <c r="S71" s="28">
        <f t="shared" si="61"/>
        <v>13806</v>
      </c>
      <c r="T71" s="9">
        <f t="shared" si="62"/>
        <v>19328.399999999998</v>
      </c>
      <c r="U71" s="9">
        <f t="shared" si="63"/>
        <v>38656.799999999996</v>
      </c>
      <c r="V71" s="48"/>
      <c r="W71" s="49"/>
      <c r="X71" s="48"/>
      <c r="Y71" s="48"/>
      <c r="Z71" s="48"/>
      <c r="AA71" s="48"/>
      <c r="AB71" s="48"/>
      <c r="AC71" s="48"/>
      <c r="AD71" s="48"/>
    </row>
    <row r="72" spans="2:30" ht="27" x14ac:dyDescent="0.25">
      <c r="B72" s="2" t="s">
        <v>28</v>
      </c>
      <c r="C72" s="28">
        <v>0</v>
      </c>
      <c r="D72" s="28">
        <v>102</v>
      </c>
      <c r="E72" s="28">
        <f t="shared" si="53"/>
        <v>0</v>
      </c>
      <c r="F72" s="28">
        <v>1</v>
      </c>
      <c r="G72" s="28">
        <f t="shared" si="54"/>
        <v>0</v>
      </c>
      <c r="H72" s="28">
        <v>0</v>
      </c>
      <c r="I72" s="28">
        <f t="shared" si="55"/>
        <v>0</v>
      </c>
      <c r="J72" s="30">
        <f t="shared" si="64"/>
        <v>103</v>
      </c>
      <c r="K72" s="30">
        <f t="shared" si="65"/>
        <v>0</v>
      </c>
      <c r="L72" s="9">
        <v>410.5</v>
      </c>
      <c r="M72" s="9">
        <f t="shared" si="58"/>
        <v>0</v>
      </c>
      <c r="N72" s="28">
        <v>4090</v>
      </c>
      <c r="O72" s="28">
        <f t="shared" si="59"/>
        <v>0</v>
      </c>
      <c r="P72" s="28">
        <v>6156</v>
      </c>
      <c r="Q72" s="28">
        <f t="shared" si="60"/>
        <v>0</v>
      </c>
      <c r="R72" s="28">
        <v>6903</v>
      </c>
      <c r="S72" s="28">
        <f t="shared" si="61"/>
        <v>0</v>
      </c>
      <c r="T72" s="9">
        <f t="shared" si="62"/>
        <v>19328.399999999998</v>
      </c>
      <c r="U72" s="9">
        <f t="shared" si="63"/>
        <v>0</v>
      </c>
      <c r="V72" s="48"/>
      <c r="W72" s="49"/>
      <c r="X72" s="48"/>
      <c r="Y72" s="48"/>
      <c r="Z72" s="48"/>
      <c r="AA72" s="48"/>
      <c r="AB72" s="48"/>
      <c r="AC72" s="48"/>
      <c r="AD72" s="48"/>
    </row>
    <row r="73" spans="2:30" ht="27" x14ac:dyDescent="0.25">
      <c r="B73" s="2" t="s">
        <v>29</v>
      </c>
      <c r="C73" s="28">
        <v>0</v>
      </c>
      <c r="D73" s="28">
        <v>95</v>
      </c>
      <c r="E73" s="28">
        <f t="shared" si="53"/>
        <v>0</v>
      </c>
      <c r="F73" s="28">
        <v>1</v>
      </c>
      <c r="G73" s="28">
        <f t="shared" si="54"/>
        <v>0</v>
      </c>
      <c r="H73" s="28">
        <v>0</v>
      </c>
      <c r="I73" s="28">
        <f t="shared" si="55"/>
        <v>0</v>
      </c>
      <c r="J73" s="30">
        <f t="shared" si="64"/>
        <v>96</v>
      </c>
      <c r="K73" s="30">
        <f t="shared" si="65"/>
        <v>0</v>
      </c>
      <c r="L73" s="9">
        <v>410.5</v>
      </c>
      <c r="M73" s="9">
        <f t="shared" si="58"/>
        <v>0</v>
      </c>
      <c r="N73" s="28">
        <v>3810</v>
      </c>
      <c r="O73" s="28">
        <f t="shared" si="59"/>
        <v>0</v>
      </c>
      <c r="P73" s="28">
        <v>5776</v>
      </c>
      <c r="Q73" s="28">
        <f t="shared" si="60"/>
        <v>0</v>
      </c>
      <c r="R73" s="28">
        <v>6903</v>
      </c>
      <c r="S73" s="28">
        <f t="shared" si="61"/>
        <v>0</v>
      </c>
      <c r="T73" s="9">
        <f t="shared" si="62"/>
        <v>19328.399999999998</v>
      </c>
      <c r="U73" s="9">
        <f t="shared" si="63"/>
        <v>0</v>
      </c>
      <c r="V73" s="48"/>
      <c r="W73" s="49"/>
      <c r="X73" s="48"/>
      <c r="Y73" s="48"/>
      <c r="Z73" s="48"/>
      <c r="AA73" s="48"/>
      <c r="AB73" s="48"/>
      <c r="AC73" s="48"/>
      <c r="AD73" s="48"/>
    </row>
    <row r="74" spans="2:30" ht="27" x14ac:dyDescent="0.25">
      <c r="B74" s="2" t="s">
        <v>30</v>
      </c>
      <c r="C74" s="28">
        <v>2</v>
      </c>
      <c r="D74" s="28">
        <v>88</v>
      </c>
      <c r="E74" s="28">
        <f t="shared" si="53"/>
        <v>176</v>
      </c>
      <c r="F74" s="28">
        <v>1</v>
      </c>
      <c r="G74" s="28">
        <f t="shared" si="54"/>
        <v>2</v>
      </c>
      <c r="H74" s="28">
        <v>0</v>
      </c>
      <c r="I74" s="28">
        <f t="shared" si="55"/>
        <v>0</v>
      </c>
      <c r="J74" s="30">
        <f t="shared" si="64"/>
        <v>89</v>
      </c>
      <c r="K74" s="30">
        <f t="shared" si="65"/>
        <v>178</v>
      </c>
      <c r="L74" s="9">
        <v>410.5</v>
      </c>
      <c r="M74" s="9">
        <f t="shared" si="58"/>
        <v>821</v>
      </c>
      <c r="N74" s="28">
        <v>3530</v>
      </c>
      <c r="O74" s="28">
        <f t="shared" si="59"/>
        <v>7060</v>
      </c>
      <c r="P74" s="28">
        <v>5396</v>
      </c>
      <c r="Q74" s="28">
        <f t="shared" si="60"/>
        <v>10792</v>
      </c>
      <c r="R74" s="28">
        <v>6903</v>
      </c>
      <c r="S74" s="28">
        <f t="shared" si="61"/>
        <v>13806</v>
      </c>
      <c r="T74" s="9">
        <f t="shared" si="62"/>
        <v>19328.399999999998</v>
      </c>
      <c r="U74" s="9">
        <f t="shared" si="63"/>
        <v>38656.799999999996</v>
      </c>
      <c r="V74" s="48"/>
      <c r="W74" s="49"/>
      <c r="X74" s="48"/>
      <c r="Y74" s="48"/>
      <c r="Z74" s="48"/>
      <c r="AA74" s="48"/>
      <c r="AB74" s="48"/>
      <c r="AC74" s="48"/>
      <c r="AD74" s="48"/>
    </row>
    <row r="75" spans="2:30" x14ac:dyDescent="0.25">
      <c r="B75" s="2" t="s">
        <v>9</v>
      </c>
      <c r="C75" s="28">
        <v>0</v>
      </c>
      <c r="D75" s="28">
        <v>15</v>
      </c>
      <c r="E75" s="28">
        <f t="shared" si="53"/>
        <v>0</v>
      </c>
      <c r="F75" s="28">
        <v>32</v>
      </c>
      <c r="G75" s="28">
        <f t="shared" si="54"/>
        <v>0</v>
      </c>
      <c r="H75" s="28">
        <v>16</v>
      </c>
      <c r="I75" s="28">
        <f t="shared" si="55"/>
        <v>0</v>
      </c>
      <c r="J75" s="30">
        <f t="shared" si="64"/>
        <v>63</v>
      </c>
      <c r="K75" s="30">
        <f t="shared" si="65"/>
        <v>0</v>
      </c>
      <c r="L75" s="9">
        <v>416.4</v>
      </c>
      <c r="M75" s="9">
        <f t="shared" si="58"/>
        <v>0</v>
      </c>
      <c r="N75" s="28">
        <v>4164</v>
      </c>
      <c r="O75" s="28">
        <f t="shared" si="59"/>
        <v>0</v>
      </c>
      <c r="P75" s="28">
        <v>5874</v>
      </c>
      <c r="Q75" s="28">
        <f t="shared" si="60"/>
        <v>0</v>
      </c>
      <c r="R75" s="28">
        <v>6209</v>
      </c>
      <c r="S75" s="28">
        <f t="shared" si="61"/>
        <v>0</v>
      </c>
      <c r="T75" s="9">
        <f t="shared" si="62"/>
        <v>17385.199999999997</v>
      </c>
      <c r="U75" s="9">
        <f t="shared" si="63"/>
        <v>0</v>
      </c>
      <c r="V75" s="48"/>
      <c r="W75" s="49"/>
      <c r="X75" s="48"/>
      <c r="Y75" s="48"/>
      <c r="Z75" s="48"/>
      <c r="AA75" s="48"/>
      <c r="AB75" s="48"/>
      <c r="AC75" s="48"/>
      <c r="AD75" s="48"/>
    </row>
    <row r="76" spans="2:30" x14ac:dyDescent="0.25">
      <c r="B76" s="2" t="s">
        <v>10</v>
      </c>
      <c r="C76" s="28">
        <v>0</v>
      </c>
      <c r="D76" s="28">
        <v>31</v>
      </c>
      <c r="E76" s="28">
        <f t="shared" si="53"/>
        <v>0</v>
      </c>
      <c r="F76" s="28">
        <v>0</v>
      </c>
      <c r="G76" s="28">
        <f t="shared" si="54"/>
        <v>0</v>
      </c>
      <c r="H76" s="28">
        <v>32</v>
      </c>
      <c r="I76" s="28">
        <f t="shared" si="55"/>
        <v>0</v>
      </c>
      <c r="J76" s="30">
        <f t="shared" si="64"/>
        <v>63</v>
      </c>
      <c r="K76" s="30">
        <f t="shared" si="65"/>
        <v>0</v>
      </c>
      <c r="L76" s="9">
        <v>416.4</v>
      </c>
      <c r="M76" s="9">
        <f t="shared" si="58"/>
        <v>0</v>
      </c>
      <c r="N76" s="28">
        <v>4164</v>
      </c>
      <c r="O76" s="28">
        <f t="shared" si="59"/>
        <v>0</v>
      </c>
      <c r="P76" s="28">
        <v>5874</v>
      </c>
      <c r="Q76" s="28">
        <f t="shared" si="60"/>
        <v>0</v>
      </c>
      <c r="R76" s="28">
        <v>6209</v>
      </c>
      <c r="S76" s="28">
        <f t="shared" si="61"/>
        <v>0</v>
      </c>
      <c r="T76" s="9">
        <f t="shared" si="62"/>
        <v>17385.199999999997</v>
      </c>
      <c r="U76" s="9">
        <f t="shared" si="63"/>
        <v>0</v>
      </c>
      <c r="V76" s="48"/>
      <c r="W76" s="49"/>
      <c r="X76" s="48"/>
      <c r="Y76" s="48"/>
      <c r="Z76" s="48"/>
      <c r="AA76" s="48"/>
      <c r="AB76" s="48"/>
      <c r="AC76" s="48"/>
      <c r="AD76" s="48"/>
    </row>
    <row r="77" spans="2:30" x14ac:dyDescent="0.25">
      <c r="B77" s="27" t="s">
        <v>11</v>
      </c>
      <c r="C77" s="28">
        <f>SUM(C69:C76)</f>
        <v>6</v>
      </c>
      <c r="D77" s="55">
        <f>SUM(E69:E76)</f>
        <v>458</v>
      </c>
      <c r="E77" s="52"/>
      <c r="F77" s="55">
        <f>SUM(G69:G76)</f>
        <v>66</v>
      </c>
      <c r="G77" s="52"/>
      <c r="H77" s="55">
        <f>SUM(I69:I76)</f>
        <v>32</v>
      </c>
      <c r="I77" s="52"/>
      <c r="J77" s="63">
        <f>D77+F77+H77</f>
        <v>556</v>
      </c>
      <c r="K77" s="59"/>
      <c r="L77" s="53">
        <f>SUM(M69:M76)</f>
        <v>2463</v>
      </c>
      <c r="M77" s="53"/>
      <c r="N77" s="55">
        <f>SUM(O69:O76)</f>
        <v>24540</v>
      </c>
      <c r="O77" s="55"/>
      <c r="P77" s="55">
        <f>SUM(Q69:Q76)</f>
        <v>36936</v>
      </c>
      <c r="Q77" s="55"/>
      <c r="R77" s="55">
        <f>SUM(S69:S76)</f>
        <v>41418</v>
      </c>
      <c r="S77" s="55"/>
      <c r="T77" s="53">
        <f>SUM(U69:U76)</f>
        <v>115970.4</v>
      </c>
      <c r="U77" s="53"/>
      <c r="V77" s="49">
        <f>0.24*T77*(20+28)</f>
        <v>1335979.0079999999</v>
      </c>
      <c r="W77" s="49">
        <f>V77*0.00000085943</f>
        <v>1.14818043884544</v>
      </c>
      <c r="X77" s="48">
        <f>J77*0.595</f>
        <v>330.82</v>
      </c>
      <c r="Y77" s="49">
        <f>X77*0.1273</f>
        <v>42.113385999999998</v>
      </c>
      <c r="Z77" s="49">
        <f>Y77*0.36</f>
        <v>15.160818959999999</v>
      </c>
      <c r="AA77" s="48">
        <f>J77*0.315</f>
        <v>175.14000000000001</v>
      </c>
      <c r="AB77" s="49">
        <f>AA77*0.155</f>
        <v>27.146700000000003</v>
      </c>
      <c r="AC77" s="49">
        <f>AB77*0.417</f>
        <v>11.3201739</v>
      </c>
      <c r="AD77" s="49">
        <f>L77*80/10000</f>
        <v>19.704000000000001</v>
      </c>
    </row>
    <row r="78" spans="2:30" x14ac:dyDescent="0.25">
      <c r="B78" s="60" t="s">
        <v>23</v>
      </c>
      <c r="C78" s="60"/>
      <c r="D78" s="61">
        <f>D77/J77</f>
        <v>0.82374100719424459</v>
      </c>
      <c r="E78" s="61"/>
      <c r="F78" s="61">
        <f>F77/J77</f>
        <v>0.11870503597122302</v>
      </c>
      <c r="G78" s="61"/>
      <c r="H78" s="61">
        <f>H77/J77</f>
        <v>5.7553956834532377E-2</v>
      </c>
      <c r="I78" s="61"/>
      <c r="J78" s="62">
        <f>D78+F78+H78</f>
        <v>1</v>
      </c>
      <c r="K78" s="62"/>
      <c r="L78" s="54"/>
      <c r="M78" s="54"/>
      <c r="N78" s="54">
        <f>N77/P77</f>
        <v>0.66439246263807672</v>
      </c>
      <c r="O78" s="54"/>
      <c r="P78" s="54">
        <f>1</f>
        <v>1</v>
      </c>
      <c r="Q78" s="54"/>
      <c r="R78" s="54">
        <f>R77/P77</f>
        <v>1.121345029239766</v>
      </c>
      <c r="S78" s="54"/>
      <c r="T78" s="54"/>
      <c r="U78" s="54"/>
      <c r="V78" s="48"/>
      <c r="W78" s="49"/>
      <c r="X78" s="48"/>
      <c r="Y78" s="48"/>
      <c r="Z78" s="48"/>
      <c r="AA78" s="48"/>
      <c r="AB78" s="48"/>
      <c r="AC78" s="48"/>
      <c r="AD78" s="48"/>
    </row>
    <row r="79" spans="2:30" x14ac:dyDescent="0.25">
      <c r="V79" s="48"/>
      <c r="W79" s="49"/>
      <c r="X79" s="48"/>
      <c r="Y79" s="48"/>
      <c r="Z79" s="48"/>
      <c r="AA79" s="48"/>
      <c r="AB79" s="48"/>
      <c r="AC79" s="48"/>
      <c r="AD79" s="48"/>
    </row>
    <row r="80" spans="2:30" ht="14.45" customHeight="1" x14ac:dyDescent="0.25">
      <c r="B80" s="51" t="s">
        <v>38</v>
      </c>
      <c r="C80" s="51"/>
      <c r="D80" s="51"/>
      <c r="E80" s="51"/>
      <c r="F80" s="51"/>
      <c r="G80" s="51"/>
      <c r="H80" s="51"/>
      <c r="I80" s="51"/>
      <c r="J80" s="51"/>
      <c r="K80" s="51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6" t="s">
        <v>92</v>
      </c>
      <c r="W80" s="56"/>
      <c r="X80" s="56"/>
      <c r="Y80" s="56"/>
      <c r="Z80" s="56"/>
      <c r="AA80" s="56"/>
      <c r="AB80" s="56"/>
      <c r="AC80" s="56"/>
      <c r="AD80" s="48"/>
    </row>
    <row r="81" spans="2:30" x14ac:dyDescent="0.25">
      <c r="B81" s="58" t="s">
        <v>0</v>
      </c>
      <c r="C81" s="52" t="s">
        <v>1</v>
      </c>
      <c r="D81" s="52" t="s">
        <v>7</v>
      </c>
      <c r="E81" s="52"/>
      <c r="F81" s="52"/>
      <c r="G81" s="52"/>
      <c r="H81" s="52"/>
      <c r="I81" s="52"/>
      <c r="J81" s="59" t="s">
        <v>8</v>
      </c>
      <c r="K81" s="59"/>
      <c r="L81" s="52" t="s">
        <v>31</v>
      </c>
      <c r="M81" s="52"/>
      <c r="N81" s="52" t="s">
        <v>13</v>
      </c>
      <c r="O81" s="52"/>
      <c r="P81" s="52" t="s">
        <v>22</v>
      </c>
      <c r="Q81" s="52"/>
      <c r="R81" s="52" t="s">
        <v>14</v>
      </c>
      <c r="S81" s="52"/>
      <c r="T81" s="52" t="s">
        <v>82</v>
      </c>
      <c r="U81" s="52"/>
      <c r="V81" s="56" t="s">
        <v>83</v>
      </c>
      <c r="W81" s="56"/>
      <c r="X81" s="56" t="s">
        <v>89</v>
      </c>
      <c r="Y81" s="56"/>
      <c r="Z81" s="56"/>
      <c r="AA81" s="56" t="s">
        <v>90</v>
      </c>
      <c r="AB81" s="56"/>
      <c r="AC81" s="56"/>
      <c r="AD81" s="56" t="s">
        <v>102</v>
      </c>
    </row>
    <row r="82" spans="2:30" x14ac:dyDescent="0.25">
      <c r="B82" s="58"/>
      <c r="C82" s="52"/>
      <c r="D82" s="52" t="s">
        <v>2</v>
      </c>
      <c r="E82" s="52"/>
      <c r="F82" s="52" t="s">
        <v>5</v>
      </c>
      <c r="G82" s="52"/>
      <c r="H82" s="52" t="s">
        <v>6</v>
      </c>
      <c r="I82" s="52"/>
      <c r="J82" s="59"/>
      <c r="K82" s="59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6"/>
      <c r="W82" s="56"/>
      <c r="X82" s="56"/>
      <c r="Y82" s="56"/>
      <c r="Z82" s="56"/>
      <c r="AA82" s="56"/>
      <c r="AB82" s="56"/>
      <c r="AC82" s="56"/>
      <c r="AD82" s="56"/>
    </row>
    <row r="83" spans="2:30" ht="30" x14ac:dyDescent="0.25">
      <c r="B83" s="58"/>
      <c r="C83" s="52"/>
      <c r="D83" s="26" t="s">
        <v>4</v>
      </c>
      <c r="E83" s="26" t="s">
        <v>3</v>
      </c>
      <c r="F83" s="26" t="s">
        <v>4</v>
      </c>
      <c r="G83" s="26" t="s">
        <v>3</v>
      </c>
      <c r="H83" s="26" t="s">
        <v>4</v>
      </c>
      <c r="I83" s="26" t="s">
        <v>3</v>
      </c>
      <c r="J83" s="29" t="s">
        <v>4</v>
      </c>
      <c r="K83" s="29" t="s">
        <v>3</v>
      </c>
      <c r="L83" s="26" t="s">
        <v>4</v>
      </c>
      <c r="M83" s="26" t="s">
        <v>3</v>
      </c>
      <c r="N83" s="26" t="s">
        <v>4</v>
      </c>
      <c r="O83" s="26" t="s">
        <v>3</v>
      </c>
      <c r="P83" s="26" t="s">
        <v>4</v>
      </c>
      <c r="Q83" s="26" t="s">
        <v>3</v>
      </c>
      <c r="R83" s="26" t="s">
        <v>4</v>
      </c>
      <c r="S83" s="26" t="s">
        <v>3</v>
      </c>
      <c r="T83" s="26" t="s">
        <v>4</v>
      </c>
      <c r="U83" s="26" t="s">
        <v>3</v>
      </c>
      <c r="V83" s="48" t="s">
        <v>84</v>
      </c>
      <c r="W83" s="49" t="s">
        <v>85</v>
      </c>
      <c r="X83" s="48" t="s">
        <v>86</v>
      </c>
      <c r="Y83" s="48" t="s">
        <v>87</v>
      </c>
      <c r="Z83" s="48" t="s">
        <v>88</v>
      </c>
      <c r="AA83" s="48" t="s">
        <v>86</v>
      </c>
      <c r="AB83" s="48" t="s">
        <v>87</v>
      </c>
      <c r="AC83" s="48" t="s">
        <v>88</v>
      </c>
      <c r="AD83" s="48" t="s">
        <v>88</v>
      </c>
    </row>
    <row r="84" spans="2:30" x14ac:dyDescent="0.25">
      <c r="B84" s="2" t="s">
        <v>25</v>
      </c>
      <c r="C84" s="28">
        <v>2</v>
      </c>
      <c r="D84" s="28">
        <v>32</v>
      </c>
      <c r="E84" s="28">
        <f t="shared" ref="E84:E91" si="66">D84*C84</f>
        <v>64</v>
      </c>
      <c r="F84" s="28">
        <v>31</v>
      </c>
      <c r="G84" s="28">
        <f t="shared" ref="G84:G91" si="67">F84*C84</f>
        <v>62</v>
      </c>
      <c r="H84" s="28">
        <v>16</v>
      </c>
      <c r="I84" s="28">
        <f t="shared" ref="I84:I91" si="68">H84*C84</f>
        <v>32</v>
      </c>
      <c r="J84" s="30">
        <f t="shared" ref="J84" si="69">D84+F84+H84</f>
        <v>79</v>
      </c>
      <c r="K84" s="30">
        <f t="shared" ref="K84" si="70">E84+G84+I84</f>
        <v>158</v>
      </c>
      <c r="L84" s="9">
        <v>410.5</v>
      </c>
      <c r="M84" s="9">
        <f t="shared" ref="M84:M91" si="71">L84*C84</f>
        <v>821</v>
      </c>
      <c r="N84" s="28">
        <v>4370</v>
      </c>
      <c r="O84" s="28">
        <f t="shared" ref="O84:O91" si="72">N84*C84</f>
        <v>8740</v>
      </c>
      <c r="P84" s="28">
        <v>6536</v>
      </c>
      <c r="Q84" s="28">
        <f t="shared" ref="Q84:Q91" si="73">P84*C84</f>
        <v>13072</v>
      </c>
      <c r="R84" s="28">
        <v>6903</v>
      </c>
      <c r="S84" s="28">
        <f t="shared" ref="S84:S91" si="74">R84*C84</f>
        <v>13806</v>
      </c>
      <c r="T84" s="9">
        <f t="shared" ref="T84:T91" si="75">R84*2.8</f>
        <v>19328.399999999998</v>
      </c>
      <c r="U84" s="9">
        <f t="shared" ref="U84:U91" si="76">T84*C84</f>
        <v>38656.799999999996</v>
      </c>
      <c r="V84" s="48"/>
      <c r="W84" s="49"/>
      <c r="X84" s="48"/>
      <c r="Y84" s="48"/>
      <c r="Z84" s="48"/>
      <c r="AA84" s="48"/>
      <c r="AB84" s="48"/>
      <c r="AC84" s="48"/>
      <c r="AD84" s="48"/>
    </row>
    <row r="85" spans="2:30" x14ac:dyDescent="0.25">
      <c r="B85" s="2" t="s">
        <v>24</v>
      </c>
      <c r="C85" s="28">
        <v>0</v>
      </c>
      <c r="D85" s="28">
        <v>0</v>
      </c>
      <c r="E85" s="28">
        <f t="shared" si="66"/>
        <v>0</v>
      </c>
      <c r="F85" s="28">
        <v>31</v>
      </c>
      <c r="G85" s="28">
        <f t="shared" si="67"/>
        <v>0</v>
      </c>
      <c r="H85" s="28">
        <v>32</v>
      </c>
      <c r="I85" s="28">
        <f t="shared" si="68"/>
        <v>0</v>
      </c>
      <c r="J85" s="30">
        <f t="shared" ref="J85:J91" si="77">D85+F85+H85</f>
        <v>63</v>
      </c>
      <c r="K85" s="30">
        <f t="shared" ref="K85:K91" si="78">E85+G85+I85</f>
        <v>0</v>
      </c>
      <c r="L85" s="9">
        <v>410.5</v>
      </c>
      <c r="M85" s="9">
        <f t="shared" si="71"/>
        <v>0</v>
      </c>
      <c r="N85" s="28">
        <v>4370</v>
      </c>
      <c r="O85" s="28">
        <f t="shared" si="72"/>
        <v>0</v>
      </c>
      <c r="P85" s="28">
        <v>6536</v>
      </c>
      <c r="Q85" s="28">
        <f t="shared" si="73"/>
        <v>0</v>
      </c>
      <c r="R85" s="28">
        <v>6903</v>
      </c>
      <c r="S85" s="28">
        <f t="shared" si="74"/>
        <v>0</v>
      </c>
      <c r="T85" s="9">
        <f t="shared" si="75"/>
        <v>19328.399999999998</v>
      </c>
      <c r="U85" s="9">
        <f t="shared" si="76"/>
        <v>0</v>
      </c>
      <c r="V85" s="48"/>
      <c r="W85" s="49"/>
      <c r="X85" s="48"/>
      <c r="Y85" s="48"/>
      <c r="Z85" s="48"/>
      <c r="AA85" s="48"/>
      <c r="AB85" s="48"/>
      <c r="AC85" s="48"/>
      <c r="AD85" s="48"/>
    </row>
    <row r="86" spans="2:30" x14ac:dyDescent="0.25">
      <c r="B86" s="2" t="s">
        <v>26</v>
      </c>
      <c r="C86" s="28">
        <v>2</v>
      </c>
      <c r="D86" s="28">
        <v>109</v>
      </c>
      <c r="E86" s="28">
        <f t="shared" si="66"/>
        <v>218</v>
      </c>
      <c r="F86" s="28">
        <v>1</v>
      </c>
      <c r="G86" s="28">
        <f t="shared" si="67"/>
        <v>2</v>
      </c>
      <c r="H86" s="28">
        <v>0</v>
      </c>
      <c r="I86" s="28">
        <f t="shared" si="68"/>
        <v>0</v>
      </c>
      <c r="J86" s="30">
        <f t="shared" si="77"/>
        <v>110</v>
      </c>
      <c r="K86" s="30">
        <f t="shared" si="78"/>
        <v>220</v>
      </c>
      <c r="L86" s="9">
        <v>410.5</v>
      </c>
      <c r="M86" s="9">
        <f t="shared" si="71"/>
        <v>821</v>
      </c>
      <c r="N86" s="28">
        <v>4370</v>
      </c>
      <c r="O86" s="28">
        <f t="shared" si="72"/>
        <v>8740</v>
      </c>
      <c r="P86" s="28">
        <v>6536</v>
      </c>
      <c r="Q86" s="28">
        <f t="shared" si="73"/>
        <v>13072</v>
      </c>
      <c r="R86" s="28">
        <v>6903</v>
      </c>
      <c r="S86" s="28">
        <f t="shared" si="74"/>
        <v>13806</v>
      </c>
      <c r="T86" s="9">
        <f t="shared" si="75"/>
        <v>19328.399999999998</v>
      </c>
      <c r="U86" s="9">
        <f t="shared" si="76"/>
        <v>38656.799999999996</v>
      </c>
      <c r="V86" s="48"/>
      <c r="W86" s="49"/>
      <c r="X86" s="48"/>
      <c r="Y86" s="48"/>
      <c r="Z86" s="48"/>
      <c r="AA86" s="48"/>
      <c r="AB86" s="48"/>
      <c r="AC86" s="48"/>
      <c r="AD86" s="48"/>
    </row>
    <row r="87" spans="2:30" ht="27" x14ac:dyDescent="0.25">
      <c r="B87" s="2" t="s">
        <v>28</v>
      </c>
      <c r="C87" s="28">
        <v>0</v>
      </c>
      <c r="D87" s="28">
        <v>102</v>
      </c>
      <c r="E87" s="28">
        <f t="shared" si="66"/>
        <v>0</v>
      </c>
      <c r="F87" s="28">
        <v>1</v>
      </c>
      <c r="G87" s="28">
        <f t="shared" si="67"/>
        <v>0</v>
      </c>
      <c r="H87" s="28">
        <v>0</v>
      </c>
      <c r="I87" s="28">
        <f t="shared" si="68"/>
        <v>0</v>
      </c>
      <c r="J87" s="30">
        <f t="shared" si="77"/>
        <v>103</v>
      </c>
      <c r="K87" s="30">
        <f t="shared" si="78"/>
        <v>0</v>
      </c>
      <c r="L87" s="9">
        <v>410.5</v>
      </c>
      <c r="M87" s="9">
        <f t="shared" si="71"/>
        <v>0</v>
      </c>
      <c r="N87" s="28">
        <v>4090</v>
      </c>
      <c r="O87" s="28">
        <f t="shared" si="72"/>
        <v>0</v>
      </c>
      <c r="P87" s="28">
        <v>6156</v>
      </c>
      <c r="Q87" s="28">
        <f t="shared" si="73"/>
        <v>0</v>
      </c>
      <c r="R87" s="28">
        <v>6903</v>
      </c>
      <c r="S87" s="28">
        <f t="shared" si="74"/>
        <v>0</v>
      </c>
      <c r="T87" s="9">
        <f t="shared" si="75"/>
        <v>19328.399999999998</v>
      </c>
      <c r="U87" s="9">
        <f t="shared" si="76"/>
        <v>0</v>
      </c>
      <c r="V87" s="48"/>
      <c r="W87" s="49"/>
      <c r="X87" s="48"/>
      <c r="Y87" s="48"/>
      <c r="Z87" s="48"/>
      <c r="AA87" s="48"/>
      <c r="AB87" s="48"/>
      <c r="AC87" s="48"/>
      <c r="AD87" s="48"/>
    </row>
    <row r="88" spans="2:30" ht="27" x14ac:dyDescent="0.25">
      <c r="B88" s="2" t="s">
        <v>29</v>
      </c>
      <c r="C88" s="28">
        <v>0</v>
      </c>
      <c r="D88" s="28">
        <v>95</v>
      </c>
      <c r="E88" s="28">
        <f t="shared" si="66"/>
        <v>0</v>
      </c>
      <c r="F88" s="28">
        <v>1</v>
      </c>
      <c r="G88" s="28">
        <f t="shared" si="67"/>
        <v>0</v>
      </c>
      <c r="H88" s="28">
        <v>0</v>
      </c>
      <c r="I88" s="28">
        <f t="shared" si="68"/>
        <v>0</v>
      </c>
      <c r="J88" s="30">
        <f t="shared" si="77"/>
        <v>96</v>
      </c>
      <c r="K88" s="30">
        <f t="shared" si="78"/>
        <v>0</v>
      </c>
      <c r="L88" s="9">
        <v>410.5</v>
      </c>
      <c r="M88" s="9">
        <f t="shared" si="71"/>
        <v>0</v>
      </c>
      <c r="N88" s="28">
        <v>3810</v>
      </c>
      <c r="O88" s="28">
        <f t="shared" si="72"/>
        <v>0</v>
      </c>
      <c r="P88" s="28">
        <v>5776</v>
      </c>
      <c r="Q88" s="28">
        <f t="shared" si="73"/>
        <v>0</v>
      </c>
      <c r="R88" s="28">
        <v>6903</v>
      </c>
      <c r="S88" s="28">
        <f t="shared" si="74"/>
        <v>0</v>
      </c>
      <c r="T88" s="9">
        <f t="shared" si="75"/>
        <v>19328.399999999998</v>
      </c>
      <c r="U88" s="9">
        <f t="shared" si="76"/>
        <v>0</v>
      </c>
      <c r="V88" s="48"/>
      <c r="W88" s="49"/>
      <c r="X88" s="48"/>
      <c r="Y88" s="48"/>
      <c r="Z88" s="48"/>
      <c r="AA88" s="48"/>
      <c r="AB88" s="48"/>
      <c r="AC88" s="48"/>
      <c r="AD88" s="48"/>
    </row>
    <row r="89" spans="2:30" ht="27" x14ac:dyDescent="0.25">
      <c r="B89" s="2" t="s">
        <v>30</v>
      </c>
      <c r="C89" s="28">
        <v>2</v>
      </c>
      <c r="D89" s="28">
        <v>88</v>
      </c>
      <c r="E89" s="28">
        <f t="shared" si="66"/>
        <v>176</v>
      </c>
      <c r="F89" s="28">
        <v>1</v>
      </c>
      <c r="G89" s="28">
        <f t="shared" si="67"/>
        <v>2</v>
      </c>
      <c r="H89" s="28">
        <v>0</v>
      </c>
      <c r="I89" s="28">
        <f t="shared" si="68"/>
        <v>0</v>
      </c>
      <c r="J89" s="30">
        <f t="shared" si="77"/>
        <v>89</v>
      </c>
      <c r="K89" s="30">
        <f t="shared" si="78"/>
        <v>178</v>
      </c>
      <c r="L89" s="9">
        <v>410.5</v>
      </c>
      <c r="M89" s="9">
        <f t="shared" si="71"/>
        <v>821</v>
      </c>
      <c r="N89" s="28">
        <v>3530</v>
      </c>
      <c r="O89" s="28">
        <f t="shared" si="72"/>
        <v>7060</v>
      </c>
      <c r="P89" s="28">
        <v>5396</v>
      </c>
      <c r="Q89" s="28">
        <f t="shared" si="73"/>
        <v>10792</v>
      </c>
      <c r="R89" s="28">
        <v>6903</v>
      </c>
      <c r="S89" s="28">
        <f t="shared" si="74"/>
        <v>13806</v>
      </c>
      <c r="T89" s="9">
        <f t="shared" si="75"/>
        <v>19328.399999999998</v>
      </c>
      <c r="U89" s="9">
        <f t="shared" si="76"/>
        <v>38656.799999999996</v>
      </c>
      <c r="V89" s="48"/>
      <c r="W89" s="49"/>
      <c r="X89" s="48"/>
      <c r="Y89" s="48"/>
      <c r="Z89" s="48"/>
      <c r="AA89" s="48"/>
      <c r="AB89" s="48"/>
      <c r="AC89" s="48"/>
      <c r="AD89" s="48"/>
    </row>
    <row r="90" spans="2:30" x14ac:dyDescent="0.25">
      <c r="B90" s="2" t="s">
        <v>9</v>
      </c>
      <c r="C90" s="28">
        <v>0</v>
      </c>
      <c r="D90" s="28">
        <v>15</v>
      </c>
      <c r="E90" s="28">
        <f t="shared" si="66"/>
        <v>0</v>
      </c>
      <c r="F90" s="28">
        <v>32</v>
      </c>
      <c r="G90" s="28">
        <f t="shared" si="67"/>
        <v>0</v>
      </c>
      <c r="H90" s="28">
        <v>16</v>
      </c>
      <c r="I90" s="28">
        <f t="shared" si="68"/>
        <v>0</v>
      </c>
      <c r="J90" s="30">
        <f t="shared" si="77"/>
        <v>63</v>
      </c>
      <c r="K90" s="30">
        <f t="shared" si="78"/>
        <v>0</v>
      </c>
      <c r="L90" s="9">
        <v>416.4</v>
      </c>
      <c r="M90" s="9">
        <f t="shared" si="71"/>
        <v>0</v>
      </c>
      <c r="N90" s="28">
        <v>4164</v>
      </c>
      <c r="O90" s="28">
        <f t="shared" si="72"/>
        <v>0</v>
      </c>
      <c r="P90" s="28">
        <v>5874</v>
      </c>
      <c r="Q90" s="28">
        <f t="shared" si="73"/>
        <v>0</v>
      </c>
      <c r="R90" s="28">
        <v>6209</v>
      </c>
      <c r="S90" s="28">
        <f t="shared" si="74"/>
        <v>0</v>
      </c>
      <c r="T90" s="9">
        <f t="shared" si="75"/>
        <v>17385.199999999997</v>
      </c>
      <c r="U90" s="9">
        <f t="shared" si="76"/>
        <v>0</v>
      </c>
      <c r="V90" s="48"/>
      <c r="W90" s="49"/>
      <c r="X90" s="48"/>
      <c r="Y90" s="48"/>
      <c r="Z90" s="48"/>
      <c r="AA90" s="48"/>
      <c r="AB90" s="48"/>
      <c r="AC90" s="48"/>
      <c r="AD90" s="48"/>
    </row>
    <row r="91" spans="2:30" x14ac:dyDescent="0.25">
      <c r="B91" s="2" t="s">
        <v>10</v>
      </c>
      <c r="C91" s="28">
        <v>0</v>
      </c>
      <c r="D91" s="28">
        <v>31</v>
      </c>
      <c r="E91" s="28">
        <f t="shared" si="66"/>
        <v>0</v>
      </c>
      <c r="F91" s="28">
        <v>0</v>
      </c>
      <c r="G91" s="28">
        <f t="shared" si="67"/>
        <v>0</v>
      </c>
      <c r="H91" s="28">
        <v>32</v>
      </c>
      <c r="I91" s="28">
        <f t="shared" si="68"/>
        <v>0</v>
      </c>
      <c r="J91" s="30">
        <f t="shared" si="77"/>
        <v>63</v>
      </c>
      <c r="K91" s="30">
        <f t="shared" si="78"/>
        <v>0</v>
      </c>
      <c r="L91" s="9">
        <v>416.4</v>
      </c>
      <c r="M91" s="9">
        <f t="shared" si="71"/>
        <v>0</v>
      </c>
      <c r="N91" s="28">
        <v>4164</v>
      </c>
      <c r="O91" s="28">
        <f t="shared" si="72"/>
        <v>0</v>
      </c>
      <c r="P91" s="28">
        <v>5874</v>
      </c>
      <c r="Q91" s="28">
        <f t="shared" si="73"/>
        <v>0</v>
      </c>
      <c r="R91" s="28">
        <v>6209</v>
      </c>
      <c r="S91" s="28">
        <f t="shared" si="74"/>
        <v>0</v>
      </c>
      <c r="T91" s="9">
        <f t="shared" si="75"/>
        <v>17385.199999999997</v>
      </c>
      <c r="U91" s="9">
        <f t="shared" si="76"/>
        <v>0</v>
      </c>
      <c r="V91" s="48"/>
      <c r="W91" s="49"/>
      <c r="X91" s="48"/>
      <c r="Y91" s="48"/>
      <c r="Z91" s="48"/>
      <c r="AA91" s="48"/>
      <c r="AB91" s="48"/>
      <c r="AC91" s="48"/>
      <c r="AD91" s="48"/>
    </row>
    <row r="92" spans="2:30" x14ac:dyDescent="0.25">
      <c r="B92" s="27" t="s">
        <v>11</v>
      </c>
      <c r="C92" s="28">
        <f>SUM(C84:C91)</f>
        <v>6</v>
      </c>
      <c r="D92" s="55">
        <f>SUM(E84:E91)</f>
        <v>458</v>
      </c>
      <c r="E92" s="52"/>
      <c r="F92" s="55">
        <f>SUM(G84:G91)</f>
        <v>66</v>
      </c>
      <c r="G92" s="52"/>
      <c r="H92" s="55">
        <f>SUM(I84:I91)</f>
        <v>32</v>
      </c>
      <c r="I92" s="52"/>
      <c r="J92" s="63">
        <f>D92+F92+H92</f>
        <v>556</v>
      </c>
      <c r="K92" s="59"/>
      <c r="L92" s="53">
        <f>SUM(M84:M91)</f>
        <v>2463</v>
      </c>
      <c r="M92" s="53"/>
      <c r="N92" s="55">
        <f>SUM(O84:O91)</f>
        <v>24540</v>
      </c>
      <c r="O92" s="55"/>
      <c r="P92" s="55">
        <f>SUM(Q84:Q91)</f>
        <v>36936</v>
      </c>
      <c r="Q92" s="55"/>
      <c r="R92" s="55">
        <f>SUM(S84:S91)</f>
        <v>41418</v>
      </c>
      <c r="S92" s="55"/>
      <c r="T92" s="53">
        <f>SUM(U84:U91)</f>
        <v>115970.4</v>
      </c>
      <c r="U92" s="53"/>
      <c r="V92" s="49">
        <f>0.24*T92*(20+28)</f>
        <v>1335979.0079999999</v>
      </c>
      <c r="W92" s="49">
        <f>V92*0.00000085943</f>
        <v>1.14818043884544</v>
      </c>
      <c r="X92" s="48">
        <f>J92*0.595</f>
        <v>330.82</v>
      </c>
      <c r="Y92" s="49">
        <f>X92*0.1273</f>
        <v>42.113385999999998</v>
      </c>
      <c r="Z92" s="49">
        <f>Y92*0.36</f>
        <v>15.160818959999999</v>
      </c>
      <c r="AA92" s="48">
        <f>J92*0.315</f>
        <v>175.14000000000001</v>
      </c>
      <c r="AB92" s="49">
        <f>AA92*0.155</f>
        <v>27.146700000000003</v>
      </c>
      <c r="AC92" s="49">
        <f>AB92*0.417</f>
        <v>11.3201739</v>
      </c>
      <c r="AD92" s="49">
        <f>L92*80/10000</f>
        <v>19.704000000000001</v>
      </c>
    </row>
    <row r="93" spans="2:30" x14ac:dyDescent="0.25">
      <c r="B93" s="60" t="s">
        <v>23</v>
      </c>
      <c r="C93" s="60"/>
      <c r="D93" s="61">
        <f>D92/J92</f>
        <v>0.82374100719424459</v>
      </c>
      <c r="E93" s="61"/>
      <c r="F93" s="61">
        <f>F92/J92</f>
        <v>0.11870503597122302</v>
      </c>
      <c r="G93" s="61"/>
      <c r="H93" s="61">
        <f>H92/J92</f>
        <v>5.7553956834532377E-2</v>
      </c>
      <c r="I93" s="61"/>
      <c r="J93" s="62">
        <f>D93+F93+H93</f>
        <v>1</v>
      </c>
      <c r="K93" s="62"/>
      <c r="L93" s="54"/>
      <c r="M93" s="54"/>
      <c r="N93" s="54">
        <f>N92/P92</f>
        <v>0.66439246263807672</v>
      </c>
      <c r="O93" s="54"/>
      <c r="P93" s="54">
        <f>1</f>
        <v>1</v>
      </c>
      <c r="Q93" s="54"/>
      <c r="R93" s="54">
        <f>R92/P92</f>
        <v>1.121345029239766</v>
      </c>
      <c r="S93" s="54"/>
      <c r="T93" s="54"/>
      <c r="U93" s="54"/>
      <c r="V93" s="48"/>
      <c r="W93" s="49"/>
      <c r="X93" s="48"/>
      <c r="Y93" s="48"/>
      <c r="Z93" s="48"/>
      <c r="AA93" s="48"/>
      <c r="AB93" s="48"/>
      <c r="AC93" s="48"/>
      <c r="AD93" s="48"/>
    </row>
    <row r="94" spans="2:30" x14ac:dyDescent="0.25">
      <c r="V94" s="48"/>
      <c r="W94" s="49"/>
      <c r="X94" s="48"/>
      <c r="Y94" s="48"/>
      <c r="Z94" s="48"/>
      <c r="AA94" s="48"/>
      <c r="AB94" s="48"/>
      <c r="AC94" s="48"/>
      <c r="AD94" s="48"/>
    </row>
    <row r="95" spans="2:30" ht="14.45" customHeight="1" x14ac:dyDescent="0.25">
      <c r="B95" s="51" t="s">
        <v>39</v>
      </c>
      <c r="C95" s="51"/>
      <c r="D95" s="51"/>
      <c r="E95" s="51"/>
      <c r="F95" s="51"/>
      <c r="G95" s="51"/>
      <c r="H95" s="51"/>
      <c r="I95" s="51"/>
      <c r="J95" s="51"/>
      <c r="K95" s="51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6" t="s">
        <v>91</v>
      </c>
      <c r="W95" s="56"/>
      <c r="X95" s="56"/>
      <c r="Y95" s="56"/>
      <c r="Z95" s="56"/>
      <c r="AA95" s="56"/>
      <c r="AB95" s="56"/>
      <c r="AC95" s="56"/>
      <c r="AD95" s="48"/>
    </row>
    <row r="96" spans="2:30" x14ac:dyDescent="0.25">
      <c r="B96" s="58" t="s">
        <v>0</v>
      </c>
      <c r="C96" s="52" t="s">
        <v>1</v>
      </c>
      <c r="D96" s="52" t="s">
        <v>7</v>
      </c>
      <c r="E96" s="52"/>
      <c r="F96" s="52"/>
      <c r="G96" s="52"/>
      <c r="H96" s="52"/>
      <c r="I96" s="52"/>
      <c r="J96" s="59" t="s">
        <v>8</v>
      </c>
      <c r="K96" s="59"/>
      <c r="L96" s="52" t="s">
        <v>31</v>
      </c>
      <c r="M96" s="52"/>
      <c r="N96" s="52" t="s">
        <v>13</v>
      </c>
      <c r="O96" s="52"/>
      <c r="P96" s="52" t="s">
        <v>22</v>
      </c>
      <c r="Q96" s="52"/>
      <c r="R96" s="52" t="s">
        <v>14</v>
      </c>
      <c r="S96" s="52"/>
      <c r="T96" s="52" t="s">
        <v>82</v>
      </c>
      <c r="U96" s="52"/>
      <c r="V96" s="56" t="s">
        <v>83</v>
      </c>
      <c r="W96" s="56"/>
      <c r="X96" s="56" t="s">
        <v>89</v>
      </c>
      <c r="Y96" s="56"/>
      <c r="Z96" s="56"/>
      <c r="AA96" s="56" t="s">
        <v>90</v>
      </c>
      <c r="AB96" s="56"/>
      <c r="AC96" s="56"/>
      <c r="AD96" s="56" t="s">
        <v>102</v>
      </c>
    </row>
    <row r="97" spans="2:30" x14ac:dyDescent="0.25">
      <c r="B97" s="58"/>
      <c r="C97" s="52"/>
      <c r="D97" s="52" t="s">
        <v>2</v>
      </c>
      <c r="E97" s="52"/>
      <c r="F97" s="52" t="s">
        <v>5</v>
      </c>
      <c r="G97" s="52"/>
      <c r="H97" s="52" t="s">
        <v>6</v>
      </c>
      <c r="I97" s="52"/>
      <c r="J97" s="59"/>
      <c r="K97" s="59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6"/>
      <c r="W97" s="56"/>
      <c r="X97" s="56"/>
      <c r="Y97" s="56"/>
      <c r="Z97" s="56"/>
      <c r="AA97" s="56"/>
      <c r="AB97" s="56"/>
      <c r="AC97" s="56"/>
      <c r="AD97" s="56"/>
    </row>
    <row r="98" spans="2:30" ht="30" x14ac:dyDescent="0.25">
      <c r="B98" s="58"/>
      <c r="C98" s="52"/>
      <c r="D98" s="26" t="s">
        <v>4</v>
      </c>
      <c r="E98" s="26" t="s">
        <v>3</v>
      </c>
      <c r="F98" s="26" t="s">
        <v>4</v>
      </c>
      <c r="G98" s="26" t="s">
        <v>3</v>
      </c>
      <c r="H98" s="26" t="s">
        <v>4</v>
      </c>
      <c r="I98" s="26" t="s">
        <v>3</v>
      </c>
      <c r="J98" s="29" t="s">
        <v>4</v>
      </c>
      <c r="K98" s="29" t="s">
        <v>3</v>
      </c>
      <c r="L98" s="26" t="s">
        <v>4</v>
      </c>
      <c r="M98" s="26" t="s">
        <v>3</v>
      </c>
      <c r="N98" s="26" t="s">
        <v>4</v>
      </c>
      <c r="O98" s="26" t="s">
        <v>3</v>
      </c>
      <c r="P98" s="26" t="s">
        <v>4</v>
      </c>
      <c r="Q98" s="26" t="s">
        <v>3</v>
      </c>
      <c r="R98" s="26" t="s">
        <v>4</v>
      </c>
      <c r="S98" s="26" t="s">
        <v>3</v>
      </c>
      <c r="T98" s="26" t="s">
        <v>4</v>
      </c>
      <c r="U98" s="26" t="s">
        <v>3</v>
      </c>
      <c r="V98" s="48" t="s">
        <v>84</v>
      </c>
      <c r="W98" s="49" t="s">
        <v>85</v>
      </c>
      <c r="X98" s="48" t="s">
        <v>86</v>
      </c>
      <c r="Y98" s="48" t="s">
        <v>87</v>
      </c>
      <c r="Z98" s="48" t="s">
        <v>88</v>
      </c>
      <c r="AA98" s="48" t="s">
        <v>86</v>
      </c>
      <c r="AB98" s="48" t="s">
        <v>87</v>
      </c>
      <c r="AC98" s="48" t="s">
        <v>88</v>
      </c>
      <c r="AD98" s="48" t="s">
        <v>88</v>
      </c>
    </row>
    <row r="99" spans="2:30" x14ac:dyDescent="0.25">
      <c r="B99" s="2" t="s">
        <v>25</v>
      </c>
      <c r="C99" s="28">
        <v>0</v>
      </c>
      <c r="D99" s="28">
        <v>32</v>
      </c>
      <c r="E99" s="28">
        <f t="shared" ref="E99:E106" si="79">D99*C99</f>
        <v>0</v>
      </c>
      <c r="F99" s="28">
        <v>31</v>
      </c>
      <c r="G99" s="28">
        <f t="shared" ref="G99:G106" si="80">F99*C99</f>
        <v>0</v>
      </c>
      <c r="H99" s="28">
        <v>16</v>
      </c>
      <c r="I99" s="28">
        <f t="shared" ref="I99:I106" si="81">H99*C99</f>
        <v>0</v>
      </c>
      <c r="J99" s="30">
        <f t="shared" ref="J99" si="82">D99+F99+H99</f>
        <v>79</v>
      </c>
      <c r="K99" s="30">
        <f t="shared" ref="K99" si="83">E99+G99+I99</f>
        <v>0</v>
      </c>
      <c r="L99" s="9">
        <v>410.5</v>
      </c>
      <c r="M99" s="9">
        <f t="shared" ref="M99:M106" si="84">L99*C99</f>
        <v>0</v>
      </c>
      <c r="N99" s="28">
        <v>4370</v>
      </c>
      <c r="O99" s="28">
        <f t="shared" ref="O99:O106" si="85">N99*C99</f>
        <v>0</v>
      </c>
      <c r="P99" s="28">
        <v>6536</v>
      </c>
      <c r="Q99" s="28">
        <f t="shared" ref="Q99:Q106" si="86">P99*C99</f>
        <v>0</v>
      </c>
      <c r="R99" s="28">
        <v>6903</v>
      </c>
      <c r="S99" s="28">
        <f t="shared" ref="S99:S106" si="87">R99*C99</f>
        <v>0</v>
      </c>
      <c r="T99" s="9">
        <f t="shared" ref="T99:T106" si="88">R99*2.8</f>
        <v>19328.399999999998</v>
      </c>
      <c r="U99" s="9">
        <f t="shared" ref="U99:U106" si="89">T99*C99</f>
        <v>0</v>
      </c>
      <c r="V99" s="48"/>
      <c r="W99" s="49"/>
      <c r="X99" s="48"/>
      <c r="Y99" s="48"/>
      <c r="Z99" s="48"/>
      <c r="AA99" s="48"/>
      <c r="AB99" s="48"/>
      <c r="AC99" s="48"/>
      <c r="AD99" s="48"/>
    </row>
    <row r="100" spans="2:30" x14ac:dyDescent="0.25">
      <c r="B100" s="2" t="s">
        <v>24</v>
      </c>
      <c r="C100" s="28">
        <v>0</v>
      </c>
      <c r="D100" s="28">
        <v>0</v>
      </c>
      <c r="E100" s="28">
        <f t="shared" si="79"/>
        <v>0</v>
      </c>
      <c r="F100" s="28">
        <v>31</v>
      </c>
      <c r="G100" s="28">
        <f t="shared" si="80"/>
        <v>0</v>
      </c>
      <c r="H100" s="28">
        <v>32</v>
      </c>
      <c r="I100" s="28">
        <f t="shared" si="81"/>
        <v>0</v>
      </c>
      <c r="J100" s="30">
        <f t="shared" ref="J100:J106" si="90">D100+F100+H100</f>
        <v>63</v>
      </c>
      <c r="K100" s="30">
        <f t="shared" ref="K100:K106" si="91">E100+G100+I100</f>
        <v>0</v>
      </c>
      <c r="L100" s="9">
        <v>410.5</v>
      </c>
      <c r="M100" s="9">
        <f t="shared" si="84"/>
        <v>0</v>
      </c>
      <c r="N100" s="28">
        <v>4370</v>
      </c>
      <c r="O100" s="28">
        <f t="shared" si="85"/>
        <v>0</v>
      </c>
      <c r="P100" s="28">
        <v>6536</v>
      </c>
      <c r="Q100" s="28">
        <f t="shared" si="86"/>
        <v>0</v>
      </c>
      <c r="R100" s="28">
        <v>6903</v>
      </c>
      <c r="S100" s="28">
        <f t="shared" si="87"/>
        <v>0</v>
      </c>
      <c r="T100" s="9">
        <f t="shared" si="88"/>
        <v>19328.399999999998</v>
      </c>
      <c r="U100" s="9">
        <f t="shared" si="89"/>
        <v>0</v>
      </c>
      <c r="V100" s="48"/>
      <c r="W100" s="49"/>
      <c r="X100" s="48"/>
      <c r="Y100" s="48"/>
      <c r="Z100" s="48"/>
      <c r="AA100" s="48"/>
      <c r="AB100" s="48"/>
      <c r="AC100" s="48"/>
      <c r="AD100" s="48"/>
    </row>
    <row r="101" spans="2:30" x14ac:dyDescent="0.25">
      <c r="B101" s="2" t="s">
        <v>26</v>
      </c>
      <c r="C101" s="28">
        <v>0</v>
      </c>
      <c r="D101" s="28">
        <v>109</v>
      </c>
      <c r="E101" s="28">
        <f t="shared" si="79"/>
        <v>0</v>
      </c>
      <c r="F101" s="28">
        <v>1</v>
      </c>
      <c r="G101" s="28">
        <f t="shared" si="80"/>
        <v>0</v>
      </c>
      <c r="H101" s="28">
        <v>0</v>
      </c>
      <c r="I101" s="28">
        <f t="shared" si="81"/>
        <v>0</v>
      </c>
      <c r="J101" s="30">
        <f t="shared" si="90"/>
        <v>110</v>
      </c>
      <c r="K101" s="30">
        <f t="shared" si="91"/>
        <v>0</v>
      </c>
      <c r="L101" s="9">
        <v>410.5</v>
      </c>
      <c r="M101" s="9">
        <f t="shared" si="84"/>
        <v>0</v>
      </c>
      <c r="N101" s="28">
        <v>4370</v>
      </c>
      <c r="O101" s="28">
        <f t="shared" si="85"/>
        <v>0</v>
      </c>
      <c r="P101" s="28">
        <v>6536</v>
      </c>
      <c r="Q101" s="28">
        <f t="shared" si="86"/>
        <v>0</v>
      </c>
      <c r="R101" s="28">
        <v>6903</v>
      </c>
      <c r="S101" s="28">
        <f t="shared" si="87"/>
        <v>0</v>
      </c>
      <c r="T101" s="9">
        <f t="shared" si="88"/>
        <v>19328.399999999998</v>
      </c>
      <c r="U101" s="9">
        <f t="shared" si="89"/>
        <v>0</v>
      </c>
      <c r="V101" s="48"/>
      <c r="W101" s="49"/>
      <c r="X101" s="48"/>
      <c r="Y101" s="48"/>
      <c r="Z101" s="48"/>
      <c r="AA101" s="48"/>
      <c r="AB101" s="48"/>
      <c r="AC101" s="48"/>
      <c r="AD101" s="48"/>
    </row>
    <row r="102" spans="2:30" ht="27" x14ac:dyDescent="0.25">
      <c r="B102" s="2" t="s">
        <v>28</v>
      </c>
      <c r="C102" s="28">
        <v>3</v>
      </c>
      <c r="D102" s="28">
        <v>102</v>
      </c>
      <c r="E102" s="28">
        <f t="shared" si="79"/>
        <v>306</v>
      </c>
      <c r="F102" s="28">
        <v>1</v>
      </c>
      <c r="G102" s="28">
        <f t="shared" si="80"/>
        <v>3</v>
      </c>
      <c r="H102" s="28">
        <v>0</v>
      </c>
      <c r="I102" s="28">
        <f t="shared" si="81"/>
        <v>0</v>
      </c>
      <c r="J102" s="30">
        <f t="shared" si="90"/>
        <v>103</v>
      </c>
      <c r="K102" s="30">
        <f t="shared" si="91"/>
        <v>309</v>
      </c>
      <c r="L102" s="9">
        <v>410.5</v>
      </c>
      <c r="M102" s="9">
        <f t="shared" si="84"/>
        <v>1231.5</v>
      </c>
      <c r="N102" s="28">
        <v>4090</v>
      </c>
      <c r="O102" s="28">
        <f t="shared" si="85"/>
        <v>12270</v>
      </c>
      <c r="P102" s="28">
        <v>6156</v>
      </c>
      <c r="Q102" s="28">
        <f t="shared" si="86"/>
        <v>18468</v>
      </c>
      <c r="R102" s="28">
        <v>6903</v>
      </c>
      <c r="S102" s="28">
        <f t="shared" si="87"/>
        <v>20709</v>
      </c>
      <c r="T102" s="9">
        <f t="shared" si="88"/>
        <v>19328.399999999998</v>
      </c>
      <c r="U102" s="9">
        <f t="shared" si="89"/>
        <v>57985.2</v>
      </c>
      <c r="V102" s="48"/>
      <c r="W102" s="49"/>
      <c r="X102" s="48"/>
      <c r="Y102" s="48"/>
      <c r="Z102" s="48"/>
      <c r="AA102" s="48"/>
      <c r="AB102" s="48"/>
      <c r="AC102" s="48"/>
      <c r="AD102" s="48"/>
    </row>
    <row r="103" spans="2:30" ht="27" x14ac:dyDescent="0.25">
      <c r="B103" s="2" t="s">
        <v>29</v>
      </c>
      <c r="C103" s="28">
        <v>2</v>
      </c>
      <c r="D103" s="28">
        <v>95</v>
      </c>
      <c r="E103" s="28">
        <f t="shared" si="79"/>
        <v>190</v>
      </c>
      <c r="F103" s="28">
        <v>1</v>
      </c>
      <c r="G103" s="28">
        <f t="shared" si="80"/>
        <v>2</v>
      </c>
      <c r="H103" s="28">
        <v>0</v>
      </c>
      <c r="I103" s="28">
        <f t="shared" si="81"/>
        <v>0</v>
      </c>
      <c r="J103" s="30">
        <f t="shared" si="90"/>
        <v>96</v>
      </c>
      <c r="K103" s="30">
        <f t="shared" si="91"/>
        <v>192</v>
      </c>
      <c r="L103" s="9">
        <v>410.5</v>
      </c>
      <c r="M103" s="9">
        <f t="shared" si="84"/>
        <v>821</v>
      </c>
      <c r="N103" s="28">
        <v>3810</v>
      </c>
      <c r="O103" s="28">
        <f t="shared" si="85"/>
        <v>7620</v>
      </c>
      <c r="P103" s="28">
        <v>5776</v>
      </c>
      <c r="Q103" s="28">
        <f t="shared" si="86"/>
        <v>11552</v>
      </c>
      <c r="R103" s="28">
        <v>6903</v>
      </c>
      <c r="S103" s="28">
        <f t="shared" si="87"/>
        <v>13806</v>
      </c>
      <c r="T103" s="9">
        <f t="shared" si="88"/>
        <v>19328.399999999998</v>
      </c>
      <c r="U103" s="9">
        <f t="shared" si="89"/>
        <v>38656.799999999996</v>
      </c>
      <c r="V103" s="48"/>
      <c r="W103" s="49"/>
      <c r="X103" s="48"/>
      <c r="Y103" s="48"/>
      <c r="Z103" s="48"/>
      <c r="AA103" s="48"/>
      <c r="AB103" s="48"/>
      <c r="AC103" s="48"/>
      <c r="AD103" s="48"/>
    </row>
    <row r="104" spans="2:30" ht="27" x14ac:dyDescent="0.25">
      <c r="B104" s="2" t="s">
        <v>30</v>
      </c>
      <c r="C104" s="28">
        <v>0</v>
      </c>
      <c r="D104" s="28">
        <v>88</v>
      </c>
      <c r="E104" s="28">
        <f t="shared" si="79"/>
        <v>0</v>
      </c>
      <c r="F104" s="28">
        <v>1</v>
      </c>
      <c r="G104" s="28">
        <f t="shared" si="80"/>
        <v>0</v>
      </c>
      <c r="H104" s="28">
        <v>0</v>
      </c>
      <c r="I104" s="28">
        <f t="shared" si="81"/>
        <v>0</v>
      </c>
      <c r="J104" s="30">
        <f t="shared" si="90"/>
        <v>89</v>
      </c>
      <c r="K104" s="30">
        <f t="shared" si="91"/>
        <v>0</v>
      </c>
      <c r="L104" s="9">
        <v>410.5</v>
      </c>
      <c r="M104" s="9">
        <f t="shared" si="84"/>
        <v>0</v>
      </c>
      <c r="N104" s="28">
        <v>3530</v>
      </c>
      <c r="O104" s="28">
        <f t="shared" si="85"/>
        <v>0</v>
      </c>
      <c r="P104" s="28">
        <v>5396</v>
      </c>
      <c r="Q104" s="28">
        <f t="shared" si="86"/>
        <v>0</v>
      </c>
      <c r="R104" s="28">
        <v>6903</v>
      </c>
      <c r="S104" s="28">
        <f t="shared" si="87"/>
        <v>0</v>
      </c>
      <c r="T104" s="9">
        <f t="shared" si="88"/>
        <v>19328.399999999998</v>
      </c>
      <c r="U104" s="9">
        <f t="shared" si="89"/>
        <v>0</v>
      </c>
      <c r="V104" s="48"/>
      <c r="W104" s="49"/>
      <c r="X104" s="48"/>
      <c r="Y104" s="48"/>
      <c r="Z104" s="48"/>
      <c r="AA104" s="48"/>
      <c r="AB104" s="48"/>
      <c r="AC104" s="48"/>
      <c r="AD104" s="48"/>
    </row>
    <row r="105" spans="2:30" x14ac:dyDescent="0.25">
      <c r="B105" s="2" t="s">
        <v>9</v>
      </c>
      <c r="C105" s="28">
        <v>0</v>
      </c>
      <c r="D105" s="28">
        <v>15</v>
      </c>
      <c r="E105" s="28">
        <f t="shared" si="79"/>
        <v>0</v>
      </c>
      <c r="F105" s="28">
        <v>32</v>
      </c>
      <c r="G105" s="28">
        <f t="shared" si="80"/>
        <v>0</v>
      </c>
      <c r="H105" s="28">
        <v>16</v>
      </c>
      <c r="I105" s="28">
        <f t="shared" si="81"/>
        <v>0</v>
      </c>
      <c r="J105" s="30">
        <f t="shared" si="90"/>
        <v>63</v>
      </c>
      <c r="K105" s="30">
        <f t="shared" si="91"/>
        <v>0</v>
      </c>
      <c r="L105" s="9">
        <v>416.4</v>
      </c>
      <c r="M105" s="9">
        <f t="shared" si="84"/>
        <v>0</v>
      </c>
      <c r="N105" s="28">
        <v>4164</v>
      </c>
      <c r="O105" s="28">
        <f t="shared" si="85"/>
        <v>0</v>
      </c>
      <c r="P105" s="28">
        <v>5874</v>
      </c>
      <c r="Q105" s="28">
        <f t="shared" si="86"/>
        <v>0</v>
      </c>
      <c r="R105" s="28">
        <v>6209</v>
      </c>
      <c r="S105" s="28">
        <f t="shared" si="87"/>
        <v>0</v>
      </c>
      <c r="T105" s="9">
        <f t="shared" si="88"/>
        <v>17385.199999999997</v>
      </c>
      <c r="U105" s="9">
        <f t="shared" si="89"/>
        <v>0</v>
      </c>
      <c r="V105" s="48"/>
      <c r="W105" s="49"/>
      <c r="X105" s="48"/>
      <c r="Y105" s="48"/>
      <c r="Z105" s="48"/>
      <c r="AA105" s="48"/>
      <c r="AB105" s="48"/>
      <c r="AC105" s="48"/>
      <c r="AD105" s="48"/>
    </row>
    <row r="106" spans="2:30" x14ac:dyDescent="0.25">
      <c r="B106" s="2" t="s">
        <v>10</v>
      </c>
      <c r="C106" s="28">
        <v>0</v>
      </c>
      <c r="D106" s="28">
        <v>31</v>
      </c>
      <c r="E106" s="28">
        <f t="shared" si="79"/>
        <v>0</v>
      </c>
      <c r="F106" s="28">
        <v>0</v>
      </c>
      <c r="G106" s="28">
        <f t="shared" si="80"/>
        <v>0</v>
      </c>
      <c r="H106" s="28">
        <v>32</v>
      </c>
      <c r="I106" s="28">
        <f t="shared" si="81"/>
        <v>0</v>
      </c>
      <c r="J106" s="30">
        <f t="shared" si="90"/>
        <v>63</v>
      </c>
      <c r="K106" s="30">
        <f t="shared" si="91"/>
        <v>0</v>
      </c>
      <c r="L106" s="9">
        <v>416.4</v>
      </c>
      <c r="M106" s="9">
        <f t="shared" si="84"/>
        <v>0</v>
      </c>
      <c r="N106" s="28">
        <v>4164</v>
      </c>
      <c r="O106" s="28">
        <f t="shared" si="85"/>
        <v>0</v>
      </c>
      <c r="P106" s="28">
        <v>5874</v>
      </c>
      <c r="Q106" s="28">
        <f t="shared" si="86"/>
        <v>0</v>
      </c>
      <c r="R106" s="28">
        <v>6209</v>
      </c>
      <c r="S106" s="28">
        <f t="shared" si="87"/>
        <v>0</v>
      </c>
      <c r="T106" s="9">
        <f t="shared" si="88"/>
        <v>17385.199999999997</v>
      </c>
      <c r="U106" s="9">
        <f t="shared" si="89"/>
        <v>0</v>
      </c>
      <c r="V106" s="48"/>
      <c r="W106" s="49"/>
      <c r="X106" s="48"/>
      <c r="Y106" s="48"/>
      <c r="Z106" s="48"/>
      <c r="AA106" s="48"/>
      <c r="AB106" s="48"/>
      <c r="AC106" s="48"/>
      <c r="AD106" s="48"/>
    </row>
    <row r="107" spans="2:30" x14ac:dyDescent="0.25">
      <c r="B107" s="27" t="s">
        <v>11</v>
      </c>
      <c r="C107" s="28">
        <f>SUM(C99:C106)</f>
        <v>5</v>
      </c>
      <c r="D107" s="55">
        <f>SUM(E99:E106)</f>
        <v>496</v>
      </c>
      <c r="E107" s="52"/>
      <c r="F107" s="55">
        <f>SUM(G99:G106)</f>
        <v>5</v>
      </c>
      <c r="G107" s="52"/>
      <c r="H107" s="55">
        <f>SUM(I99:I106)</f>
        <v>0</v>
      </c>
      <c r="I107" s="52"/>
      <c r="J107" s="63">
        <f>D107+F107+H107</f>
        <v>501</v>
      </c>
      <c r="K107" s="59"/>
      <c r="L107" s="53">
        <f>SUM(M99:M106)</f>
        <v>2052.5</v>
      </c>
      <c r="M107" s="53"/>
      <c r="N107" s="55">
        <f>SUM(O99:O106)</f>
        <v>19890</v>
      </c>
      <c r="O107" s="55"/>
      <c r="P107" s="55">
        <f>SUM(Q99:Q106)</f>
        <v>30020</v>
      </c>
      <c r="Q107" s="55"/>
      <c r="R107" s="55">
        <f>SUM(S99:S106)</f>
        <v>34515</v>
      </c>
      <c r="S107" s="55"/>
      <c r="T107" s="53">
        <f>SUM(U99:U106)</f>
        <v>96642</v>
      </c>
      <c r="U107" s="53"/>
      <c r="V107" s="48">
        <f>0.24*T107*(20+28)</f>
        <v>1113315.8399999999</v>
      </c>
      <c r="W107" s="49">
        <f>V107*0.00000085943</f>
        <v>0.95681703237119986</v>
      </c>
      <c r="X107" s="49">
        <f>J107*0.595</f>
        <v>298.09499999999997</v>
      </c>
      <c r="Y107" s="49">
        <f>X107*0.1273</f>
        <v>37.947493499999993</v>
      </c>
      <c r="Z107" s="49">
        <f>Y107*0.36</f>
        <v>13.661097659999998</v>
      </c>
      <c r="AA107" s="49">
        <f>J107*0.315</f>
        <v>157.815</v>
      </c>
      <c r="AB107" s="49">
        <f>AA107*0.155</f>
        <v>24.461324999999999</v>
      </c>
      <c r="AC107" s="49">
        <f>AB107*0.417</f>
        <v>10.200372524999999</v>
      </c>
      <c r="AD107" s="49">
        <f>L107*80/10000</f>
        <v>16.420000000000002</v>
      </c>
    </row>
    <row r="108" spans="2:30" x14ac:dyDescent="0.25">
      <c r="B108" s="60" t="s">
        <v>23</v>
      </c>
      <c r="C108" s="60"/>
      <c r="D108" s="61">
        <f>D107/J107</f>
        <v>0.99001996007984028</v>
      </c>
      <c r="E108" s="61"/>
      <c r="F108" s="61">
        <f>F107/J107</f>
        <v>9.9800399201596807E-3</v>
      </c>
      <c r="G108" s="61"/>
      <c r="H108" s="61">
        <f>H107/J107</f>
        <v>0</v>
      </c>
      <c r="I108" s="61"/>
      <c r="J108" s="62">
        <f>D108+F108+H108</f>
        <v>1</v>
      </c>
      <c r="K108" s="62"/>
      <c r="L108" s="54"/>
      <c r="M108" s="54"/>
      <c r="N108" s="54">
        <f>N107/P107</f>
        <v>0.66255829447035308</v>
      </c>
      <c r="O108" s="54"/>
      <c r="P108" s="54">
        <f>1</f>
        <v>1</v>
      </c>
      <c r="Q108" s="54"/>
      <c r="R108" s="54">
        <f>R107/P107</f>
        <v>1.1497335109926716</v>
      </c>
      <c r="S108" s="54"/>
      <c r="T108" s="54"/>
      <c r="U108" s="54"/>
      <c r="V108" s="48"/>
      <c r="W108" s="49"/>
      <c r="X108" s="48"/>
      <c r="Y108" s="48"/>
      <c r="Z108" s="48"/>
      <c r="AA108" s="48"/>
      <c r="AB108" s="48"/>
      <c r="AC108" s="48"/>
      <c r="AD108" s="48"/>
    </row>
    <row r="109" spans="2:30" x14ac:dyDescent="0.25">
      <c r="B109" s="4"/>
      <c r="C109" s="4"/>
      <c r="D109" s="5"/>
      <c r="E109" s="5"/>
      <c r="F109" s="5"/>
      <c r="G109" s="5"/>
      <c r="H109" s="5"/>
      <c r="I109" s="5"/>
      <c r="J109" s="8"/>
      <c r="K109" s="8"/>
      <c r="L109" s="8"/>
      <c r="M109" s="8"/>
      <c r="N109" s="6"/>
      <c r="O109" s="6"/>
      <c r="P109" s="6"/>
      <c r="Q109" s="6"/>
      <c r="R109" s="6"/>
      <c r="S109" s="6"/>
      <c r="V109" s="48"/>
      <c r="W109" s="49"/>
      <c r="X109" s="48"/>
      <c r="Y109" s="48"/>
      <c r="Z109" s="48"/>
      <c r="AA109" s="48"/>
      <c r="AB109" s="48"/>
      <c r="AC109" s="48"/>
      <c r="AD109" s="48"/>
    </row>
    <row r="110" spans="2:30" ht="14.45" customHeight="1" x14ac:dyDescent="0.25">
      <c r="B110" s="51" t="s">
        <v>32</v>
      </c>
      <c r="C110" s="51"/>
      <c r="D110" s="51"/>
      <c r="E110" s="51"/>
      <c r="F110" s="51"/>
      <c r="G110" s="51"/>
      <c r="H110" s="51"/>
      <c r="I110" s="51"/>
      <c r="J110" s="51"/>
      <c r="K110" s="51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6" t="s">
        <v>98</v>
      </c>
      <c r="W110" s="56"/>
      <c r="X110" s="56"/>
      <c r="Y110" s="56"/>
      <c r="Z110" s="56"/>
      <c r="AA110" s="56"/>
      <c r="AB110" s="56"/>
      <c r="AC110" s="56"/>
      <c r="AD110" s="56"/>
    </row>
    <row r="111" spans="2:30" ht="14.45" customHeight="1" x14ac:dyDescent="0.25">
      <c r="B111" s="58" t="s">
        <v>0</v>
      </c>
      <c r="C111" s="52" t="s">
        <v>1</v>
      </c>
      <c r="D111" s="52" t="s">
        <v>7</v>
      </c>
      <c r="E111" s="52"/>
      <c r="F111" s="52"/>
      <c r="G111" s="52"/>
      <c r="H111" s="52"/>
      <c r="I111" s="52"/>
      <c r="J111" s="59" t="s">
        <v>8</v>
      </c>
      <c r="K111" s="59"/>
      <c r="L111" s="52" t="s">
        <v>31</v>
      </c>
      <c r="M111" s="52"/>
      <c r="N111" s="52" t="s">
        <v>13</v>
      </c>
      <c r="O111" s="52"/>
      <c r="P111" s="52" t="s">
        <v>22</v>
      </c>
      <c r="Q111" s="52"/>
      <c r="R111" s="52" t="s">
        <v>14</v>
      </c>
      <c r="S111" s="52"/>
      <c r="T111" s="52" t="s">
        <v>82</v>
      </c>
      <c r="U111" s="52"/>
      <c r="V111" s="56" t="s">
        <v>83</v>
      </c>
      <c r="W111" s="56"/>
      <c r="X111" s="56" t="s">
        <v>89</v>
      </c>
      <c r="Y111" s="56"/>
      <c r="Z111" s="56"/>
      <c r="AA111" s="56" t="s">
        <v>90</v>
      </c>
      <c r="AB111" s="56"/>
      <c r="AC111" s="56"/>
      <c r="AD111" s="56" t="s">
        <v>102</v>
      </c>
    </row>
    <row r="112" spans="2:30" ht="14.45" customHeight="1" x14ac:dyDescent="0.25">
      <c r="B112" s="58"/>
      <c r="C112" s="52"/>
      <c r="D112" s="52" t="s">
        <v>2</v>
      </c>
      <c r="E112" s="52"/>
      <c r="F112" s="52" t="s">
        <v>5</v>
      </c>
      <c r="G112" s="52"/>
      <c r="H112" s="52" t="s">
        <v>6</v>
      </c>
      <c r="I112" s="52"/>
      <c r="J112" s="59"/>
      <c r="K112" s="59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6"/>
      <c r="W112" s="56"/>
      <c r="X112" s="56"/>
      <c r="Y112" s="56"/>
      <c r="Z112" s="56"/>
      <c r="AA112" s="56"/>
      <c r="AB112" s="56"/>
      <c r="AC112" s="56"/>
      <c r="AD112" s="56"/>
    </row>
    <row r="113" spans="1:30" ht="30" x14ac:dyDescent="0.25">
      <c r="B113" s="58"/>
      <c r="C113" s="52"/>
      <c r="D113" s="26" t="s">
        <v>4</v>
      </c>
      <c r="E113" s="26" t="s">
        <v>3</v>
      </c>
      <c r="F113" s="26" t="s">
        <v>4</v>
      </c>
      <c r="G113" s="26" t="s">
        <v>3</v>
      </c>
      <c r="H113" s="26" t="s">
        <v>4</v>
      </c>
      <c r="I113" s="26" t="s">
        <v>3</v>
      </c>
      <c r="J113" s="29" t="s">
        <v>4</v>
      </c>
      <c r="K113" s="29" t="s">
        <v>3</v>
      </c>
      <c r="L113" s="26" t="s">
        <v>4</v>
      </c>
      <c r="M113" s="26" t="s">
        <v>3</v>
      </c>
      <c r="N113" s="26" t="s">
        <v>4</v>
      </c>
      <c r="O113" s="26" t="s">
        <v>3</v>
      </c>
      <c r="P113" s="26" t="s">
        <v>4</v>
      </c>
      <c r="Q113" s="26" t="s">
        <v>3</v>
      </c>
      <c r="R113" s="26" t="s">
        <v>4</v>
      </c>
      <c r="S113" s="26" t="s">
        <v>3</v>
      </c>
      <c r="T113" s="26" t="s">
        <v>4</v>
      </c>
      <c r="U113" s="26" t="s">
        <v>3</v>
      </c>
      <c r="V113" s="48" t="s">
        <v>84</v>
      </c>
      <c r="W113" s="49" t="s">
        <v>85</v>
      </c>
      <c r="X113" s="48" t="s">
        <v>86</v>
      </c>
      <c r="Y113" s="48" t="s">
        <v>87</v>
      </c>
      <c r="Z113" s="48" t="s">
        <v>88</v>
      </c>
      <c r="AA113" s="48" t="s">
        <v>86</v>
      </c>
      <c r="AB113" s="48" t="s">
        <v>87</v>
      </c>
      <c r="AC113" s="48" t="s">
        <v>88</v>
      </c>
      <c r="AD113" s="48" t="s">
        <v>88</v>
      </c>
    </row>
    <row r="114" spans="1:30" x14ac:dyDescent="0.25">
      <c r="B114" s="2" t="s">
        <v>25</v>
      </c>
      <c r="C114" s="28">
        <v>1</v>
      </c>
      <c r="D114" s="28">
        <v>32</v>
      </c>
      <c r="E114" s="28">
        <f t="shared" ref="E114:E121" si="92">D114*C114</f>
        <v>32</v>
      </c>
      <c r="F114" s="28">
        <v>31</v>
      </c>
      <c r="G114" s="28">
        <f t="shared" ref="G114:G121" si="93">F114*C114</f>
        <v>31</v>
      </c>
      <c r="H114" s="28">
        <v>16</v>
      </c>
      <c r="I114" s="28">
        <f t="shared" ref="I114:I121" si="94">H114*C114</f>
        <v>16</v>
      </c>
      <c r="J114" s="30">
        <f t="shared" ref="J114:J121" si="95">D114+F114+H114</f>
        <v>79</v>
      </c>
      <c r="K114" s="30">
        <f t="shared" ref="K114:K121" si="96">E114+G114+I114</f>
        <v>79</v>
      </c>
      <c r="L114" s="9">
        <v>410.5</v>
      </c>
      <c r="M114" s="9">
        <f t="shared" ref="M114:M121" si="97">L114*C114</f>
        <v>410.5</v>
      </c>
      <c r="N114" s="28">
        <v>4370</v>
      </c>
      <c r="O114" s="28">
        <f t="shared" ref="O114:O121" si="98">N114*C114</f>
        <v>4370</v>
      </c>
      <c r="P114" s="28">
        <v>6536</v>
      </c>
      <c r="Q114" s="28">
        <f t="shared" ref="Q114:Q121" si="99">P114*C114</f>
        <v>6536</v>
      </c>
      <c r="R114" s="28">
        <v>6903</v>
      </c>
      <c r="S114" s="28">
        <f t="shared" ref="S114:S121" si="100">R114*C114</f>
        <v>6903</v>
      </c>
      <c r="T114" s="9">
        <f t="shared" ref="T114:T121" si="101">R114*2.8</f>
        <v>19328.399999999998</v>
      </c>
      <c r="U114" s="9">
        <f t="shared" ref="U114:U121" si="102">T114*C114</f>
        <v>19328.399999999998</v>
      </c>
      <c r="V114" s="48"/>
      <c r="W114" s="49"/>
      <c r="X114" s="48"/>
      <c r="Y114" s="48"/>
      <c r="Z114" s="48"/>
      <c r="AA114" s="48"/>
      <c r="AB114" s="48"/>
      <c r="AC114" s="48"/>
      <c r="AD114" s="48"/>
    </row>
    <row r="115" spans="1:30" x14ac:dyDescent="0.25">
      <c r="B115" s="2" t="s">
        <v>24</v>
      </c>
      <c r="C115" s="28">
        <v>1</v>
      </c>
      <c r="D115" s="28">
        <v>0</v>
      </c>
      <c r="E115" s="28">
        <f t="shared" si="92"/>
        <v>0</v>
      </c>
      <c r="F115" s="28">
        <v>31</v>
      </c>
      <c r="G115" s="28">
        <f t="shared" si="93"/>
        <v>31</v>
      </c>
      <c r="H115" s="28">
        <v>32</v>
      </c>
      <c r="I115" s="28">
        <f t="shared" si="94"/>
        <v>32</v>
      </c>
      <c r="J115" s="30">
        <f t="shared" si="95"/>
        <v>63</v>
      </c>
      <c r="K115" s="30">
        <f t="shared" si="96"/>
        <v>63</v>
      </c>
      <c r="L115" s="9">
        <v>410.5</v>
      </c>
      <c r="M115" s="9">
        <f t="shared" si="97"/>
        <v>410.5</v>
      </c>
      <c r="N115" s="28">
        <v>4370</v>
      </c>
      <c r="O115" s="28">
        <f t="shared" si="98"/>
        <v>4370</v>
      </c>
      <c r="P115" s="28">
        <v>6536</v>
      </c>
      <c r="Q115" s="28">
        <f t="shared" si="99"/>
        <v>6536</v>
      </c>
      <c r="R115" s="28">
        <v>6903</v>
      </c>
      <c r="S115" s="28">
        <f t="shared" si="100"/>
        <v>6903</v>
      </c>
      <c r="T115" s="9">
        <f t="shared" si="101"/>
        <v>19328.399999999998</v>
      </c>
      <c r="U115" s="9">
        <f t="shared" si="102"/>
        <v>19328.399999999998</v>
      </c>
      <c r="V115" s="48"/>
      <c r="W115" s="49"/>
      <c r="X115" s="48"/>
      <c r="Y115" s="48"/>
      <c r="Z115" s="48"/>
      <c r="AA115" s="48"/>
      <c r="AB115" s="48"/>
      <c r="AC115" s="48"/>
      <c r="AD115" s="48"/>
    </row>
    <row r="116" spans="1:30" x14ac:dyDescent="0.25">
      <c r="B116" s="2" t="s">
        <v>26</v>
      </c>
      <c r="C116" s="28">
        <v>0</v>
      </c>
      <c r="D116" s="28">
        <v>109</v>
      </c>
      <c r="E116" s="28">
        <f t="shared" si="92"/>
        <v>0</v>
      </c>
      <c r="F116" s="28">
        <v>1</v>
      </c>
      <c r="G116" s="28">
        <f t="shared" si="93"/>
        <v>0</v>
      </c>
      <c r="H116" s="28">
        <v>0</v>
      </c>
      <c r="I116" s="28">
        <f t="shared" si="94"/>
        <v>0</v>
      </c>
      <c r="J116" s="30">
        <f t="shared" si="95"/>
        <v>110</v>
      </c>
      <c r="K116" s="30">
        <f t="shared" si="96"/>
        <v>0</v>
      </c>
      <c r="L116" s="9">
        <v>410.5</v>
      </c>
      <c r="M116" s="9">
        <f t="shared" si="97"/>
        <v>0</v>
      </c>
      <c r="N116" s="28">
        <v>4370</v>
      </c>
      <c r="O116" s="28">
        <f t="shared" si="98"/>
        <v>0</v>
      </c>
      <c r="P116" s="28">
        <v>6536</v>
      </c>
      <c r="Q116" s="28">
        <f t="shared" si="99"/>
        <v>0</v>
      </c>
      <c r="R116" s="28">
        <v>6903</v>
      </c>
      <c r="S116" s="28">
        <f t="shared" si="100"/>
        <v>0</v>
      </c>
      <c r="T116" s="9">
        <f t="shared" si="101"/>
        <v>19328.399999999998</v>
      </c>
      <c r="U116" s="9">
        <f t="shared" si="102"/>
        <v>0</v>
      </c>
      <c r="V116" s="48"/>
      <c r="W116" s="49"/>
      <c r="X116" s="48"/>
      <c r="Y116" s="48"/>
      <c r="Z116" s="48"/>
      <c r="AA116" s="48"/>
      <c r="AB116" s="48"/>
      <c r="AC116" s="48"/>
      <c r="AD116" s="48"/>
    </row>
    <row r="117" spans="1:30" ht="27" x14ac:dyDescent="0.25">
      <c r="B117" s="2" t="s">
        <v>28</v>
      </c>
      <c r="C117" s="28">
        <v>0</v>
      </c>
      <c r="D117" s="28">
        <v>102</v>
      </c>
      <c r="E117" s="28">
        <f t="shared" si="92"/>
        <v>0</v>
      </c>
      <c r="F117" s="28">
        <v>1</v>
      </c>
      <c r="G117" s="28">
        <f t="shared" si="93"/>
        <v>0</v>
      </c>
      <c r="H117" s="28">
        <v>0</v>
      </c>
      <c r="I117" s="28">
        <f t="shared" si="94"/>
        <v>0</v>
      </c>
      <c r="J117" s="30">
        <f t="shared" si="95"/>
        <v>103</v>
      </c>
      <c r="K117" s="30">
        <f t="shared" si="96"/>
        <v>0</v>
      </c>
      <c r="L117" s="9">
        <v>410.5</v>
      </c>
      <c r="M117" s="9">
        <f t="shared" si="97"/>
        <v>0</v>
      </c>
      <c r="N117" s="28">
        <v>4090</v>
      </c>
      <c r="O117" s="28">
        <f t="shared" si="98"/>
        <v>0</v>
      </c>
      <c r="P117" s="28">
        <v>6156</v>
      </c>
      <c r="Q117" s="28">
        <f t="shared" si="99"/>
        <v>0</v>
      </c>
      <c r="R117" s="28">
        <v>6903</v>
      </c>
      <c r="S117" s="28">
        <f t="shared" si="100"/>
        <v>0</v>
      </c>
      <c r="T117" s="9">
        <f t="shared" si="101"/>
        <v>19328.399999999998</v>
      </c>
      <c r="U117" s="9">
        <f t="shared" si="102"/>
        <v>0</v>
      </c>
      <c r="V117" s="48"/>
      <c r="W117" s="49"/>
      <c r="X117" s="48"/>
      <c r="Y117" s="48"/>
      <c r="Z117" s="48"/>
      <c r="AA117" s="48"/>
      <c r="AB117" s="48"/>
      <c r="AC117" s="48"/>
      <c r="AD117" s="48"/>
    </row>
    <row r="118" spans="1:30" ht="27" x14ac:dyDescent="0.25">
      <c r="B118" s="2" t="s">
        <v>29</v>
      </c>
      <c r="C118" s="28">
        <v>0</v>
      </c>
      <c r="D118" s="28">
        <v>95</v>
      </c>
      <c r="E118" s="28">
        <f t="shared" si="92"/>
        <v>0</v>
      </c>
      <c r="F118" s="28">
        <v>1</v>
      </c>
      <c r="G118" s="28">
        <f t="shared" si="93"/>
        <v>0</v>
      </c>
      <c r="H118" s="28">
        <v>0</v>
      </c>
      <c r="I118" s="28">
        <f t="shared" si="94"/>
        <v>0</v>
      </c>
      <c r="J118" s="30">
        <f t="shared" si="95"/>
        <v>96</v>
      </c>
      <c r="K118" s="30">
        <f t="shared" si="96"/>
        <v>0</v>
      </c>
      <c r="L118" s="9">
        <v>410.5</v>
      </c>
      <c r="M118" s="9">
        <f t="shared" si="97"/>
        <v>0</v>
      </c>
      <c r="N118" s="28">
        <v>3810</v>
      </c>
      <c r="O118" s="28">
        <f t="shared" si="98"/>
        <v>0</v>
      </c>
      <c r="P118" s="28">
        <v>5776</v>
      </c>
      <c r="Q118" s="28">
        <f t="shared" si="99"/>
        <v>0</v>
      </c>
      <c r="R118" s="28">
        <v>6903</v>
      </c>
      <c r="S118" s="28">
        <f t="shared" si="100"/>
        <v>0</v>
      </c>
      <c r="T118" s="9">
        <f t="shared" si="101"/>
        <v>19328.399999999998</v>
      </c>
      <c r="U118" s="9">
        <f t="shared" si="102"/>
        <v>0</v>
      </c>
      <c r="V118" s="48"/>
      <c r="W118" s="49"/>
      <c r="X118" s="48"/>
      <c r="Y118" s="48"/>
      <c r="Z118" s="48"/>
      <c r="AA118" s="48"/>
      <c r="AB118" s="48"/>
      <c r="AC118" s="48"/>
      <c r="AD118" s="48"/>
    </row>
    <row r="119" spans="1:30" ht="27" x14ac:dyDescent="0.25">
      <c r="B119" s="2" t="s">
        <v>30</v>
      </c>
      <c r="C119" s="28">
        <v>0</v>
      </c>
      <c r="D119" s="28">
        <v>88</v>
      </c>
      <c r="E119" s="28">
        <f t="shared" si="92"/>
        <v>0</v>
      </c>
      <c r="F119" s="28">
        <v>1</v>
      </c>
      <c r="G119" s="28">
        <f t="shared" si="93"/>
        <v>0</v>
      </c>
      <c r="H119" s="28">
        <v>0</v>
      </c>
      <c r="I119" s="28">
        <f t="shared" si="94"/>
        <v>0</v>
      </c>
      <c r="J119" s="30">
        <f t="shared" si="95"/>
        <v>89</v>
      </c>
      <c r="K119" s="30">
        <f t="shared" si="96"/>
        <v>0</v>
      </c>
      <c r="L119" s="9">
        <v>410.5</v>
      </c>
      <c r="M119" s="9">
        <f t="shared" si="97"/>
        <v>0</v>
      </c>
      <c r="N119" s="28">
        <v>3530</v>
      </c>
      <c r="O119" s="28">
        <f t="shared" si="98"/>
        <v>0</v>
      </c>
      <c r="P119" s="28">
        <v>5396</v>
      </c>
      <c r="Q119" s="28">
        <f t="shared" si="99"/>
        <v>0</v>
      </c>
      <c r="R119" s="28">
        <v>6903</v>
      </c>
      <c r="S119" s="28">
        <f t="shared" si="100"/>
        <v>0</v>
      </c>
      <c r="T119" s="9">
        <f t="shared" si="101"/>
        <v>19328.399999999998</v>
      </c>
      <c r="U119" s="9">
        <f t="shared" si="102"/>
        <v>0</v>
      </c>
      <c r="V119" s="48"/>
      <c r="W119" s="49"/>
      <c r="X119" s="48"/>
      <c r="Y119" s="48"/>
      <c r="Z119" s="48"/>
      <c r="AA119" s="48"/>
      <c r="AB119" s="48"/>
      <c r="AC119" s="48"/>
      <c r="AD119" s="48"/>
    </row>
    <row r="120" spans="1:30" x14ac:dyDescent="0.25">
      <c r="B120" s="2" t="s">
        <v>9</v>
      </c>
      <c r="C120" s="28">
        <v>0</v>
      </c>
      <c r="D120" s="28">
        <v>15</v>
      </c>
      <c r="E120" s="28">
        <f t="shared" si="92"/>
        <v>0</v>
      </c>
      <c r="F120" s="28">
        <v>32</v>
      </c>
      <c r="G120" s="28">
        <f t="shared" si="93"/>
        <v>0</v>
      </c>
      <c r="H120" s="28">
        <v>16</v>
      </c>
      <c r="I120" s="28">
        <f t="shared" si="94"/>
        <v>0</v>
      </c>
      <c r="J120" s="30">
        <f t="shared" si="95"/>
        <v>63</v>
      </c>
      <c r="K120" s="30">
        <f t="shared" si="96"/>
        <v>0</v>
      </c>
      <c r="L120" s="9">
        <v>416.4</v>
      </c>
      <c r="M120" s="9">
        <f t="shared" si="97"/>
        <v>0</v>
      </c>
      <c r="N120" s="28">
        <v>4164</v>
      </c>
      <c r="O120" s="28">
        <f t="shared" si="98"/>
        <v>0</v>
      </c>
      <c r="P120" s="28">
        <v>5874</v>
      </c>
      <c r="Q120" s="28">
        <f t="shared" si="99"/>
        <v>0</v>
      </c>
      <c r="R120" s="28">
        <v>6209</v>
      </c>
      <c r="S120" s="28">
        <f t="shared" si="100"/>
        <v>0</v>
      </c>
      <c r="T120" s="9">
        <f t="shared" si="101"/>
        <v>17385.199999999997</v>
      </c>
      <c r="U120" s="9">
        <f t="shared" si="102"/>
        <v>0</v>
      </c>
      <c r="V120" s="48"/>
      <c r="W120" s="49"/>
      <c r="X120" s="48"/>
      <c r="Y120" s="48"/>
      <c r="Z120" s="48"/>
      <c r="AA120" s="48"/>
      <c r="AB120" s="48"/>
      <c r="AC120" s="48"/>
      <c r="AD120" s="48"/>
    </row>
    <row r="121" spans="1:30" x14ac:dyDescent="0.25">
      <c r="B121" s="2" t="s">
        <v>10</v>
      </c>
      <c r="C121" s="28">
        <v>0</v>
      </c>
      <c r="D121" s="28">
        <v>31</v>
      </c>
      <c r="E121" s="28">
        <f t="shared" si="92"/>
        <v>0</v>
      </c>
      <c r="F121" s="28">
        <v>0</v>
      </c>
      <c r="G121" s="28">
        <f t="shared" si="93"/>
        <v>0</v>
      </c>
      <c r="H121" s="28">
        <v>32</v>
      </c>
      <c r="I121" s="28">
        <f t="shared" si="94"/>
        <v>0</v>
      </c>
      <c r="J121" s="30">
        <f t="shared" si="95"/>
        <v>63</v>
      </c>
      <c r="K121" s="30">
        <f t="shared" si="96"/>
        <v>0</v>
      </c>
      <c r="L121" s="9">
        <v>416.4</v>
      </c>
      <c r="M121" s="9">
        <f t="shared" si="97"/>
        <v>0</v>
      </c>
      <c r="N121" s="28">
        <v>4164</v>
      </c>
      <c r="O121" s="28">
        <f t="shared" si="98"/>
        <v>0</v>
      </c>
      <c r="P121" s="28">
        <v>5874</v>
      </c>
      <c r="Q121" s="28">
        <f t="shared" si="99"/>
        <v>0</v>
      </c>
      <c r="R121" s="28">
        <v>6209</v>
      </c>
      <c r="S121" s="28">
        <f t="shared" si="100"/>
        <v>0</v>
      </c>
      <c r="T121" s="9">
        <f t="shared" si="101"/>
        <v>17385.199999999997</v>
      </c>
      <c r="U121" s="9">
        <f t="shared" si="102"/>
        <v>0</v>
      </c>
      <c r="V121" s="48"/>
      <c r="W121" s="49"/>
      <c r="X121" s="48"/>
      <c r="Y121" s="48"/>
      <c r="Z121" s="48"/>
      <c r="AA121" s="48"/>
      <c r="AB121" s="48"/>
      <c r="AC121" s="48"/>
      <c r="AD121" s="48"/>
    </row>
    <row r="122" spans="1:30" x14ac:dyDescent="0.25">
      <c r="B122" s="27" t="s">
        <v>11</v>
      </c>
      <c r="C122" s="28">
        <f>SUM(C114:C121)</f>
        <v>2</v>
      </c>
      <c r="D122" s="55">
        <f>SUM(E114:E121)</f>
        <v>32</v>
      </c>
      <c r="E122" s="52"/>
      <c r="F122" s="55">
        <f>SUM(G114:G121)</f>
        <v>62</v>
      </c>
      <c r="G122" s="52"/>
      <c r="H122" s="55">
        <f>SUM(I114:I121)</f>
        <v>48</v>
      </c>
      <c r="I122" s="52"/>
      <c r="J122" s="63">
        <f>D122+F122+H122</f>
        <v>142</v>
      </c>
      <c r="K122" s="59"/>
      <c r="L122" s="53">
        <f>SUM(M114:M121)</f>
        <v>821</v>
      </c>
      <c r="M122" s="53"/>
      <c r="N122" s="55">
        <f>SUM(O114:O121)</f>
        <v>8740</v>
      </c>
      <c r="O122" s="55"/>
      <c r="P122" s="55">
        <f>SUM(Q114:Q121)</f>
        <v>13072</v>
      </c>
      <c r="Q122" s="55"/>
      <c r="R122" s="55">
        <f>SUM(S114:S121)</f>
        <v>13806</v>
      </c>
      <c r="S122" s="55"/>
      <c r="T122" s="53">
        <f>SUM(U114:U121)</f>
        <v>38656.799999999996</v>
      </c>
      <c r="U122" s="53"/>
      <c r="V122" s="48">
        <f>0.24*T122*(20+28)</f>
        <v>445326.33599999989</v>
      </c>
      <c r="W122" s="49">
        <f>V122*0.00000085943</f>
        <v>0.38272681294847988</v>
      </c>
      <c r="X122" s="48">
        <f>J122*0.595</f>
        <v>84.49</v>
      </c>
      <c r="Y122" s="49">
        <f>X122*0.1273</f>
        <v>10.755576999999999</v>
      </c>
      <c r="Z122" s="49">
        <f>Y122*0.36</f>
        <v>3.8720077199999996</v>
      </c>
      <c r="AA122" s="48">
        <f>J122*0.315</f>
        <v>44.73</v>
      </c>
      <c r="AB122" s="49">
        <f>AA122*0.155</f>
        <v>6.9331499999999995</v>
      </c>
      <c r="AC122" s="49">
        <f>AB122*0.417</f>
        <v>2.8911235499999997</v>
      </c>
      <c r="AD122" s="49">
        <f>L122*80/10000</f>
        <v>6.5679999999999996</v>
      </c>
    </row>
    <row r="123" spans="1:30" x14ac:dyDescent="0.25">
      <c r="B123" s="60" t="s">
        <v>23</v>
      </c>
      <c r="C123" s="60"/>
      <c r="D123" s="61">
        <f>D122/J122</f>
        <v>0.22535211267605634</v>
      </c>
      <c r="E123" s="61"/>
      <c r="F123" s="61">
        <f>F122/J122</f>
        <v>0.43661971830985913</v>
      </c>
      <c r="G123" s="61"/>
      <c r="H123" s="61">
        <f>H122/J122</f>
        <v>0.3380281690140845</v>
      </c>
      <c r="I123" s="61"/>
      <c r="J123" s="62">
        <f>D123+F123+H123</f>
        <v>1</v>
      </c>
      <c r="K123" s="62"/>
      <c r="L123" s="54"/>
      <c r="M123" s="54"/>
      <c r="N123" s="54">
        <f>N122/P122</f>
        <v>0.66860465116279066</v>
      </c>
      <c r="O123" s="54"/>
      <c r="P123" s="54">
        <f>1</f>
        <v>1</v>
      </c>
      <c r="Q123" s="54"/>
      <c r="R123" s="54">
        <f>R122/P122</f>
        <v>1.0561505507955937</v>
      </c>
      <c r="S123" s="54"/>
      <c r="T123" s="54"/>
      <c r="U123" s="54"/>
      <c r="V123" s="48"/>
      <c r="W123" s="49"/>
      <c r="X123" s="48"/>
      <c r="Y123" s="48"/>
      <c r="Z123" s="48"/>
      <c r="AA123" s="48"/>
      <c r="AB123" s="48"/>
      <c r="AC123" s="48"/>
      <c r="AD123" s="48"/>
    </row>
    <row r="124" spans="1:30" x14ac:dyDescent="0.25">
      <c r="A124" s="3"/>
      <c r="B124" s="4"/>
      <c r="C124" s="4"/>
      <c r="D124" s="5"/>
      <c r="E124" s="5"/>
      <c r="F124" s="5"/>
      <c r="G124" s="5"/>
      <c r="H124" s="5"/>
      <c r="I124" s="5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3"/>
      <c r="V124" s="48"/>
      <c r="W124" s="49"/>
      <c r="X124" s="48"/>
      <c r="Y124" s="48"/>
      <c r="Z124" s="48"/>
      <c r="AA124" s="48"/>
      <c r="AB124" s="48"/>
      <c r="AC124" s="48"/>
      <c r="AD124" s="48"/>
    </row>
    <row r="125" spans="1:30" ht="14.45" customHeight="1" x14ac:dyDescent="0.25">
      <c r="B125" s="51" t="s">
        <v>12</v>
      </c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2"/>
      <c r="O125" s="52"/>
      <c r="P125" s="52"/>
      <c r="Q125" s="52"/>
      <c r="R125" s="52"/>
      <c r="S125" s="52"/>
      <c r="T125" s="52"/>
      <c r="U125" s="52"/>
      <c r="V125" s="56" t="s">
        <v>100</v>
      </c>
      <c r="W125" s="56"/>
      <c r="X125" s="56"/>
      <c r="Y125" s="56"/>
      <c r="Z125" s="56"/>
      <c r="AA125" s="56"/>
      <c r="AB125" s="56"/>
      <c r="AC125" s="56"/>
      <c r="AD125" s="48"/>
    </row>
    <row r="126" spans="1:30" x14ac:dyDescent="0.25">
      <c r="B126" s="58" t="s">
        <v>0</v>
      </c>
      <c r="C126" s="52" t="s">
        <v>1</v>
      </c>
      <c r="D126" s="52" t="s">
        <v>7</v>
      </c>
      <c r="E126" s="52"/>
      <c r="F126" s="52"/>
      <c r="G126" s="52"/>
      <c r="H126" s="52"/>
      <c r="I126" s="52"/>
      <c r="J126" s="59" t="s">
        <v>8</v>
      </c>
      <c r="K126" s="59"/>
      <c r="L126" s="52" t="s">
        <v>31</v>
      </c>
      <c r="M126" s="52"/>
      <c r="N126" s="52" t="s">
        <v>13</v>
      </c>
      <c r="O126" s="52"/>
      <c r="P126" s="52" t="s">
        <v>22</v>
      </c>
      <c r="Q126" s="52"/>
      <c r="R126" s="52" t="s">
        <v>14</v>
      </c>
      <c r="S126" s="52"/>
      <c r="T126" s="52" t="s">
        <v>82</v>
      </c>
      <c r="U126" s="52"/>
      <c r="V126" s="56" t="s">
        <v>83</v>
      </c>
      <c r="W126" s="56"/>
      <c r="X126" s="56" t="s">
        <v>89</v>
      </c>
      <c r="Y126" s="56"/>
      <c r="Z126" s="56"/>
      <c r="AA126" s="56" t="s">
        <v>90</v>
      </c>
      <c r="AB126" s="56"/>
      <c r="AC126" s="56"/>
      <c r="AD126" s="56" t="s">
        <v>102</v>
      </c>
    </row>
    <row r="127" spans="1:30" x14ac:dyDescent="0.25">
      <c r="B127" s="58"/>
      <c r="C127" s="52"/>
      <c r="D127" s="52" t="s">
        <v>2</v>
      </c>
      <c r="E127" s="52"/>
      <c r="F127" s="52" t="s">
        <v>5</v>
      </c>
      <c r="G127" s="52"/>
      <c r="H127" s="52" t="s">
        <v>6</v>
      </c>
      <c r="I127" s="52"/>
      <c r="J127" s="59"/>
      <c r="K127" s="59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6"/>
      <c r="W127" s="56"/>
      <c r="X127" s="56"/>
      <c r="Y127" s="56"/>
      <c r="Z127" s="56"/>
      <c r="AA127" s="56"/>
      <c r="AB127" s="56"/>
      <c r="AC127" s="56"/>
      <c r="AD127" s="56"/>
    </row>
    <row r="128" spans="1:30" ht="30" x14ac:dyDescent="0.25">
      <c r="B128" s="58"/>
      <c r="C128" s="52"/>
      <c r="D128" s="26" t="s">
        <v>4</v>
      </c>
      <c r="E128" s="26" t="s">
        <v>3</v>
      </c>
      <c r="F128" s="26" t="s">
        <v>4</v>
      </c>
      <c r="G128" s="26" t="s">
        <v>3</v>
      </c>
      <c r="H128" s="26" t="s">
        <v>4</v>
      </c>
      <c r="I128" s="26" t="s">
        <v>3</v>
      </c>
      <c r="J128" s="29" t="s">
        <v>4</v>
      </c>
      <c r="K128" s="29" t="s">
        <v>3</v>
      </c>
      <c r="L128" s="26" t="s">
        <v>4</v>
      </c>
      <c r="M128" s="26" t="s">
        <v>3</v>
      </c>
      <c r="N128" s="26" t="s">
        <v>4</v>
      </c>
      <c r="O128" s="26" t="s">
        <v>3</v>
      </c>
      <c r="P128" s="26" t="s">
        <v>4</v>
      </c>
      <c r="Q128" s="26" t="s">
        <v>3</v>
      </c>
      <c r="R128" s="26" t="s">
        <v>4</v>
      </c>
      <c r="S128" s="26" t="s">
        <v>3</v>
      </c>
      <c r="T128" s="26" t="s">
        <v>4</v>
      </c>
      <c r="U128" s="26" t="s">
        <v>3</v>
      </c>
      <c r="V128" s="48" t="s">
        <v>84</v>
      </c>
      <c r="W128" s="49" t="s">
        <v>85</v>
      </c>
      <c r="X128" s="48" t="s">
        <v>86</v>
      </c>
      <c r="Y128" s="48" t="s">
        <v>87</v>
      </c>
      <c r="Z128" s="48" t="s">
        <v>88</v>
      </c>
      <c r="AA128" s="48" t="s">
        <v>86</v>
      </c>
      <c r="AB128" s="48" t="s">
        <v>87</v>
      </c>
      <c r="AC128" s="48" t="s">
        <v>88</v>
      </c>
      <c r="AD128" s="48" t="s">
        <v>88</v>
      </c>
    </row>
    <row r="129" spans="2:30" x14ac:dyDescent="0.25">
      <c r="B129" s="2" t="s">
        <v>25</v>
      </c>
      <c r="C129" s="28">
        <v>1</v>
      </c>
      <c r="D129" s="28">
        <v>32</v>
      </c>
      <c r="E129" s="28">
        <f t="shared" ref="E129:E136" si="103">D129*C129</f>
        <v>32</v>
      </c>
      <c r="F129" s="28">
        <v>31</v>
      </c>
      <c r="G129" s="28">
        <f t="shared" ref="G129:G136" si="104">F129*C129</f>
        <v>31</v>
      </c>
      <c r="H129" s="28">
        <v>0</v>
      </c>
      <c r="I129" s="28">
        <f t="shared" ref="I129:I136" si="105">H129*C129</f>
        <v>0</v>
      </c>
      <c r="J129" s="30">
        <f t="shared" ref="J129:J136" si="106">D129+F129+H129</f>
        <v>63</v>
      </c>
      <c r="K129" s="30">
        <f t="shared" ref="K129:K136" si="107">E129+G129+I129</f>
        <v>63</v>
      </c>
      <c r="L129" s="9">
        <v>410.5</v>
      </c>
      <c r="M129" s="9">
        <f t="shared" ref="M129:M136" si="108">L129*C129</f>
        <v>410.5</v>
      </c>
      <c r="N129" s="28">
        <v>4370</v>
      </c>
      <c r="O129" s="28">
        <f t="shared" ref="O129:O136" si="109">N129*C129</f>
        <v>4370</v>
      </c>
      <c r="P129" s="28">
        <v>6536</v>
      </c>
      <c r="Q129" s="28">
        <f t="shared" ref="Q129:Q136" si="110">P129*C129</f>
        <v>6536</v>
      </c>
      <c r="R129" s="28">
        <v>6903</v>
      </c>
      <c r="S129" s="28">
        <f t="shared" ref="S129:S136" si="111">R129*C129</f>
        <v>6903</v>
      </c>
      <c r="T129" s="9">
        <f t="shared" ref="T129:T136" si="112">R129*2.8</f>
        <v>19328.399999999998</v>
      </c>
      <c r="U129" s="9">
        <f t="shared" ref="U129:U136" si="113">T129*C129</f>
        <v>19328.399999999998</v>
      </c>
      <c r="V129" s="48"/>
      <c r="W129" s="49"/>
      <c r="X129" s="48"/>
      <c r="Y129" s="48"/>
      <c r="Z129" s="48"/>
      <c r="AA129" s="48"/>
      <c r="AB129" s="48"/>
      <c r="AC129" s="48"/>
      <c r="AD129" s="48"/>
    </row>
    <row r="130" spans="2:30" x14ac:dyDescent="0.25">
      <c r="B130" s="2" t="s">
        <v>24</v>
      </c>
      <c r="C130" s="28">
        <v>3</v>
      </c>
      <c r="D130" s="28">
        <v>0</v>
      </c>
      <c r="E130" s="28">
        <f t="shared" si="103"/>
        <v>0</v>
      </c>
      <c r="F130" s="28">
        <v>31</v>
      </c>
      <c r="G130" s="28">
        <f t="shared" si="104"/>
        <v>93</v>
      </c>
      <c r="H130" s="28">
        <v>32</v>
      </c>
      <c r="I130" s="28">
        <f t="shared" si="105"/>
        <v>96</v>
      </c>
      <c r="J130" s="30">
        <f t="shared" si="106"/>
        <v>63</v>
      </c>
      <c r="K130" s="30">
        <f t="shared" si="107"/>
        <v>189</v>
      </c>
      <c r="L130" s="9">
        <v>410.5</v>
      </c>
      <c r="M130" s="9">
        <f t="shared" si="108"/>
        <v>1231.5</v>
      </c>
      <c r="N130" s="28">
        <v>4370</v>
      </c>
      <c r="O130" s="28">
        <f t="shared" si="109"/>
        <v>13110</v>
      </c>
      <c r="P130" s="28">
        <v>6536</v>
      </c>
      <c r="Q130" s="28">
        <f t="shared" si="110"/>
        <v>19608</v>
      </c>
      <c r="R130" s="28">
        <v>6903</v>
      </c>
      <c r="S130" s="28">
        <f t="shared" si="111"/>
        <v>20709</v>
      </c>
      <c r="T130" s="9">
        <f t="shared" si="112"/>
        <v>19328.399999999998</v>
      </c>
      <c r="U130" s="9">
        <f t="shared" si="113"/>
        <v>57985.2</v>
      </c>
      <c r="V130" s="48"/>
      <c r="W130" s="49"/>
      <c r="X130" s="48"/>
      <c r="Y130" s="48"/>
      <c r="Z130" s="48"/>
      <c r="AA130" s="48"/>
      <c r="AB130" s="48"/>
      <c r="AC130" s="48"/>
      <c r="AD130" s="48"/>
    </row>
    <row r="131" spans="2:30" x14ac:dyDescent="0.25">
      <c r="B131" s="2" t="s">
        <v>26</v>
      </c>
      <c r="C131" s="28">
        <v>0</v>
      </c>
      <c r="D131" s="28">
        <v>109</v>
      </c>
      <c r="E131" s="28">
        <f t="shared" si="103"/>
        <v>0</v>
      </c>
      <c r="F131" s="28">
        <v>1</v>
      </c>
      <c r="G131" s="28">
        <f t="shared" si="104"/>
        <v>0</v>
      </c>
      <c r="H131" s="28">
        <v>0</v>
      </c>
      <c r="I131" s="28">
        <f t="shared" si="105"/>
        <v>0</v>
      </c>
      <c r="J131" s="30">
        <f t="shared" si="106"/>
        <v>110</v>
      </c>
      <c r="K131" s="30">
        <f t="shared" si="107"/>
        <v>0</v>
      </c>
      <c r="L131" s="9">
        <v>410.5</v>
      </c>
      <c r="M131" s="9">
        <f t="shared" si="108"/>
        <v>0</v>
      </c>
      <c r="N131" s="28">
        <v>4370</v>
      </c>
      <c r="O131" s="28">
        <f t="shared" si="109"/>
        <v>0</v>
      </c>
      <c r="P131" s="28">
        <v>6536</v>
      </c>
      <c r="Q131" s="28">
        <f t="shared" si="110"/>
        <v>0</v>
      </c>
      <c r="R131" s="28">
        <v>6903</v>
      </c>
      <c r="S131" s="28">
        <f t="shared" si="111"/>
        <v>0</v>
      </c>
      <c r="T131" s="9">
        <f t="shared" si="112"/>
        <v>19328.399999999998</v>
      </c>
      <c r="U131" s="9">
        <f t="shared" si="113"/>
        <v>0</v>
      </c>
      <c r="V131" s="48"/>
      <c r="W131" s="49"/>
      <c r="X131" s="48"/>
      <c r="Y131" s="48"/>
      <c r="Z131" s="48"/>
      <c r="AA131" s="48"/>
      <c r="AB131" s="48"/>
      <c r="AC131" s="48"/>
      <c r="AD131" s="48"/>
    </row>
    <row r="132" spans="2:30" ht="27" x14ac:dyDescent="0.25">
      <c r="B132" s="2" t="s">
        <v>28</v>
      </c>
      <c r="C132" s="28">
        <v>1</v>
      </c>
      <c r="D132" s="28">
        <v>102</v>
      </c>
      <c r="E132" s="28">
        <f t="shared" si="103"/>
        <v>102</v>
      </c>
      <c r="F132" s="28">
        <v>1</v>
      </c>
      <c r="G132" s="28">
        <f t="shared" si="104"/>
        <v>1</v>
      </c>
      <c r="H132" s="28">
        <v>0</v>
      </c>
      <c r="I132" s="28">
        <f t="shared" si="105"/>
        <v>0</v>
      </c>
      <c r="J132" s="30">
        <f t="shared" si="106"/>
        <v>103</v>
      </c>
      <c r="K132" s="30">
        <f t="shared" si="107"/>
        <v>103</v>
      </c>
      <c r="L132" s="9">
        <v>410.5</v>
      </c>
      <c r="M132" s="9">
        <f t="shared" si="108"/>
        <v>410.5</v>
      </c>
      <c r="N132" s="28">
        <v>4090</v>
      </c>
      <c r="O132" s="28">
        <f t="shared" si="109"/>
        <v>4090</v>
      </c>
      <c r="P132" s="28">
        <v>6156</v>
      </c>
      <c r="Q132" s="28">
        <f t="shared" si="110"/>
        <v>6156</v>
      </c>
      <c r="R132" s="28">
        <v>6903</v>
      </c>
      <c r="S132" s="28">
        <f t="shared" si="111"/>
        <v>6903</v>
      </c>
      <c r="T132" s="9">
        <f t="shared" si="112"/>
        <v>19328.399999999998</v>
      </c>
      <c r="U132" s="9">
        <f t="shared" si="113"/>
        <v>19328.399999999998</v>
      </c>
      <c r="V132" s="48"/>
      <c r="W132" s="49"/>
      <c r="X132" s="48"/>
      <c r="Y132" s="48"/>
      <c r="Z132" s="48"/>
      <c r="AA132" s="48"/>
      <c r="AB132" s="48"/>
      <c r="AC132" s="48"/>
      <c r="AD132" s="48"/>
    </row>
    <row r="133" spans="2:30" ht="27" x14ac:dyDescent="0.25">
      <c r="B133" s="2" t="s">
        <v>29</v>
      </c>
      <c r="C133" s="28">
        <v>0</v>
      </c>
      <c r="D133" s="28">
        <v>95</v>
      </c>
      <c r="E133" s="28">
        <f t="shared" si="103"/>
        <v>0</v>
      </c>
      <c r="F133" s="28">
        <v>1</v>
      </c>
      <c r="G133" s="28">
        <f t="shared" si="104"/>
        <v>0</v>
      </c>
      <c r="H133" s="28">
        <v>0</v>
      </c>
      <c r="I133" s="28">
        <f t="shared" si="105"/>
        <v>0</v>
      </c>
      <c r="J133" s="30">
        <f t="shared" si="106"/>
        <v>96</v>
      </c>
      <c r="K133" s="30">
        <f t="shared" si="107"/>
        <v>0</v>
      </c>
      <c r="L133" s="9">
        <v>410.5</v>
      </c>
      <c r="M133" s="9">
        <f t="shared" si="108"/>
        <v>0</v>
      </c>
      <c r="N133" s="28">
        <v>3810</v>
      </c>
      <c r="O133" s="28">
        <f t="shared" si="109"/>
        <v>0</v>
      </c>
      <c r="P133" s="28">
        <v>5776</v>
      </c>
      <c r="Q133" s="28">
        <f t="shared" si="110"/>
        <v>0</v>
      </c>
      <c r="R133" s="28">
        <v>6903</v>
      </c>
      <c r="S133" s="28">
        <f t="shared" si="111"/>
        <v>0</v>
      </c>
      <c r="T133" s="9">
        <f t="shared" si="112"/>
        <v>19328.399999999998</v>
      </c>
      <c r="U133" s="9">
        <f t="shared" si="113"/>
        <v>0</v>
      </c>
      <c r="V133" s="48"/>
      <c r="W133" s="49"/>
      <c r="X133" s="48"/>
      <c r="Y133" s="48"/>
      <c r="Z133" s="48"/>
      <c r="AA133" s="48"/>
      <c r="AB133" s="48"/>
      <c r="AC133" s="48"/>
      <c r="AD133" s="48"/>
    </row>
    <row r="134" spans="2:30" ht="27" x14ac:dyDescent="0.25">
      <c r="B134" s="2" t="s">
        <v>30</v>
      </c>
      <c r="C134" s="28">
        <v>0</v>
      </c>
      <c r="D134" s="28">
        <v>88</v>
      </c>
      <c r="E134" s="28">
        <f t="shared" si="103"/>
        <v>0</v>
      </c>
      <c r="F134" s="28">
        <v>1</v>
      </c>
      <c r="G134" s="28">
        <f t="shared" si="104"/>
        <v>0</v>
      </c>
      <c r="H134" s="28">
        <v>0</v>
      </c>
      <c r="I134" s="28">
        <f t="shared" si="105"/>
        <v>0</v>
      </c>
      <c r="J134" s="30">
        <f t="shared" si="106"/>
        <v>89</v>
      </c>
      <c r="K134" s="30">
        <f t="shared" si="107"/>
        <v>0</v>
      </c>
      <c r="L134" s="9">
        <v>410.5</v>
      </c>
      <c r="M134" s="9">
        <f t="shared" si="108"/>
        <v>0</v>
      </c>
      <c r="N134" s="28">
        <v>3530</v>
      </c>
      <c r="O134" s="28">
        <f t="shared" si="109"/>
        <v>0</v>
      </c>
      <c r="P134" s="28">
        <v>5396</v>
      </c>
      <c r="Q134" s="28">
        <f t="shared" si="110"/>
        <v>0</v>
      </c>
      <c r="R134" s="28">
        <v>6903</v>
      </c>
      <c r="S134" s="28">
        <f t="shared" si="111"/>
        <v>0</v>
      </c>
      <c r="T134" s="9">
        <f t="shared" si="112"/>
        <v>19328.399999999998</v>
      </c>
      <c r="U134" s="9">
        <f t="shared" si="113"/>
        <v>0</v>
      </c>
      <c r="V134" s="48"/>
      <c r="W134" s="49"/>
      <c r="X134" s="48"/>
      <c r="Y134" s="48"/>
      <c r="Z134" s="48"/>
      <c r="AA134" s="48"/>
      <c r="AB134" s="48"/>
      <c r="AC134" s="48"/>
      <c r="AD134" s="48"/>
    </row>
    <row r="135" spans="2:30" x14ac:dyDescent="0.25">
      <c r="B135" s="2" t="s">
        <v>9</v>
      </c>
      <c r="C135" s="28">
        <v>1</v>
      </c>
      <c r="D135" s="28">
        <v>15</v>
      </c>
      <c r="E135" s="28">
        <f t="shared" si="103"/>
        <v>15</v>
      </c>
      <c r="F135" s="28">
        <v>32</v>
      </c>
      <c r="G135" s="28">
        <f t="shared" si="104"/>
        <v>32</v>
      </c>
      <c r="H135" s="28">
        <v>16</v>
      </c>
      <c r="I135" s="28">
        <f t="shared" si="105"/>
        <v>16</v>
      </c>
      <c r="J135" s="30">
        <f t="shared" si="106"/>
        <v>63</v>
      </c>
      <c r="K135" s="30">
        <f t="shared" si="107"/>
        <v>63</v>
      </c>
      <c r="L135" s="9">
        <v>416.4</v>
      </c>
      <c r="M135" s="9">
        <f t="shared" si="108"/>
        <v>416.4</v>
      </c>
      <c r="N135" s="28">
        <v>4164</v>
      </c>
      <c r="O135" s="28">
        <f t="shared" si="109"/>
        <v>4164</v>
      </c>
      <c r="P135" s="28">
        <v>5874</v>
      </c>
      <c r="Q135" s="28">
        <f t="shared" si="110"/>
        <v>5874</v>
      </c>
      <c r="R135" s="28">
        <v>6209</v>
      </c>
      <c r="S135" s="28">
        <f t="shared" si="111"/>
        <v>6209</v>
      </c>
      <c r="T135" s="9">
        <f t="shared" si="112"/>
        <v>17385.199999999997</v>
      </c>
      <c r="U135" s="9">
        <f t="shared" si="113"/>
        <v>17385.199999999997</v>
      </c>
      <c r="V135" s="48"/>
      <c r="W135" s="49"/>
      <c r="X135" s="48"/>
      <c r="Y135" s="48"/>
      <c r="Z135" s="48"/>
      <c r="AA135" s="48"/>
      <c r="AB135" s="48"/>
      <c r="AC135" s="48"/>
      <c r="AD135" s="48"/>
    </row>
    <row r="136" spans="2:30" x14ac:dyDescent="0.25">
      <c r="B136" s="2" t="s">
        <v>10</v>
      </c>
      <c r="C136" s="28">
        <v>0</v>
      </c>
      <c r="D136" s="28">
        <v>31</v>
      </c>
      <c r="E136" s="28">
        <f t="shared" si="103"/>
        <v>0</v>
      </c>
      <c r="F136" s="28">
        <v>0</v>
      </c>
      <c r="G136" s="28">
        <f t="shared" si="104"/>
        <v>0</v>
      </c>
      <c r="H136" s="28">
        <v>32</v>
      </c>
      <c r="I136" s="28">
        <f t="shared" si="105"/>
        <v>0</v>
      </c>
      <c r="J136" s="30">
        <f t="shared" si="106"/>
        <v>63</v>
      </c>
      <c r="K136" s="30">
        <f t="shared" si="107"/>
        <v>0</v>
      </c>
      <c r="L136" s="9">
        <v>416.4</v>
      </c>
      <c r="M136" s="9">
        <f t="shared" si="108"/>
        <v>0</v>
      </c>
      <c r="N136" s="28">
        <v>4164</v>
      </c>
      <c r="O136" s="28">
        <f t="shared" si="109"/>
        <v>0</v>
      </c>
      <c r="P136" s="28">
        <v>5874</v>
      </c>
      <c r="Q136" s="28">
        <f t="shared" si="110"/>
        <v>0</v>
      </c>
      <c r="R136" s="28">
        <v>6209</v>
      </c>
      <c r="S136" s="28">
        <f t="shared" si="111"/>
        <v>0</v>
      </c>
      <c r="T136" s="9">
        <f t="shared" si="112"/>
        <v>17385.199999999997</v>
      </c>
      <c r="U136" s="9">
        <f t="shared" si="113"/>
        <v>0</v>
      </c>
      <c r="V136" s="48"/>
      <c r="W136" s="49"/>
      <c r="X136" s="48"/>
      <c r="Y136" s="48"/>
      <c r="Z136" s="48"/>
      <c r="AA136" s="48"/>
      <c r="AB136" s="48"/>
      <c r="AC136" s="48"/>
      <c r="AD136" s="48"/>
    </row>
    <row r="137" spans="2:30" x14ac:dyDescent="0.25">
      <c r="B137" s="27" t="s">
        <v>11</v>
      </c>
      <c r="C137" s="28">
        <f>SUM(C129:C136)</f>
        <v>6</v>
      </c>
      <c r="D137" s="55">
        <f>SUM(E129:E136)</f>
        <v>149</v>
      </c>
      <c r="E137" s="52"/>
      <c r="F137" s="55">
        <f>SUM(G129:G136)</f>
        <v>157</v>
      </c>
      <c r="G137" s="52"/>
      <c r="H137" s="55">
        <f>SUM(I129:I136)</f>
        <v>112</v>
      </c>
      <c r="I137" s="52"/>
      <c r="J137" s="63">
        <f>D137+F137+H137</f>
        <v>418</v>
      </c>
      <c r="K137" s="59"/>
      <c r="L137" s="53">
        <f>SUM(M129:M136)</f>
        <v>2468.9</v>
      </c>
      <c r="M137" s="53"/>
      <c r="N137" s="55">
        <f>SUM(O129:O136)</f>
        <v>25734</v>
      </c>
      <c r="O137" s="55"/>
      <c r="P137" s="55">
        <f>SUM(Q129:Q136)</f>
        <v>38174</v>
      </c>
      <c r="Q137" s="55"/>
      <c r="R137" s="55">
        <f>SUM(S129:S136)</f>
        <v>40724</v>
      </c>
      <c r="S137" s="55"/>
      <c r="T137" s="53">
        <f>SUM(U129:U136)</f>
        <v>114027.19999999998</v>
      </c>
      <c r="U137" s="53"/>
      <c r="V137" s="48">
        <f>0.24*T137*(20+28)</f>
        <v>1313593.3439999998</v>
      </c>
      <c r="W137" s="49">
        <f>V137*0.00000085943</f>
        <v>1.1289415276339199</v>
      </c>
      <c r="X137" s="48">
        <f>J137*0.595</f>
        <v>248.70999999999998</v>
      </c>
      <c r="Y137" s="49">
        <f>X137*0.1273</f>
        <v>31.660782999999995</v>
      </c>
      <c r="Z137" s="49">
        <f>Y137*0.36</f>
        <v>11.397881879999998</v>
      </c>
      <c r="AA137" s="48">
        <f>J137*0.315</f>
        <v>131.66999999999999</v>
      </c>
      <c r="AB137" s="49">
        <f>AA137*0.155</f>
        <v>20.408849999999997</v>
      </c>
      <c r="AC137" s="49">
        <f>AB137*0.417</f>
        <v>8.5104904499999989</v>
      </c>
      <c r="AD137" s="49">
        <f>L137*80/10000</f>
        <v>19.751200000000001</v>
      </c>
    </row>
    <row r="138" spans="2:30" x14ac:dyDescent="0.25">
      <c r="B138" s="60" t="s">
        <v>23</v>
      </c>
      <c r="C138" s="60"/>
      <c r="D138" s="61">
        <f>D137/J137</f>
        <v>0.35645933014354064</v>
      </c>
      <c r="E138" s="61"/>
      <c r="F138" s="61">
        <f>F137/J137</f>
        <v>0.37559808612440193</v>
      </c>
      <c r="G138" s="61"/>
      <c r="H138" s="61">
        <f>H137/J137</f>
        <v>0.26794258373205743</v>
      </c>
      <c r="I138" s="61"/>
      <c r="J138" s="62">
        <f>D138+F138+H138</f>
        <v>1</v>
      </c>
      <c r="K138" s="62"/>
      <c r="L138" s="54"/>
      <c r="M138" s="54"/>
      <c r="N138" s="54">
        <f>N137/P137</f>
        <v>0.67412374914863515</v>
      </c>
      <c r="O138" s="54"/>
      <c r="P138" s="54">
        <f>1</f>
        <v>1</v>
      </c>
      <c r="Q138" s="54"/>
      <c r="R138" s="54">
        <f>R137/P137</f>
        <v>1.0667993922565098</v>
      </c>
      <c r="S138" s="54"/>
      <c r="T138" s="54"/>
      <c r="U138" s="54"/>
      <c r="V138" s="48"/>
      <c r="W138" s="49"/>
      <c r="X138" s="48"/>
      <c r="Y138" s="48"/>
      <c r="Z138" s="48"/>
      <c r="AA138" s="48"/>
      <c r="AB138" s="48"/>
      <c r="AC138" s="48"/>
      <c r="AD138" s="48"/>
    </row>
    <row r="139" spans="2:30" x14ac:dyDescent="0.25">
      <c r="V139" s="48"/>
      <c r="W139" s="49"/>
      <c r="X139" s="48"/>
      <c r="Y139" s="48"/>
      <c r="Z139" s="48"/>
      <c r="AA139" s="48"/>
      <c r="AB139" s="48"/>
      <c r="AC139" s="48"/>
      <c r="AD139" s="48"/>
    </row>
    <row r="140" spans="2:30" ht="14.45" customHeight="1" x14ac:dyDescent="0.25">
      <c r="B140" s="64" t="s">
        <v>40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5"/>
      <c r="O140" s="65"/>
      <c r="P140" s="65"/>
      <c r="Q140" s="65"/>
      <c r="R140" s="65"/>
      <c r="S140" s="65"/>
      <c r="T140" s="52"/>
      <c r="U140" s="52"/>
      <c r="V140" s="57" t="s">
        <v>99</v>
      </c>
      <c r="W140" s="57"/>
      <c r="X140" s="57"/>
      <c r="Y140" s="57"/>
      <c r="Z140" s="57"/>
      <c r="AA140" s="57"/>
      <c r="AB140" s="57"/>
      <c r="AC140" s="57"/>
      <c r="AD140" s="48"/>
    </row>
    <row r="141" spans="2:30" x14ac:dyDescent="0.25">
      <c r="B141" s="58" t="s">
        <v>0</v>
      </c>
      <c r="C141" s="52" t="s">
        <v>1</v>
      </c>
      <c r="D141" s="52" t="s">
        <v>7</v>
      </c>
      <c r="E141" s="52"/>
      <c r="F141" s="52"/>
      <c r="G141" s="52"/>
      <c r="H141" s="52"/>
      <c r="I141" s="52"/>
      <c r="J141" s="59" t="s">
        <v>8</v>
      </c>
      <c r="K141" s="59"/>
      <c r="L141" s="52" t="s">
        <v>31</v>
      </c>
      <c r="M141" s="52"/>
      <c r="N141" s="52" t="s">
        <v>13</v>
      </c>
      <c r="O141" s="52"/>
      <c r="P141" s="52" t="s">
        <v>22</v>
      </c>
      <c r="Q141" s="52"/>
      <c r="R141" s="52" t="s">
        <v>14</v>
      </c>
      <c r="S141" s="52"/>
      <c r="T141" s="52" t="s">
        <v>82</v>
      </c>
      <c r="U141" s="52"/>
      <c r="V141" s="56" t="s">
        <v>83</v>
      </c>
      <c r="W141" s="56"/>
      <c r="X141" s="56" t="s">
        <v>89</v>
      </c>
      <c r="Y141" s="56"/>
      <c r="Z141" s="56"/>
      <c r="AA141" s="56" t="s">
        <v>90</v>
      </c>
      <c r="AB141" s="56"/>
      <c r="AC141" s="56"/>
      <c r="AD141" s="56" t="s">
        <v>102</v>
      </c>
    </row>
    <row r="142" spans="2:30" x14ac:dyDescent="0.25">
      <c r="B142" s="58"/>
      <c r="C142" s="52"/>
      <c r="D142" s="52" t="s">
        <v>2</v>
      </c>
      <c r="E142" s="52"/>
      <c r="F142" s="52" t="s">
        <v>5</v>
      </c>
      <c r="G142" s="52"/>
      <c r="H142" s="52" t="s">
        <v>6</v>
      </c>
      <c r="I142" s="52"/>
      <c r="J142" s="59"/>
      <c r="K142" s="59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6"/>
      <c r="W142" s="56"/>
      <c r="X142" s="56"/>
      <c r="Y142" s="56"/>
      <c r="Z142" s="56"/>
      <c r="AA142" s="56"/>
      <c r="AB142" s="56"/>
      <c r="AC142" s="56"/>
      <c r="AD142" s="56"/>
    </row>
    <row r="143" spans="2:30" ht="30" x14ac:dyDescent="0.25">
      <c r="B143" s="58"/>
      <c r="C143" s="52"/>
      <c r="D143" s="26" t="s">
        <v>4</v>
      </c>
      <c r="E143" s="26" t="s">
        <v>3</v>
      </c>
      <c r="F143" s="26" t="s">
        <v>4</v>
      </c>
      <c r="G143" s="26" t="s">
        <v>3</v>
      </c>
      <c r="H143" s="26" t="s">
        <v>4</v>
      </c>
      <c r="I143" s="26" t="s">
        <v>3</v>
      </c>
      <c r="J143" s="29" t="s">
        <v>4</v>
      </c>
      <c r="K143" s="29" t="s">
        <v>3</v>
      </c>
      <c r="L143" s="26" t="s">
        <v>4</v>
      </c>
      <c r="M143" s="26" t="s">
        <v>3</v>
      </c>
      <c r="N143" s="26" t="s">
        <v>4</v>
      </c>
      <c r="O143" s="26" t="s">
        <v>3</v>
      </c>
      <c r="P143" s="26" t="s">
        <v>4</v>
      </c>
      <c r="Q143" s="26" t="s">
        <v>3</v>
      </c>
      <c r="R143" s="26" t="s">
        <v>4</v>
      </c>
      <c r="S143" s="26" t="s">
        <v>3</v>
      </c>
      <c r="T143" s="26" t="s">
        <v>4</v>
      </c>
      <c r="U143" s="26" t="s">
        <v>3</v>
      </c>
      <c r="V143" s="48" t="s">
        <v>84</v>
      </c>
      <c r="W143" s="49" t="s">
        <v>85</v>
      </c>
      <c r="X143" s="48" t="s">
        <v>86</v>
      </c>
      <c r="Y143" s="48" t="s">
        <v>87</v>
      </c>
      <c r="Z143" s="48" t="s">
        <v>88</v>
      </c>
      <c r="AA143" s="48" t="s">
        <v>86</v>
      </c>
      <c r="AB143" s="48" t="s">
        <v>87</v>
      </c>
      <c r="AC143" s="48" t="s">
        <v>88</v>
      </c>
      <c r="AD143" s="48" t="s">
        <v>88</v>
      </c>
    </row>
    <row r="144" spans="2:30" x14ac:dyDescent="0.25">
      <c r="B144" s="2" t="s">
        <v>25</v>
      </c>
      <c r="C144" s="28">
        <f t="shared" ref="C144:C151" si="114">C9+C24+C39+C54+C69+C84+C99+C114</f>
        <v>9</v>
      </c>
      <c r="D144" s="28">
        <v>32</v>
      </c>
      <c r="E144" s="28">
        <f t="shared" ref="E144:E151" si="115">D144*C144</f>
        <v>288</v>
      </c>
      <c r="F144" s="28">
        <v>31</v>
      </c>
      <c r="G144" s="28">
        <f t="shared" ref="G144:G151" si="116">F144*C144</f>
        <v>279</v>
      </c>
      <c r="H144" s="28">
        <v>16</v>
      </c>
      <c r="I144" s="28">
        <f t="shared" ref="I144:I151" si="117">H144*C144</f>
        <v>144</v>
      </c>
      <c r="J144" s="30">
        <f t="shared" ref="J144:J151" si="118">D144+F144+H144</f>
        <v>79</v>
      </c>
      <c r="K144" s="30">
        <f t="shared" ref="K144:K151" si="119">E144+G144+I144</f>
        <v>711</v>
      </c>
      <c r="L144" s="9">
        <v>410.5</v>
      </c>
      <c r="M144" s="9">
        <f t="shared" ref="M144:M151" si="120">L144*C144</f>
        <v>3694.5</v>
      </c>
      <c r="N144" s="28">
        <v>4370</v>
      </c>
      <c r="O144" s="28">
        <f t="shared" ref="O144:O151" si="121">N144*C144</f>
        <v>39330</v>
      </c>
      <c r="P144" s="28">
        <v>6536</v>
      </c>
      <c r="Q144" s="28">
        <f t="shared" ref="Q144:Q151" si="122">P144*C144</f>
        <v>58824</v>
      </c>
      <c r="R144" s="28">
        <v>6903</v>
      </c>
      <c r="S144" s="28">
        <f t="shared" ref="S144:S151" si="123">R144*C144</f>
        <v>62127</v>
      </c>
      <c r="T144" s="9">
        <f t="shared" ref="T144:T151" si="124">R144*2.8</f>
        <v>19328.399999999998</v>
      </c>
      <c r="U144" s="9">
        <f t="shared" ref="U144:U151" si="125">T144*C144</f>
        <v>173955.59999999998</v>
      </c>
      <c r="V144" s="48"/>
      <c r="W144" s="49"/>
      <c r="X144" s="48"/>
      <c r="Y144" s="48"/>
      <c r="Z144" s="48"/>
      <c r="AA144" s="48"/>
      <c r="AB144" s="48"/>
      <c r="AC144" s="48"/>
      <c r="AD144" s="48"/>
    </row>
    <row r="145" spans="2:30" x14ac:dyDescent="0.25">
      <c r="B145" s="2" t="s">
        <v>24</v>
      </c>
      <c r="C145" s="28">
        <f t="shared" si="114"/>
        <v>8</v>
      </c>
      <c r="D145" s="28">
        <v>0</v>
      </c>
      <c r="E145" s="28">
        <f t="shared" si="115"/>
        <v>0</v>
      </c>
      <c r="F145" s="28">
        <v>31</v>
      </c>
      <c r="G145" s="28">
        <f t="shared" si="116"/>
        <v>248</v>
      </c>
      <c r="H145" s="28">
        <v>32</v>
      </c>
      <c r="I145" s="28">
        <f t="shared" si="117"/>
        <v>256</v>
      </c>
      <c r="J145" s="30">
        <f t="shared" si="118"/>
        <v>63</v>
      </c>
      <c r="K145" s="30">
        <f t="shared" si="119"/>
        <v>504</v>
      </c>
      <c r="L145" s="9">
        <v>410.5</v>
      </c>
      <c r="M145" s="9">
        <f t="shared" si="120"/>
        <v>3284</v>
      </c>
      <c r="N145" s="28">
        <v>4370</v>
      </c>
      <c r="O145" s="28">
        <f t="shared" si="121"/>
        <v>34960</v>
      </c>
      <c r="P145" s="28">
        <v>6536</v>
      </c>
      <c r="Q145" s="28">
        <f t="shared" si="122"/>
        <v>52288</v>
      </c>
      <c r="R145" s="28">
        <v>6903</v>
      </c>
      <c r="S145" s="28">
        <f t="shared" si="123"/>
        <v>55224</v>
      </c>
      <c r="T145" s="9">
        <f t="shared" si="124"/>
        <v>19328.399999999998</v>
      </c>
      <c r="U145" s="9">
        <f t="shared" si="125"/>
        <v>154627.19999999998</v>
      </c>
      <c r="V145" s="48"/>
      <c r="W145" s="49"/>
      <c r="X145" s="48"/>
      <c r="Y145" s="48"/>
      <c r="Z145" s="48"/>
      <c r="AA145" s="48"/>
      <c r="AB145" s="48"/>
      <c r="AC145" s="48"/>
      <c r="AD145" s="48"/>
    </row>
    <row r="146" spans="2:30" x14ac:dyDescent="0.25">
      <c r="B146" s="2" t="s">
        <v>26</v>
      </c>
      <c r="C146" s="28">
        <f t="shared" si="114"/>
        <v>6</v>
      </c>
      <c r="D146" s="28">
        <v>109</v>
      </c>
      <c r="E146" s="28">
        <f t="shared" si="115"/>
        <v>654</v>
      </c>
      <c r="F146" s="28">
        <v>1</v>
      </c>
      <c r="G146" s="28">
        <f t="shared" si="116"/>
        <v>6</v>
      </c>
      <c r="H146" s="28">
        <v>0</v>
      </c>
      <c r="I146" s="28">
        <f t="shared" si="117"/>
        <v>0</v>
      </c>
      <c r="J146" s="30">
        <f t="shared" si="118"/>
        <v>110</v>
      </c>
      <c r="K146" s="30">
        <f t="shared" si="119"/>
        <v>660</v>
      </c>
      <c r="L146" s="9">
        <v>410.5</v>
      </c>
      <c r="M146" s="9">
        <f t="shared" si="120"/>
        <v>2463</v>
      </c>
      <c r="N146" s="28">
        <v>4370</v>
      </c>
      <c r="O146" s="28">
        <f t="shared" si="121"/>
        <v>26220</v>
      </c>
      <c r="P146" s="28">
        <v>6536</v>
      </c>
      <c r="Q146" s="28">
        <f t="shared" si="122"/>
        <v>39216</v>
      </c>
      <c r="R146" s="28">
        <v>6903</v>
      </c>
      <c r="S146" s="28">
        <f t="shared" si="123"/>
        <v>41418</v>
      </c>
      <c r="T146" s="9">
        <f t="shared" si="124"/>
        <v>19328.399999999998</v>
      </c>
      <c r="U146" s="9">
        <f t="shared" si="125"/>
        <v>115970.4</v>
      </c>
      <c r="V146" s="48"/>
      <c r="W146" s="49"/>
      <c r="X146" s="48"/>
      <c r="Y146" s="48"/>
      <c r="Z146" s="48"/>
      <c r="AA146" s="48"/>
      <c r="AB146" s="48"/>
      <c r="AC146" s="48"/>
      <c r="AD146" s="48"/>
    </row>
    <row r="147" spans="2:30" ht="27" x14ac:dyDescent="0.25">
      <c r="B147" s="2" t="s">
        <v>28</v>
      </c>
      <c r="C147" s="28">
        <f t="shared" si="114"/>
        <v>4</v>
      </c>
      <c r="D147" s="28">
        <v>102</v>
      </c>
      <c r="E147" s="28">
        <f t="shared" si="115"/>
        <v>408</v>
      </c>
      <c r="F147" s="28">
        <v>1</v>
      </c>
      <c r="G147" s="28">
        <f t="shared" si="116"/>
        <v>4</v>
      </c>
      <c r="H147" s="28">
        <v>0</v>
      </c>
      <c r="I147" s="28">
        <f t="shared" si="117"/>
        <v>0</v>
      </c>
      <c r="J147" s="30">
        <f t="shared" si="118"/>
        <v>103</v>
      </c>
      <c r="K147" s="30">
        <f t="shared" si="119"/>
        <v>412</v>
      </c>
      <c r="L147" s="9">
        <v>410.5</v>
      </c>
      <c r="M147" s="9">
        <f t="shared" si="120"/>
        <v>1642</v>
      </c>
      <c r="N147" s="28">
        <v>4090</v>
      </c>
      <c r="O147" s="28">
        <f t="shared" si="121"/>
        <v>16360</v>
      </c>
      <c r="P147" s="28">
        <v>6156</v>
      </c>
      <c r="Q147" s="28">
        <f t="shared" si="122"/>
        <v>24624</v>
      </c>
      <c r="R147" s="28">
        <v>6903</v>
      </c>
      <c r="S147" s="28">
        <f t="shared" si="123"/>
        <v>27612</v>
      </c>
      <c r="T147" s="9">
        <f t="shared" si="124"/>
        <v>19328.399999999998</v>
      </c>
      <c r="U147" s="9">
        <f t="shared" si="125"/>
        <v>77313.599999999991</v>
      </c>
      <c r="V147" s="48"/>
      <c r="W147" s="49"/>
      <c r="X147" s="48"/>
      <c r="Y147" s="48"/>
      <c r="Z147" s="48"/>
      <c r="AA147" s="48"/>
      <c r="AB147" s="48"/>
      <c r="AC147" s="48"/>
      <c r="AD147" s="48"/>
    </row>
    <row r="148" spans="2:30" ht="27" x14ac:dyDescent="0.25">
      <c r="B148" s="2" t="s">
        <v>29</v>
      </c>
      <c r="C148" s="28">
        <f t="shared" si="114"/>
        <v>2</v>
      </c>
      <c r="D148" s="28">
        <v>95</v>
      </c>
      <c r="E148" s="28">
        <f t="shared" si="115"/>
        <v>190</v>
      </c>
      <c r="F148" s="28">
        <v>1</v>
      </c>
      <c r="G148" s="28">
        <f t="shared" si="116"/>
        <v>2</v>
      </c>
      <c r="H148" s="28">
        <v>0</v>
      </c>
      <c r="I148" s="28">
        <f t="shared" si="117"/>
        <v>0</v>
      </c>
      <c r="J148" s="30">
        <f t="shared" si="118"/>
        <v>96</v>
      </c>
      <c r="K148" s="30">
        <f t="shared" si="119"/>
        <v>192</v>
      </c>
      <c r="L148" s="9">
        <v>410.5</v>
      </c>
      <c r="M148" s="9">
        <f t="shared" si="120"/>
        <v>821</v>
      </c>
      <c r="N148" s="28">
        <v>3810</v>
      </c>
      <c r="O148" s="28">
        <f t="shared" si="121"/>
        <v>7620</v>
      </c>
      <c r="P148" s="28">
        <v>5776</v>
      </c>
      <c r="Q148" s="28">
        <f t="shared" si="122"/>
        <v>11552</v>
      </c>
      <c r="R148" s="28">
        <v>6903</v>
      </c>
      <c r="S148" s="28">
        <f t="shared" si="123"/>
        <v>13806</v>
      </c>
      <c r="T148" s="9">
        <f t="shared" si="124"/>
        <v>19328.399999999998</v>
      </c>
      <c r="U148" s="9">
        <f t="shared" si="125"/>
        <v>38656.799999999996</v>
      </c>
      <c r="V148" s="48"/>
      <c r="W148" s="49"/>
      <c r="X148" s="48"/>
      <c r="Y148" s="48"/>
      <c r="Z148" s="48"/>
      <c r="AA148" s="48"/>
      <c r="AB148" s="48"/>
      <c r="AC148" s="48"/>
      <c r="AD148" s="48"/>
    </row>
    <row r="149" spans="2:30" ht="27" x14ac:dyDescent="0.25">
      <c r="B149" s="2" t="s">
        <v>30</v>
      </c>
      <c r="C149" s="28">
        <f t="shared" si="114"/>
        <v>6</v>
      </c>
      <c r="D149" s="28">
        <v>88</v>
      </c>
      <c r="E149" s="28">
        <f t="shared" si="115"/>
        <v>528</v>
      </c>
      <c r="F149" s="28">
        <v>1</v>
      </c>
      <c r="G149" s="28">
        <f t="shared" si="116"/>
        <v>6</v>
      </c>
      <c r="H149" s="28">
        <v>0</v>
      </c>
      <c r="I149" s="28">
        <f t="shared" si="117"/>
        <v>0</v>
      </c>
      <c r="J149" s="30">
        <f t="shared" si="118"/>
        <v>89</v>
      </c>
      <c r="K149" s="30">
        <f t="shared" si="119"/>
        <v>534</v>
      </c>
      <c r="L149" s="9">
        <v>410.5</v>
      </c>
      <c r="M149" s="9">
        <f t="shared" si="120"/>
        <v>2463</v>
      </c>
      <c r="N149" s="28">
        <v>3530</v>
      </c>
      <c r="O149" s="28">
        <f t="shared" si="121"/>
        <v>21180</v>
      </c>
      <c r="P149" s="28">
        <v>5396</v>
      </c>
      <c r="Q149" s="28">
        <f t="shared" si="122"/>
        <v>32376</v>
      </c>
      <c r="R149" s="28">
        <v>6903</v>
      </c>
      <c r="S149" s="28">
        <f t="shared" si="123"/>
        <v>41418</v>
      </c>
      <c r="T149" s="9">
        <f t="shared" si="124"/>
        <v>19328.399999999998</v>
      </c>
      <c r="U149" s="9">
        <f t="shared" si="125"/>
        <v>115970.4</v>
      </c>
      <c r="V149" s="48"/>
      <c r="W149" s="49"/>
      <c r="X149" s="48"/>
      <c r="Y149" s="48"/>
      <c r="Z149" s="48"/>
      <c r="AA149" s="48"/>
      <c r="AB149" s="48"/>
      <c r="AC149" s="48"/>
      <c r="AD149" s="48"/>
    </row>
    <row r="150" spans="2:30" x14ac:dyDescent="0.25">
      <c r="B150" s="2" t="s">
        <v>9</v>
      </c>
      <c r="C150" s="28">
        <f t="shared" si="114"/>
        <v>1</v>
      </c>
      <c r="D150" s="28">
        <v>15</v>
      </c>
      <c r="E150" s="28">
        <f t="shared" si="115"/>
        <v>15</v>
      </c>
      <c r="F150" s="28">
        <v>32</v>
      </c>
      <c r="G150" s="28">
        <f t="shared" si="116"/>
        <v>32</v>
      </c>
      <c r="H150" s="28">
        <v>16</v>
      </c>
      <c r="I150" s="28">
        <f t="shared" si="117"/>
        <v>16</v>
      </c>
      <c r="J150" s="30">
        <f t="shared" si="118"/>
        <v>63</v>
      </c>
      <c r="K150" s="30">
        <f t="shared" si="119"/>
        <v>63</v>
      </c>
      <c r="L150" s="9">
        <v>416.4</v>
      </c>
      <c r="M150" s="9">
        <f t="shared" si="120"/>
        <v>416.4</v>
      </c>
      <c r="N150" s="28">
        <v>4164</v>
      </c>
      <c r="O150" s="28">
        <f t="shared" si="121"/>
        <v>4164</v>
      </c>
      <c r="P150" s="28">
        <v>5874</v>
      </c>
      <c r="Q150" s="28">
        <f t="shared" si="122"/>
        <v>5874</v>
      </c>
      <c r="R150" s="28">
        <v>6209</v>
      </c>
      <c r="S150" s="28">
        <f t="shared" si="123"/>
        <v>6209</v>
      </c>
      <c r="T150" s="9">
        <f t="shared" si="124"/>
        <v>17385.199999999997</v>
      </c>
      <c r="U150" s="9">
        <f t="shared" si="125"/>
        <v>17385.199999999997</v>
      </c>
      <c r="V150" s="48"/>
      <c r="W150" s="49"/>
      <c r="X150" s="48"/>
      <c r="Y150" s="48"/>
      <c r="Z150" s="48"/>
      <c r="AA150" s="48"/>
      <c r="AB150" s="48"/>
      <c r="AC150" s="48"/>
      <c r="AD150" s="48"/>
    </row>
    <row r="151" spans="2:30" x14ac:dyDescent="0.25">
      <c r="B151" s="2" t="s">
        <v>10</v>
      </c>
      <c r="C151" s="28">
        <f t="shared" si="114"/>
        <v>1</v>
      </c>
      <c r="D151" s="28">
        <v>31</v>
      </c>
      <c r="E151" s="28">
        <f t="shared" si="115"/>
        <v>31</v>
      </c>
      <c r="F151" s="28">
        <v>0</v>
      </c>
      <c r="G151" s="28">
        <f t="shared" si="116"/>
        <v>0</v>
      </c>
      <c r="H151" s="28">
        <v>32</v>
      </c>
      <c r="I151" s="28">
        <f t="shared" si="117"/>
        <v>32</v>
      </c>
      <c r="J151" s="30">
        <f t="shared" si="118"/>
        <v>63</v>
      </c>
      <c r="K151" s="30">
        <f t="shared" si="119"/>
        <v>63</v>
      </c>
      <c r="L151" s="9">
        <v>416.4</v>
      </c>
      <c r="M151" s="9">
        <f t="shared" si="120"/>
        <v>416.4</v>
      </c>
      <c r="N151" s="28">
        <v>4164</v>
      </c>
      <c r="O151" s="28">
        <f t="shared" si="121"/>
        <v>4164</v>
      </c>
      <c r="P151" s="28">
        <v>5874</v>
      </c>
      <c r="Q151" s="28">
        <f t="shared" si="122"/>
        <v>5874</v>
      </c>
      <c r="R151" s="28">
        <v>6209</v>
      </c>
      <c r="S151" s="28">
        <f t="shared" si="123"/>
        <v>6209</v>
      </c>
      <c r="T151" s="9">
        <f t="shared" si="124"/>
        <v>17385.199999999997</v>
      </c>
      <c r="U151" s="9">
        <f t="shared" si="125"/>
        <v>17385.199999999997</v>
      </c>
      <c r="V151" s="48"/>
      <c r="W151" s="49"/>
      <c r="X151" s="48"/>
      <c r="Y151" s="48"/>
      <c r="Z151" s="48"/>
      <c r="AA151" s="48"/>
      <c r="AB151" s="48"/>
      <c r="AC151" s="48"/>
      <c r="AD151" s="48"/>
    </row>
    <row r="152" spans="2:30" x14ac:dyDescent="0.25">
      <c r="B152" s="27" t="s">
        <v>11</v>
      </c>
      <c r="C152" s="28">
        <f>SUM(C144:C151)</f>
        <v>37</v>
      </c>
      <c r="D152" s="55">
        <f>SUM(E144:E151)</f>
        <v>2114</v>
      </c>
      <c r="E152" s="52"/>
      <c r="F152" s="55">
        <f>SUM(G144:G151)</f>
        <v>577</v>
      </c>
      <c r="G152" s="52"/>
      <c r="H152" s="55">
        <f>SUM(I144:I151)</f>
        <v>448</v>
      </c>
      <c r="I152" s="52"/>
      <c r="J152" s="63">
        <f>D152+F152+H152</f>
        <v>3139</v>
      </c>
      <c r="K152" s="59"/>
      <c r="L152" s="53">
        <f>SUM(M144:M151)</f>
        <v>15200.3</v>
      </c>
      <c r="M152" s="53"/>
      <c r="N152" s="55">
        <f>SUM(O144:O151)</f>
        <v>153998</v>
      </c>
      <c r="O152" s="55"/>
      <c r="P152" s="55">
        <f>SUM(Q144:Q151)</f>
        <v>230628</v>
      </c>
      <c r="Q152" s="55"/>
      <c r="R152" s="55">
        <f>SUM(S144:S151)</f>
        <v>254023</v>
      </c>
      <c r="S152" s="55"/>
      <c r="T152" s="53">
        <f>SUM(U144:U151)</f>
        <v>711264.39999999991</v>
      </c>
      <c r="U152" s="53"/>
      <c r="V152" s="48">
        <f>0.24*T152*(20+28)</f>
        <v>8193765.8879999984</v>
      </c>
      <c r="W152" s="49">
        <f>V152*0.00000085943</f>
        <v>7.0419682171238387</v>
      </c>
      <c r="X152" s="49">
        <f>J152*0.595</f>
        <v>1867.7049999999999</v>
      </c>
      <c r="Y152" s="49">
        <f>X152*0.1273</f>
        <v>237.75884649999998</v>
      </c>
      <c r="Z152" s="49">
        <f>Y152*0.36</f>
        <v>85.593184739999984</v>
      </c>
      <c r="AA152" s="49">
        <f>J152*0.315</f>
        <v>988.78499999999997</v>
      </c>
      <c r="AB152" s="49">
        <f>AA152*0.155</f>
        <v>153.261675</v>
      </c>
      <c r="AC152" s="49">
        <f>AB152*0.417</f>
        <v>63.910118474999997</v>
      </c>
      <c r="AD152" s="49">
        <f>L152*80/10000</f>
        <v>121.6024</v>
      </c>
    </row>
    <row r="153" spans="2:30" x14ac:dyDescent="0.25">
      <c r="B153" s="60" t="s">
        <v>23</v>
      </c>
      <c r="C153" s="60"/>
      <c r="D153" s="61">
        <f>D152/J152</f>
        <v>0.67346288626951256</v>
      </c>
      <c r="E153" s="61"/>
      <c r="F153" s="61">
        <f>F152/J152</f>
        <v>0.18381650207072317</v>
      </c>
      <c r="G153" s="61"/>
      <c r="H153" s="61">
        <f>H152/J152</f>
        <v>0.14272061165976427</v>
      </c>
      <c r="I153" s="61"/>
      <c r="J153" s="62">
        <f>D153+F153+H153</f>
        <v>1</v>
      </c>
      <c r="K153" s="62"/>
      <c r="L153" s="54"/>
      <c r="M153" s="54"/>
      <c r="N153" s="54">
        <f>N152/P152</f>
        <v>0.66773331945817505</v>
      </c>
      <c r="O153" s="54"/>
      <c r="P153" s="54">
        <f>1</f>
        <v>1</v>
      </c>
      <c r="Q153" s="54"/>
      <c r="R153" s="54">
        <f>R152/P152</f>
        <v>1.1014404148672321</v>
      </c>
      <c r="S153" s="54"/>
      <c r="T153" s="54"/>
      <c r="U153" s="54"/>
      <c r="V153" s="50"/>
      <c r="W153" s="50"/>
      <c r="X153" s="50"/>
      <c r="Y153" s="50"/>
      <c r="Z153" s="50"/>
      <c r="AA153" s="50"/>
      <c r="AB153" s="50"/>
      <c r="AC153" s="50"/>
      <c r="AD153" s="50"/>
    </row>
  </sheetData>
  <mergeCells count="370">
    <mergeCell ref="T141:U142"/>
    <mergeCell ref="T152:U152"/>
    <mergeCell ref="T153:U153"/>
    <mergeCell ref="T96:U97"/>
    <mergeCell ref="T107:U107"/>
    <mergeCell ref="T108:U108"/>
    <mergeCell ref="T111:U112"/>
    <mergeCell ref="T122:U122"/>
    <mergeCell ref="T123:U123"/>
    <mergeCell ref="T126:U127"/>
    <mergeCell ref="T137:U137"/>
    <mergeCell ref="T138:U138"/>
    <mergeCell ref="B140:U140"/>
    <mergeCell ref="B96:B98"/>
    <mergeCell ref="C96:C98"/>
    <mergeCell ref="D96:I96"/>
    <mergeCell ref="J96:K97"/>
    <mergeCell ref="D97:E97"/>
    <mergeCell ref="F97:G97"/>
    <mergeCell ref="H97:I97"/>
    <mergeCell ref="D107:E107"/>
    <mergeCell ref="F107:G107"/>
    <mergeCell ref="H107:I107"/>
    <mergeCell ref="J107:K107"/>
    <mergeCell ref="T51:U52"/>
    <mergeCell ref="T62:U62"/>
    <mergeCell ref="T63:U63"/>
    <mergeCell ref="T66:U67"/>
    <mergeCell ref="T77:U77"/>
    <mergeCell ref="T78:U78"/>
    <mergeCell ref="T81:U82"/>
    <mergeCell ref="T92:U92"/>
    <mergeCell ref="T93:U93"/>
    <mergeCell ref="T6:U7"/>
    <mergeCell ref="T17:U17"/>
    <mergeCell ref="T18:U18"/>
    <mergeCell ref="T21:U22"/>
    <mergeCell ref="T32:U32"/>
    <mergeCell ref="T33:U33"/>
    <mergeCell ref="T36:U37"/>
    <mergeCell ref="T47:U47"/>
    <mergeCell ref="T48:U48"/>
    <mergeCell ref="H22:I22"/>
    <mergeCell ref="B18:C18"/>
    <mergeCell ref="J6:K7"/>
    <mergeCell ref="J17:K17"/>
    <mergeCell ref="D18:E18"/>
    <mergeCell ref="F18:G18"/>
    <mergeCell ref="H18:I18"/>
    <mergeCell ref="J18:K18"/>
    <mergeCell ref="H7:I7"/>
    <mergeCell ref="H17:I17"/>
    <mergeCell ref="F17:G17"/>
    <mergeCell ref="D17:E17"/>
    <mergeCell ref="D6:I6"/>
    <mergeCell ref="C6:C8"/>
    <mergeCell ref="B6:B8"/>
    <mergeCell ref="D7:E7"/>
    <mergeCell ref="F7:G7"/>
    <mergeCell ref="B21:B23"/>
    <mergeCell ref="C21:C23"/>
    <mergeCell ref="D21:I21"/>
    <mergeCell ref="J21:K22"/>
    <mergeCell ref="D22:E22"/>
    <mergeCell ref="F22:G22"/>
    <mergeCell ref="B36:B38"/>
    <mergeCell ref="C36:C38"/>
    <mergeCell ref="D36:I36"/>
    <mergeCell ref="J36:K37"/>
    <mergeCell ref="D37:E37"/>
    <mergeCell ref="F37:G37"/>
    <mergeCell ref="H37:I37"/>
    <mergeCell ref="D32:E32"/>
    <mergeCell ref="F32:G32"/>
    <mergeCell ref="H32:I32"/>
    <mergeCell ref="J32:K32"/>
    <mergeCell ref="B33:C33"/>
    <mergeCell ref="D33:E33"/>
    <mergeCell ref="F33:G33"/>
    <mergeCell ref="H33:I33"/>
    <mergeCell ref="J33:K33"/>
    <mergeCell ref="B51:B53"/>
    <mergeCell ref="C51:C53"/>
    <mergeCell ref="D51:I51"/>
    <mergeCell ref="J51:K52"/>
    <mergeCell ref="D52:E52"/>
    <mergeCell ref="F52:G52"/>
    <mergeCell ref="H52:I52"/>
    <mergeCell ref="D47:E47"/>
    <mergeCell ref="F47:G47"/>
    <mergeCell ref="H47:I47"/>
    <mergeCell ref="J47:K47"/>
    <mergeCell ref="B48:C48"/>
    <mergeCell ref="D48:E48"/>
    <mergeCell ref="F48:G48"/>
    <mergeCell ref="H48:I48"/>
    <mergeCell ref="J48:K48"/>
    <mergeCell ref="B66:B68"/>
    <mergeCell ref="C66:C68"/>
    <mergeCell ref="D66:I66"/>
    <mergeCell ref="J66:K67"/>
    <mergeCell ref="D67:E67"/>
    <mergeCell ref="F67:G67"/>
    <mergeCell ref="H67:I67"/>
    <mergeCell ref="D62:E62"/>
    <mergeCell ref="F62:G62"/>
    <mergeCell ref="H62:I62"/>
    <mergeCell ref="J62:K62"/>
    <mergeCell ref="B63:C63"/>
    <mergeCell ref="D63:E63"/>
    <mergeCell ref="F63:G63"/>
    <mergeCell ref="H63:I63"/>
    <mergeCell ref="J63:K63"/>
    <mergeCell ref="H82:I82"/>
    <mergeCell ref="D77:E77"/>
    <mergeCell ref="F77:G77"/>
    <mergeCell ref="H77:I77"/>
    <mergeCell ref="J77:K77"/>
    <mergeCell ref="B78:C78"/>
    <mergeCell ref="D78:E78"/>
    <mergeCell ref="F78:G78"/>
    <mergeCell ref="H78:I78"/>
    <mergeCell ref="J78:K78"/>
    <mergeCell ref="D122:E122"/>
    <mergeCell ref="F122:G122"/>
    <mergeCell ref="H122:I122"/>
    <mergeCell ref="J122:K122"/>
    <mergeCell ref="B123:C123"/>
    <mergeCell ref="D123:E123"/>
    <mergeCell ref="D92:E92"/>
    <mergeCell ref="F92:G92"/>
    <mergeCell ref="H92:I92"/>
    <mergeCell ref="J92:K92"/>
    <mergeCell ref="B93:C93"/>
    <mergeCell ref="D93:E93"/>
    <mergeCell ref="F93:G93"/>
    <mergeCell ref="H93:I93"/>
    <mergeCell ref="J93:K93"/>
    <mergeCell ref="B153:C153"/>
    <mergeCell ref="D153:E153"/>
    <mergeCell ref="F153:G153"/>
    <mergeCell ref="H153:I153"/>
    <mergeCell ref="J153:K153"/>
    <mergeCell ref="B141:B143"/>
    <mergeCell ref="C141:C143"/>
    <mergeCell ref="D141:I141"/>
    <mergeCell ref="J141:K142"/>
    <mergeCell ref="D142:E142"/>
    <mergeCell ref="F142:G142"/>
    <mergeCell ref="H142:I142"/>
    <mergeCell ref="N18:O18"/>
    <mergeCell ref="P17:Q17"/>
    <mergeCell ref="P18:Q18"/>
    <mergeCell ref="R6:S7"/>
    <mergeCell ref="R17:S17"/>
    <mergeCell ref="R18:S18"/>
    <mergeCell ref="N6:O7"/>
    <mergeCell ref="P6:Q7"/>
    <mergeCell ref="N17:O17"/>
    <mergeCell ref="N32:O32"/>
    <mergeCell ref="P32:Q32"/>
    <mergeCell ref="R32:S32"/>
    <mergeCell ref="N33:O33"/>
    <mergeCell ref="P33:Q33"/>
    <mergeCell ref="R33:S33"/>
    <mergeCell ref="N21:O22"/>
    <mergeCell ref="P21:Q22"/>
    <mergeCell ref="R21:S22"/>
    <mergeCell ref="N47:O47"/>
    <mergeCell ref="P47:Q47"/>
    <mergeCell ref="R47:S47"/>
    <mergeCell ref="N48:O48"/>
    <mergeCell ref="P48:Q48"/>
    <mergeCell ref="R48:S48"/>
    <mergeCell ref="N36:O37"/>
    <mergeCell ref="P36:Q37"/>
    <mergeCell ref="R36:S37"/>
    <mergeCell ref="N63:O63"/>
    <mergeCell ref="P63:Q63"/>
    <mergeCell ref="R63:S63"/>
    <mergeCell ref="N66:O67"/>
    <mergeCell ref="P66:Q67"/>
    <mergeCell ref="R66:S67"/>
    <mergeCell ref="N51:O52"/>
    <mergeCell ref="P51:Q52"/>
    <mergeCell ref="R51:S52"/>
    <mergeCell ref="N62:O62"/>
    <mergeCell ref="P62:Q62"/>
    <mergeCell ref="R62:S62"/>
    <mergeCell ref="N81:O82"/>
    <mergeCell ref="P81:Q82"/>
    <mergeCell ref="R81:S82"/>
    <mergeCell ref="N92:O92"/>
    <mergeCell ref="P92:Q92"/>
    <mergeCell ref="R92:S92"/>
    <mergeCell ref="N77:O77"/>
    <mergeCell ref="P77:Q77"/>
    <mergeCell ref="R77:S77"/>
    <mergeCell ref="N78:O78"/>
    <mergeCell ref="P78:Q78"/>
    <mergeCell ref="R78:S78"/>
    <mergeCell ref="N137:O137"/>
    <mergeCell ref="P137:Q137"/>
    <mergeCell ref="R137:S137"/>
    <mergeCell ref="N138:O138"/>
    <mergeCell ref="N122:O122"/>
    <mergeCell ref="P122:Q122"/>
    <mergeCell ref="L122:M122"/>
    <mergeCell ref="L123:M123"/>
    <mergeCell ref="F123:G123"/>
    <mergeCell ref="H123:I123"/>
    <mergeCell ref="J123:K123"/>
    <mergeCell ref="N123:O123"/>
    <mergeCell ref="P123:Q123"/>
    <mergeCell ref="F137:G137"/>
    <mergeCell ref="H137:I137"/>
    <mergeCell ref="J137:K137"/>
    <mergeCell ref="F138:G138"/>
    <mergeCell ref="H138:I138"/>
    <mergeCell ref="J138:K138"/>
    <mergeCell ref="B126:B128"/>
    <mergeCell ref="C126:C128"/>
    <mergeCell ref="D126:I126"/>
    <mergeCell ref="J126:K127"/>
    <mergeCell ref="D127:E127"/>
    <mergeCell ref="F127:G127"/>
    <mergeCell ref="H127:I127"/>
    <mergeCell ref="D152:E152"/>
    <mergeCell ref="F152:G152"/>
    <mergeCell ref="H152:I152"/>
    <mergeCell ref="J152:K152"/>
    <mergeCell ref="D137:E137"/>
    <mergeCell ref="B138:C138"/>
    <mergeCell ref="D138:E138"/>
    <mergeCell ref="N111:O112"/>
    <mergeCell ref="P111:Q112"/>
    <mergeCell ref="R111:S112"/>
    <mergeCell ref="L141:M142"/>
    <mergeCell ref="L152:M152"/>
    <mergeCell ref="L153:M153"/>
    <mergeCell ref="L126:M127"/>
    <mergeCell ref="L137:M137"/>
    <mergeCell ref="L138:M138"/>
    <mergeCell ref="P138:Q138"/>
    <mergeCell ref="R138:S138"/>
    <mergeCell ref="R123:S123"/>
    <mergeCell ref="N153:O153"/>
    <mergeCell ref="P153:Q153"/>
    <mergeCell ref="R153:S153"/>
    <mergeCell ref="N126:O127"/>
    <mergeCell ref="P126:Q127"/>
    <mergeCell ref="R126:S127"/>
    <mergeCell ref="N141:O142"/>
    <mergeCell ref="P141:Q142"/>
    <mergeCell ref="R141:S142"/>
    <mergeCell ref="N152:O152"/>
    <mergeCell ref="P152:Q152"/>
    <mergeCell ref="R152:S152"/>
    <mergeCell ref="L51:M52"/>
    <mergeCell ref="L62:M62"/>
    <mergeCell ref="L63:M63"/>
    <mergeCell ref="L36:M37"/>
    <mergeCell ref="L47:M47"/>
    <mergeCell ref="L48:M48"/>
    <mergeCell ref="B111:B113"/>
    <mergeCell ref="C111:C113"/>
    <mergeCell ref="D111:I111"/>
    <mergeCell ref="J111:K112"/>
    <mergeCell ref="B108:C108"/>
    <mergeCell ref="D108:E108"/>
    <mergeCell ref="F108:G108"/>
    <mergeCell ref="H108:I108"/>
    <mergeCell ref="J108:K108"/>
    <mergeCell ref="D112:E112"/>
    <mergeCell ref="F112:G112"/>
    <mergeCell ref="H112:I112"/>
    <mergeCell ref="B81:B83"/>
    <mergeCell ref="C81:C83"/>
    <mergeCell ref="D81:I81"/>
    <mergeCell ref="J81:K82"/>
    <mergeCell ref="D82:E82"/>
    <mergeCell ref="F82:G82"/>
    <mergeCell ref="L111:M112"/>
    <mergeCell ref="L96:M97"/>
    <mergeCell ref="L107:M107"/>
    <mergeCell ref="L108:M108"/>
    <mergeCell ref="L81:M82"/>
    <mergeCell ref="L92:M92"/>
    <mergeCell ref="L93:M93"/>
    <mergeCell ref="L66:M67"/>
    <mergeCell ref="L77:M77"/>
    <mergeCell ref="L78:M78"/>
    <mergeCell ref="V5:AC5"/>
    <mergeCell ref="X81:Z82"/>
    <mergeCell ref="AA81:AC82"/>
    <mergeCell ref="X66:Z67"/>
    <mergeCell ref="AA66:AC67"/>
    <mergeCell ref="X51:Z52"/>
    <mergeCell ref="AA51:AC52"/>
    <mergeCell ref="X36:Z37"/>
    <mergeCell ref="AA36:AC37"/>
    <mergeCell ref="X21:Z22"/>
    <mergeCell ref="AA21:AC22"/>
    <mergeCell ref="V81:W82"/>
    <mergeCell ref="V66:W67"/>
    <mergeCell ref="V51:W52"/>
    <mergeCell ref="V36:W37"/>
    <mergeCell ref="V21:W22"/>
    <mergeCell ref="V6:W7"/>
    <mergeCell ref="AD141:AD142"/>
    <mergeCell ref="V141:W142"/>
    <mergeCell ref="X126:Z127"/>
    <mergeCell ref="AA126:AC127"/>
    <mergeCell ref="X141:Z142"/>
    <mergeCell ref="AA141:AC142"/>
    <mergeCell ref="X111:Z112"/>
    <mergeCell ref="AA111:AC112"/>
    <mergeCell ref="V125:AC125"/>
    <mergeCell ref="V140:AC140"/>
    <mergeCell ref="V111:W112"/>
    <mergeCell ref="V126:W127"/>
    <mergeCell ref="X96:Z97"/>
    <mergeCell ref="AA96:AC97"/>
    <mergeCell ref="V110:AD110"/>
    <mergeCell ref="AD96:AD97"/>
    <mergeCell ref="V96:W97"/>
    <mergeCell ref="R122:S122"/>
    <mergeCell ref="R96:S97"/>
    <mergeCell ref="AD111:AD112"/>
    <mergeCell ref="AD126:AD127"/>
    <mergeCell ref="R107:S107"/>
    <mergeCell ref="R108:S108"/>
    <mergeCell ref="AD81:AD82"/>
    <mergeCell ref="AD66:AD67"/>
    <mergeCell ref="AD51:AD52"/>
    <mergeCell ref="AD36:AD37"/>
    <mergeCell ref="AD21:AD22"/>
    <mergeCell ref="AD6:AD7"/>
    <mergeCell ref="X6:Z7"/>
    <mergeCell ref="AA6:AC7"/>
    <mergeCell ref="V95:AC95"/>
    <mergeCell ref="V80:AC80"/>
    <mergeCell ref="V65:AC65"/>
    <mergeCell ref="V50:AC50"/>
    <mergeCell ref="V35:AC35"/>
    <mergeCell ref="V20:AC20"/>
    <mergeCell ref="B5:U5"/>
    <mergeCell ref="B20:U20"/>
    <mergeCell ref="B35:U35"/>
    <mergeCell ref="B50:U50"/>
    <mergeCell ref="B65:U65"/>
    <mergeCell ref="B80:U80"/>
    <mergeCell ref="B95:U95"/>
    <mergeCell ref="B110:U110"/>
    <mergeCell ref="B125:U125"/>
    <mergeCell ref="L21:M22"/>
    <mergeCell ref="L32:M32"/>
    <mergeCell ref="L33:M33"/>
    <mergeCell ref="L6:M7"/>
    <mergeCell ref="L17:M17"/>
    <mergeCell ref="L18:M18"/>
    <mergeCell ref="N107:O107"/>
    <mergeCell ref="P107:Q107"/>
    <mergeCell ref="N108:O108"/>
    <mergeCell ref="P108:Q108"/>
    <mergeCell ref="N93:O93"/>
    <mergeCell ref="P93:Q93"/>
    <mergeCell ref="R93:S93"/>
    <mergeCell ref="N96:O97"/>
    <mergeCell ref="P96:Q97"/>
  </mergeCells>
  <pageMargins left="0.7" right="0.7" top="0.75" bottom="0.75" header="0.3" footer="0.3"/>
  <pageSetup paperSize="2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B20" sqref="B20"/>
    </sheetView>
  </sheetViews>
  <sheetFormatPr defaultRowHeight="15" x14ac:dyDescent="0.25"/>
  <cols>
    <col min="1" max="1" width="7.5703125" customWidth="1"/>
    <col min="2" max="2" width="80.7109375" customWidth="1"/>
    <col min="3" max="3" width="6.5703125" customWidth="1"/>
    <col min="4" max="4" width="4.7109375" customWidth="1"/>
    <col min="5" max="5" width="7.5703125" customWidth="1"/>
  </cols>
  <sheetData>
    <row r="1" spans="1:5" x14ac:dyDescent="0.25">
      <c r="A1" s="66" t="s">
        <v>41</v>
      </c>
      <c r="B1" s="66"/>
      <c r="C1" s="66"/>
      <c r="D1" s="66"/>
      <c r="E1" s="66"/>
    </row>
    <row r="2" spans="1:5" x14ac:dyDescent="0.25">
      <c r="A2" s="7" t="s">
        <v>42</v>
      </c>
      <c r="B2" s="10" t="s">
        <v>43</v>
      </c>
      <c r="C2" s="67" t="s">
        <v>44</v>
      </c>
      <c r="D2" s="68"/>
      <c r="E2" s="10" t="s">
        <v>45</v>
      </c>
    </row>
    <row r="3" spans="1:5" x14ac:dyDescent="0.25">
      <c r="A3" s="11" t="s">
        <v>15</v>
      </c>
      <c r="B3" s="12" t="s">
        <v>46</v>
      </c>
      <c r="C3" s="69">
        <v>13.43</v>
      </c>
      <c r="D3" s="68"/>
      <c r="E3" s="13">
        <f>SUM(E4:E16)</f>
        <v>1.0000022338049144</v>
      </c>
    </row>
    <row r="4" spans="1:5" x14ac:dyDescent="0.25">
      <c r="A4" s="70" t="s">
        <v>16</v>
      </c>
      <c r="B4" s="71" t="s">
        <v>47</v>
      </c>
      <c r="C4" s="71"/>
      <c r="D4" s="72">
        <f>SUM(C5:C9)</f>
        <v>2.32003</v>
      </c>
      <c r="E4" s="73">
        <f>D4/C3</f>
        <v>0.17274981384959048</v>
      </c>
    </row>
    <row r="5" spans="1:5" x14ac:dyDescent="0.25">
      <c r="A5" s="70"/>
      <c r="B5" s="14" t="s">
        <v>48</v>
      </c>
      <c r="C5" s="15">
        <f>СВОДНЫЕ!L152/10000</f>
        <v>1.52003</v>
      </c>
      <c r="D5" s="70"/>
      <c r="E5" s="70"/>
    </row>
    <row r="6" spans="1:5" x14ac:dyDescent="0.25">
      <c r="A6" s="70"/>
      <c r="B6" s="14" t="s">
        <v>49</v>
      </c>
      <c r="C6" s="15">
        <v>0.02</v>
      </c>
      <c r="D6" s="70"/>
      <c r="E6" s="70"/>
    </row>
    <row r="7" spans="1:5" x14ac:dyDescent="0.25">
      <c r="A7" s="70"/>
      <c r="B7" s="14" t="s">
        <v>50</v>
      </c>
      <c r="C7" s="15">
        <v>0.65</v>
      </c>
      <c r="D7" s="70"/>
      <c r="E7" s="70"/>
    </row>
    <row r="8" spans="1:5" x14ac:dyDescent="0.25">
      <c r="A8" s="70"/>
      <c r="B8" s="14" t="s">
        <v>51</v>
      </c>
      <c r="C8" s="15">
        <v>0.06</v>
      </c>
      <c r="D8" s="70"/>
      <c r="E8" s="70"/>
    </row>
    <row r="9" spans="1:5" x14ac:dyDescent="0.25">
      <c r="A9" s="70"/>
      <c r="B9" s="14" t="s">
        <v>52</v>
      </c>
      <c r="C9" s="15">
        <v>7.0000000000000007E-2</v>
      </c>
      <c r="D9" s="70"/>
      <c r="E9" s="70"/>
    </row>
    <row r="10" spans="1:5" x14ac:dyDescent="0.25">
      <c r="A10" s="70" t="s">
        <v>19</v>
      </c>
      <c r="B10" s="71" t="s">
        <v>53</v>
      </c>
      <c r="C10" s="71"/>
      <c r="D10" s="72">
        <f>SUM(C11:C13)</f>
        <v>5.63</v>
      </c>
      <c r="E10" s="73">
        <f>D10/C3</f>
        <v>0.41921072226358896</v>
      </c>
    </row>
    <row r="11" spans="1:5" x14ac:dyDescent="0.25">
      <c r="A11" s="70"/>
      <c r="B11" s="14" t="s">
        <v>54</v>
      </c>
      <c r="C11" s="15">
        <v>1.1599999999999999</v>
      </c>
      <c r="D11" s="70"/>
      <c r="E11" s="70"/>
    </row>
    <row r="12" spans="1:5" x14ac:dyDescent="0.25">
      <c r="A12" s="70"/>
      <c r="B12" s="14" t="s">
        <v>55</v>
      </c>
      <c r="C12" s="15">
        <v>2.75</v>
      </c>
      <c r="D12" s="70"/>
      <c r="E12" s="70"/>
    </row>
    <row r="13" spans="1:5" x14ac:dyDescent="0.25">
      <c r="A13" s="70"/>
      <c r="B13" s="14" t="s">
        <v>56</v>
      </c>
      <c r="C13" s="15">
        <v>1.72</v>
      </c>
      <c r="D13" s="70"/>
      <c r="E13" s="70"/>
    </row>
    <row r="14" spans="1:5" x14ac:dyDescent="0.25">
      <c r="A14" s="70" t="s">
        <v>20</v>
      </c>
      <c r="B14" s="71" t="s">
        <v>57</v>
      </c>
      <c r="C14" s="71"/>
      <c r="D14" s="72">
        <f>SUM(C15:C16)</f>
        <v>5.4799999999999995</v>
      </c>
      <c r="E14" s="73">
        <f>D14/C3</f>
        <v>0.40804169769173487</v>
      </c>
    </row>
    <row r="15" spans="1:5" x14ac:dyDescent="0.25">
      <c r="A15" s="70"/>
      <c r="B15" s="14" t="s">
        <v>58</v>
      </c>
      <c r="C15" s="15">
        <v>1.72</v>
      </c>
      <c r="D15" s="74"/>
      <c r="E15" s="74"/>
    </row>
    <row r="16" spans="1:5" x14ac:dyDescent="0.25">
      <c r="A16" s="70"/>
      <c r="B16" s="14" t="s">
        <v>59</v>
      </c>
      <c r="C16" s="11">
        <v>3.76</v>
      </c>
      <c r="D16" s="74"/>
      <c r="E16" s="74"/>
    </row>
    <row r="17" spans="1:5" ht="14.45" x14ac:dyDescent="0.3">
      <c r="A17" s="16"/>
      <c r="B17" s="17"/>
      <c r="C17" s="18"/>
      <c r="D17" s="19"/>
      <c r="E17" s="19"/>
    </row>
    <row r="18" spans="1:5" x14ac:dyDescent="0.25">
      <c r="A18" s="75" t="s">
        <v>60</v>
      </c>
      <c r="B18" s="76"/>
      <c r="C18" s="76"/>
      <c r="D18" s="76"/>
      <c r="E18" s="76"/>
    </row>
    <row r="19" spans="1:5" ht="38.25" x14ac:dyDescent="0.25">
      <c r="A19" s="7" t="s">
        <v>42</v>
      </c>
      <c r="B19" s="10" t="s">
        <v>61</v>
      </c>
      <c r="C19" s="77" t="s">
        <v>62</v>
      </c>
      <c r="D19" s="78"/>
      <c r="E19" s="20" t="s">
        <v>63</v>
      </c>
    </row>
    <row r="20" spans="1:5" x14ac:dyDescent="0.25">
      <c r="A20" s="11" t="s">
        <v>15</v>
      </c>
      <c r="B20" s="21" t="s">
        <v>64</v>
      </c>
      <c r="C20" s="55">
        <f>СВОДНЫЕ!P152</f>
        <v>230628</v>
      </c>
      <c r="D20" s="55"/>
      <c r="E20" s="13" t="s">
        <v>65</v>
      </c>
    </row>
    <row r="21" spans="1:5" x14ac:dyDescent="0.25">
      <c r="A21" s="11" t="s">
        <v>16</v>
      </c>
      <c r="B21" s="21" t="s">
        <v>66</v>
      </c>
      <c r="C21" s="79">
        <f>C5/C3</f>
        <v>0.11318168279970216</v>
      </c>
      <c r="D21" s="79"/>
      <c r="E21" s="10" t="s">
        <v>45</v>
      </c>
    </row>
    <row r="22" spans="1:5" x14ac:dyDescent="0.25">
      <c r="A22" s="11" t="s">
        <v>17</v>
      </c>
      <c r="B22" s="21" t="s">
        <v>67</v>
      </c>
      <c r="C22" s="55">
        <f>C20/C3</f>
        <v>17172.598659717052</v>
      </c>
      <c r="D22" s="55"/>
      <c r="E22" s="13" t="s">
        <v>68</v>
      </c>
    </row>
    <row r="23" spans="1:5" x14ac:dyDescent="0.25">
      <c r="A23" s="11" t="s">
        <v>18</v>
      </c>
      <c r="B23" s="21" t="s">
        <v>69</v>
      </c>
      <c r="C23" s="55">
        <f>СВОДНЫЕ!N152</f>
        <v>153998</v>
      </c>
      <c r="D23" s="55"/>
      <c r="E23" s="13" t="s">
        <v>65</v>
      </c>
    </row>
    <row r="24" spans="1:5" x14ac:dyDescent="0.25">
      <c r="A24" s="11" t="s">
        <v>19</v>
      </c>
      <c r="B24" s="21" t="s">
        <v>70</v>
      </c>
      <c r="C24" s="55">
        <v>40</v>
      </c>
      <c r="D24" s="55"/>
      <c r="E24" s="13" t="s">
        <v>71</v>
      </c>
    </row>
    <row r="25" spans="1:5" x14ac:dyDescent="0.25">
      <c r="A25" s="11" t="s">
        <v>20</v>
      </c>
      <c r="B25" s="21" t="s">
        <v>72</v>
      </c>
      <c r="C25" s="55">
        <f>C23/C24</f>
        <v>3849.95</v>
      </c>
      <c r="D25" s="55"/>
      <c r="E25" s="13" t="s">
        <v>73</v>
      </c>
    </row>
    <row r="26" spans="1:5" x14ac:dyDescent="0.25">
      <c r="A26" s="11" t="s">
        <v>21</v>
      </c>
      <c r="B26" s="21" t="s">
        <v>74</v>
      </c>
      <c r="C26" s="55">
        <f>C25/C3</f>
        <v>286.66790766939687</v>
      </c>
      <c r="D26" s="55"/>
      <c r="E26" s="13" t="s">
        <v>75</v>
      </c>
    </row>
    <row r="27" spans="1:5" x14ac:dyDescent="0.25">
      <c r="A27" s="11" t="s">
        <v>76</v>
      </c>
      <c r="B27" s="21" t="s">
        <v>77</v>
      </c>
      <c r="C27" s="53">
        <f>C28/C25</f>
        <v>10.155976051637035</v>
      </c>
      <c r="D27" s="53"/>
      <c r="E27" s="22" t="s">
        <v>71</v>
      </c>
    </row>
    <row r="28" spans="1:5" x14ac:dyDescent="0.25">
      <c r="A28" s="11" t="s">
        <v>78</v>
      </c>
      <c r="B28" s="21" t="s">
        <v>79</v>
      </c>
      <c r="C28" s="53">
        <f>(C11+C12)*10000</f>
        <v>39100</v>
      </c>
      <c r="D28" s="53"/>
      <c r="E28" s="13" t="s">
        <v>65</v>
      </c>
    </row>
    <row r="29" spans="1:5" ht="30" x14ac:dyDescent="0.25">
      <c r="A29" s="10" t="s">
        <v>80</v>
      </c>
      <c r="B29" s="24" t="s">
        <v>81</v>
      </c>
      <c r="C29" s="53">
        <v>20100</v>
      </c>
      <c r="D29" s="53"/>
      <c r="E29" s="23" t="s">
        <v>65</v>
      </c>
    </row>
  </sheetData>
  <mergeCells count="27">
    <mergeCell ref="C29:D29"/>
    <mergeCell ref="A18:E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A10:A13"/>
    <mergeCell ref="B10:C10"/>
    <mergeCell ref="D10:D13"/>
    <mergeCell ref="E10:E13"/>
    <mergeCell ref="A14:A16"/>
    <mergeCell ref="B14:C14"/>
    <mergeCell ref="D14:D16"/>
    <mergeCell ref="E14:E16"/>
    <mergeCell ref="A1:E1"/>
    <mergeCell ref="C2:D2"/>
    <mergeCell ref="C3:D3"/>
    <mergeCell ref="A4:A9"/>
    <mergeCell ref="B4:C4"/>
    <mergeCell ref="D4:D9"/>
    <mergeCell ref="E4:E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23" sqref="E23"/>
    </sheetView>
  </sheetViews>
  <sheetFormatPr defaultRowHeight="15" customHeight="1" x14ac:dyDescent="0.25"/>
  <cols>
    <col min="2" max="2" width="44.42578125" customWidth="1"/>
    <col min="3" max="3" width="14.140625" customWidth="1"/>
    <col min="4" max="4" width="10.28515625" customWidth="1"/>
    <col min="5" max="5" width="10" style="40" customWidth="1"/>
    <col min="7" max="7" width="16.28515625" customWidth="1"/>
    <col min="8" max="8" width="20.85546875" customWidth="1"/>
  </cols>
  <sheetData>
    <row r="1" spans="1:8" ht="15" customHeight="1" x14ac:dyDescent="0.25">
      <c r="A1" s="66" t="s">
        <v>156</v>
      </c>
      <c r="B1" s="66"/>
      <c r="C1" s="66"/>
      <c r="D1" s="66"/>
      <c r="E1" s="66"/>
      <c r="F1" s="66"/>
      <c r="G1" s="66"/>
      <c r="H1" s="66"/>
    </row>
    <row r="2" spans="1:8" ht="40.15" customHeight="1" x14ac:dyDescent="0.25">
      <c r="A2" s="35" t="s">
        <v>103</v>
      </c>
      <c r="B2" s="31" t="s">
        <v>104</v>
      </c>
      <c r="C2" s="31" t="s">
        <v>105</v>
      </c>
      <c r="D2" s="31" t="s">
        <v>106</v>
      </c>
      <c r="E2" s="39" t="s">
        <v>107</v>
      </c>
      <c r="F2" s="31" t="s">
        <v>108</v>
      </c>
      <c r="G2" s="31" t="s">
        <v>109</v>
      </c>
      <c r="H2" s="31" t="s">
        <v>110</v>
      </c>
    </row>
    <row r="3" spans="1:8" ht="15" customHeight="1" x14ac:dyDescent="0.25">
      <c r="A3" s="37" t="s">
        <v>15</v>
      </c>
      <c r="B3" s="80" t="s">
        <v>111</v>
      </c>
      <c r="C3" s="81"/>
      <c r="D3" s="81"/>
      <c r="E3" s="81"/>
      <c r="F3" s="81"/>
      <c r="G3" s="81"/>
      <c r="H3" s="38"/>
    </row>
    <row r="4" spans="1:8" ht="15" customHeight="1" x14ac:dyDescent="0.25">
      <c r="A4" s="35" t="s">
        <v>112</v>
      </c>
      <c r="B4" s="32" t="s">
        <v>113</v>
      </c>
      <c r="C4" s="86" t="s">
        <v>114</v>
      </c>
      <c r="D4" s="31">
        <v>40</v>
      </c>
      <c r="E4" s="39">
        <f>D4/1000*тэпы!C25</f>
        <v>153.99799999999999</v>
      </c>
      <c r="F4" s="31">
        <v>240</v>
      </c>
      <c r="G4" s="31" t="s">
        <v>115</v>
      </c>
      <c r="H4" s="33"/>
    </row>
    <row r="5" spans="1:8" ht="15" customHeight="1" x14ac:dyDescent="0.25">
      <c r="A5" s="35" t="s">
        <v>116</v>
      </c>
      <c r="B5" s="32" t="s">
        <v>117</v>
      </c>
      <c r="C5" s="52"/>
      <c r="D5" s="31">
        <v>110</v>
      </c>
      <c r="E5" s="39">
        <f>D5/1000*тэпы!C25</f>
        <v>423.49449999999996</v>
      </c>
      <c r="F5" s="31" t="s">
        <v>115</v>
      </c>
      <c r="G5" s="31">
        <v>442</v>
      </c>
      <c r="H5" s="36" t="s">
        <v>138</v>
      </c>
    </row>
    <row r="6" spans="1:8" ht="15" customHeight="1" x14ac:dyDescent="0.25">
      <c r="A6" s="37" t="s">
        <v>16</v>
      </c>
      <c r="B6" s="80" t="s">
        <v>118</v>
      </c>
      <c r="C6" s="81"/>
      <c r="D6" s="81"/>
      <c r="E6" s="81"/>
      <c r="F6" s="81"/>
      <c r="G6" s="81"/>
      <c r="H6" s="38"/>
    </row>
    <row r="7" spans="1:8" ht="15" customHeight="1" x14ac:dyDescent="0.25">
      <c r="A7" s="35" t="s">
        <v>119</v>
      </c>
      <c r="B7" s="32" t="s">
        <v>120</v>
      </c>
      <c r="C7" s="86" t="s">
        <v>121</v>
      </c>
      <c r="D7" s="31">
        <v>132</v>
      </c>
      <c r="E7" s="39">
        <f>D7/1000*тэпы!C25</f>
        <v>508.1934</v>
      </c>
      <c r="F7" s="31">
        <v>1000</v>
      </c>
      <c r="G7" s="31"/>
      <c r="H7" s="33"/>
    </row>
    <row r="8" spans="1:8" ht="15" customHeight="1" x14ac:dyDescent="0.25">
      <c r="A8" s="35" t="s">
        <v>122</v>
      </c>
      <c r="B8" s="32" t="s">
        <v>123</v>
      </c>
      <c r="C8" s="52"/>
      <c r="D8" s="31">
        <v>302</v>
      </c>
      <c r="E8" s="39">
        <f>D8/1000*тэпы!C25</f>
        <v>1162.6849</v>
      </c>
      <c r="F8" s="31">
        <v>2000</v>
      </c>
      <c r="G8" s="31"/>
      <c r="H8" s="33"/>
    </row>
    <row r="9" spans="1:8" ht="15" customHeight="1" x14ac:dyDescent="0.25">
      <c r="A9" s="35" t="s">
        <v>124</v>
      </c>
      <c r="B9" s="32" t="s">
        <v>125</v>
      </c>
      <c r="C9" s="86" t="s">
        <v>114</v>
      </c>
      <c r="D9" s="31">
        <v>20</v>
      </c>
      <c r="E9" s="39">
        <f>D9/1000*тэпы!C25</f>
        <v>76.998999999999995</v>
      </c>
      <c r="F9" s="31">
        <v>200</v>
      </c>
      <c r="G9" s="31"/>
      <c r="H9" s="33"/>
    </row>
    <row r="10" spans="1:8" ht="15" customHeight="1" x14ac:dyDescent="0.25">
      <c r="A10" s="35" t="s">
        <v>126</v>
      </c>
      <c r="B10" s="32" t="s">
        <v>118</v>
      </c>
      <c r="C10" s="52"/>
      <c r="D10" s="31">
        <v>2</v>
      </c>
      <c r="E10" s="39">
        <f>D10/1000*тэпы!C25</f>
        <v>7.6998999999999995</v>
      </c>
      <c r="F10" s="31">
        <v>100</v>
      </c>
      <c r="G10" s="31"/>
      <c r="H10" s="33"/>
    </row>
    <row r="11" spans="1:8" ht="15" customHeight="1" x14ac:dyDescent="0.25">
      <c r="A11" s="37" t="s">
        <v>17</v>
      </c>
      <c r="B11" s="80" t="s">
        <v>127</v>
      </c>
      <c r="C11" s="81"/>
      <c r="D11" s="81"/>
      <c r="E11" s="81"/>
      <c r="F11" s="81"/>
      <c r="G11" s="81"/>
      <c r="H11" s="38"/>
    </row>
    <row r="12" spans="1:8" ht="15" customHeight="1" x14ac:dyDescent="0.25">
      <c r="A12" s="35" t="s">
        <v>119</v>
      </c>
      <c r="B12" s="32" t="s">
        <v>128</v>
      </c>
      <c r="C12" s="86" t="s">
        <v>129</v>
      </c>
      <c r="D12" s="31">
        <v>10</v>
      </c>
      <c r="E12" s="39">
        <f>D12/1000*тэпы!C25</f>
        <v>38.499499999999998</v>
      </c>
      <c r="F12" s="31">
        <v>50</v>
      </c>
      <c r="G12" s="31"/>
      <c r="H12" s="33"/>
    </row>
    <row r="13" spans="1:8" ht="15" customHeight="1" x14ac:dyDescent="0.25">
      <c r="A13" s="35" t="s">
        <v>122</v>
      </c>
      <c r="B13" s="32" t="s">
        <v>130</v>
      </c>
      <c r="C13" s="52"/>
      <c r="D13" s="31">
        <v>4</v>
      </c>
      <c r="E13" s="39">
        <f>D13/1000*тэпы!C25</f>
        <v>15.399799999999999</v>
      </c>
      <c r="F13" s="31">
        <v>20</v>
      </c>
      <c r="G13" s="31"/>
      <c r="H13" s="33"/>
    </row>
    <row r="14" spans="1:8" ht="15" customHeight="1" x14ac:dyDescent="0.25">
      <c r="A14" s="37" t="s">
        <v>18</v>
      </c>
      <c r="B14" s="80" t="s">
        <v>131</v>
      </c>
      <c r="C14" s="81"/>
      <c r="D14" s="81"/>
      <c r="E14" s="81"/>
      <c r="F14" s="81"/>
      <c r="G14" s="81"/>
      <c r="H14" s="38"/>
    </row>
    <row r="15" spans="1:8" ht="15" customHeight="1" x14ac:dyDescent="0.25">
      <c r="A15" s="35" t="s">
        <v>132</v>
      </c>
      <c r="B15" s="32" t="s">
        <v>133</v>
      </c>
      <c r="C15" s="31" t="s">
        <v>114</v>
      </c>
      <c r="D15" s="31">
        <v>16.2</v>
      </c>
      <c r="E15" s="39">
        <f>D15/1000*тэпы!C25</f>
        <v>62.369189999999996</v>
      </c>
      <c r="F15" s="31">
        <v>350</v>
      </c>
      <c r="G15" s="31"/>
      <c r="H15" s="36" t="s">
        <v>134</v>
      </c>
    </row>
    <row r="16" spans="1:8" ht="15" customHeight="1" x14ac:dyDescent="0.25">
      <c r="A16" s="35" t="s">
        <v>135</v>
      </c>
      <c r="B16" s="32" t="s">
        <v>136</v>
      </c>
      <c r="C16" s="31" t="s">
        <v>137</v>
      </c>
      <c r="D16" s="31">
        <v>50</v>
      </c>
      <c r="E16" s="39">
        <f>D16/1000*тэпы!C25</f>
        <v>192.4975</v>
      </c>
      <c r="F16" s="31" t="s">
        <v>115</v>
      </c>
      <c r="G16" s="31"/>
      <c r="H16" s="36" t="s">
        <v>138</v>
      </c>
    </row>
    <row r="17" spans="1:8" ht="15" customHeight="1" x14ac:dyDescent="0.25">
      <c r="A17" s="37" t="s">
        <v>19</v>
      </c>
      <c r="B17" s="80" t="s">
        <v>139</v>
      </c>
      <c r="C17" s="81"/>
      <c r="D17" s="81"/>
      <c r="E17" s="81"/>
      <c r="F17" s="81"/>
      <c r="G17" s="81"/>
      <c r="H17" s="38"/>
    </row>
    <row r="18" spans="1:8" ht="15" customHeight="1" x14ac:dyDescent="0.25">
      <c r="A18" s="35" t="s">
        <v>140</v>
      </c>
      <c r="B18" s="32" t="s">
        <v>141</v>
      </c>
      <c r="C18" s="31" t="s">
        <v>137</v>
      </c>
      <c r="D18" s="31">
        <v>7</v>
      </c>
      <c r="E18" s="39">
        <f>D18/1000*тэпы!C25</f>
        <v>26.949649999999998</v>
      </c>
      <c r="F18" s="31">
        <v>50</v>
      </c>
      <c r="G18" s="31"/>
      <c r="H18" s="33"/>
    </row>
    <row r="19" spans="1:8" ht="15" customHeight="1" x14ac:dyDescent="0.25">
      <c r="A19" s="35" t="s">
        <v>142</v>
      </c>
      <c r="B19" s="32" t="s">
        <v>143</v>
      </c>
      <c r="C19" s="84" t="s">
        <v>144</v>
      </c>
      <c r="D19" s="31">
        <v>18.8</v>
      </c>
      <c r="E19" s="39">
        <f>D19/1000*тэпы!C25</f>
        <v>72.379059999999996</v>
      </c>
      <c r="F19" s="31" t="s">
        <v>115</v>
      </c>
      <c r="G19" s="82" t="s">
        <v>145</v>
      </c>
      <c r="H19" s="36" t="s">
        <v>138</v>
      </c>
    </row>
    <row r="20" spans="1:8" ht="15" customHeight="1" x14ac:dyDescent="0.25">
      <c r="A20" s="35" t="s">
        <v>142</v>
      </c>
      <c r="B20" s="32" t="s">
        <v>146</v>
      </c>
      <c r="C20" s="85"/>
      <c r="D20" s="31">
        <v>17.600000000000001</v>
      </c>
      <c r="E20" s="39">
        <f>D20/1000*тэпы!C25</f>
        <v>67.759119999999996</v>
      </c>
      <c r="F20" s="31" t="s">
        <v>115</v>
      </c>
      <c r="G20" s="83"/>
      <c r="H20" s="36" t="s">
        <v>138</v>
      </c>
    </row>
    <row r="21" spans="1:8" ht="15" customHeight="1" x14ac:dyDescent="0.25">
      <c r="A21" s="37" t="s">
        <v>20</v>
      </c>
      <c r="B21" s="80" t="s">
        <v>147</v>
      </c>
      <c r="C21" s="81"/>
      <c r="D21" s="81"/>
      <c r="E21" s="81"/>
      <c r="F21" s="81"/>
      <c r="G21" s="81"/>
      <c r="H21" s="38"/>
    </row>
    <row r="22" spans="1:8" ht="15" customHeight="1" x14ac:dyDescent="0.25">
      <c r="A22" s="35" t="s">
        <v>148</v>
      </c>
      <c r="B22" s="32" t="s">
        <v>149</v>
      </c>
      <c r="C22" s="34" t="s">
        <v>150</v>
      </c>
      <c r="D22" s="31">
        <v>1</v>
      </c>
      <c r="E22" s="39">
        <f>D22/1000*тэпы!C25</f>
        <v>3.8499499999999998</v>
      </c>
      <c r="F22" s="31">
        <v>5</v>
      </c>
      <c r="G22" s="31"/>
      <c r="H22" s="33"/>
    </row>
    <row r="23" spans="1:8" ht="15" customHeight="1" x14ac:dyDescent="0.25">
      <c r="A23" s="35" t="s">
        <v>151</v>
      </c>
      <c r="B23" s="32" t="s">
        <v>152</v>
      </c>
      <c r="C23" s="31" t="s">
        <v>153</v>
      </c>
      <c r="D23" s="31" t="s">
        <v>115</v>
      </c>
      <c r="E23" s="39" t="s">
        <v>115</v>
      </c>
      <c r="F23" s="31">
        <v>200</v>
      </c>
      <c r="G23" s="31"/>
      <c r="H23" s="36" t="s">
        <v>154</v>
      </c>
    </row>
    <row r="24" spans="1:8" ht="15" customHeight="1" x14ac:dyDescent="0.25">
      <c r="A24" s="35" t="s">
        <v>157</v>
      </c>
      <c r="B24" s="32" t="s">
        <v>155</v>
      </c>
      <c r="C24" s="31" t="s">
        <v>153</v>
      </c>
      <c r="D24" s="31" t="s">
        <v>115</v>
      </c>
      <c r="E24" s="39" t="s">
        <v>115</v>
      </c>
      <c r="F24" s="31">
        <v>150</v>
      </c>
      <c r="G24" s="31"/>
      <c r="H24" s="36" t="s">
        <v>154</v>
      </c>
    </row>
  </sheetData>
  <mergeCells count="13">
    <mergeCell ref="A1:H1"/>
    <mergeCell ref="B21:G21"/>
    <mergeCell ref="G19:G20"/>
    <mergeCell ref="B14:G14"/>
    <mergeCell ref="B17:G17"/>
    <mergeCell ref="C19:C20"/>
    <mergeCell ref="C4:C5"/>
    <mergeCell ref="C7:C8"/>
    <mergeCell ref="C12:C13"/>
    <mergeCell ref="C9:C10"/>
    <mergeCell ref="B3:G3"/>
    <mergeCell ref="B6:G6"/>
    <mergeCell ref="B11:G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22" sqref="D22"/>
    </sheetView>
  </sheetViews>
  <sheetFormatPr defaultRowHeight="15" x14ac:dyDescent="0.25"/>
  <sheetData>
    <row r="1" spans="1:11" thickBot="1" x14ac:dyDescent="0.3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5.75" thickBot="1" x14ac:dyDescent="0.3">
      <c r="A2" s="45"/>
      <c r="B2" s="107" t="s">
        <v>159</v>
      </c>
      <c r="C2" s="108"/>
      <c r="D2" s="108"/>
      <c r="E2" s="108"/>
      <c r="F2" s="108"/>
      <c r="G2" s="108"/>
      <c r="H2" s="108"/>
      <c r="I2" s="108"/>
      <c r="J2" s="109"/>
      <c r="K2" s="46"/>
    </row>
    <row r="3" spans="1:11" x14ac:dyDescent="0.25">
      <c r="A3" s="45"/>
      <c r="B3" s="110" t="s">
        <v>103</v>
      </c>
      <c r="C3" s="113" t="s">
        <v>158</v>
      </c>
      <c r="D3" s="114"/>
      <c r="E3" s="114"/>
      <c r="F3" s="115"/>
      <c r="G3" s="122" t="s">
        <v>22</v>
      </c>
      <c r="H3" s="122"/>
      <c r="I3" s="122" t="s">
        <v>82</v>
      </c>
      <c r="J3" s="123"/>
      <c r="K3" s="46"/>
    </row>
    <row r="4" spans="1:11" x14ac:dyDescent="0.25">
      <c r="A4" s="45"/>
      <c r="B4" s="111"/>
      <c r="C4" s="116"/>
      <c r="D4" s="117"/>
      <c r="E4" s="117"/>
      <c r="F4" s="118"/>
      <c r="G4" s="52"/>
      <c r="H4" s="52"/>
      <c r="I4" s="52"/>
      <c r="J4" s="124"/>
      <c r="K4" s="46"/>
    </row>
    <row r="5" spans="1:11" ht="15.75" thickBot="1" x14ac:dyDescent="0.3">
      <c r="A5" s="45"/>
      <c r="B5" s="112"/>
      <c r="C5" s="119"/>
      <c r="D5" s="120"/>
      <c r="E5" s="120"/>
      <c r="F5" s="121"/>
      <c r="G5" s="125" t="s">
        <v>65</v>
      </c>
      <c r="H5" s="125"/>
      <c r="I5" s="125" t="s">
        <v>101</v>
      </c>
      <c r="J5" s="126"/>
      <c r="K5" s="46"/>
    </row>
    <row r="6" spans="1:11" x14ac:dyDescent="0.25">
      <c r="A6" s="45"/>
      <c r="B6" s="44">
        <v>9</v>
      </c>
      <c r="C6" s="97" t="s">
        <v>162</v>
      </c>
      <c r="D6" s="98"/>
      <c r="E6" s="98"/>
      <c r="F6" s="98"/>
      <c r="G6" s="99">
        <v>750</v>
      </c>
      <c r="H6" s="99"/>
      <c r="I6" s="99">
        <f t="shared" ref="I6:I14" si="0">G6*4.2</f>
        <v>3150</v>
      </c>
      <c r="J6" s="100"/>
      <c r="K6" s="47"/>
    </row>
    <row r="7" spans="1:11" x14ac:dyDescent="0.25">
      <c r="A7" s="45"/>
      <c r="B7" s="41">
        <v>10</v>
      </c>
      <c r="C7" s="60" t="s">
        <v>162</v>
      </c>
      <c r="D7" s="101"/>
      <c r="E7" s="101"/>
      <c r="F7" s="101"/>
      <c r="G7" s="53">
        <f>530+520+510+520*2+810*2</f>
        <v>4220</v>
      </c>
      <c r="H7" s="53"/>
      <c r="I7" s="99">
        <f t="shared" si="0"/>
        <v>17724</v>
      </c>
      <c r="J7" s="100"/>
      <c r="K7" s="47"/>
    </row>
    <row r="8" spans="1:11" x14ac:dyDescent="0.25">
      <c r="A8" s="45"/>
      <c r="B8" s="41">
        <v>11</v>
      </c>
      <c r="C8" s="60" t="s">
        <v>163</v>
      </c>
      <c r="D8" s="101"/>
      <c r="E8" s="101"/>
      <c r="F8" s="101"/>
      <c r="G8" s="53">
        <f>850*4</f>
        <v>3400</v>
      </c>
      <c r="H8" s="53"/>
      <c r="I8" s="99">
        <f t="shared" si="0"/>
        <v>14280</v>
      </c>
      <c r="J8" s="100"/>
      <c r="K8" s="47"/>
    </row>
    <row r="9" spans="1:11" x14ac:dyDescent="0.25">
      <c r="A9" s="45"/>
      <c r="B9" s="41">
        <v>12</v>
      </c>
      <c r="C9" s="60" t="s">
        <v>162</v>
      </c>
      <c r="D9" s="101"/>
      <c r="E9" s="101"/>
      <c r="F9" s="101"/>
      <c r="G9" s="53">
        <f>(340+275)*2+340+500</f>
        <v>2070</v>
      </c>
      <c r="H9" s="53"/>
      <c r="I9" s="99">
        <f t="shared" si="0"/>
        <v>8694</v>
      </c>
      <c r="J9" s="100"/>
      <c r="K9" s="47"/>
    </row>
    <row r="10" spans="1:11" x14ac:dyDescent="0.25">
      <c r="A10" s="45"/>
      <c r="B10" s="41">
        <v>13</v>
      </c>
      <c r="C10" s="60" t="s">
        <v>164</v>
      </c>
      <c r="D10" s="101"/>
      <c r="E10" s="101"/>
      <c r="F10" s="101"/>
      <c r="G10" s="53">
        <f>G8</f>
        <v>3400</v>
      </c>
      <c r="H10" s="53"/>
      <c r="I10" s="99">
        <f t="shared" si="0"/>
        <v>14280</v>
      </c>
      <c r="J10" s="100"/>
      <c r="K10" s="47"/>
    </row>
    <row r="11" spans="1:11" x14ac:dyDescent="0.25">
      <c r="A11" s="45"/>
      <c r="B11" s="41">
        <v>14</v>
      </c>
      <c r="C11" s="60" t="s">
        <v>162</v>
      </c>
      <c r="D11" s="101"/>
      <c r="E11" s="101"/>
      <c r="F11" s="101"/>
      <c r="G11" s="53">
        <f>G9</f>
        <v>2070</v>
      </c>
      <c r="H11" s="53"/>
      <c r="I11" s="99">
        <f t="shared" si="0"/>
        <v>8694</v>
      </c>
      <c r="J11" s="100"/>
      <c r="K11" s="47"/>
    </row>
    <row r="12" spans="1:11" x14ac:dyDescent="0.25">
      <c r="A12" s="45"/>
      <c r="B12" s="41">
        <v>15</v>
      </c>
      <c r="C12" s="60" t="s">
        <v>165</v>
      </c>
      <c r="D12" s="101"/>
      <c r="E12" s="101"/>
      <c r="F12" s="101"/>
      <c r="G12" s="53">
        <f>G10</f>
        <v>3400</v>
      </c>
      <c r="H12" s="53"/>
      <c r="I12" s="99">
        <f t="shared" si="0"/>
        <v>14280</v>
      </c>
      <c r="J12" s="100"/>
      <c r="K12" s="47"/>
    </row>
    <row r="13" spans="1:11" ht="15.75" thickBot="1" x14ac:dyDescent="0.3">
      <c r="A13" s="45"/>
      <c r="B13" s="43">
        <v>16</v>
      </c>
      <c r="C13" s="102" t="s">
        <v>162</v>
      </c>
      <c r="D13" s="103"/>
      <c r="E13" s="103"/>
      <c r="F13" s="103"/>
      <c r="G13" s="104">
        <f>(340+275)*2+220+380</f>
        <v>1830</v>
      </c>
      <c r="H13" s="104"/>
      <c r="I13" s="105">
        <f t="shared" si="0"/>
        <v>7686</v>
      </c>
      <c r="J13" s="106"/>
      <c r="K13" s="47"/>
    </row>
    <row r="14" spans="1:11" ht="15.75" thickBot="1" x14ac:dyDescent="0.3">
      <c r="A14" s="45"/>
      <c r="B14" s="92" t="s">
        <v>166</v>
      </c>
      <c r="C14" s="93"/>
      <c r="D14" s="93"/>
      <c r="E14" s="93"/>
      <c r="F14" s="94"/>
      <c r="G14" s="95">
        <f>SUM(G6:H13)</f>
        <v>21140</v>
      </c>
      <c r="H14" s="95"/>
      <c r="I14" s="95">
        <f t="shared" si="0"/>
        <v>88788</v>
      </c>
      <c r="J14" s="96"/>
      <c r="K14" s="47"/>
    </row>
    <row r="15" spans="1:11" x14ac:dyDescent="0.25">
      <c r="A15" s="45"/>
      <c r="B15" s="44">
        <v>17</v>
      </c>
      <c r="C15" s="97" t="s">
        <v>161</v>
      </c>
      <c r="D15" s="98"/>
      <c r="E15" s="98"/>
      <c r="F15" s="98"/>
      <c r="G15" s="99">
        <v>1100</v>
      </c>
      <c r="H15" s="99"/>
      <c r="I15" s="99">
        <f>G15*3.6</f>
        <v>3960</v>
      </c>
      <c r="J15" s="100"/>
      <c r="K15" s="47"/>
    </row>
    <row r="16" spans="1:11" ht="15.75" thickBot="1" x14ac:dyDescent="0.3">
      <c r="A16" s="45"/>
      <c r="B16" s="42">
        <v>20</v>
      </c>
      <c r="C16" s="87" t="s">
        <v>160</v>
      </c>
      <c r="D16" s="88"/>
      <c r="E16" s="88"/>
      <c r="F16" s="88"/>
      <c r="G16" s="89">
        <f>635*3</f>
        <v>1905</v>
      </c>
      <c r="H16" s="89"/>
      <c r="I16" s="90">
        <f>G16*3.6</f>
        <v>6858</v>
      </c>
      <c r="J16" s="91"/>
      <c r="K16" s="47"/>
    </row>
    <row r="17" spans="1:11" ht="14.45" x14ac:dyDescent="0.3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6"/>
    </row>
  </sheetData>
  <mergeCells count="40">
    <mergeCell ref="B2:J2"/>
    <mergeCell ref="B3:B5"/>
    <mergeCell ref="C3:F5"/>
    <mergeCell ref="G3:H4"/>
    <mergeCell ref="I3:J4"/>
    <mergeCell ref="G5:H5"/>
    <mergeCell ref="I5:J5"/>
    <mergeCell ref="C6:F6"/>
    <mergeCell ref="G6:H6"/>
    <mergeCell ref="I6:J6"/>
    <mergeCell ref="C7:F7"/>
    <mergeCell ref="G7:H7"/>
    <mergeCell ref="I7:J7"/>
    <mergeCell ref="C8:F8"/>
    <mergeCell ref="G8:H8"/>
    <mergeCell ref="I8:J8"/>
    <mergeCell ref="C9:F9"/>
    <mergeCell ref="G9:H9"/>
    <mergeCell ref="I9:J9"/>
    <mergeCell ref="C10:F10"/>
    <mergeCell ref="G10:H10"/>
    <mergeCell ref="I10:J10"/>
    <mergeCell ref="C11:F11"/>
    <mergeCell ref="G11:H11"/>
    <mergeCell ref="I11:J11"/>
    <mergeCell ref="C12:F12"/>
    <mergeCell ref="G12:H12"/>
    <mergeCell ref="I12:J12"/>
    <mergeCell ref="C13:F13"/>
    <mergeCell ref="G13:H13"/>
    <mergeCell ref="I13:J13"/>
    <mergeCell ref="C16:F16"/>
    <mergeCell ref="G16:H16"/>
    <mergeCell ref="I16:J16"/>
    <mergeCell ref="B14:F14"/>
    <mergeCell ref="G14:H14"/>
    <mergeCell ref="I14:J14"/>
    <mergeCell ref="C15:F15"/>
    <mergeCell ref="G15:H15"/>
    <mergeCell ref="I15:J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СВОДНЫЕ</vt:lpstr>
      <vt:lpstr>тэпы</vt:lpstr>
      <vt:lpstr>РАСЧЕТНЫЕ ПОКАЗАТЕЛИ ПОТРЕБНОСТ</vt:lpstr>
      <vt:lpstr>КБО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</dc:creator>
  <cp:lastModifiedBy>Андрей Кириллович Кондырев</cp:lastModifiedBy>
  <cp:lastPrinted>2013-10-18T07:17:57Z</cp:lastPrinted>
  <dcterms:created xsi:type="dcterms:W3CDTF">2013-07-03T09:39:04Z</dcterms:created>
  <dcterms:modified xsi:type="dcterms:W3CDTF">2013-10-18T10:02:08Z</dcterms:modified>
</cp:coreProperties>
</file>